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dor\Desktop\MI SUV III SEMESTRE\PROYECTO 2\TRABAJOS EN EQUIPO\"/>
    </mc:Choice>
  </mc:AlternateContent>
  <bookViews>
    <workbookView xWindow="0" yWindow="0" windowWidth="25200" windowHeight="12015" firstSheet="3" activeTab="6"/>
  </bookViews>
  <sheets>
    <sheet name="ROLES DE SCRUM." sheetId="1" r:id="rId1"/>
    <sheet name="PRODUCT - SPRINT BACKLOG" sheetId="3" r:id="rId2"/>
    <sheet name="Hoja1" sheetId="8" state="hidden" r:id="rId3"/>
    <sheet name="DAILY SCRUM MEETING" sheetId="2" r:id="rId4"/>
    <sheet name="TARJETAS DE HISTORIA DE USUARIO" sheetId="4" r:id="rId5"/>
    <sheet name="TABLAS" sheetId="5" r:id="rId6"/>
    <sheet name="GRAFICAS " sheetId="6" r:id="rId7"/>
    <sheet name="CAMBIOS (CONTROL)" sheetId="7" r:id="rId8"/>
  </sheets>
  <definedNames>
    <definedName name="_xlnm._FilterDatabase" localSheetId="6" hidden="1">'GRAFICAS '!$K$3:$M$18</definedName>
    <definedName name="_xlnm._FilterDatabase" localSheetId="1" hidden="1">'PRODUCT - SPRINT BACKLOG'!$B$4:$N$26</definedName>
    <definedName name="_xlnm._FilterDatabase" localSheetId="5" hidden="1">TABLAS!$M$3:$V$25</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 i="7" l="1"/>
  <c r="K6" i="7"/>
  <c r="K7"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K4" i="7"/>
  <c r="D4" i="7"/>
  <c r="M13" i="6" l="1"/>
  <c r="M6" i="6"/>
  <c r="M7" i="6"/>
  <c r="M8" i="6"/>
  <c r="M9" i="6"/>
  <c r="M10" i="6"/>
  <c r="M11" i="6"/>
  <c r="M12" i="6"/>
  <c r="M5" i="6"/>
  <c r="O14" i="6"/>
  <c r="M14" i="6" s="1"/>
  <c r="O15" i="6"/>
  <c r="M15" i="6" s="1"/>
  <c r="O16" i="6"/>
  <c r="M16" i="6" s="1"/>
  <c r="O17" i="6"/>
  <c r="M17" i="6" s="1"/>
  <c r="O18" i="6"/>
  <c r="M18" i="6" s="1"/>
  <c r="O19" i="6"/>
  <c r="M19" i="6" s="1"/>
  <c r="O13" i="6"/>
  <c r="O6" i="6"/>
  <c r="O7" i="6" s="1"/>
  <c r="O8" i="6" s="1"/>
  <c r="O9" i="6" s="1"/>
  <c r="O10" i="6" s="1"/>
  <c r="O11" i="6" s="1"/>
  <c r="O12" i="6" s="1"/>
  <c r="O5" i="6"/>
  <c r="O4" i="6"/>
  <c r="M4" i="6"/>
  <c r="L17" i="6"/>
  <c r="L15" i="6"/>
  <c r="L14" i="6"/>
  <c r="L12" i="6"/>
  <c r="L11" i="6"/>
  <c r="L9" i="6"/>
  <c r="L8" i="6"/>
  <c r="L16" i="6"/>
  <c r="L13" i="6"/>
  <c r="L10" i="6"/>
  <c r="I6" i="6"/>
  <c r="I7" i="6"/>
  <c r="I8" i="6" s="1"/>
  <c r="I5" i="6"/>
  <c r="I4" i="6"/>
  <c r="L7" i="6"/>
  <c r="L6" i="6"/>
  <c r="L5" i="6"/>
  <c r="T25" i="5"/>
  <c r="T24" i="5"/>
  <c r="T23" i="5"/>
  <c r="T22" i="5"/>
  <c r="T21" i="5"/>
  <c r="T20" i="5"/>
  <c r="T19" i="5"/>
  <c r="T18" i="5"/>
  <c r="T17" i="5"/>
  <c r="T16" i="5"/>
  <c r="T15" i="5"/>
  <c r="T14" i="5"/>
  <c r="T13" i="5"/>
  <c r="T12" i="5"/>
  <c r="T11" i="5"/>
  <c r="T10" i="5"/>
  <c r="T9" i="5"/>
  <c r="T8" i="5"/>
  <c r="T7" i="5"/>
  <c r="T6" i="5"/>
  <c r="T5" i="5"/>
  <c r="T4" i="5"/>
  <c r="U25" i="5"/>
  <c r="U24" i="5"/>
  <c r="U23" i="5"/>
  <c r="U22" i="5"/>
  <c r="U21" i="5"/>
  <c r="U20" i="5"/>
  <c r="U19" i="5"/>
  <c r="U18" i="5"/>
  <c r="U17" i="5"/>
  <c r="U16" i="5"/>
  <c r="U15" i="5"/>
  <c r="U14" i="5"/>
  <c r="U13" i="5"/>
  <c r="U12" i="5"/>
  <c r="U11" i="5"/>
  <c r="U10" i="5"/>
  <c r="U9" i="5"/>
  <c r="AD84" i="3"/>
  <c r="AD80" i="3"/>
  <c r="AD76" i="3"/>
  <c r="AD74" i="3"/>
  <c r="AD70" i="3"/>
  <c r="AD67" i="3"/>
  <c r="AD64" i="3"/>
  <c r="AD62" i="3"/>
  <c r="AD58" i="3"/>
  <c r="AD53" i="3"/>
  <c r="AD49" i="3"/>
  <c r="AD45" i="3"/>
  <c r="AD42" i="3"/>
  <c r="AD39" i="3"/>
  <c r="AD34" i="3"/>
  <c r="AD30" i="3"/>
  <c r="AD26" i="3"/>
  <c r="AD23" i="3"/>
  <c r="AD17" i="3"/>
  <c r="AD13" i="3"/>
  <c r="AD10" i="3"/>
  <c r="AD5" i="3"/>
  <c r="T84" i="3"/>
  <c r="T80" i="3"/>
  <c r="T76" i="3"/>
  <c r="T74" i="3"/>
  <c r="T70" i="3"/>
  <c r="T67" i="3"/>
  <c r="T64" i="3"/>
  <c r="T62" i="3"/>
  <c r="T58" i="3"/>
  <c r="T53" i="3"/>
  <c r="T49" i="3"/>
  <c r="T45" i="3"/>
  <c r="T42" i="3"/>
  <c r="T39" i="3"/>
  <c r="T34" i="3"/>
  <c r="T30" i="3"/>
  <c r="T26" i="3"/>
  <c r="T23" i="3"/>
  <c r="T17" i="3"/>
  <c r="T13" i="3"/>
  <c r="T10" i="3"/>
  <c r="T5" i="3"/>
  <c r="F5" i="5"/>
  <c r="F6" i="5" s="1"/>
  <c r="F7" i="5" s="1"/>
  <c r="F8" i="5" s="1"/>
  <c r="F9" i="5" s="1"/>
  <c r="F10" i="5" s="1"/>
  <c r="F11" i="5" s="1"/>
  <c r="F12" i="5" s="1"/>
  <c r="F13" i="5" s="1"/>
  <c r="F14" i="5" s="1"/>
  <c r="F15" i="5" s="1"/>
  <c r="F16" i="5" s="1"/>
  <c r="F17" i="5" s="1"/>
  <c r="F18" i="5" s="1"/>
  <c r="F19" i="5" s="1"/>
  <c r="AC87" i="3" l="1"/>
  <c r="AC86" i="3"/>
  <c r="AC85" i="3"/>
  <c r="AC83" i="3"/>
  <c r="AC82" i="3"/>
  <c r="AC81" i="3"/>
  <c r="AC79" i="3"/>
  <c r="AC78" i="3"/>
  <c r="AC77" i="3"/>
  <c r="AC75" i="3"/>
  <c r="AE74" i="3" s="1"/>
  <c r="AC73" i="3"/>
  <c r="AC72" i="3"/>
  <c r="AC71" i="3"/>
  <c r="AC69" i="3"/>
  <c r="AC68" i="3"/>
  <c r="AC66" i="3"/>
  <c r="AC65" i="3"/>
  <c r="AC63" i="3"/>
  <c r="AE62" i="3" s="1"/>
  <c r="AC61" i="3"/>
  <c r="AC60" i="3"/>
  <c r="AC59" i="3"/>
  <c r="AC57" i="3"/>
  <c r="AC56" i="3"/>
  <c r="AC55" i="3"/>
  <c r="AC54" i="3"/>
  <c r="AC52" i="3"/>
  <c r="AC51" i="3"/>
  <c r="AC50" i="3"/>
  <c r="AC48" i="3"/>
  <c r="AC47" i="3"/>
  <c r="AC46" i="3"/>
  <c r="AC44" i="3"/>
  <c r="AC43" i="3"/>
  <c r="AC41" i="3"/>
  <c r="AC40" i="3"/>
  <c r="AC38" i="3"/>
  <c r="AC37" i="3"/>
  <c r="AC36" i="3"/>
  <c r="AC35" i="3"/>
  <c r="AC33" i="3"/>
  <c r="AC32" i="3"/>
  <c r="AC31" i="3"/>
  <c r="AC29" i="3"/>
  <c r="AC28" i="3"/>
  <c r="AC27" i="3"/>
  <c r="M26" i="3"/>
  <c r="F26" i="3"/>
  <c r="AC25" i="3"/>
  <c r="M25" i="3"/>
  <c r="F25" i="3"/>
  <c r="AC24" i="3"/>
  <c r="M24" i="3"/>
  <c r="F24" i="3"/>
  <c r="M23" i="3"/>
  <c r="F23" i="3"/>
  <c r="AC22" i="3"/>
  <c r="M22" i="3"/>
  <c r="F22" i="3"/>
  <c r="AC21" i="3"/>
  <c r="M21" i="3"/>
  <c r="F21" i="3"/>
  <c r="AC20" i="3"/>
  <c r="M20" i="3"/>
  <c r="F20" i="3"/>
  <c r="AC19" i="3"/>
  <c r="M19" i="3"/>
  <c r="F19" i="3"/>
  <c r="AC18" i="3"/>
  <c r="M18" i="3"/>
  <c r="F18" i="3"/>
  <c r="M17" i="3"/>
  <c r="F17" i="3"/>
  <c r="AC16" i="3"/>
  <c r="M16" i="3"/>
  <c r="F16" i="3"/>
  <c r="AC15" i="3"/>
  <c r="M15" i="3"/>
  <c r="F15" i="3"/>
  <c r="AC14" i="3"/>
  <c r="M14" i="3"/>
  <c r="F14" i="3"/>
  <c r="M13" i="3"/>
  <c r="F13" i="3"/>
  <c r="AC12" i="3"/>
  <c r="M12" i="3"/>
  <c r="F12" i="3"/>
  <c r="AC11" i="3"/>
  <c r="M11" i="3"/>
  <c r="F11" i="3"/>
  <c r="M10" i="3"/>
  <c r="F10" i="3"/>
  <c r="AC9" i="3"/>
  <c r="M9" i="3"/>
  <c r="F9" i="3"/>
  <c r="AC8" i="3"/>
  <c r="M8" i="3"/>
  <c r="F8" i="3"/>
  <c r="M7" i="3"/>
  <c r="F7" i="3"/>
  <c r="AC6" i="3"/>
  <c r="M6" i="3"/>
  <c r="F6" i="3"/>
  <c r="M5" i="3"/>
  <c r="F5" i="3"/>
  <c r="J9" i="7" l="1"/>
  <c r="K9" i="7" s="1"/>
  <c r="J11" i="7"/>
  <c r="K11" i="7" s="1"/>
  <c r="J13" i="7"/>
  <c r="K13" i="7" s="1"/>
  <c r="J15" i="7"/>
  <c r="K15" i="7" s="1"/>
  <c r="J17" i="7"/>
  <c r="K17" i="7" s="1"/>
  <c r="J19" i="7"/>
  <c r="K19" i="7" s="1"/>
  <c r="J21" i="7"/>
  <c r="K21" i="7" s="1"/>
  <c r="J23" i="7"/>
  <c r="K23" i="7" s="1"/>
  <c r="J25" i="7"/>
  <c r="K25" i="7" s="1"/>
  <c r="J27" i="7"/>
  <c r="K27" i="7" s="1"/>
  <c r="J29" i="7"/>
  <c r="K29" i="7" s="1"/>
  <c r="J31" i="7"/>
  <c r="K31" i="7" s="1"/>
  <c r="J33" i="7"/>
  <c r="K33" i="7" s="1"/>
  <c r="J35" i="7"/>
  <c r="K35" i="7" s="1"/>
  <c r="J37" i="7"/>
  <c r="K37" i="7" s="1"/>
  <c r="I10" i="7"/>
  <c r="I12" i="7"/>
  <c r="I14" i="7"/>
  <c r="I16" i="7"/>
  <c r="I18" i="7"/>
  <c r="I20" i="7"/>
  <c r="I22" i="7"/>
  <c r="I24" i="7"/>
  <c r="I26" i="7"/>
  <c r="I28" i="7"/>
  <c r="I30" i="7"/>
  <c r="I32" i="7"/>
  <c r="I34" i="7"/>
  <c r="I36" i="7"/>
  <c r="H9" i="7"/>
  <c r="H11" i="7"/>
  <c r="H13" i="7"/>
  <c r="H15" i="7"/>
  <c r="H17" i="7"/>
  <c r="H19" i="7"/>
  <c r="H21" i="7"/>
  <c r="H23" i="7"/>
  <c r="H25" i="7"/>
  <c r="H27" i="7"/>
  <c r="H29" i="7"/>
  <c r="I8" i="7"/>
  <c r="G9" i="7"/>
  <c r="G11" i="7"/>
  <c r="G13" i="7"/>
  <c r="G15" i="7"/>
  <c r="G17" i="7"/>
  <c r="G19" i="7"/>
  <c r="G21" i="7"/>
  <c r="G23" i="7"/>
  <c r="G25" i="7"/>
  <c r="G27" i="7"/>
  <c r="G29" i="7"/>
  <c r="F10" i="7"/>
  <c r="F12" i="7"/>
  <c r="F14" i="7"/>
  <c r="F16" i="7"/>
  <c r="F20" i="7"/>
  <c r="F24" i="7"/>
  <c r="F26" i="7"/>
  <c r="J10" i="7"/>
  <c r="K10" i="7" s="1"/>
  <c r="J12" i="7"/>
  <c r="K12" i="7" s="1"/>
  <c r="J14" i="7"/>
  <c r="K14" i="7" s="1"/>
  <c r="J16" i="7"/>
  <c r="K16" i="7" s="1"/>
  <c r="J18" i="7"/>
  <c r="K18" i="7" s="1"/>
  <c r="J20" i="7"/>
  <c r="K20" i="7" s="1"/>
  <c r="J22" i="7"/>
  <c r="K22" i="7" s="1"/>
  <c r="J24" i="7"/>
  <c r="K24" i="7" s="1"/>
  <c r="J26" i="7"/>
  <c r="K26" i="7" s="1"/>
  <c r="J28" i="7"/>
  <c r="K28" i="7" s="1"/>
  <c r="J30" i="7"/>
  <c r="K30" i="7" s="1"/>
  <c r="J32" i="7"/>
  <c r="K32" i="7" s="1"/>
  <c r="J34" i="7"/>
  <c r="K34" i="7" s="1"/>
  <c r="J36" i="7"/>
  <c r="K36" i="7" s="1"/>
  <c r="I9" i="7"/>
  <c r="I11" i="7"/>
  <c r="I13" i="7"/>
  <c r="I15" i="7"/>
  <c r="I17" i="7"/>
  <c r="I19" i="7"/>
  <c r="I21" i="7"/>
  <c r="I23" i="7"/>
  <c r="I25" i="7"/>
  <c r="I27" i="7"/>
  <c r="I29" i="7"/>
  <c r="I31" i="7"/>
  <c r="I33" i="7"/>
  <c r="I35" i="7"/>
  <c r="I37" i="7"/>
  <c r="H10" i="7"/>
  <c r="H12" i="7"/>
  <c r="H14" i="7"/>
  <c r="H16" i="7"/>
  <c r="H18" i="7"/>
  <c r="H20" i="7"/>
  <c r="H22" i="7"/>
  <c r="H24" i="7"/>
  <c r="H26" i="7"/>
  <c r="H28" i="7"/>
  <c r="J8" i="7"/>
  <c r="K8" i="7" s="1"/>
  <c r="H8" i="7"/>
  <c r="G10" i="7"/>
  <c r="G12" i="7"/>
  <c r="G14" i="7"/>
  <c r="G16" i="7"/>
  <c r="G18" i="7"/>
  <c r="G20" i="7"/>
  <c r="G22" i="7"/>
  <c r="G24" i="7"/>
  <c r="G26" i="7"/>
  <c r="G28" i="7"/>
  <c r="F9" i="7"/>
  <c r="F11" i="7"/>
  <c r="F13" i="7"/>
  <c r="F15" i="7"/>
  <c r="F17" i="7"/>
  <c r="F19" i="7"/>
  <c r="F21" i="7"/>
  <c r="F23" i="7"/>
  <c r="F25" i="7"/>
  <c r="F27" i="7"/>
  <c r="F29" i="7"/>
  <c r="F8" i="7"/>
  <c r="F18" i="7"/>
  <c r="F22" i="7"/>
  <c r="F28" i="7"/>
  <c r="G8" i="7"/>
  <c r="R25" i="5"/>
  <c r="P25" i="5"/>
  <c r="N25" i="5"/>
  <c r="R24" i="5"/>
  <c r="P24" i="5"/>
  <c r="N24" i="5"/>
  <c r="R23" i="5"/>
  <c r="P23" i="5"/>
  <c r="N23" i="5"/>
  <c r="R22" i="5"/>
  <c r="P22" i="5"/>
  <c r="N22" i="5"/>
  <c r="R21" i="5"/>
  <c r="P21" i="5"/>
  <c r="N21" i="5"/>
  <c r="R20" i="5"/>
  <c r="P20" i="5"/>
  <c r="N20" i="5"/>
  <c r="R19" i="5"/>
  <c r="P19" i="5"/>
  <c r="N19" i="5"/>
  <c r="R18" i="5"/>
  <c r="P18" i="5"/>
  <c r="N18" i="5"/>
  <c r="R17" i="5"/>
  <c r="P17" i="5"/>
  <c r="N17" i="5"/>
  <c r="R16" i="5"/>
  <c r="P16" i="5"/>
  <c r="N16" i="5"/>
  <c r="R15" i="5"/>
  <c r="P15" i="5"/>
  <c r="N15" i="5"/>
  <c r="R14" i="5"/>
  <c r="P14" i="5"/>
  <c r="N14" i="5"/>
  <c r="R13" i="5"/>
  <c r="P13" i="5"/>
  <c r="N13" i="5"/>
  <c r="R12" i="5"/>
  <c r="P12" i="5"/>
  <c r="N12" i="5"/>
  <c r="R11" i="5"/>
  <c r="P11" i="5"/>
  <c r="N11" i="5"/>
  <c r="R10" i="5"/>
  <c r="P10" i="5"/>
  <c r="N10" i="5"/>
  <c r="R9" i="5"/>
  <c r="P9" i="5"/>
  <c r="N9" i="5"/>
  <c r="R8" i="5"/>
  <c r="P8" i="5"/>
  <c r="N8" i="5"/>
  <c r="R7" i="5"/>
  <c r="P7" i="5"/>
  <c r="N7" i="5"/>
  <c r="R6" i="5"/>
  <c r="P6" i="5"/>
  <c r="N6" i="5"/>
  <c r="R5" i="5"/>
  <c r="P5" i="5"/>
  <c r="N5" i="5"/>
  <c r="R4" i="5"/>
  <c r="P4" i="5"/>
  <c r="N4" i="5"/>
  <c r="S25" i="5"/>
  <c r="Q25" i="5"/>
  <c r="O25" i="5"/>
  <c r="S24" i="5"/>
  <c r="Q24" i="5"/>
  <c r="O24" i="5"/>
  <c r="S23" i="5"/>
  <c r="Q23" i="5"/>
  <c r="O23" i="5"/>
  <c r="S22" i="5"/>
  <c r="Q22" i="5"/>
  <c r="O22" i="5"/>
  <c r="S21" i="5"/>
  <c r="Q21" i="5"/>
  <c r="O21" i="5"/>
  <c r="S20" i="5"/>
  <c r="Q20" i="5"/>
  <c r="O20" i="5"/>
  <c r="S19" i="5"/>
  <c r="Q19" i="5"/>
  <c r="O19" i="5"/>
  <c r="S18" i="5"/>
  <c r="Q18" i="5"/>
  <c r="O18" i="5"/>
  <c r="S17" i="5"/>
  <c r="Q17" i="5"/>
  <c r="O17" i="5"/>
  <c r="S16" i="5"/>
  <c r="Q16" i="5"/>
  <c r="O16" i="5"/>
  <c r="S15" i="5"/>
  <c r="Q15" i="5"/>
  <c r="O15" i="5"/>
  <c r="S14" i="5"/>
  <c r="Q14" i="5"/>
  <c r="O14" i="5"/>
  <c r="S13" i="5"/>
  <c r="Q13" i="5"/>
  <c r="O13" i="5"/>
  <c r="S12" i="5"/>
  <c r="Q12" i="5"/>
  <c r="O12" i="5"/>
  <c r="S11" i="5"/>
  <c r="Q11" i="5"/>
  <c r="O11" i="5"/>
  <c r="S10" i="5"/>
  <c r="Q10" i="5"/>
  <c r="O10" i="5"/>
  <c r="S9" i="5"/>
  <c r="Q9" i="5"/>
  <c r="O9" i="5"/>
  <c r="S8" i="5"/>
  <c r="Q8" i="5"/>
  <c r="O8" i="5"/>
  <c r="S7" i="5"/>
  <c r="Q7" i="5"/>
  <c r="O7" i="5"/>
  <c r="S6" i="5"/>
  <c r="Q6" i="5"/>
  <c r="O6" i="5"/>
  <c r="S5" i="5"/>
  <c r="Q5" i="5"/>
  <c r="O5" i="5"/>
  <c r="S4" i="5"/>
  <c r="Q4" i="5"/>
  <c r="O4" i="5"/>
  <c r="AE39" i="3"/>
  <c r="AE76" i="3"/>
  <c r="AE84" i="3"/>
  <c r="AE70" i="3"/>
  <c r="AE67" i="3"/>
  <c r="AE64" i="3"/>
  <c r="AE58" i="3"/>
  <c r="AE53" i="3"/>
  <c r="AE34" i="3"/>
  <c r="AE26" i="3"/>
  <c r="AE23" i="3"/>
  <c r="U8" i="5" s="1"/>
  <c r="AE17" i="3"/>
  <c r="U7" i="5" s="1"/>
  <c r="AE13" i="3"/>
  <c r="U6" i="5" s="1"/>
  <c r="AE5" i="3"/>
  <c r="U4" i="5" s="1"/>
  <c r="S10" i="3"/>
  <c r="S12" i="3" s="1"/>
  <c r="AE10" i="3"/>
  <c r="U5" i="5" s="1"/>
  <c r="AE45" i="3"/>
  <c r="S23" i="3"/>
  <c r="S25" i="3" s="1"/>
  <c r="AE30" i="3"/>
  <c r="AE42" i="3"/>
  <c r="S13" i="3"/>
  <c r="S17" i="3"/>
  <c r="AE49" i="3"/>
  <c r="AE80" i="3"/>
  <c r="S84" i="3"/>
  <c r="S76" i="3"/>
  <c r="S70" i="3"/>
  <c r="S64" i="3"/>
  <c r="S58" i="3"/>
  <c r="S49" i="3"/>
  <c r="S42" i="3"/>
  <c r="S34" i="3"/>
  <c r="S26" i="3"/>
  <c r="S80" i="3"/>
  <c r="S74" i="3"/>
  <c r="S75" i="3" s="1"/>
  <c r="S67" i="3"/>
  <c r="S62" i="3"/>
  <c r="S63" i="3" s="1"/>
  <c r="S53" i="3"/>
  <c r="S45" i="3"/>
  <c r="S39" i="3"/>
  <c r="S30" i="3"/>
  <c r="S5" i="3"/>
  <c r="S11" i="3" l="1"/>
  <c r="Y6" i="5"/>
  <c r="Y4" i="5"/>
  <c r="Z4" i="5" s="1"/>
  <c r="Y7" i="5"/>
  <c r="Y5" i="5"/>
  <c r="V5" i="5"/>
  <c r="V7" i="5"/>
  <c r="V9" i="5"/>
  <c r="V11" i="5"/>
  <c r="V13" i="5"/>
  <c r="V15" i="5"/>
  <c r="V17" i="5"/>
  <c r="V19" i="5"/>
  <c r="V21" i="5"/>
  <c r="V23" i="5"/>
  <c r="V25" i="5"/>
  <c r="V4" i="5"/>
  <c r="V6" i="5"/>
  <c r="V8" i="5"/>
  <c r="V10" i="5"/>
  <c r="V12" i="5"/>
  <c r="V14" i="5"/>
  <c r="V16" i="5"/>
  <c r="V18" i="5"/>
  <c r="V20" i="5"/>
  <c r="V22" i="5"/>
  <c r="V24" i="5"/>
  <c r="S24" i="3"/>
  <c r="S7" i="3"/>
  <c r="S9" i="3"/>
  <c r="S8" i="3"/>
  <c r="S6" i="3"/>
  <c r="S41" i="3"/>
  <c r="S40" i="3"/>
  <c r="S56" i="3"/>
  <c r="S54" i="3"/>
  <c r="S55" i="3"/>
  <c r="S57" i="3"/>
  <c r="S68" i="3"/>
  <c r="S69" i="3"/>
  <c r="S83" i="3"/>
  <c r="S82" i="3"/>
  <c r="S81" i="3"/>
  <c r="S37" i="3"/>
  <c r="S35" i="3"/>
  <c r="S36" i="3"/>
  <c r="S38" i="3"/>
  <c r="S52" i="3"/>
  <c r="S51" i="3"/>
  <c r="S50" i="3"/>
  <c r="S65" i="3"/>
  <c r="S66" i="3"/>
  <c r="S78" i="3"/>
  <c r="S77" i="3"/>
  <c r="S79" i="3"/>
  <c r="S20" i="3"/>
  <c r="S22" i="3"/>
  <c r="S19" i="3"/>
  <c r="S21" i="3"/>
  <c r="S18" i="3"/>
  <c r="S33" i="3"/>
  <c r="S32" i="3"/>
  <c r="S31" i="3"/>
  <c r="S47" i="3"/>
  <c r="S46" i="3"/>
  <c r="S48" i="3"/>
  <c r="S28" i="3"/>
  <c r="S27" i="3"/>
  <c r="S29" i="3"/>
  <c r="S44" i="3"/>
  <c r="S43" i="3"/>
  <c r="S60" i="3"/>
  <c r="S59" i="3"/>
  <c r="S61" i="3"/>
  <c r="S72" i="3"/>
  <c r="S71" i="3"/>
  <c r="S73" i="3"/>
  <c r="S86" i="3"/>
  <c r="S85" i="3"/>
  <c r="S87" i="3"/>
  <c r="S15" i="3"/>
  <c r="S14" i="3"/>
  <c r="S16" i="3"/>
  <c r="Z5" i="5" l="1"/>
  <c r="AA7" i="5"/>
  <c r="AB7" i="5" s="1"/>
  <c r="AA5" i="5"/>
  <c r="AA6" i="5"/>
  <c r="Z6" i="5"/>
  <c r="AA4" i="5"/>
  <c r="AB4" i="5" s="1"/>
  <c r="Z7" i="5"/>
  <c r="AB5" i="5" l="1"/>
  <c r="AB6" i="5" s="1"/>
</calcChain>
</file>

<file path=xl/sharedStrings.xml><?xml version="1.0" encoding="utf-8"?>
<sst xmlns="http://schemas.openxmlformats.org/spreadsheetml/2006/main" count="1659" uniqueCount="487">
  <si>
    <t>Antonio De Jesus Velazque Cardenas.</t>
  </si>
  <si>
    <t>Maria Alejandra Palacios Robles.</t>
  </si>
  <si>
    <t>Ivan Dali Garcia Torres.</t>
  </si>
  <si>
    <t>NOMBRE</t>
  </si>
  <si>
    <t xml:space="preserve">ROLES </t>
  </si>
  <si>
    <t>PROYECTO</t>
  </si>
  <si>
    <t>SCRUM MASTER</t>
  </si>
  <si>
    <t>PRODCT OWNER</t>
  </si>
  <si>
    <t>DEVELOPMENT TEAM</t>
  </si>
  <si>
    <r>
      <rPr>
        <b/>
        <sz val="11"/>
        <color theme="1"/>
        <rFont val="Calibri"/>
        <scheme val="minor"/>
      </rPr>
      <t>SIGEM</t>
    </r>
    <r>
      <rPr>
        <sz val="11"/>
        <color theme="1"/>
        <rFont val="Calibri"/>
        <family val="2"/>
        <scheme val="minor"/>
      </rPr>
      <t xml:space="preserve"> (SISTEMA DE GASTION EMPRESARIAL )</t>
    </r>
  </si>
  <si>
    <t>DAILY SCRUM MEETING</t>
  </si>
  <si>
    <t>FORMATO DE JUNTA O REUNIÓN</t>
  </si>
  <si>
    <t>Scrum DAILY meeting.</t>
  </si>
  <si>
    <t>LUGAR DE REUNIÓN:</t>
  </si>
  <si>
    <t>DURACIÓN:</t>
  </si>
  <si>
    <t>PARTICIPANTES DE LA REUNIÓN :</t>
  </si>
  <si>
    <t>NOMBRE (S):</t>
  </si>
  <si>
    <t>ASISTIÓ A LA REUNIÓN</t>
  </si>
  <si>
    <t>1.-</t>
  </si>
  <si>
    <t>SI</t>
  </si>
  <si>
    <t>NO</t>
  </si>
  <si>
    <t>2.-</t>
  </si>
  <si>
    <t>3.-</t>
  </si>
  <si>
    <t>4.-</t>
  </si>
  <si>
    <t>https://us04web.zoom.us/j/78454119902?pwd=UjRUWkNiVk9hMXdmSTlzNEFrekpzQT09</t>
  </si>
  <si>
    <t>SEM 1</t>
  </si>
  <si>
    <t>SEM 2</t>
  </si>
  <si>
    <t>SEM 3</t>
  </si>
  <si>
    <t>SEM 4</t>
  </si>
  <si>
    <t xml:space="preserve">CIERRE </t>
  </si>
  <si>
    <t>SEMANAS
 ACTIVAS</t>
  </si>
  <si>
    <t xml:space="preserve">LUNES </t>
  </si>
  <si>
    <t xml:space="preserve">MIERCOLES </t>
  </si>
  <si>
    <t>DESCRIPCION</t>
  </si>
  <si>
    <t>Actividad preliminar. Retomando mi primer sprint</t>
  </si>
  <si>
    <t>Comentarios adicionales:</t>
  </si>
  <si>
    <t>Al inicio de la semana, comparte con tu equipo los back log y el calendario de los Sprints propuesto en la unidad anterior, el desarrollo de los sprint deberán compartirlo son sus compañeros de equipo en Github.</t>
  </si>
  <si>
    <t>LUNES 
INFORME DE AVANCE</t>
  </si>
  <si>
    <t>Actividad 1. Primera fase de desarrollo, revisión y ajuste de los Sprints</t>
  </si>
  <si>
    <t>Actividad 2. Segunda fase de desarrollo, revisión y ajuste de los Sprints y el backlog</t>
  </si>
  <si>
    <t>Actividad 3. Tercera fase de desarrollo, revisión y ajuste de los Sprints y el backlog</t>
  </si>
  <si>
    <t>Actividad integradora. Producto final U3</t>
  </si>
  <si>
    <t>fecha</t>
  </si>
  <si>
    <t>VIERNES</t>
  </si>
  <si>
    <t xml:space="preserve">HORA </t>
  </si>
  <si>
    <t>Por motivos de pandemia se programan por medios elecronicos en este caso se genera una direccion de ZOOM</t>
  </si>
  <si>
    <t>DATOS DE LA REUNION.</t>
  </si>
  <si>
    <t>¿Qué he hecho desde la ultima reunion de sicronizacion para ayudar al equipo a cumplir su objetivo?</t>
  </si>
  <si>
    <t>¿ Qué voy a hacer s patir de este momento para ayudar al equipo a cumplirsus objetivos?</t>
  </si>
  <si>
    <t>¿Qué impedimentos tengo o voy a tener que nos impidan consegir nuestro objetivo</t>
  </si>
  <si>
    <t>ROLES</t>
  </si>
  <si>
    <t>PRODUCT OWNER</t>
  </si>
  <si>
    <t>Dali</t>
  </si>
  <si>
    <t>revise los sprints, ademas empece genrando una sesion en GITHUB para poder alojar como repositorio los que se va generando de los sprints, hicimos mejoras a los sprints y agregamos graficas de monitoreo para poder ver los avances que se tiene hasta este momento de los sprints</t>
  </si>
  <si>
    <t>Empezare a generar el codigo para poder ver los avances de lso sprints, vamos un poco atrasados pero creo que podemos manejar los avances con los ajustes de los sprints, pasra poder ver mejoras significativas en cada uno de los sprints.</t>
  </si>
  <si>
    <t>E tiempo para poder genrear los avances en laprogramacion de los sprints, pero con la modificacion de los sprints podemos lograr el objetivo.</t>
  </si>
  <si>
    <t>Alejandra</t>
  </si>
  <si>
    <t>se desarrollo el PRODUCT BACKLOG Y EL SRINT BACKLOG.</t>
  </si>
  <si>
    <t>Se generon mejoras en los sprints que se estaran llevando a cabo para poder genera una dimanica mas fluida en la generaciond e los avances, mismo que estare modificacando y llevando a cabo en los formatos de SCRUM para poder tener un mejor segimiento de los avances que se tiene.
Ademas se propoen genera una kANVAN en TRELLO para poder ver el seguimiento de los sprints en curso. mismo que se estara presentado enla siguiente sesion de resultados</t>
  </si>
  <si>
    <t>EL tiempo para poder generar los correctos formatos de seguimieto</t>
  </si>
  <si>
    <t># SEMANA</t>
  </si>
  <si>
    <t># SPRINT</t>
  </si>
  <si>
    <t># REUNION</t>
  </si>
  <si>
    <t>FORMATO DE PRODUCT BACKLOG</t>
  </si>
  <si>
    <t>plan de trabaj para PO SM</t>
  </si>
  <si>
    <r>
      <t>FORMATO DE SPRINT BACKLOG</t>
    </r>
    <r>
      <rPr>
        <b/>
        <u/>
        <sz val="16"/>
        <color theme="1"/>
        <rFont val="Calibri"/>
        <family val="2"/>
        <scheme val="minor"/>
      </rPr>
      <t>SRINT BACKLOG</t>
    </r>
  </si>
  <si>
    <t xml:space="preserve">equipo de desarrrollo </t>
  </si>
  <si>
    <t>#</t>
  </si>
  <si>
    <t xml:space="preserve">ENTREGABLE </t>
  </si>
  <si>
    <t>CONSECUTIVO</t>
  </si>
  <si>
    <t>Identificador (ID) de la Historia</t>
  </si>
  <si>
    <t>Enunciado de la Historia</t>
  </si>
  <si>
    <t>Alias</t>
  </si>
  <si>
    <t>Estado</t>
  </si>
  <si>
    <t>Dimensión
/ Esfuerzo</t>
  </si>
  <si>
    <t>SEM</t>
  </si>
  <si>
    <t>Interacción
 (Sprint)</t>
  </si>
  <si>
    <t>Comentarios</t>
  </si>
  <si>
    <t>ID DE LA HISTORIA</t>
  </si>
  <si>
    <r>
      <t xml:space="preserve">Elemento de trabajo pendiente
</t>
    </r>
    <r>
      <rPr>
        <b/>
        <sz val="14"/>
        <color rgb="FFFFFFFF"/>
        <rFont val="Calibri"/>
        <family val="2"/>
        <scheme val="minor"/>
      </rPr>
      <t>TAREAS</t>
    </r>
  </si>
  <si>
    <t>Puntos de historia</t>
  </si>
  <si>
    <t>Responsable</t>
  </si>
  <si>
    <t>Estimado original
HRS.</t>
  </si>
  <si>
    <t>TOTAL</t>
  </si>
  <si>
    <t>TOTA DE HRS POR HISTORIA</t>
  </si>
  <si>
    <t>1-</t>
  </si>
  <si>
    <t>/SIGEM-</t>
  </si>
  <si>
    <t>DATOS</t>
  </si>
  <si>
    <t>En proceso</t>
  </si>
  <si>
    <t>SPRINT- SEM-#</t>
  </si>
  <si>
    <t>*Usar diseño a escala real.
**A un 50% de semejanza con el entregable final.</t>
  </si>
  <si>
    <t xml:space="preserve">URGENTE </t>
  </si>
  <si>
    <t>2-</t>
  </si>
  <si>
    <t>*Diseño de tipografía general.</t>
  </si>
  <si>
    <t xml:space="preserve">ALTA </t>
  </si>
  <si>
    <t>Diseño general y modelo de página de inicio. Espacios y lugares de información.</t>
  </si>
  <si>
    <t>Diseñador web y forntend.</t>
  </si>
  <si>
    <t>3-</t>
  </si>
  <si>
    <t>*Definir como se empleará la publicidad grafica</t>
  </si>
  <si>
    <t>MEDIANA</t>
  </si>
  <si>
    <t>Tarea: Definir lenguajes de programación.</t>
  </si>
  <si>
    <t>Definir lenguajes de programación básica como HTML, CSS, JAVASCRIPT, y framework.</t>
  </si>
  <si>
    <t>Programador forntend.</t>
  </si>
  <si>
    <t>4-</t>
  </si>
  <si>
    <t>*Diseñar menú de navegación por modelo de tamaño de reponsive web desing.</t>
  </si>
  <si>
    <t>BAJA</t>
  </si>
  <si>
    <t>Se presenta modelo general de página de inicio conforme al 50% de semejanza a la realidad</t>
  </si>
  <si>
    <t>Diseñador gráfico y forntend.</t>
  </si>
  <si>
    <t>5-</t>
  </si>
  <si>
    <t>*Diseño de los campos que se atendrán y de que tipo para poder hacer mas rápido los cuestionarios.
**Diseñar que los campos sea de llenado automático e inteligente.</t>
  </si>
  <si>
    <t>Definir modelo de estructura general de pagina LAYOUT</t>
  </si>
  <si>
    <t>Por asignar</t>
  </si>
  <si>
    <t>6-</t>
  </si>
  <si>
    <t>*Definir como es que se llevaran a cabo los registros de los campos en el servidor.</t>
  </si>
  <si>
    <t>7-</t>
  </si>
  <si>
    <t>*Generar el Layout de pagina
**Generar layout en formato responsive</t>
  </si>
  <si>
    <t>Diseñador gráfico, programador forntend</t>
  </si>
  <si>
    <t>8-</t>
  </si>
  <si>
    <t>Diseñador gráfico, programador forntend.</t>
  </si>
  <si>
    <t>9-</t>
  </si>
  <si>
    <t>10-</t>
  </si>
  <si>
    <t>*Definir como es que los usuarios podrán navegar en la pagina para poder establecer métodos de usabilidad.</t>
  </si>
  <si>
    <t>Diseñador gráfico y programador forntend.</t>
  </si>
  <si>
    <t>11-</t>
  </si>
  <si>
    <t>*Definir los lugares y formatos de los link's externos para poder ser identificados por el usuarios, por ejemplo que se abran en una nueva pestaña o pagina para evitar que se abandone la que están usando actualmente.</t>
  </si>
  <si>
    <t>Diseñador gráfico y MKT team</t>
  </si>
  <si>
    <t>12-</t>
  </si>
  <si>
    <t>Diseñador gráfico,  programador forntend.</t>
  </si>
  <si>
    <t>13-</t>
  </si>
  <si>
    <t xml:space="preserve">*definir como será el formato de calificación de los usuario si la pagina </t>
  </si>
  <si>
    <t>14-</t>
  </si>
  <si>
    <t>*Validación de los comentarios antes de su publicación.</t>
  </si>
  <si>
    <t>15-</t>
  </si>
  <si>
    <t>*definir caracteres en total a publicar</t>
  </si>
  <si>
    <t>16-</t>
  </si>
  <si>
    <t>*Definir tiempo de publicación de comentarios o alerta de negativa a publicación y motivo general</t>
  </si>
  <si>
    <t>MKT, diseñador gráfico, forntend, diseñador UX, UI</t>
  </si>
  <si>
    <t>17-</t>
  </si>
  <si>
    <t>*Diseño de pagina de examen</t>
  </si>
  <si>
    <t>Diseñador gráfico, forntend, diseñador UX.</t>
  </si>
  <si>
    <t>18-</t>
  </si>
  <si>
    <t>*Diseño de formularios de examen.</t>
  </si>
  <si>
    <t>19-</t>
  </si>
  <si>
    <t>*Diseño de envió de respuesta  a los campos.</t>
  </si>
  <si>
    <t>20-</t>
  </si>
  <si>
    <t xml:space="preserve">*Diseño de documento que se generar como respuesta </t>
  </si>
  <si>
    <t>diseñador y programador FORNTEND</t>
  </si>
  <si>
    <t>21-</t>
  </si>
  <si>
    <t xml:space="preserve">*Diseño de alertas y de que tipo, ejemplo PopApp's, </t>
  </si>
  <si>
    <t>diseñador UX, UI</t>
  </si>
  <si>
    <t>22-</t>
  </si>
  <si>
    <t>*Generación de documento de finalización.</t>
  </si>
  <si>
    <t xml:space="preserve">programador backend, </t>
  </si>
  <si>
    <t>Programador forntend, diseñador web.</t>
  </si>
  <si>
    <t>diseñador grafico y forntend</t>
  </si>
  <si>
    <t>como se registro a las calificaciones de los usuarios.</t>
  </si>
  <si>
    <t>programador backend y diseñador</t>
  </si>
  <si>
    <t>programados backend</t>
  </si>
  <si>
    <t>programador forntend y diseñador</t>
  </si>
  <si>
    <t>ID</t>
  </si>
  <si>
    <t xml:space="preserve">DEL SPRINT </t>
  </si>
  <si>
    <t>ALIAS</t>
  </si>
  <si>
    <t>DESCRIPCIÓN:</t>
  </si>
  <si>
    <t>COMO:</t>
  </si>
  <si>
    <t>usuario de la pagina web.</t>
  </si>
  <si>
    <t>QUIERO:</t>
  </si>
  <si>
    <t>ver una pagina accesible y fácil de entender en cuestión de espacios en la pagina de internet.</t>
  </si>
  <si>
    <t>PARA:</t>
  </si>
  <si>
    <t>navegar de forma mas dinámica y fluida en la pagina de internet</t>
  </si>
  <si>
    <t>CONDICIONES:</t>
  </si>
  <si>
    <t xml:space="preserve">* Se debe crear un Diseño general y modelo principal  de página de inicio. Además de deberán definir Espacios y lugares de información.
* Se deberá Definir lenguajes de programación básica como HTML, CSS, JAVASCRIPT, y framework.
* Se deberá hacer bosquejos y maquetas de la página web presentando el modelo de la página de inicio, como es que debería de quedar según lo solicitado.
* Definir modelo de estructura general de menú, que es lo que deberá decir el menú principal </t>
  </si>
  <si>
    <t>PAGINA-INICIO /</t>
  </si>
  <si>
    <t>SPRINT- SEM-#1</t>
  </si>
  <si>
    <t xml:space="preserve">Como usuario
Puedo ingresar la información de los pedios 
Para poder llevar un control de ellos 
</t>
  </si>
  <si>
    <t>USUARIOS</t>
  </si>
  <si>
    <t>Como administrador requiero poder ver los USURAIOS dados de alta</t>
  </si>
  <si>
    <t xml:space="preserve">Como administrador requiero poder dar de lata usuarios nuevos </t>
  </si>
  <si>
    <t>USUARIOS_NUEVOS</t>
  </si>
  <si>
    <t xml:space="preserve">Como administrador requiero poder dar de baja usuarios </t>
  </si>
  <si>
    <t>USUARIOS_BAJA</t>
  </si>
  <si>
    <t>Como administrador requiero poder ver fotografia y datos generales de cada usuario.</t>
  </si>
  <si>
    <t>USUARIO_DATOS</t>
  </si>
  <si>
    <t>PAGINA-OPCIONES /</t>
  </si>
  <si>
    <t>Como usuarios del sistema requiero poder tener opciones de exportar documentos a pdf, excel, etc.</t>
  </si>
  <si>
    <t>OPCIONES</t>
  </si>
  <si>
    <t>Como usuarios del sistema requiero poder tener un menu que no entorpesca la visibilidad del la pantalla.</t>
  </si>
  <si>
    <t>OPCIONES_MENU</t>
  </si>
  <si>
    <t>PAGINA-DATOS</t>
  </si>
  <si>
    <t xml:space="preserve">Como usuario del sistema requiero poder ver de forma rapida el total de los pedidos pendientes </t>
  </si>
  <si>
    <t>PEDIDOS_DATOS</t>
  </si>
  <si>
    <t>CLIENTES_DATOS</t>
  </si>
  <si>
    <t>PAGINA_SKU</t>
  </si>
  <si>
    <t>Como usuario del sistema requierpo poder ver el total de SKU'S solicitados en el total de los pedidos.</t>
  </si>
  <si>
    <t>SKUS_DATOS</t>
  </si>
  <si>
    <t>PAGINA_CASH</t>
  </si>
  <si>
    <t>Como administrador del sistema requierpo poder ver el total de dinero amortizado en pedidos para evaluar inversion y forecast</t>
  </si>
  <si>
    <t>CASH_DATOS</t>
  </si>
  <si>
    <t>PAG_INVENTARIO</t>
  </si>
  <si>
    <t>Como usuario del sistema requiero poder ver el inventario y existencia del Stock de sku's</t>
  </si>
  <si>
    <t>PAG_CLIENTES</t>
  </si>
  <si>
    <t>PAG_PEDIDOS</t>
  </si>
  <si>
    <t>Como administrador del sistema requiro poder ver el historia de pedidos de los clientes para poder evaluar las compras generales de cada cliente.</t>
  </si>
  <si>
    <t>PAG_USUARIOS</t>
  </si>
  <si>
    <t>INVENTARIO</t>
  </si>
  <si>
    <t>CLIENTES</t>
  </si>
  <si>
    <t>PEDIDOS</t>
  </si>
  <si>
    <t>AJUSTES</t>
  </si>
  <si>
    <t>Como usuario del sistema requiero poder modificar un pedido del un cliente</t>
  </si>
  <si>
    <t>MODIFICAR_PEDIDO</t>
  </si>
  <si>
    <t>AJUSTES_2</t>
  </si>
  <si>
    <t>Como usuario del sistema requiero poder dar de alta clientes o modificar datos.</t>
  </si>
  <si>
    <t>MODIFICAR_CLIENTES</t>
  </si>
  <si>
    <t>AJUSTES_3</t>
  </si>
  <si>
    <t>Como usuario del sistema requiero poder hacer sugerencias de ajuste a mi inventario.</t>
  </si>
  <si>
    <t>MODIFICAR_INVENTARIO</t>
  </si>
  <si>
    <t xml:space="preserve">Como usuario del sistema requiero poder ver el sistema en mi dispositivo portatil. </t>
  </si>
  <si>
    <t>RESOLUCION</t>
  </si>
  <si>
    <t>RESPONSIVE</t>
  </si>
  <si>
    <t>MENU</t>
  </si>
  <si>
    <t>Como usuario de sistema requiero poder tener un menu desplegable para poder ver con detalle los datos.</t>
  </si>
  <si>
    <t>DETALLE</t>
  </si>
  <si>
    <t>Como usuario del sistema requiepro poder ver a detalle cada pedido para poder ver si se puede facturar</t>
  </si>
  <si>
    <t>PEDIDOS_DETALLE</t>
  </si>
  <si>
    <t>LOGO</t>
  </si>
  <si>
    <t>Como usuario del sistema requiero poder ver el logo de la empresa en que estoy trabajando.</t>
  </si>
  <si>
    <t>ESTADO DE ITERACION</t>
  </si>
  <si>
    <t>TAREAS A FUTURO</t>
  </si>
  <si>
    <t>BACKLOG AUTORIZADO</t>
  </si>
  <si>
    <t>TAREAS EN DESARROLLO</t>
  </si>
  <si>
    <t>TAREAS FRIAS</t>
  </si>
  <si>
    <t>FASE DE PRUEBAS</t>
  </si>
  <si>
    <t>HECHO Y EN PRODUCCCION</t>
  </si>
  <si>
    <t>DIMENSION DE ESFUERZO</t>
  </si>
  <si>
    <t>SPRINT</t>
  </si>
  <si>
    <t>Tarea: Diseño de Layout.</t>
  </si>
  <si>
    <t>Tarea: Esquema general de página.</t>
  </si>
  <si>
    <t>Tarea: Definir Modelo Responsive web Desing.</t>
  </si>
  <si>
    <t xml:space="preserve">Generar un panel de ususarios activos </t>
  </si>
  <si>
    <t>Se coordinan equipo de desarrollo y diseño para generar modelo de panel de usuarios.</t>
  </si>
  <si>
    <t xml:space="preserve">Generar visubilidad de los usuarios activos con su nombre </t>
  </si>
  <si>
    <t>Se coordinanen el equipo para poder generar la visibilidad de los usuarioas activos con su nombre y fotografia</t>
  </si>
  <si>
    <t>Alta de usuarios nuevos</t>
  </si>
  <si>
    <t xml:space="preserve">visiblidad de usuarios nuevos </t>
  </si>
  <si>
    <t>Datos de usuarios nuevos</t>
  </si>
  <si>
    <t xml:space="preserve">Generar un partado donde se pueden dar de alta usuarios nuevos </t>
  </si>
  <si>
    <t>Apartado donde pueda ver los usuariosnuevos que genere</t>
  </si>
  <si>
    <t xml:space="preserve">Agregar a los usuarios nuevos a la pantalla general del portal cuando esten conectados </t>
  </si>
  <si>
    <t xml:space="preserve">BAJA DE USUARIOS </t>
  </si>
  <si>
    <t xml:space="preserve">MODIFICACION DE DATOS </t>
  </si>
  <si>
    <t>ACTUALIZACION DE ESTATUS</t>
  </si>
  <si>
    <t>ELIMINAR DE USUARIOS ACTIVOS O SACAR DE SESION</t>
  </si>
  <si>
    <t>DEFINIR RECURSOS DE USUARIOS</t>
  </si>
  <si>
    <t xml:space="preserve">Como administrador se requiere poder dar de baja usuarios del sistema </t>
  </si>
  <si>
    <t xml:space="preserve">Como administrador requiere poder modificar datos de usuarios </t>
  </si>
  <si>
    <t xml:space="preserve">Como administrador requiere poder ver el estatus de los usuarios </t>
  </si>
  <si>
    <t xml:space="preserve">Como administrador se requiere poder sacar de sesion a usuarios </t>
  </si>
  <si>
    <t>Como adminitrsador se requiere poder dar o asignar recursos a usuarios nuevos</t>
  </si>
  <si>
    <t>Generar apartado dende se pueda ver la fotografia del usuario</t>
  </si>
  <si>
    <t>Actualizar la fotografia de usuario</t>
  </si>
  <si>
    <t>Se define lugar para ver la fotografia de usuario</t>
  </si>
  <si>
    <t>Se define apratado para actualizar la fotografia de usuario</t>
  </si>
  <si>
    <t>Diseño de menu de opciones</t>
  </si>
  <si>
    <t xml:space="preserve">Iconos de activacion de solicitud </t>
  </si>
  <si>
    <t xml:space="preserve">Generar archivo solicitado </t>
  </si>
  <si>
    <t xml:space="preserve">Generar un menu para opociones </t>
  </si>
  <si>
    <t>Generar iciones de opciones según corresponda</t>
  </si>
  <si>
    <t xml:space="preserve">generar la solicitud pedida </t>
  </si>
  <si>
    <t>Definir formato de menu</t>
  </si>
  <si>
    <t xml:space="preserve">Generar menu responsive </t>
  </si>
  <si>
    <t xml:space="preserve">Generar menu con activacion </t>
  </si>
  <si>
    <t>Como sera el menu, de hamburguesao que formato tendra</t>
  </si>
  <si>
    <t>Generar un menu resposive en la pagina</t>
  </si>
  <si>
    <t>Generar que el menu responda a activaciones en botones</t>
  </si>
  <si>
    <t xml:space="preserve">presentar en pantalla datos del pedido </t>
  </si>
  <si>
    <t xml:space="preserve">presentar el pantalla estatus del pedido </t>
  </si>
  <si>
    <t xml:space="preserve">presentar en pantalla nombre del cliente que solicito el pedido </t>
  </si>
  <si>
    <t xml:space="preserve">presentar en pantalla un link para ir al pedido </t>
  </si>
  <si>
    <t xml:space="preserve">Generar un papartado donde se vea los pedidos de lus usuarios </t>
  </si>
  <si>
    <t xml:space="preserve">Generar en pantalla un apartado deonde se visualice el estatus del pedido </t>
  </si>
  <si>
    <t xml:space="preserve">Generar el paginaprincipal un aparatado donde se vea el nombre del cliente </t>
  </si>
  <si>
    <t xml:space="preserve">Generar en pantalla un link para ir a detalles del pedido </t>
  </si>
  <si>
    <t>Como usuario del sistema requiero poder ver el total de clientes con pedido activo</t>
  </si>
  <si>
    <t xml:space="preserve">Generar menu de total de clientes </t>
  </si>
  <si>
    <t xml:space="preserve">Generar un apartado donde se pueda ve los clientes con pedido solamente </t>
  </si>
  <si>
    <t>Generar menu de total de sku's</t>
  </si>
  <si>
    <t xml:space="preserve">Generar un apartado donde se pueda ve los sku's con pedido solamente </t>
  </si>
  <si>
    <t>Generar un paratado en pantalla o pagina principal donde se pueda ver los clientes activos con pedido</t>
  </si>
  <si>
    <t>Solamente cliente con pedido activo, no eliminado ni backorder</t>
  </si>
  <si>
    <t>Generar un paratado en pantalla o pagina principal donde se pueda ver los csku's activos con pedido</t>
  </si>
  <si>
    <t>Solamente sku's con pedido activo, no eliminado ni backorder</t>
  </si>
  <si>
    <t>Ver un apartado del total de $</t>
  </si>
  <si>
    <t xml:space="preserve">ver el total de todos los pedidos </t>
  </si>
  <si>
    <t>lik de desglose de pedidos</t>
  </si>
  <si>
    <t>Generar un paratado en pantalla o pagina principal donde se pueda ver los dineros activos con pedido</t>
  </si>
  <si>
    <t>Generar un link en pantalla o pagina principal donde se pueda ver los dinerosa detalle  activos con pedido</t>
  </si>
  <si>
    <t xml:space="preserve">Apartado de existencia </t>
  </si>
  <si>
    <t xml:space="preserve">Generar apartado den menu donde se pueda visualizar el stock </t>
  </si>
  <si>
    <t>ver detalle de sku's</t>
  </si>
  <si>
    <t>Gnerar en menu apartado de de existencia de sku</t>
  </si>
  <si>
    <t xml:space="preserve">ver en menu el apartado donde pueda ir a detalle </t>
  </si>
  <si>
    <t>ver datalles de sku's según corresponda ver link de detalles</t>
  </si>
  <si>
    <t xml:space="preserve">Generar apartado de clientes activos </t>
  </si>
  <si>
    <t>Generar apartado de clientes con pedidos activos.</t>
  </si>
  <si>
    <t>Genear filtros para poder ver clientes con backorders</t>
  </si>
  <si>
    <t xml:space="preserve">Generar apartado para ver clientes con saldo </t>
  </si>
  <si>
    <t>Generar apardatdo deonde se pueda ver los clientes activos.</t>
  </si>
  <si>
    <t xml:space="preserve">generar aparatado donde se peuda ver los clientes con pedidos activo </t>
  </si>
  <si>
    <t xml:space="preserve">Generar apartado donde se pueda ver los clientes con pedido incompletos opor surtir </t>
  </si>
  <si>
    <t>Generar apratdo de clientes con historico de compras</t>
  </si>
  <si>
    <t>Generar historicos de clientes con con detalles de sku's</t>
  </si>
  <si>
    <t xml:space="preserve">Generar historicos de clientes con detalles de dineros </t>
  </si>
  <si>
    <t>Apartado de clientes historicos compras</t>
  </si>
  <si>
    <t>Apartado de clientes historicos sku</t>
  </si>
  <si>
    <t>Apartado de clientes historicos dinero</t>
  </si>
  <si>
    <t>Como usuario del sistema requierpo poder dar de alta y baja a usuarios en eel sistema, para poder generar cotrol de accesos al mismo</t>
  </si>
  <si>
    <t>Como administrador del sistema requiero poder ver el total de los clientes que tengo edades de alta para poder evaluar el estatus del mismo, así como su cartera vencida</t>
  </si>
  <si>
    <t xml:space="preserve">Al tas de usuarios </t>
  </si>
  <si>
    <t xml:space="preserve">como administrador de sistema requiero poder generar altas de los usuarios </t>
  </si>
  <si>
    <t>Como admisnitrador de sistema requierpo poder autorizar un pedido del un cliente</t>
  </si>
  <si>
    <t xml:space="preserve">AUTORIZAR PEDIDO </t>
  </si>
  <si>
    <t>MODIFICAR PEDIDO</t>
  </si>
  <si>
    <t>ALTAS CIENTES</t>
  </si>
  <si>
    <t>MODIFICACIONES CLIENTES</t>
  </si>
  <si>
    <t>AJUSTES DE INVENTARIO</t>
  </si>
  <si>
    <t>AJUSTES DE DESCRIPCION DE SKU</t>
  </si>
  <si>
    <t>AJUSTES DE DATOS GENERALES</t>
  </si>
  <si>
    <t>RESPONSIVE DESIGN</t>
  </si>
  <si>
    <t>MENU TIPO HAMBURGESA</t>
  </si>
  <si>
    <t>MENU RESPONSIVE</t>
  </si>
  <si>
    <t>MENU OCULTOS</t>
  </si>
  <si>
    <t>ACEPTAR PEDIDOS</t>
  </si>
  <si>
    <t xml:space="preserve">MODIFICAR PEDIDOS </t>
  </si>
  <si>
    <t>DETALLE DE PEDIDOS</t>
  </si>
  <si>
    <t xml:space="preserve">LOGO DE LA EMPRESA </t>
  </si>
  <si>
    <t xml:space="preserve">CAMBIAR DE EMPRESA </t>
  </si>
  <si>
    <t>TENER NOMBRE DE LA EMPRESA ACTUAL</t>
  </si>
  <si>
    <t xml:space="preserve">Genear altas de clientes </t>
  </si>
  <si>
    <t xml:space="preserve">modificar datos generales de clientes </t>
  </si>
  <si>
    <t xml:space="preserve">ver iventarios generarl y por almacen </t>
  </si>
  <si>
    <t xml:space="preserve">Ajustes de inventarios </t>
  </si>
  <si>
    <t xml:space="preserve">ajustes de datos de inventarios </t>
  </si>
  <si>
    <t xml:space="preserve">Generar visualizacion de modo de tableta y telefonos de paginas </t>
  </si>
  <si>
    <t xml:space="preserve">definir el tipo de menu que se estara empleando </t>
  </si>
  <si>
    <t xml:space="preserve">Generar modo responsive de menu </t>
  </si>
  <si>
    <t>generar que el menu se oculte</t>
  </si>
  <si>
    <t xml:space="preserve">Gnerara que el pedido se acepte </t>
  </si>
  <si>
    <t>Generar apartado deopnde se pueda mopdificar los pedidos</t>
  </si>
  <si>
    <t xml:space="preserve">generar apartado donde se pueda ver detalle de pedidos </t>
  </si>
  <si>
    <t>Ver logos de la empresa</t>
  </si>
  <si>
    <t xml:space="preserve">Ver menu oara cambiars de empresa </t>
  </si>
  <si>
    <t>Nombre de la empresa actual.</t>
  </si>
  <si>
    <t>Num y estatus de // 
 ESPRINT</t>
  </si>
  <si>
    <t>1-/SIGEM--1PAGINA-INICIO /DATOS</t>
  </si>
  <si>
    <t>2-/SIGEM--2PAGINA-INICIO /USUARIOS</t>
  </si>
  <si>
    <t>3-/SIGEM--3PAGINA-INICIO /USUARIOS_NUEVOS</t>
  </si>
  <si>
    <t>SPRINT- SEM-#3</t>
  </si>
  <si>
    <t>4-/SIGEM--4PAGINA-INICIO /USUARIOS_BAJA</t>
  </si>
  <si>
    <t>5-/SIGEM--5PAGINA-INICIO /USUARIO_DATOS</t>
  </si>
  <si>
    <t>6-/SIGEM--1PAGINA-OPCIONES /OPCIONES</t>
  </si>
  <si>
    <t>7-/SIGEM--2PAGINA-OPCIONES /OPCIONES_MENU</t>
  </si>
  <si>
    <t>SPRINT- SEM-#2</t>
  </si>
  <si>
    <t>8-/SIGEM--8PAGINA-DATOSPEDIDOS_DATOS</t>
  </si>
  <si>
    <t>9-/SIGEM--9PAGINA-DATOSCLIENTES_DATOS</t>
  </si>
  <si>
    <t>10-/SIGEM--10PAGINA_SKUSKUS_DATOS</t>
  </si>
  <si>
    <t>11-/SIGEM--11PAGINA_CASHCASH_DATOS</t>
  </si>
  <si>
    <t>12-/SIGEM--12PAG_INVENTARIOINVENTARIO</t>
  </si>
  <si>
    <t>SPRINT- SEM-#4</t>
  </si>
  <si>
    <t>13-/SIGEM--13PAG_CLIENTESCLIENTES</t>
  </si>
  <si>
    <t>14-/SIGEM--14PAG_PEDIDOSPEDIDOS</t>
  </si>
  <si>
    <t>15-/SIGEM--15PAG_USUARIOSUSUARIOS</t>
  </si>
  <si>
    <t>16-/SIGEM--16AJUSTESMODIFICAR_PEDIDO</t>
  </si>
  <si>
    <t>17-/SIGEM--17AJUSTES_2MODIFICAR_CLIENTES</t>
  </si>
  <si>
    <t>18-/SIGEM--18AJUSTES_3MODIFICAR_INVENTARIO</t>
  </si>
  <si>
    <t>19-/SIGEM--19RESOLUCIONRESPONSIVE</t>
  </si>
  <si>
    <t>20-/SIGEM--20MENUMENU</t>
  </si>
  <si>
    <t>21-/SIGEM--21DETALLEPEDIDOS_DETALLE</t>
  </si>
  <si>
    <t>22-/SIGEM--22LOGOLOGO</t>
  </si>
  <si>
    <t xml:space="preserve">GRAFICAS TABLAS  PARA GRAFICAS </t>
  </si>
  <si>
    <t>HISTORIAS DE USUARIOS</t>
  </si>
  <si>
    <t>HRAS 
ESTIMADAS</t>
  </si>
  <si>
    <t>HORAS
 REALES</t>
  </si>
  <si>
    <t>VALOR ACTUAL</t>
  </si>
  <si>
    <t>VALOR</t>
  </si>
  <si>
    <t>VALOR REAL</t>
  </si>
  <si>
    <t>VALOR ACUMULADO</t>
  </si>
  <si>
    <t>VALOR REAL ACUMULADO</t>
  </si>
  <si>
    <t>FECHA</t>
  </si>
  <si>
    <t xml:space="preserve">ESPERADO </t>
  </si>
  <si>
    <t>REAL</t>
  </si>
  <si>
    <t xml:space="preserve">PUNTOS REALIZADOS </t>
  </si>
  <si>
    <t>CIERRE DE SPRINT</t>
  </si>
  <si>
    <t>VALOR DE SPRINT POINTS</t>
  </si>
  <si>
    <t>ACUMULADO</t>
  </si>
  <si>
    <t>CIERRE</t>
  </si>
  <si>
    <t>FINAL</t>
  </si>
  <si>
    <t>PUNTOS REALIZADOS 
ACUMULADOS</t>
  </si>
  <si>
    <t>GRAFICAS DE CONTROL</t>
  </si>
  <si>
    <t>GRAFIAS BURN DOWN CHART</t>
  </si>
  <si>
    <t xml:space="preserve">Genere los modulos solcitados y apoye en la creacion y adelato de los demas modulos </t>
  </si>
  <si>
    <t xml:space="preserve">Apoyar al equipo en el avance general del proyecto </t>
  </si>
  <si>
    <t xml:space="preserve">el tiempo y la generacion de recursos de diseño </t>
  </si>
  <si>
    <t xml:space="preserve">No se general modificaciones de los sprints </t>
  </si>
  <si>
    <t>darle seguimieto a los sprints para su avance</t>
  </si>
  <si>
    <t>EL tiempo y el avance de cada sprint</t>
  </si>
  <si>
    <t>Se genera los modulos de menus y visualizaciones para poder presentarlso como avances generales</t>
  </si>
  <si>
    <t>Contiunuar con el avance que llevamos conforme a lo solicitado en el proyecto.</t>
  </si>
  <si>
    <t xml:space="preserve">El tiempo y los diseños generales </t>
  </si>
  <si>
    <t>Se genera apoyo a los ocmpañeros del equipo de desarrollo para poder avanzar mas rapido y alcanzar los objetivos</t>
  </si>
  <si>
    <t xml:space="preserve">apoyar con diseños y generacion de layout y maquetacion de proyectos </t>
  </si>
  <si>
    <t>El tiempo y avance general</t>
  </si>
  <si>
    <t>No se realiza por causas de fuerza mayor</t>
  </si>
  <si>
    <t xml:space="preserve">Se realiza los elementos graficos para poder visualozar los usuarios con datos y fotografias </t>
  </si>
  <si>
    <t xml:space="preserve">apoyar en cuestiones de diseño y programacion de lay out de sistema de gestion </t>
  </si>
  <si>
    <t>tiempo y programacion general</t>
  </si>
  <si>
    <t xml:space="preserve">Se apoya a compañeros de programacion para generar diseño general </t>
  </si>
  <si>
    <t xml:space="preserve">Se buscar aapoyar a equipo de desarrollo en general layout y maquetacion de proyecto general </t>
  </si>
  <si>
    <t>Tiempo</t>
  </si>
  <si>
    <t xml:space="preserve">Se genera final de varios de las historias de usuario atrasadas por tal motivo se genera un gran avance en este punto </t>
  </si>
  <si>
    <t xml:space="preserve">continuar con las historias de usuario mas cargadas de trabajo y generar avance general del proyecto </t>
  </si>
  <si>
    <t>tiempo y programacion de requerimiento</t>
  </si>
  <si>
    <t xml:space="preserve">Se busca apoyar a lso compañeros de programacion para poder generar el avance deseado </t>
  </si>
  <si>
    <t xml:space="preserve">apoyar mas con programacion al equipo </t>
  </si>
  <si>
    <t>tiempo de programacion y maquetacion</t>
  </si>
  <si>
    <t xml:space="preserve">al cierre de este sprint vamos avanzados en lo que se espera en tiempo </t>
  </si>
  <si>
    <t xml:space="preserve">Buscar apoyar mas a los comapñeros en lso sprints para generar codigo y avanzar ene el proyecto </t>
  </si>
  <si>
    <t>tiempo</t>
  </si>
  <si>
    <t xml:space="preserve">tiempo y generacion de codigo </t>
  </si>
  <si>
    <t xml:space="preserve">Se busca apoyar al equipo de porgramacion </t>
  </si>
  <si>
    <t>Genera graficas de avance en general para poder ver los estatus de cada iteracion en general.</t>
  </si>
  <si>
    <t>Se necesita desarrollar Prototipo y esquema general, con la finalidad de generar estándares de diseño y funcionalidad UX-UI</t>
  </si>
  <si>
    <t>MODIFICACION
REALIZADA</t>
  </si>
  <si>
    <t>FECHA DE
MODIFICACION</t>
  </si>
  <si>
    <t>SE MODIFICAN
TAREAS?</t>
  </si>
  <si>
    <t>Columna1</t>
  </si>
  <si>
    <t>RESPONSABLE DEL 
CAMBIO</t>
  </si>
  <si>
    <t xml:space="preserve">ROL DEL 
RESPONSABLE </t>
  </si>
  <si>
    <t>COMENTARIOS
ADICIONALES</t>
  </si>
  <si>
    <t>MOTIVO DEL CAMBIO</t>
  </si>
  <si>
    <t>SGESTION1</t>
  </si>
  <si>
    <t>SGESTION2</t>
  </si>
  <si>
    <t>SGESTION3</t>
  </si>
  <si>
    <t>ID DE CAMBIO</t>
  </si>
  <si>
    <t>SIGEM (SISTEMA DE GASTION EMPRESARIAL )</t>
  </si>
  <si>
    <t xml:space="preserve">Como cliente
Puedo ingresar la información de los pedios 
Para poder llevar un control de ellos 
</t>
  </si>
  <si>
    <t>Se modifica el sprint, dimencion de esfuerzo, historia del enunciado asi como las tareas del mismo</t>
  </si>
  <si>
    <t xml:space="preserve">Se ajusta para poder hacer un mejor acalce de tareas y desarrollo de los sprints </t>
  </si>
  <si>
    <t xml:space="preserve">Puedo seleccionar que usuario está trabajando cada pedido
Para la organización del trabajo
</t>
  </si>
  <si>
    <t xml:space="preserve">Se presisan los cambios debido a que esta iteracion no era lo bastante clara como para poder ejecutarlo como se especificaba tanto en su enunciado como en las tareas en general se divide en varias iteraciones </t>
  </si>
  <si>
    <t xml:space="preserve">Como cliente
Puedo colocar la fecha en que ingreso el pedido
Para no retrasar la entrega de los pedios 
</t>
  </si>
  <si>
    <t xml:space="preserve">Como cliente
Puedo poner diferentes estatus en los pedidos para saber en qué estatus esta cada uno
Para mantener un control y para fines informativos
</t>
  </si>
  <si>
    <t xml:space="preserve">CALENDARIO </t>
  </si>
  <si>
    <t>ETIQUETAS</t>
  </si>
  <si>
    <t>SE MODIFICA DE FORMA GENERAL ESTA ITERACION</t>
  </si>
  <si>
    <t>Se agrega sprint y tareas para rediiencionar el trabajo</t>
  </si>
  <si>
    <t>Se agrega nueva iteracion para poder desarrollar nuevos elementos y dividir lñas tareas que se asignene</t>
  </si>
  <si>
    <t xml:space="preserve">Se agerga una nueva iteracion para poder genera nuevos elementos y actividades, se dividen las tareas que se tiene para pdoer generar y agregar tiempos </t>
  </si>
  <si>
    <t xml:space="preserve">Se genera nueva iteracion para poder darle movilidad al menu, se generar que tenga movilidad, en esta iteracion se agerga tareas nuevas </t>
  </si>
  <si>
    <t>Se agregan nuevos elementos para poder generar vistar rapidas de los elementos que se tiene como calturas, se visualiza que tenga una vista previa de los que se tiene como pendientes en la pagina principal</t>
  </si>
  <si>
    <t>Se genera nueva iteracion para poder dividir el trabajo de pagina principal y asi poder hacer el trabajo mejor</t>
  </si>
  <si>
    <t xml:space="preserve">Se genera nueva iteracaion </t>
  </si>
  <si>
    <t xml:space="preserve">Se agrega nueva iteracion o histrioa de usuraio y tareas para poder dividir el trabajo en parte equilibradas y mas especificas </t>
  </si>
  <si>
    <t xml:space="preserve">Desde la aultima reunion he gerado los los mudulos y las paginas de forma responsive asi como el menu de hamburguesa y que se pueda ocultar para poder hacer cumplir con el proyecto en tiempo y forma </t>
  </si>
  <si>
    <t>Generare los modulos de clientes, iventarios, pagina principal con activaciones para los links y botones que se tiene ahí</t>
  </si>
  <si>
    <t>EL TIEMPO PARA PODER DESARROLLAR TODO LO SOLICITADO</t>
  </si>
  <si>
    <t xml:space="preserve">Genere las actualizacion de las historias y las graficas solicitadas asi como su descripcion de las mmismas genere algunos graficos y esquemas para poder desarrollar los la pagina </t>
  </si>
  <si>
    <t>generare los diseños de las paginas principales. Y los bocetos generales.</t>
  </si>
  <si>
    <t>Tiempo y recursos para poder aprender a desarrollar lo nuevos mudulos.</t>
  </si>
  <si>
    <t xml:space="preserve">desde la ultima reunion genere los mudulso de lso clientes asi como lso pedidos y activaciones de las pagina s principales como lis links </t>
  </si>
  <si>
    <t xml:space="preserve">Generar y terminar los mudlos de los usuarios y el de pedidos asi com los mudulos que restan </t>
  </si>
  <si>
    <t xml:space="preserve">el tiempo como siempre </t>
  </si>
  <si>
    <t xml:space="preserve">genera los graficos y bocetos asicomo el llando de la bace de datos para poder ir avanzando </t>
  </si>
  <si>
    <t>generar los bocetos del resto de las paginas asi como los datos generales que se rewuieren.</t>
  </si>
  <si>
    <t xml:space="preserve">EL tiempo </t>
  </si>
  <si>
    <t>se esta trabajando en el alta de usuarios nuevos para poder generar altas, bajas, y cambios de usuarios</t>
  </si>
  <si>
    <t xml:space="preserve">generare los modulos a tiempo para no atrasar la linea de produccion de iteraciones </t>
  </si>
  <si>
    <t>el tiempo de cómo siempre</t>
  </si>
  <si>
    <t>se genera la base de datos de los usuarios asi como la maqueta de los bosetos de los mismos, es decir imágenes, nombres, perfiles, etc</t>
  </si>
  <si>
    <t xml:space="preserve">generare los datos de los clientes para poder avanzar en la base de datos del la siguiente iteracion </t>
  </si>
  <si>
    <t xml:space="preserve">El tiempo y recursos de programacion </t>
  </si>
  <si>
    <t xml:space="preserve">por causas de fuerza mayor no pudimos generar la junta </t>
  </si>
  <si>
    <t>Por causas de fuerza mayor no pudimos genrar la junta ya que el dia de hoy fallecio una tia hermana de mi Padre tuve que apoyar llevandolo al rancho de donde es mi tia, rumbo a la cienega en Atequiza Jalisco, por tal, motivo no pudimos llevar a caba la junta.</t>
  </si>
  <si>
    <t xml:space="preserve">Mi papa y una de sus hermanas despidiendo a su hermana fallcida </t>
  </si>
  <si>
    <t xml:space="preserve">No pude hacer mucho desde la ultima reunion </t>
  </si>
  <si>
    <t>se genera la base de datos de los clientes, usuarios, los pedidos.</t>
  </si>
  <si>
    <t>tendre que hacer mas de mi parte para poder estar al tiempo con las iteraciones y no atrasar los modulos de produccion, ya que por motivos de causa mayor no pude hacer mucho desde la ultma junta pero espero poderme poner al tanto.</t>
  </si>
  <si>
    <t>el tiempo</t>
  </si>
  <si>
    <t>la linea de produccion y el tiempo</t>
  </si>
</sst>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1"/>
      <color theme="1"/>
      <name val="Calibri"/>
      <family val="2"/>
      <scheme val="minor"/>
    </font>
    <font>
      <b/>
      <sz val="11"/>
      <color theme="1"/>
      <name val="Calibri"/>
      <family val="2"/>
      <scheme val="minor"/>
    </font>
    <font>
      <sz val="12"/>
      <color theme="1"/>
      <name val="Arial"/>
      <family val="2"/>
    </font>
    <font>
      <b/>
      <sz val="11"/>
      <color theme="1"/>
      <name val="Calibri"/>
      <scheme val="minor"/>
    </font>
    <font>
      <sz val="11"/>
      <color theme="1"/>
      <name val="Calibri"/>
      <scheme val="minor"/>
    </font>
    <font>
      <b/>
      <sz val="13.5"/>
      <color theme="1"/>
      <name val="Calibri"/>
      <family val="2"/>
      <scheme val="minor"/>
    </font>
    <font>
      <sz val="11"/>
      <color theme="1"/>
      <name val="Arial"/>
      <family val="2"/>
    </font>
    <font>
      <b/>
      <sz val="12"/>
      <color rgb="FF000000"/>
      <name val="Arial"/>
      <family val="2"/>
    </font>
    <font>
      <b/>
      <sz val="16"/>
      <color rgb="FF000000"/>
      <name val="Arial"/>
      <family val="2"/>
    </font>
    <font>
      <sz val="11"/>
      <color rgb="FF000000"/>
      <name val="Arial"/>
      <family val="2"/>
    </font>
    <font>
      <b/>
      <sz val="11"/>
      <color rgb="FF000000"/>
      <name val="Arial"/>
      <family val="2"/>
    </font>
    <font>
      <i/>
      <sz val="11"/>
      <color theme="1"/>
      <name val="Calibri"/>
      <scheme val="minor"/>
    </font>
    <font>
      <b/>
      <sz val="12"/>
      <color theme="1"/>
      <name val="Calibri"/>
      <scheme val="minor"/>
    </font>
    <font>
      <sz val="25"/>
      <color theme="1"/>
      <name val="Arial"/>
      <family val="2"/>
    </font>
    <font>
      <b/>
      <sz val="16"/>
      <color rgb="FF000000"/>
      <name val="Calibri"/>
      <family val="2"/>
    </font>
    <font>
      <sz val="11"/>
      <color theme="1"/>
      <name val="Calibri"/>
      <family val="2"/>
    </font>
    <font>
      <b/>
      <sz val="16"/>
      <color theme="1"/>
      <name val="Calibri"/>
      <family val="2"/>
      <scheme val="minor"/>
    </font>
    <font>
      <b/>
      <u/>
      <sz val="16"/>
      <color theme="1"/>
      <name val="Calibri"/>
      <family val="2"/>
      <scheme val="minor"/>
    </font>
    <font>
      <sz val="11"/>
      <color rgb="FFFFFFFF"/>
      <name val="Calibri"/>
      <family val="2"/>
      <scheme val="minor"/>
    </font>
    <font>
      <sz val="11"/>
      <color rgb="FFFFFFFF"/>
      <name val="Calibri"/>
      <family val="2"/>
    </font>
    <font>
      <b/>
      <sz val="14"/>
      <color rgb="FFFFFFFF"/>
      <name val="Calibri"/>
      <family val="2"/>
      <scheme val="minor"/>
    </font>
    <font>
      <sz val="8"/>
      <color rgb="FF000000"/>
      <name val="Calibri"/>
      <family val="2"/>
    </font>
    <font>
      <b/>
      <sz val="10"/>
      <color theme="1"/>
      <name val="Calibri"/>
      <family val="2"/>
      <scheme val="minor"/>
    </font>
    <font>
      <b/>
      <sz val="20"/>
      <color theme="1"/>
      <name val="Calibri"/>
      <family val="2"/>
      <scheme val="minor"/>
    </font>
    <font>
      <sz val="10"/>
      <color theme="1"/>
      <name val="Calibri"/>
      <family val="2"/>
      <scheme val="minor"/>
    </font>
    <font>
      <b/>
      <sz val="12"/>
      <color theme="1"/>
      <name val="Calibri"/>
      <family val="2"/>
      <scheme val="minor"/>
    </font>
    <font>
      <sz val="11"/>
      <color theme="1"/>
      <name val="Calibri"/>
      <family val="2"/>
      <scheme val="minor"/>
    </font>
    <font>
      <b/>
      <sz val="13"/>
      <name val="Calibri"/>
    </font>
    <font>
      <b/>
      <sz val="13"/>
      <color theme="0"/>
      <name val="Calibri"/>
    </font>
    <font>
      <b/>
      <sz val="10"/>
      <color theme="1"/>
      <name val="Calibri"/>
      <scheme val="minor"/>
    </font>
    <font>
      <b/>
      <sz val="25"/>
      <color theme="0"/>
      <name val="Calibri"/>
      <family val="2"/>
      <scheme val="minor"/>
    </font>
    <font>
      <b/>
      <sz val="11"/>
      <color rgb="FFFFFFFF"/>
      <name val="Calibri"/>
    </font>
    <font>
      <b/>
      <sz val="14"/>
      <color theme="1"/>
      <name val="Calibri"/>
      <scheme val="minor"/>
    </font>
    <font>
      <b/>
      <sz val="12"/>
      <color theme="1"/>
      <name val="Arial"/>
      <family val="2"/>
    </font>
    <font>
      <sz val="12"/>
      <color theme="1"/>
      <name val="Calibri"/>
      <scheme val="minor"/>
    </font>
    <font>
      <b/>
      <sz val="12"/>
      <color theme="0"/>
      <name val="Arial"/>
      <family val="2"/>
    </font>
    <font>
      <u/>
      <sz val="11"/>
      <color theme="1"/>
      <name val="Arial"/>
      <family val="2"/>
    </font>
    <font>
      <b/>
      <sz val="10"/>
      <color rgb="FF000000"/>
      <name val="Arial"/>
      <family val="2"/>
    </font>
    <font>
      <sz val="10"/>
      <color rgb="FF000000"/>
      <name val="Arial"/>
      <family val="2"/>
    </font>
    <font>
      <sz val="10"/>
      <color theme="1"/>
      <name val="Arial"/>
      <family val="2"/>
    </font>
    <font>
      <b/>
      <sz val="10"/>
      <color theme="0"/>
      <name val="Calibri"/>
    </font>
  </fonts>
  <fills count="28">
    <fill>
      <patternFill patternType="none"/>
    </fill>
    <fill>
      <patternFill patternType="gray125"/>
    </fill>
    <fill>
      <patternFill patternType="solid">
        <fgColor theme="0" tint="-0.249977111117893"/>
        <bgColor indexed="64"/>
      </patternFill>
    </fill>
    <fill>
      <patternFill patternType="solid">
        <fgColor rgb="FFB4C6E7"/>
        <bgColor indexed="64"/>
      </patternFill>
    </fill>
    <fill>
      <patternFill patternType="solid">
        <fgColor rgb="FFD9D9D9"/>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00B050"/>
        <bgColor indexed="64"/>
      </patternFill>
    </fill>
    <fill>
      <patternFill patternType="solid">
        <fgColor theme="0"/>
        <bgColor indexed="64"/>
      </patternFill>
    </fill>
    <fill>
      <patternFill patternType="solid">
        <fgColor theme="7" tint="0.59999389629810485"/>
        <bgColor indexed="64"/>
      </patternFill>
    </fill>
    <fill>
      <patternFill patternType="solid">
        <fgColor rgb="FFFF0000"/>
        <bgColor indexed="64"/>
      </patternFill>
    </fill>
    <fill>
      <patternFill patternType="solid">
        <fgColor rgb="FF2F5496"/>
        <bgColor indexed="64"/>
      </patternFill>
    </fill>
    <fill>
      <patternFill patternType="solid">
        <fgColor rgb="FF2F5496"/>
        <bgColor rgb="FF000000"/>
      </patternFill>
    </fill>
    <fill>
      <patternFill patternType="solid">
        <fgColor theme="0" tint="-4.9989318521683403E-2"/>
        <bgColor indexed="64"/>
      </patternFill>
    </fill>
    <fill>
      <patternFill patternType="solid">
        <fgColor rgb="FFF2F2F2"/>
        <bgColor rgb="FF000000"/>
      </patternFill>
    </fill>
    <fill>
      <patternFill patternType="solid">
        <fgColor rgb="FFFFC000"/>
        <bgColor indexed="64"/>
      </patternFill>
    </fill>
    <fill>
      <patternFill patternType="solid">
        <fgColor theme="9" tint="0.59999389629810485"/>
        <bgColor indexed="64"/>
      </patternFill>
    </fill>
    <fill>
      <patternFill patternType="solid">
        <fgColor rgb="FFD6DCE4"/>
        <bgColor rgb="FF000000"/>
      </patternFill>
    </fill>
    <fill>
      <patternFill patternType="solid">
        <fgColor rgb="FFFCE4D6"/>
        <bgColor rgb="FF000000"/>
      </patternFill>
    </fill>
    <fill>
      <patternFill patternType="solid">
        <fgColor rgb="FFFFF2CC"/>
        <bgColor rgb="FF000000"/>
      </patternFill>
    </fill>
    <fill>
      <patternFill patternType="solid">
        <fgColor rgb="FFD9E1F2"/>
        <bgColor rgb="FF000000"/>
      </patternFill>
    </fill>
    <fill>
      <patternFill patternType="solid">
        <fgColor rgb="FFC6E0B4"/>
        <bgColor rgb="FF000000"/>
      </patternFill>
    </fill>
    <fill>
      <patternFill patternType="solid">
        <fgColor theme="0" tint="-0.14999847407452621"/>
        <bgColor indexed="64"/>
      </patternFill>
    </fill>
    <fill>
      <patternFill patternType="solid">
        <fgColor theme="0" tint="-0.34998626667073579"/>
        <bgColor indexed="64"/>
      </patternFill>
    </fill>
    <fill>
      <patternFill patternType="solid">
        <fgColor rgb="FF005024"/>
        <bgColor rgb="FF000000"/>
      </patternFill>
    </fill>
    <fill>
      <patternFill patternType="solid">
        <fgColor rgb="FF002060"/>
        <bgColor indexed="64"/>
      </patternFill>
    </fill>
    <fill>
      <patternFill patternType="solid">
        <fgColor theme="0" tint="-0.249977111117893"/>
        <bgColor rgb="FF000000"/>
      </patternFill>
    </fill>
    <fill>
      <patternFill patternType="solid">
        <fgColor theme="5" tint="-0.249977111117893"/>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26" fillId="0" borderId="0" applyFont="0" applyFill="0" applyBorder="0" applyAlignment="0" applyProtection="0"/>
  </cellStyleXfs>
  <cellXfs count="332">
    <xf numFmtId="0" fontId="0" fillId="0" borderId="0" xfId="0"/>
    <xf numFmtId="0" fontId="0" fillId="0" borderId="0" xfId="0" applyAlignment="1">
      <alignment horizontal="center" vertical="center"/>
    </xf>
    <xf numFmtId="0" fontId="2" fillId="0" borderId="1" xfId="0" applyFont="1" applyBorder="1" applyAlignment="1">
      <alignment horizontal="justify" vertical="center"/>
    </xf>
    <xf numFmtId="0" fontId="0" fillId="0" borderId="1" xfId="0" applyBorder="1"/>
    <xf numFmtId="0" fontId="2" fillId="0" borderId="3" xfId="0" applyFont="1" applyBorder="1" applyAlignment="1">
      <alignment horizontal="justify" vertical="center"/>
    </xf>
    <xf numFmtId="0" fontId="0" fillId="0" borderId="3" xfId="0" applyBorder="1"/>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4" fillId="0" borderId="3" xfId="0" applyFont="1" applyBorder="1"/>
    <xf numFmtId="0" fontId="1" fillId="0" borderId="0" xfId="0" applyFont="1"/>
    <xf numFmtId="0" fontId="6" fillId="0" borderId="0" xfId="0" applyFont="1"/>
    <xf numFmtId="0" fontId="9" fillId="0" borderId="14" xfId="0" applyFont="1" applyBorder="1" applyAlignment="1">
      <alignment vertical="center"/>
    </xf>
    <xf numFmtId="0" fontId="9" fillId="0" borderId="15" xfId="0" applyFont="1" applyBorder="1" applyAlignment="1">
      <alignment vertical="center"/>
    </xf>
    <xf numFmtId="0" fontId="9" fillId="0" borderId="16" xfId="0" applyFont="1" applyBorder="1" applyAlignment="1">
      <alignment vertical="center"/>
    </xf>
    <xf numFmtId="0" fontId="9" fillId="0" borderId="14" xfId="0" applyFont="1" applyBorder="1" applyAlignment="1">
      <alignment horizontal="center" vertical="center"/>
    </xf>
    <xf numFmtId="0" fontId="10" fillId="0" borderId="12" xfId="0" applyFont="1" applyBorder="1" applyAlignment="1">
      <alignment vertical="center"/>
    </xf>
    <xf numFmtId="0" fontId="3" fillId="2" borderId="1" xfId="0" applyFont="1" applyFill="1" applyBorder="1" applyAlignment="1">
      <alignment horizontal="center" vertical="center" wrapText="1"/>
    </xf>
    <xf numFmtId="0" fontId="0" fillId="0" borderId="1" xfId="0" applyBorder="1" applyAlignment="1">
      <alignment horizontal="center" vertical="center" wrapText="1"/>
    </xf>
    <xf numFmtId="14" fontId="12" fillId="0" borderId="1" xfId="0" applyNumberFormat="1" applyFont="1" applyBorder="1" applyAlignment="1">
      <alignment horizontal="center" vertical="center"/>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0" xfId="0" applyFont="1" applyFill="1" applyBorder="1" applyAlignment="1">
      <alignment horizontal="center" vertical="center"/>
    </xf>
    <xf numFmtId="14" fontId="12" fillId="5" borderId="21" xfId="0" applyNumberFormat="1" applyFont="1" applyFill="1" applyBorder="1" applyAlignment="1">
      <alignment horizontal="center" vertical="center"/>
    </xf>
    <xf numFmtId="0" fontId="0" fillId="0" borderId="12" xfId="0" applyBorder="1"/>
    <xf numFmtId="0" fontId="0" fillId="0" borderId="0" xfId="0" applyBorder="1"/>
    <xf numFmtId="16" fontId="0" fillId="0" borderId="0" xfId="0" applyNumberFormat="1" applyBorder="1" applyAlignment="1">
      <alignment horizontal="center" vertical="center"/>
    </xf>
    <xf numFmtId="16" fontId="0" fillId="0" borderId="13" xfId="0" applyNumberFormat="1" applyBorder="1" applyAlignment="1">
      <alignment horizontal="center" vertical="center"/>
    </xf>
    <xf numFmtId="0" fontId="0" fillId="0" borderId="13" xfId="0" applyBorder="1"/>
    <xf numFmtId="0" fontId="3" fillId="0" borderId="12" xfId="0" applyFont="1" applyBorder="1" applyAlignment="1">
      <alignment horizontal="left" vertical="center"/>
    </xf>
    <xf numFmtId="0" fontId="0" fillId="0" borderId="10" xfId="0" applyBorder="1"/>
    <xf numFmtId="0" fontId="0" fillId="0" borderId="11" xfId="0" applyBorder="1"/>
    <xf numFmtId="0" fontId="0" fillId="0" borderId="14" xfId="0" applyBorder="1"/>
    <xf numFmtId="14" fontId="10" fillId="7" borderId="11" xfId="0" applyNumberFormat="1" applyFont="1" applyFill="1" applyBorder="1" applyAlignment="1">
      <alignment vertical="center"/>
    </xf>
    <xf numFmtId="18" fontId="10" fillId="7" borderId="11" xfId="0" applyNumberFormat="1" applyFont="1" applyFill="1" applyBorder="1" applyAlignment="1">
      <alignment vertical="center"/>
    </xf>
    <xf numFmtId="0" fontId="10" fillId="7" borderId="14" xfId="0" applyFont="1" applyFill="1" applyBorder="1" applyAlignment="1">
      <alignment horizontal="center" vertical="center"/>
    </xf>
    <xf numFmtId="0" fontId="10" fillId="0" borderId="11" xfId="0" applyFont="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10" fillId="8" borderId="15" xfId="0" applyFont="1" applyFill="1" applyBorder="1" applyAlignment="1">
      <alignment horizontal="center" vertical="center"/>
    </xf>
    <xf numFmtId="0" fontId="10" fillId="8" borderId="14" xfId="0" applyFont="1" applyFill="1" applyBorder="1" applyAlignment="1">
      <alignment horizontal="center" vertical="center"/>
    </xf>
    <xf numFmtId="0" fontId="9" fillId="9" borderId="2" xfId="0" applyFont="1" applyFill="1" applyBorder="1" applyAlignment="1">
      <alignment vertical="center"/>
    </xf>
    <xf numFmtId="0" fontId="9" fillId="9" borderId="7" xfId="0" applyFont="1" applyFill="1" applyBorder="1" applyAlignment="1">
      <alignment vertical="center"/>
    </xf>
    <xf numFmtId="0" fontId="9" fillId="9" borderId="8" xfId="0" applyFont="1" applyFill="1" applyBorder="1" applyAlignment="1">
      <alignment vertical="center"/>
    </xf>
    <xf numFmtId="0" fontId="9" fillId="9" borderId="15" xfId="0" applyFont="1" applyFill="1" applyBorder="1" applyAlignment="1">
      <alignment vertical="center"/>
    </xf>
    <xf numFmtId="0" fontId="9" fillId="9" borderId="9" xfId="0" applyFont="1" applyFill="1" applyBorder="1" applyAlignment="1">
      <alignment vertical="center"/>
    </xf>
    <xf numFmtId="0" fontId="9" fillId="9" borderId="16" xfId="0" applyFont="1" applyFill="1" applyBorder="1" applyAlignment="1">
      <alignment vertical="center"/>
    </xf>
    <xf numFmtId="0" fontId="9" fillId="0" borderId="11"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4" xfId="0" applyFont="1" applyBorder="1" applyAlignment="1">
      <alignment horizontal="center" vertical="center" wrapText="1"/>
    </xf>
    <xf numFmtId="0" fontId="10" fillId="10" borderId="15" xfId="0" applyFont="1" applyFill="1" applyBorder="1" applyAlignment="1">
      <alignment horizontal="center" vertical="center"/>
    </xf>
    <xf numFmtId="0" fontId="9" fillId="8" borderId="14" xfId="0" applyFont="1" applyFill="1" applyBorder="1" applyAlignment="1">
      <alignment horizontal="center" vertical="center"/>
    </xf>
    <xf numFmtId="0" fontId="0" fillId="0" borderId="0" xfId="0" applyAlignment="1">
      <alignment horizontal="left" vertical="center"/>
    </xf>
    <xf numFmtId="0" fontId="14" fillId="0" borderId="0" xfId="0" applyFont="1" applyFill="1" applyBorder="1"/>
    <xf numFmtId="0" fontId="15" fillId="0" borderId="0" xfId="0" applyFont="1" applyFill="1" applyBorder="1" applyAlignment="1">
      <alignment horizontal="center" vertical="center"/>
    </xf>
    <xf numFmtId="0" fontId="15" fillId="0" borderId="0" xfId="0" applyFont="1" applyFill="1" applyBorder="1" applyAlignment="1">
      <alignment horizontal="left" vertical="center"/>
    </xf>
    <xf numFmtId="0" fontId="15" fillId="0" borderId="0" xfId="0" applyFont="1" applyFill="1" applyBorder="1"/>
    <xf numFmtId="0" fontId="16" fillId="0" borderId="0" xfId="0" applyFont="1"/>
    <xf numFmtId="0" fontId="18" fillId="11" borderId="2" xfId="0" applyFont="1" applyFill="1" applyBorder="1" applyAlignment="1">
      <alignment horizontal="left" vertical="center" wrapText="1"/>
    </xf>
    <xf numFmtId="0" fontId="19" fillId="12" borderId="2" xfId="0" applyFont="1" applyFill="1" applyBorder="1" applyAlignment="1">
      <alignment horizontal="center" vertical="center" wrapText="1"/>
    </xf>
    <xf numFmtId="0" fontId="19" fillId="12" borderId="15" xfId="0" applyFont="1" applyFill="1" applyBorder="1" applyAlignment="1">
      <alignment horizontal="center" vertical="center" wrapText="1"/>
    </xf>
    <xf numFmtId="0" fontId="18" fillId="11" borderId="15" xfId="0" applyFont="1" applyFill="1" applyBorder="1" applyAlignment="1">
      <alignment horizontal="center" vertical="center" wrapText="1"/>
    </xf>
    <xf numFmtId="0" fontId="18" fillId="11" borderId="0" xfId="0" applyFont="1" applyFill="1" applyBorder="1" applyAlignment="1">
      <alignment horizontal="center" vertical="center" wrapText="1"/>
    </xf>
    <xf numFmtId="0" fontId="0" fillId="13" borderId="22" xfId="0" applyFill="1" applyBorder="1" applyAlignment="1">
      <alignment horizontal="center" vertical="center" wrapText="1"/>
    </xf>
    <xf numFmtId="0" fontId="15" fillId="14" borderId="2" xfId="0" applyFont="1" applyFill="1" applyBorder="1" applyAlignment="1">
      <alignment horizontal="center" vertical="center"/>
    </xf>
    <xf numFmtId="0" fontId="15" fillId="14" borderId="22" xfId="0" applyFont="1" applyFill="1" applyBorder="1" applyAlignment="1">
      <alignment horizontal="center" vertical="center" wrapText="1"/>
    </xf>
    <xf numFmtId="0" fontId="15" fillId="14" borderId="22" xfId="0" applyFont="1" applyFill="1" applyBorder="1" applyAlignment="1">
      <alignment vertical="center" wrapText="1"/>
    </xf>
    <xf numFmtId="49" fontId="15" fillId="14" borderId="22" xfId="0" applyNumberFormat="1" applyFont="1" applyFill="1" applyBorder="1" applyAlignment="1">
      <alignment horizontal="center" vertical="center" wrapText="1"/>
    </xf>
    <xf numFmtId="0" fontId="21" fillId="14" borderId="2" xfId="0" applyFont="1" applyFill="1" applyBorder="1" applyAlignment="1">
      <alignment horizontal="justify" vertical="center" wrapText="1"/>
    </xf>
    <xf numFmtId="0" fontId="1" fillId="15" borderId="22" xfId="0" applyFont="1" applyFill="1" applyBorder="1" applyAlignment="1">
      <alignment horizontal="center" vertical="center" wrapText="1"/>
    </xf>
    <xf numFmtId="0" fontId="23" fillId="15" borderId="0" xfId="0" applyFont="1" applyFill="1" applyBorder="1" applyAlignment="1">
      <alignment horizontal="center" vertical="center" wrapText="1"/>
    </xf>
    <xf numFmtId="0" fontId="15" fillId="14" borderId="2" xfId="0" applyFont="1" applyFill="1" applyBorder="1" applyAlignment="1">
      <alignment horizontal="center" vertical="center" wrapText="1"/>
    </xf>
    <xf numFmtId="0" fontId="1" fillId="9" borderId="22" xfId="0" applyFont="1" applyFill="1" applyBorder="1" applyAlignment="1">
      <alignment horizontal="center" vertical="center" wrapText="1"/>
    </xf>
    <xf numFmtId="0" fontId="24" fillId="0" borderId="2" xfId="0" applyFont="1" applyBorder="1" applyAlignment="1">
      <alignment vertical="center" wrapText="1"/>
    </xf>
    <xf numFmtId="0" fontId="0" fillId="0" borderId="2" xfId="0" applyBorder="1" applyAlignment="1">
      <alignment vertical="center" wrapText="1"/>
    </xf>
    <xf numFmtId="0" fontId="0" fillId="16" borderId="2" xfId="0" applyFill="1" applyBorder="1" applyAlignment="1">
      <alignment horizontal="center" vertical="center" wrapText="1"/>
    </xf>
    <xf numFmtId="0" fontId="0" fillId="0" borderId="2" xfId="0" applyBorder="1" applyAlignment="1">
      <alignment horizontal="center" vertical="center" wrapText="1"/>
    </xf>
    <xf numFmtId="0" fontId="0" fillId="5" borderId="2" xfId="0" applyFill="1" applyBorder="1" applyAlignment="1">
      <alignment horizontal="center" vertical="center" wrapText="1"/>
    </xf>
    <xf numFmtId="0" fontId="0" fillId="5" borderId="0" xfId="0" applyFill="1" applyBorder="1" applyAlignment="1">
      <alignment vertical="center" wrapText="1"/>
    </xf>
    <xf numFmtId="0" fontId="15" fillId="14" borderId="2" xfId="0" applyFont="1" applyFill="1" applyBorder="1" applyAlignment="1">
      <alignment vertical="center" wrapText="1"/>
    </xf>
    <xf numFmtId="0" fontId="21" fillId="14" borderId="2" xfId="0" applyFont="1" applyFill="1" applyBorder="1" applyAlignment="1">
      <alignment vertical="center" wrapText="1"/>
    </xf>
    <xf numFmtId="0" fontId="15" fillId="17" borderId="2" xfId="0" applyFont="1" applyFill="1" applyBorder="1" applyAlignment="1">
      <alignment vertical="center" wrapText="1"/>
    </xf>
    <xf numFmtId="0" fontId="15" fillId="17" borderId="2" xfId="0" applyFont="1" applyFill="1" applyBorder="1" applyAlignment="1">
      <alignment horizontal="center" vertical="center" wrapText="1"/>
    </xf>
    <xf numFmtId="0" fontId="21" fillId="17" borderId="2" xfId="0" applyFont="1" applyFill="1" applyBorder="1" applyAlignment="1">
      <alignment vertical="center" wrapText="1"/>
    </xf>
    <xf numFmtId="0" fontId="15" fillId="18" borderId="2" xfId="0" applyFont="1" applyFill="1" applyBorder="1" applyAlignment="1">
      <alignment vertical="center" wrapText="1"/>
    </xf>
    <xf numFmtId="0" fontId="15" fillId="18" borderId="2" xfId="0" applyFont="1" applyFill="1" applyBorder="1" applyAlignment="1">
      <alignment horizontal="center" vertical="center" wrapText="1"/>
    </xf>
    <xf numFmtId="0" fontId="21" fillId="18" borderId="2" xfId="0" applyFont="1" applyFill="1" applyBorder="1" applyAlignment="1">
      <alignment vertical="center" wrapText="1"/>
    </xf>
    <xf numFmtId="0" fontId="15" fillId="19" borderId="22" xfId="0" applyFont="1" applyFill="1" applyBorder="1" applyAlignment="1">
      <alignment horizontal="left" vertical="center" wrapText="1"/>
    </xf>
    <xf numFmtId="0" fontId="15" fillId="19" borderId="2" xfId="0" applyFont="1" applyFill="1" applyBorder="1" applyAlignment="1">
      <alignment horizontal="center" vertical="center" wrapText="1"/>
    </xf>
    <xf numFmtId="0" fontId="21" fillId="19" borderId="2" xfId="0" applyFont="1" applyFill="1" applyBorder="1" applyAlignment="1">
      <alignment vertical="center" wrapText="1"/>
    </xf>
    <xf numFmtId="0" fontId="15" fillId="19" borderId="2" xfId="0" applyFont="1" applyFill="1" applyBorder="1" applyAlignment="1">
      <alignment vertical="center" wrapText="1"/>
    </xf>
    <xf numFmtId="0" fontId="15" fillId="20" borderId="2" xfId="0" applyFont="1" applyFill="1" applyBorder="1" applyAlignment="1">
      <alignment vertical="center" wrapText="1"/>
    </xf>
    <xf numFmtId="0" fontId="15" fillId="20" borderId="2" xfId="0" applyFont="1" applyFill="1" applyBorder="1" applyAlignment="1">
      <alignment horizontal="center" vertical="center" wrapText="1"/>
    </xf>
    <xf numFmtId="0" fontId="21" fillId="20" borderId="2" xfId="0" applyFont="1" applyFill="1" applyBorder="1" applyAlignment="1">
      <alignment vertical="center" wrapText="1"/>
    </xf>
    <xf numFmtId="0" fontId="15" fillId="21" borderId="2" xfId="0" applyFont="1" applyFill="1" applyBorder="1" applyAlignment="1">
      <alignment vertical="center" wrapText="1"/>
    </xf>
    <xf numFmtId="0" fontId="15" fillId="21" borderId="2" xfId="0" applyFont="1" applyFill="1" applyBorder="1" applyAlignment="1">
      <alignment horizontal="center" vertical="center" wrapText="1"/>
    </xf>
    <xf numFmtId="0" fontId="21" fillId="21" borderId="2" xfId="0" applyFont="1" applyFill="1" applyBorder="1" applyAlignment="1">
      <alignment vertical="center" wrapText="1"/>
    </xf>
    <xf numFmtId="0" fontId="25" fillId="22" borderId="17" xfId="0" applyFont="1" applyFill="1" applyBorder="1" applyAlignment="1">
      <alignment horizontal="left" vertical="center"/>
    </xf>
    <xf numFmtId="0" fontId="0" fillId="22" borderId="18" xfId="0" applyFill="1" applyBorder="1" applyAlignment="1">
      <alignment horizontal="left" vertical="center"/>
    </xf>
    <xf numFmtId="0" fontId="25" fillId="22" borderId="18" xfId="0" applyFont="1" applyFill="1" applyBorder="1" applyAlignment="1">
      <alignment horizontal="left" vertical="center"/>
    </xf>
    <xf numFmtId="0" fontId="0" fillId="22" borderId="19" xfId="0" applyFill="1" applyBorder="1"/>
    <xf numFmtId="0" fontId="0" fillId="22" borderId="12" xfId="0" applyFill="1" applyBorder="1"/>
    <xf numFmtId="0" fontId="25" fillId="22" borderId="0" xfId="0" applyFont="1" applyFill="1" applyBorder="1" applyAlignment="1">
      <alignment horizontal="left" vertical="center"/>
    </xf>
    <xf numFmtId="0" fontId="0" fillId="22" borderId="0" xfId="0" applyFill="1" applyBorder="1"/>
    <xf numFmtId="0" fontId="0" fillId="22" borderId="13" xfId="0" applyFill="1" applyBorder="1"/>
    <xf numFmtId="0" fontId="0" fillId="22" borderId="10" xfId="0" applyFill="1" applyBorder="1"/>
    <xf numFmtId="0" fontId="0" fillId="22" borderId="11" xfId="0" applyFill="1" applyBorder="1"/>
    <xf numFmtId="0" fontId="0" fillId="22" borderId="14" xfId="0" applyFill="1" applyBorder="1"/>
    <xf numFmtId="0" fontId="11" fillId="0" borderId="0" xfId="0" applyFont="1" applyBorder="1" applyAlignment="1">
      <alignment horizontal="center" wrapText="1"/>
    </xf>
    <xf numFmtId="0" fontId="0" fillId="13" borderId="2" xfId="0" applyFill="1" applyBorder="1" applyAlignment="1">
      <alignment horizontal="center" vertical="center" wrapText="1"/>
    </xf>
    <xf numFmtId="0" fontId="0" fillId="0" borderId="0" xfId="0" applyAlignment="1">
      <alignment vertical="center"/>
    </xf>
    <xf numFmtId="0" fontId="28" fillId="24" borderId="22" xfId="0" applyFont="1" applyFill="1" applyBorder="1" applyAlignment="1">
      <alignment horizontal="center" vertical="center" wrapText="1"/>
    </xf>
    <xf numFmtId="0" fontId="28" fillId="24" borderId="2" xfId="0" applyFont="1" applyFill="1" applyBorder="1" applyAlignment="1">
      <alignment horizontal="center" vertical="center" wrapText="1"/>
    </xf>
    <xf numFmtId="49" fontId="15" fillId="14" borderId="2" xfId="0" applyNumberFormat="1" applyFont="1" applyFill="1" applyBorder="1" applyAlignment="1">
      <alignment horizontal="center" vertical="center" wrapText="1"/>
    </xf>
    <xf numFmtId="0" fontId="29" fillId="0" borderId="2" xfId="0" applyFont="1" applyBorder="1" applyAlignment="1">
      <alignment vertical="center" wrapText="1"/>
    </xf>
    <xf numFmtId="0" fontId="30" fillId="25" borderId="2" xfId="0" applyFont="1" applyFill="1" applyBorder="1" applyAlignment="1">
      <alignment horizontal="center" vertical="center" wrapText="1"/>
    </xf>
    <xf numFmtId="0" fontId="27" fillId="26" borderId="22" xfId="0" applyFont="1" applyFill="1" applyBorder="1" applyAlignment="1">
      <alignment horizontal="center" vertical="center" wrapText="1"/>
    </xf>
    <xf numFmtId="9" fontId="0" fillId="0" borderId="0" xfId="0" applyNumberFormat="1"/>
    <xf numFmtId="9" fontId="0" fillId="0" borderId="0" xfId="1" applyFont="1"/>
    <xf numFmtId="0" fontId="3" fillId="0" borderId="0" xfId="0" applyFont="1" applyAlignment="1">
      <alignment horizontal="center" vertical="center"/>
    </xf>
    <xf numFmtId="0" fontId="31" fillId="12" borderId="15" xfId="0" applyFont="1" applyFill="1" applyBorder="1" applyAlignment="1">
      <alignment horizontal="center" vertical="center" wrapText="1"/>
    </xf>
    <xf numFmtId="0" fontId="3" fillId="2" borderId="0" xfId="0" applyFont="1" applyFill="1" applyBorder="1" applyAlignment="1">
      <alignment horizontal="center" vertical="center" wrapText="1"/>
    </xf>
    <xf numFmtId="1" fontId="12" fillId="0" borderId="0" xfId="0" applyNumberFormat="1" applyFont="1" applyFill="1" applyBorder="1" applyAlignment="1">
      <alignment horizontal="center" vertical="center"/>
    </xf>
    <xf numFmtId="14" fontId="12" fillId="15" borderId="1" xfId="0" applyNumberFormat="1" applyFont="1" applyFill="1" applyBorder="1" applyAlignment="1">
      <alignment horizontal="center" vertical="center"/>
    </xf>
    <xf numFmtId="1" fontId="12" fillId="15" borderId="0" xfId="0" applyNumberFormat="1" applyFont="1" applyFill="1" applyBorder="1" applyAlignment="1">
      <alignment horizontal="center" vertical="center"/>
    </xf>
    <xf numFmtId="0" fontId="3" fillId="15" borderId="0" xfId="0" applyFont="1" applyFill="1" applyAlignment="1">
      <alignment horizontal="center" vertical="center" wrapText="1"/>
    </xf>
    <xf numFmtId="0" fontId="5" fillId="0" borderId="0" xfId="0" applyFont="1" applyBorder="1" applyAlignment="1">
      <alignment horizontal="center" vertical="center"/>
    </xf>
    <xf numFmtId="0" fontId="12" fillId="5" borderId="21" xfId="0" applyNumberFormat="1" applyFont="1" applyFill="1" applyBorder="1" applyAlignment="1">
      <alignment horizontal="center" vertical="center"/>
    </xf>
    <xf numFmtId="0" fontId="3" fillId="0" borderId="0" xfId="0" applyFont="1"/>
    <xf numFmtId="0" fontId="31" fillId="12" borderId="22" xfId="0" applyFont="1" applyFill="1" applyBorder="1" applyAlignment="1">
      <alignment horizontal="center" vertical="center" wrapText="1"/>
    </xf>
    <xf numFmtId="0" fontId="31" fillId="12" borderId="19" xfId="0" applyFont="1" applyFill="1" applyBorder="1" applyAlignment="1">
      <alignment horizontal="center" vertical="center" wrapText="1"/>
    </xf>
    <xf numFmtId="0" fontId="32" fillId="0" borderId="0" xfId="0" applyFont="1" applyAlignment="1">
      <alignment horizontal="left" vertical="center"/>
    </xf>
    <xf numFmtId="14" fontId="0" fillId="0" borderId="24" xfId="0" applyNumberFormat="1" applyBorder="1" applyAlignment="1">
      <alignment horizontal="center" vertical="center"/>
    </xf>
    <xf numFmtId="0" fontId="33" fillId="2" borderId="1" xfId="0" applyFont="1" applyFill="1" applyBorder="1" applyAlignment="1">
      <alignment horizontal="center" vertical="center"/>
    </xf>
    <xf numFmtId="0" fontId="33" fillId="2" borderId="1" xfId="0" applyFont="1" applyFill="1" applyBorder="1" applyAlignment="1">
      <alignment horizontal="center" vertical="center" wrapText="1"/>
    </xf>
    <xf numFmtId="0" fontId="34" fillId="0" borderId="24" xfId="0" applyFont="1" applyBorder="1" applyAlignment="1">
      <alignment horizontal="center" vertical="center" wrapText="1"/>
    </xf>
    <xf numFmtId="0" fontId="0" fillId="0" borderId="25" xfId="0" applyBorder="1" applyAlignment="1">
      <alignment horizontal="center" vertical="center" wrapText="1"/>
    </xf>
    <xf numFmtId="14" fontId="0" fillId="0" borderId="1" xfId="0" applyNumberFormat="1" applyBorder="1" applyAlignment="1">
      <alignment horizontal="center" vertical="center"/>
    </xf>
    <xf numFmtId="0" fontId="34"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35" fillId="27" borderId="23" xfId="0" applyFont="1" applyFill="1" applyBorder="1" applyAlignment="1">
      <alignment horizontal="center" vertical="center"/>
    </xf>
    <xf numFmtId="0" fontId="2" fillId="0" borderId="24" xfId="0" applyFont="1" applyBorder="1" applyAlignment="1">
      <alignment horizontal="center" vertical="center"/>
    </xf>
    <xf numFmtId="0" fontId="2" fillId="0" borderId="24" xfId="0" applyFont="1" applyBorder="1" applyAlignment="1">
      <alignment horizontal="center" vertical="center" wrapText="1"/>
    </xf>
    <xf numFmtId="0" fontId="33" fillId="2" borderId="24" xfId="0" applyFont="1" applyFill="1" applyBorder="1" applyAlignment="1">
      <alignment horizontal="center" vertical="center" wrapText="1"/>
    </xf>
    <xf numFmtId="0" fontId="33" fillId="2" borderId="24" xfId="0" applyFont="1" applyFill="1" applyBorder="1" applyAlignment="1">
      <alignment horizontal="center" vertical="center"/>
    </xf>
    <xf numFmtId="0" fontId="33" fillId="0" borderId="24" xfId="0" applyFont="1" applyBorder="1" applyAlignment="1">
      <alignment horizontal="center" vertical="center"/>
    </xf>
    <xf numFmtId="0" fontId="0" fillId="0" borderId="21" xfId="0" applyBorder="1" applyAlignment="1">
      <alignment horizontal="center" vertical="center" wrapText="1"/>
    </xf>
    <xf numFmtId="0" fontId="2" fillId="0" borderId="26" xfId="0" applyFont="1" applyBorder="1" applyAlignment="1">
      <alignment horizontal="center" vertical="center" wrapText="1"/>
    </xf>
    <xf numFmtId="0" fontId="33" fillId="2" borderId="26" xfId="0" applyFont="1" applyFill="1" applyBorder="1" applyAlignment="1">
      <alignment horizontal="center" vertical="center" wrapText="1"/>
    </xf>
    <xf numFmtId="0" fontId="33" fillId="2" borderId="26" xfId="0" applyFont="1" applyFill="1" applyBorder="1" applyAlignment="1">
      <alignment horizontal="center" vertical="center"/>
    </xf>
    <xf numFmtId="14" fontId="0" fillId="0" borderId="26" xfId="0" applyNumberFormat="1" applyBorder="1" applyAlignment="1">
      <alignment horizontal="center" vertical="center"/>
    </xf>
    <xf numFmtId="0" fontId="34" fillId="0" borderId="26" xfId="0" applyFont="1" applyBorder="1" applyAlignment="1">
      <alignment horizontal="center" vertical="center" wrapText="1"/>
    </xf>
    <xf numFmtId="0" fontId="0" fillId="0" borderId="27" xfId="0" applyBorder="1" applyAlignment="1">
      <alignment horizontal="center" vertical="center" wrapText="1"/>
    </xf>
    <xf numFmtId="0" fontId="35" fillId="27" borderId="23" xfId="0" applyFont="1" applyFill="1" applyBorder="1" applyAlignment="1">
      <alignment horizontal="left" vertical="center"/>
    </xf>
    <xf numFmtId="0" fontId="10" fillId="8" borderId="15" xfId="0" applyFont="1" applyFill="1" applyBorder="1" applyAlignment="1">
      <alignment horizontal="center" vertic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11" fillId="0" borderId="12" xfId="0" applyFont="1" applyBorder="1" applyAlignment="1">
      <alignment horizontal="center" wrapText="1"/>
    </xf>
    <xf numFmtId="0" fontId="11" fillId="0" borderId="0" xfId="0" applyFont="1" applyBorder="1" applyAlignment="1">
      <alignment horizontal="center" wrapText="1"/>
    </xf>
    <xf numFmtId="0" fontId="11" fillId="0" borderId="13" xfId="0" applyFont="1" applyBorder="1" applyAlignment="1">
      <alignment horizontal="center" wrapText="1"/>
    </xf>
    <xf numFmtId="0" fontId="22" fillId="15" borderId="7" xfId="0" applyFont="1" applyFill="1" applyBorder="1" applyAlignment="1">
      <alignment horizontal="center" vertical="center" wrapText="1"/>
    </xf>
    <xf numFmtId="0" fontId="22" fillId="15" borderId="8" xfId="0" applyFont="1" applyFill="1" applyBorder="1" applyAlignment="1">
      <alignment horizontal="center" vertical="center" wrapText="1"/>
    </xf>
    <xf numFmtId="0" fontId="1" fillId="23" borderId="17" xfId="0" applyFont="1" applyFill="1" applyBorder="1" applyAlignment="1">
      <alignment horizontal="center" vertical="center" wrapText="1"/>
    </xf>
    <xf numFmtId="0" fontId="1" fillId="23" borderId="18" xfId="0" applyFont="1" applyFill="1" applyBorder="1" applyAlignment="1">
      <alignment horizontal="center" vertical="center" wrapText="1"/>
    </xf>
    <xf numFmtId="0" fontId="1" fillId="23" borderId="19" xfId="0" applyFont="1" applyFill="1" applyBorder="1" applyAlignment="1">
      <alignment horizontal="center" vertical="center" wrapText="1"/>
    </xf>
    <xf numFmtId="0" fontId="1" fillId="23" borderId="12" xfId="0" applyFont="1" applyFill="1" applyBorder="1" applyAlignment="1">
      <alignment horizontal="center" vertical="center" wrapText="1"/>
    </xf>
    <xf numFmtId="0" fontId="1" fillId="23" borderId="0" xfId="0" applyFont="1" applyFill="1" applyBorder="1" applyAlignment="1">
      <alignment horizontal="center" vertical="center" wrapText="1"/>
    </xf>
    <xf numFmtId="0" fontId="1" fillId="23" borderId="13" xfId="0" applyFont="1" applyFill="1" applyBorder="1" applyAlignment="1">
      <alignment horizontal="center" vertical="center" wrapText="1"/>
    </xf>
    <xf numFmtId="0" fontId="1" fillId="23" borderId="10" xfId="0" applyFont="1" applyFill="1" applyBorder="1" applyAlignment="1">
      <alignment horizontal="center" vertical="center" wrapText="1"/>
    </xf>
    <xf numFmtId="0" fontId="1" fillId="23" borderId="11" xfId="0" applyFont="1" applyFill="1" applyBorder="1" applyAlignment="1">
      <alignment horizontal="center" vertical="center" wrapText="1"/>
    </xf>
    <xf numFmtId="0" fontId="1" fillId="23" borderId="14" xfId="0" applyFont="1" applyFill="1" applyBorder="1" applyAlignment="1">
      <alignment horizontal="center" vertical="center" wrapText="1"/>
    </xf>
    <xf numFmtId="0" fontId="10" fillId="8" borderId="17" xfId="0" applyFont="1" applyFill="1" applyBorder="1" applyAlignment="1">
      <alignment horizontal="center" vertical="center"/>
    </xf>
    <xf numFmtId="0" fontId="10" fillId="8" borderId="19" xfId="0" applyFont="1" applyFill="1" applyBorder="1" applyAlignment="1">
      <alignment horizontal="center" vertical="center"/>
    </xf>
    <xf numFmtId="0" fontId="10" fillId="8" borderId="10" xfId="0" applyFont="1" applyFill="1" applyBorder="1" applyAlignment="1">
      <alignment horizontal="center" vertical="center"/>
    </xf>
    <xf numFmtId="0" fontId="10" fillId="8" borderId="14" xfId="0" applyFont="1" applyFill="1" applyBorder="1" applyAlignment="1">
      <alignment horizontal="center" vertical="center"/>
    </xf>
    <xf numFmtId="0" fontId="9" fillId="8" borderId="17" xfId="0" applyFont="1" applyFill="1" applyBorder="1" applyAlignment="1">
      <alignment horizontal="center" vertical="center" wrapText="1"/>
    </xf>
    <xf numFmtId="0" fontId="9" fillId="8" borderId="18" xfId="0" applyFont="1" applyFill="1" applyBorder="1" applyAlignment="1">
      <alignment horizontal="center" vertical="center" wrapText="1"/>
    </xf>
    <xf numFmtId="0" fontId="9" fillId="8" borderId="19" xfId="0" applyFont="1" applyFill="1" applyBorder="1" applyAlignment="1">
      <alignment horizontal="center" vertical="center" wrapText="1"/>
    </xf>
    <xf numFmtId="0" fontId="9" fillId="8" borderId="10" xfId="0" applyFont="1" applyFill="1" applyBorder="1" applyAlignment="1">
      <alignment horizontal="center" vertical="center" wrapText="1"/>
    </xf>
    <xf numFmtId="0" fontId="9" fillId="8" borderId="11" xfId="0" applyFont="1" applyFill="1" applyBorder="1" applyAlignment="1">
      <alignment horizontal="center" vertical="center" wrapText="1"/>
    </xf>
    <xf numFmtId="0" fontId="9" fillId="8" borderId="14" xfId="0" applyFont="1" applyFill="1" applyBorder="1" applyAlignment="1">
      <alignment horizontal="center" vertical="center" wrapText="1"/>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15" xfId="0" applyFont="1" applyFill="1" applyBorder="1" applyAlignment="1">
      <alignment horizontal="center" vertical="center"/>
    </xf>
    <xf numFmtId="0" fontId="10" fillId="3" borderId="17" xfId="0" applyFont="1" applyFill="1" applyBorder="1" applyAlignment="1">
      <alignment horizontal="center" vertical="center"/>
    </xf>
    <xf numFmtId="0" fontId="10" fillId="3" borderId="19" xfId="0" applyFont="1" applyFill="1" applyBorder="1" applyAlignment="1">
      <alignment horizontal="center" vertical="center"/>
    </xf>
    <xf numFmtId="0" fontId="10" fillId="3" borderId="12" xfId="0" applyFont="1" applyFill="1" applyBorder="1" applyAlignment="1">
      <alignment horizontal="center" vertical="center"/>
    </xf>
    <xf numFmtId="0" fontId="10" fillId="3" borderId="13" xfId="0" applyFont="1" applyFill="1" applyBorder="1" applyAlignment="1">
      <alignment horizontal="center" vertical="center"/>
    </xf>
    <xf numFmtId="0" fontId="10" fillId="3" borderId="10" xfId="0" applyFont="1" applyFill="1" applyBorder="1" applyAlignment="1">
      <alignment horizontal="center" vertical="center"/>
    </xf>
    <xf numFmtId="0" fontId="10" fillId="3" borderId="14" xfId="0" applyFont="1" applyFill="1" applyBorder="1" applyAlignment="1">
      <alignment horizontal="center" vertical="center"/>
    </xf>
    <xf numFmtId="0" fontId="9" fillId="3" borderId="17" xfId="0" applyFont="1" applyFill="1" applyBorder="1" applyAlignment="1">
      <alignment horizontal="center" vertical="center" wrapText="1"/>
    </xf>
    <xf numFmtId="0" fontId="9" fillId="3" borderId="18"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14" xfId="0" applyFont="1" applyFill="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0" xfId="0" applyFont="1" applyBorder="1" applyAlignment="1">
      <alignment horizontal="center" vertical="center" wrapText="1"/>
    </xf>
    <xf numFmtId="0" fontId="9" fillId="0" borderId="13" xfId="0" applyFont="1" applyBorder="1" applyAlignment="1">
      <alignment horizontal="center" vertical="center" wrapText="1"/>
    </xf>
    <xf numFmtId="0" fontId="13" fillId="0" borderId="18" xfId="0" applyFont="1" applyBorder="1" applyAlignment="1">
      <alignment horizontal="center" vertical="center"/>
    </xf>
    <xf numFmtId="0" fontId="13" fillId="0" borderId="19" xfId="0" applyFont="1" applyBorder="1" applyAlignment="1">
      <alignment horizontal="center" vertical="center"/>
    </xf>
    <xf numFmtId="0" fontId="13" fillId="0" borderId="0" xfId="0" applyFont="1" applyBorder="1" applyAlignment="1">
      <alignment horizontal="center" vertical="center"/>
    </xf>
    <xf numFmtId="0" fontId="13" fillId="0" borderId="13" xfId="0" applyFont="1" applyBorder="1" applyAlignment="1">
      <alignment horizontal="center" vertical="center"/>
    </xf>
    <xf numFmtId="0" fontId="13" fillId="0" borderId="11" xfId="0" applyFont="1" applyBorder="1" applyAlignment="1">
      <alignment horizontal="center" vertical="center"/>
    </xf>
    <xf numFmtId="0" fontId="13" fillId="0" borderId="14" xfId="0" applyFont="1" applyBorder="1" applyAlignment="1">
      <alignment horizontal="center" vertical="center"/>
    </xf>
    <xf numFmtId="0" fontId="10" fillId="6" borderId="7" xfId="0" applyFont="1" applyFill="1" applyBorder="1" applyAlignment="1">
      <alignment horizontal="center" vertical="center"/>
    </xf>
    <xf numFmtId="0" fontId="10" fillId="6" borderId="8" xfId="0" applyFont="1" applyFill="1" applyBorder="1" applyAlignment="1">
      <alignment horizontal="center" vertical="center"/>
    </xf>
    <xf numFmtId="0" fontId="10" fillId="6" borderId="15" xfId="0" applyFont="1" applyFill="1" applyBorder="1" applyAlignment="1">
      <alignment horizontal="center" vertical="center"/>
    </xf>
    <xf numFmtId="0" fontId="10" fillId="4" borderId="7" xfId="0" applyFont="1" applyFill="1" applyBorder="1" applyAlignment="1">
      <alignment horizontal="center" vertical="center"/>
    </xf>
    <xf numFmtId="0" fontId="10" fillId="4" borderId="8" xfId="0" applyFont="1" applyFill="1" applyBorder="1" applyAlignment="1">
      <alignment horizontal="center" vertical="center"/>
    </xf>
    <xf numFmtId="0" fontId="10" fillId="4" borderId="15" xfId="0" applyFont="1" applyFill="1" applyBorder="1" applyAlignment="1">
      <alignment horizontal="center" vertical="center"/>
    </xf>
    <xf numFmtId="0" fontId="9" fillId="4" borderId="7" xfId="0" applyFont="1" applyFill="1" applyBorder="1" applyAlignment="1">
      <alignment horizontal="center" vertical="center"/>
    </xf>
    <xf numFmtId="0" fontId="9" fillId="4" borderId="8" xfId="0" applyFont="1" applyFill="1" applyBorder="1" applyAlignment="1">
      <alignment horizontal="center" vertical="center"/>
    </xf>
    <xf numFmtId="0" fontId="9" fillId="4" borderId="15"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xf numFmtId="0" fontId="8" fillId="4" borderId="7" xfId="0" applyFont="1" applyFill="1" applyBorder="1" applyAlignment="1">
      <alignment horizontal="center" vertical="center"/>
    </xf>
    <xf numFmtId="0" fontId="8" fillId="4" borderId="8" xfId="0" applyFont="1" applyFill="1" applyBorder="1" applyAlignment="1">
      <alignment horizontal="center" vertical="center"/>
    </xf>
    <xf numFmtId="0" fontId="8" fillId="4" borderId="9" xfId="0" applyFont="1" applyFill="1" applyBorder="1" applyAlignment="1">
      <alignment horizontal="center" vertical="center"/>
    </xf>
    <xf numFmtId="0" fontId="10" fillId="0" borderId="17" xfId="0" applyFont="1" applyBorder="1" applyAlignment="1">
      <alignment vertical="center"/>
    </xf>
    <xf numFmtId="0" fontId="10" fillId="0" borderId="18" xfId="0" applyFont="1" applyBorder="1" applyAlignment="1">
      <alignment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10" fillId="0" borderId="7" xfId="0" applyFont="1" applyBorder="1" applyAlignment="1">
      <alignment horizontal="center" vertical="center"/>
    </xf>
    <xf numFmtId="0" fontId="10" fillId="0" borderId="15" xfId="0" applyFont="1" applyBorder="1" applyAlignment="1">
      <alignment horizontal="center" vertical="center"/>
    </xf>
    <xf numFmtId="0" fontId="36" fillId="0" borderId="0" xfId="0" applyFont="1"/>
    <xf numFmtId="0" fontId="37" fillId="3" borderId="7" xfId="0" applyFont="1" applyFill="1" applyBorder="1" applyAlignment="1">
      <alignment horizontal="center" vertical="center"/>
    </xf>
    <xf numFmtId="0" fontId="37" fillId="3" borderId="8" xfId="0" applyFont="1" applyFill="1" applyBorder="1" applyAlignment="1">
      <alignment horizontal="center" vertical="center"/>
    </xf>
    <xf numFmtId="0" fontId="37" fillId="3" borderId="9" xfId="0" applyFont="1" applyFill="1" applyBorder="1" applyAlignment="1">
      <alignment horizontal="center" vertical="center"/>
    </xf>
    <xf numFmtId="0" fontId="37" fillId="4" borderId="7" xfId="0" applyFont="1" applyFill="1" applyBorder="1" applyAlignment="1">
      <alignment horizontal="center" vertical="center"/>
    </xf>
    <xf numFmtId="0" fontId="37" fillId="4" borderId="8" xfId="0" applyFont="1" applyFill="1" applyBorder="1" applyAlignment="1">
      <alignment horizontal="center" vertical="center"/>
    </xf>
    <xf numFmtId="0" fontId="37" fillId="4" borderId="9" xfId="0" applyFont="1" applyFill="1" applyBorder="1" applyAlignment="1">
      <alignment horizontal="center" vertical="center"/>
    </xf>
    <xf numFmtId="0" fontId="37" fillId="0" borderId="17" xfId="0" applyFont="1" applyBorder="1" applyAlignment="1">
      <alignment vertical="center"/>
    </xf>
    <xf numFmtId="0" fontId="37" fillId="0" borderId="18" xfId="0" applyFont="1" applyBorder="1" applyAlignment="1">
      <alignment vertical="center"/>
    </xf>
    <xf numFmtId="0" fontId="38" fillId="0" borderId="17" xfId="0" applyFont="1" applyBorder="1" applyAlignment="1">
      <alignment horizontal="center" vertical="center"/>
    </xf>
    <xf numFmtId="0" fontId="38" fillId="0" borderId="18" xfId="0" applyFont="1" applyBorder="1" applyAlignment="1">
      <alignment horizontal="center" vertical="center"/>
    </xf>
    <xf numFmtId="0" fontId="38" fillId="0" borderId="19" xfId="0" applyFont="1" applyBorder="1" applyAlignment="1">
      <alignment horizontal="center" vertical="center"/>
    </xf>
    <xf numFmtId="0" fontId="37" fillId="0" borderId="11" xfId="0" applyFont="1" applyBorder="1" applyAlignment="1">
      <alignment vertical="center"/>
    </xf>
    <xf numFmtId="14" fontId="37" fillId="7" borderId="11" xfId="0" applyNumberFormat="1" applyFont="1" applyFill="1" applyBorder="1" applyAlignment="1">
      <alignment vertical="center"/>
    </xf>
    <xf numFmtId="0" fontId="37" fillId="0" borderId="7" xfId="0" applyFont="1" applyBorder="1" applyAlignment="1">
      <alignment horizontal="center" vertical="center"/>
    </xf>
    <xf numFmtId="0" fontId="37" fillId="0" borderId="15" xfId="0" applyFont="1" applyBorder="1" applyAlignment="1">
      <alignment horizontal="center" vertical="center"/>
    </xf>
    <xf numFmtId="0" fontId="37" fillId="0" borderId="12" xfId="0" applyFont="1" applyBorder="1" applyAlignment="1">
      <alignment vertical="center"/>
    </xf>
    <xf numFmtId="0" fontId="39" fillId="0" borderId="0" xfId="0" applyFont="1"/>
    <xf numFmtId="0" fontId="38" fillId="0" borderId="17" xfId="0" applyFont="1" applyBorder="1" applyAlignment="1">
      <alignment horizontal="center" vertical="center" wrapText="1"/>
    </xf>
    <xf numFmtId="0" fontId="38" fillId="0" borderId="18" xfId="0" applyFont="1" applyBorder="1" applyAlignment="1">
      <alignment horizontal="center" vertical="center" wrapText="1"/>
    </xf>
    <xf numFmtId="0" fontId="38" fillId="0" borderId="19" xfId="0" applyFont="1" applyBorder="1" applyAlignment="1">
      <alignment horizontal="center" vertical="center" wrapText="1"/>
    </xf>
    <xf numFmtId="18" fontId="37" fillId="7" borderId="11" xfId="0" applyNumberFormat="1" applyFont="1" applyFill="1" applyBorder="1" applyAlignment="1">
      <alignment vertical="center"/>
    </xf>
    <xf numFmtId="0" fontId="39" fillId="0" borderId="18" xfId="0" applyFont="1" applyBorder="1" applyAlignment="1">
      <alignment horizontal="center" vertical="center"/>
    </xf>
    <xf numFmtId="0" fontId="39" fillId="0" borderId="19" xfId="0" applyFont="1" applyBorder="1" applyAlignment="1">
      <alignment horizontal="center" vertical="center"/>
    </xf>
    <xf numFmtId="0" fontId="38" fillId="0" borderId="12" xfId="0" applyFont="1" applyBorder="1" applyAlignment="1">
      <alignment horizontal="center" vertical="center" wrapText="1"/>
    </xf>
    <xf numFmtId="0" fontId="38" fillId="0" borderId="0" xfId="0" applyFont="1" applyBorder="1" applyAlignment="1">
      <alignment horizontal="center" vertical="center" wrapText="1"/>
    </xf>
    <xf numFmtId="0" fontId="38" fillId="0" borderId="13" xfId="0" applyFont="1" applyBorder="1" applyAlignment="1">
      <alignment horizontal="center" vertical="center" wrapText="1"/>
    </xf>
    <xf numFmtId="0" fontId="38" fillId="0" borderId="7" xfId="0" applyFont="1" applyBorder="1" applyAlignment="1">
      <alignment vertical="center"/>
    </xf>
    <xf numFmtId="0" fontId="37" fillId="8" borderId="15" xfId="0" applyFont="1" applyFill="1" applyBorder="1" applyAlignment="1">
      <alignment horizontal="center" vertical="center"/>
    </xf>
    <xf numFmtId="0" fontId="39" fillId="0" borderId="0" xfId="0" applyFont="1" applyBorder="1" applyAlignment="1">
      <alignment horizontal="center" vertical="center"/>
    </xf>
    <xf numFmtId="0" fontId="39" fillId="0" borderId="13" xfId="0" applyFont="1" applyBorder="1" applyAlignment="1">
      <alignment horizontal="center" vertical="center"/>
    </xf>
    <xf numFmtId="0" fontId="38" fillId="0" borderId="10" xfId="0" applyFont="1" applyBorder="1" applyAlignment="1">
      <alignment horizontal="center" vertical="center" wrapText="1"/>
    </xf>
    <xf numFmtId="0" fontId="38" fillId="0" borderId="11" xfId="0" applyFont="1" applyBorder="1" applyAlignment="1">
      <alignment horizontal="center" vertical="center" wrapText="1"/>
    </xf>
    <xf numFmtId="0" fontId="38" fillId="0" borderId="14" xfId="0" applyFont="1" applyBorder="1" applyAlignment="1">
      <alignment horizontal="center" vertical="center" wrapText="1"/>
    </xf>
    <xf numFmtId="0" fontId="39" fillId="0" borderId="11" xfId="0" applyFont="1" applyBorder="1" applyAlignment="1">
      <alignment horizontal="center" vertical="center"/>
    </xf>
    <xf numFmtId="0" fontId="39" fillId="0" borderId="14" xfId="0" applyFont="1" applyBorder="1" applyAlignment="1">
      <alignment horizontal="center" vertical="center"/>
    </xf>
    <xf numFmtId="0" fontId="37" fillId="6" borderId="7" xfId="0" applyFont="1" applyFill="1" applyBorder="1" applyAlignment="1">
      <alignment horizontal="center" vertical="center"/>
    </xf>
    <xf numFmtId="0" fontId="37" fillId="6" borderId="8" xfId="0" applyFont="1" applyFill="1" applyBorder="1" applyAlignment="1">
      <alignment horizontal="center" vertical="center"/>
    </xf>
    <xf numFmtId="0" fontId="37" fillId="6" borderId="15" xfId="0" applyFont="1" applyFill="1" applyBorder="1" applyAlignment="1">
      <alignment horizontal="center" vertical="center"/>
    </xf>
    <xf numFmtId="0" fontId="37" fillId="4" borderId="15" xfId="0" applyFont="1" applyFill="1" applyBorder="1" applyAlignment="1">
      <alignment horizontal="center" vertical="center"/>
    </xf>
    <xf numFmtId="0" fontId="38" fillId="4" borderId="7" xfId="0" applyFont="1" applyFill="1" applyBorder="1" applyAlignment="1">
      <alignment horizontal="center" vertical="center"/>
    </xf>
    <xf numFmtId="0" fontId="38" fillId="4" borderId="8" xfId="0" applyFont="1" applyFill="1" applyBorder="1" applyAlignment="1">
      <alignment horizontal="center" vertical="center"/>
    </xf>
    <xf numFmtId="0" fontId="38" fillId="4" borderId="15" xfId="0" applyFont="1" applyFill="1" applyBorder="1" applyAlignment="1">
      <alignment horizontal="center" vertical="center"/>
    </xf>
    <xf numFmtId="0" fontId="38" fillId="9" borderId="2" xfId="0" applyFont="1" applyFill="1" applyBorder="1" applyAlignment="1">
      <alignment vertical="center"/>
    </xf>
    <xf numFmtId="0" fontId="38" fillId="9" borderId="7" xfId="0" applyFont="1" applyFill="1" applyBorder="1" applyAlignment="1">
      <alignment vertical="center"/>
    </xf>
    <xf numFmtId="0" fontId="38" fillId="9" borderId="8" xfId="0" applyFont="1" applyFill="1" applyBorder="1" applyAlignment="1">
      <alignment vertical="center"/>
    </xf>
    <xf numFmtId="0" fontId="38" fillId="9" borderId="15" xfId="0" applyFont="1" applyFill="1" applyBorder="1" applyAlignment="1">
      <alignment vertical="center"/>
    </xf>
    <xf numFmtId="0" fontId="38" fillId="9" borderId="9" xfId="0" applyFont="1" applyFill="1" applyBorder="1" applyAlignment="1">
      <alignment vertical="center"/>
    </xf>
    <xf numFmtId="0" fontId="37" fillId="7" borderId="15" xfId="0" applyFont="1" applyFill="1" applyBorder="1" applyAlignment="1">
      <alignment horizontal="center" vertical="center"/>
    </xf>
    <xf numFmtId="0" fontId="38" fillId="0" borderId="15" xfId="0" applyFont="1" applyBorder="1" applyAlignment="1">
      <alignment horizontal="center" vertical="center"/>
    </xf>
    <xf numFmtId="0" fontId="38" fillId="0" borderId="15" xfId="0" applyFont="1" applyBorder="1" applyAlignment="1">
      <alignment vertical="center"/>
    </xf>
    <xf numFmtId="0" fontId="38" fillId="9" borderId="16" xfId="0" applyFont="1" applyFill="1" applyBorder="1" applyAlignment="1">
      <alignment vertical="center"/>
    </xf>
    <xf numFmtId="0" fontId="37" fillId="7" borderId="14" xfId="0" applyFont="1" applyFill="1" applyBorder="1" applyAlignment="1">
      <alignment horizontal="center" vertical="center"/>
    </xf>
    <xf numFmtId="0" fontId="38" fillId="0" borderId="14" xfId="0" applyFont="1" applyBorder="1" applyAlignment="1">
      <alignment horizontal="center" vertical="center"/>
    </xf>
    <xf numFmtId="0" fontId="38" fillId="0" borderId="14" xfId="0" applyFont="1" applyBorder="1" applyAlignment="1">
      <alignment vertical="center"/>
    </xf>
    <xf numFmtId="0" fontId="38" fillId="0" borderId="16" xfId="0" applyFont="1" applyBorder="1" applyAlignment="1">
      <alignment vertical="center"/>
    </xf>
    <xf numFmtId="0" fontId="38" fillId="0" borderId="8" xfId="0" applyFont="1" applyBorder="1" applyAlignment="1">
      <alignment vertical="center"/>
    </xf>
    <xf numFmtId="0" fontId="38" fillId="0" borderId="9" xfId="0" applyFont="1" applyBorder="1" applyAlignment="1">
      <alignment vertical="center"/>
    </xf>
    <xf numFmtId="0" fontId="38" fillId="3" borderId="7" xfId="0" applyFont="1" applyFill="1" applyBorder="1" applyAlignment="1">
      <alignment horizontal="center" vertical="center"/>
    </xf>
    <xf numFmtId="0" fontId="38" fillId="3" borderId="8" xfId="0" applyFont="1" applyFill="1" applyBorder="1" applyAlignment="1">
      <alignment horizontal="center" vertical="center"/>
    </xf>
    <xf numFmtId="0" fontId="38" fillId="3" borderId="15" xfId="0" applyFont="1" applyFill="1" applyBorder="1" applyAlignment="1">
      <alignment horizontal="center" vertical="center"/>
    </xf>
    <xf numFmtId="0" fontId="37" fillId="3" borderId="17" xfId="0" applyFont="1" applyFill="1" applyBorder="1" applyAlignment="1">
      <alignment horizontal="center" vertical="center"/>
    </xf>
    <xf numFmtId="0" fontId="37" fillId="3" borderId="19" xfId="0" applyFont="1" applyFill="1" applyBorder="1" applyAlignment="1">
      <alignment horizontal="center" vertical="center"/>
    </xf>
    <xf numFmtId="0" fontId="38" fillId="3" borderId="17" xfId="0" applyFont="1" applyFill="1" applyBorder="1" applyAlignment="1">
      <alignment horizontal="center" vertical="center" wrapText="1"/>
    </xf>
    <xf numFmtId="0" fontId="38" fillId="3" borderId="18" xfId="0" applyFont="1" applyFill="1" applyBorder="1" applyAlignment="1">
      <alignment horizontal="center" vertical="center" wrapText="1"/>
    </xf>
    <xf numFmtId="0" fontId="38" fillId="3" borderId="19" xfId="0" applyFont="1" applyFill="1" applyBorder="1" applyAlignment="1">
      <alignment horizontal="center" vertical="center" wrapText="1"/>
    </xf>
    <xf numFmtId="0" fontId="37" fillId="3" borderId="12" xfId="0" applyFont="1" applyFill="1" applyBorder="1" applyAlignment="1">
      <alignment horizontal="center" vertical="center"/>
    </xf>
    <xf numFmtId="0" fontId="37" fillId="3" borderId="13" xfId="0" applyFont="1" applyFill="1" applyBorder="1" applyAlignment="1">
      <alignment horizontal="center" vertical="center"/>
    </xf>
    <xf numFmtId="0" fontId="38" fillId="3" borderId="12" xfId="0" applyFont="1" applyFill="1" applyBorder="1" applyAlignment="1">
      <alignment horizontal="center" vertical="center" wrapText="1"/>
    </xf>
    <xf numFmtId="0" fontId="38" fillId="3" borderId="0" xfId="0" applyFont="1" applyFill="1" applyBorder="1" applyAlignment="1">
      <alignment horizontal="center" vertical="center" wrapText="1"/>
    </xf>
    <xf numFmtId="0" fontId="38" fillId="3" borderId="13" xfId="0" applyFont="1" applyFill="1" applyBorder="1" applyAlignment="1">
      <alignment horizontal="center" vertical="center" wrapText="1"/>
    </xf>
    <xf numFmtId="0" fontId="37" fillId="3" borderId="10" xfId="0" applyFont="1" applyFill="1" applyBorder="1" applyAlignment="1">
      <alignment horizontal="center" vertical="center"/>
    </xf>
    <xf numFmtId="0" fontId="37" fillId="3" borderId="14" xfId="0" applyFont="1" applyFill="1" applyBorder="1" applyAlignment="1">
      <alignment horizontal="center" vertical="center"/>
    </xf>
    <xf numFmtId="0" fontId="38" fillId="3" borderId="10" xfId="0" applyFont="1" applyFill="1" applyBorder="1" applyAlignment="1">
      <alignment horizontal="center" vertical="center" wrapText="1"/>
    </xf>
    <xf numFmtId="0" fontId="38" fillId="3" borderId="11" xfId="0" applyFont="1" applyFill="1" applyBorder="1" applyAlignment="1">
      <alignment horizontal="center" vertical="center" wrapText="1"/>
    </xf>
    <xf numFmtId="0" fontId="38" fillId="3" borderId="14" xfId="0" applyFont="1" applyFill="1" applyBorder="1" applyAlignment="1">
      <alignment horizontal="center" vertical="center" wrapText="1"/>
    </xf>
    <xf numFmtId="0" fontId="37" fillId="8" borderId="17" xfId="0" applyFont="1" applyFill="1" applyBorder="1" applyAlignment="1">
      <alignment horizontal="center" vertical="center"/>
    </xf>
    <xf numFmtId="0" fontId="37" fillId="8" borderId="19" xfId="0" applyFont="1" applyFill="1" applyBorder="1" applyAlignment="1">
      <alignment horizontal="center" vertical="center"/>
    </xf>
    <xf numFmtId="0" fontId="38" fillId="8" borderId="17" xfId="0" applyFont="1" applyFill="1" applyBorder="1" applyAlignment="1">
      <alignment horizontal="center" vertical="center" wrapText="1"/>
    </xf>
    <xf numFmtId="0" fontId="38" fillId="8" borderId="18" xfId="0" applyFont="1" applyFill="1" applyBorder="1" applyAlignment="1">
      <alignment horizontal="center" vertical="center" wrapText="1"/>
    </xf>
    <xf numFmtId="0" fontId="38" fillId="8" borderId="19" xfId="0" applyFont="1" applyFill="1" applyBorder="1" applyAlignment="1">
      <alignment horizontal="center" vertical="center" wrapText="1"/>
    </xf>
    <xf numFmtId="0" fontId="37" fillId="8" borderId="10" xfId="0" applyFont="1" applyFill="1" applyBorder="1" applyAlignment="1">
      <alignment horizontal="center" vertical="center"/>
    </xf>
    <xf numFmtId="0" fontId="37" fillId="8" borderId="14" xfId="0" applyFont="1" applyFill="1" applyBorder="1" applyAlignment="1">
      <alignment horizontal="center" vertical="center"/>
    </xf>
    <xf numFmtId="0" fontId="38" fillId="8" borderId="10" xfId="0" applyFont="1" applyFill="1" applyBorder="1" applyAlignment="1">
      <alignment horizontal="center" vertical="center" wrapText="1"/>
    </xf>
    <xf numFmtId="0" fontId="38" fillId="8" borderId="11" xfId="0" applyFont="1" applyFill="1" applyBorder="1" applyAlignment="1">
      <alignment horizontal="center" vertical="center" wrapText="1"/>
    </xf>
    <xf numFmtId="0" fontId="38" fillId="8" borderId="14" xfId="0" applyFont="1" applyFill="1" applyBorder="1" applyAlignment="1">
      <alignment horizontal="center" vertical="center" wrapText="1"/>
    </xf>
    <xf numFmtId="0" fontId="37" fillId="8" borderId="7" xfId="0" applyFont="1" applyFill="1" applyBorder="1" applyAlignment="1">
      <alignment horizontal="center" vertical="center"/>
    </xf>
    <xf numFmtId="0" fontId="37" fillId="8" borderId="15" xfId="0" applyFont="1" applyFill="1" applyBorder="1" applyAlignment="1">
      <alignment horizontal="center" vertical="center"/>
    </xf>
    <xf numFmtId="0" fontId="38" fillId="8" borderId="7" xfId="0" applyFont="1" applyFill="1" applyBorder="1" applyAlignment="1">
      <alignment horizontal="center" vertical="center" wrapText="1"/>
    </xf>
    <xf numFmtId="0" fontId="38" fillId="8" borderId="8" xfId="0" applyFont="1" applyFill="1" applyBorder="1" applyAlignment="1">
      <alignment horizontal="center" vertical="center" wrapText="1"/>
    </xf>
    <xf numFmtId="0" fontId="38" fillId="8" borderId="15" xfId="0" applyFont="1" applyFill="1" applyBorder="1" applyAlignment="1">
      <alignment horizontal="center" vertical="center" wrapText="1"/>
    </xf>
    <xf numFmtId="0" fontId="37" fillId="10" borderId="15" xfId="0" applyFont="1" applyFill="1" applyBorder="1" applyAlignment="1">
      <alignment horizontal="center" vertical="center"/>
    </xf>
    <xf numFmtId="0" fontId="38" fillId="8" borderId="14" xfId="0" applyFont="1" applyFill="1" applyBorder="1" applyAlignment="1">
      <alignment horizontal="center" vertical="center"/>
    </xf>
    <xf numFmtId="0" fontId="38" fillId="10" borderId="14" xfId="0" applyFont="1" applyFill="1" applyBorder="1" applyAlignment="1">
      <alignment horizontal="center" vertical="center"/>
    </xf>
    <xf numFmtId="0" fontId="40" fillId="24" borderId="22" xfId="0" applyFont="1" applyFill="1" applyBorder="1" applyAlignment="1">
      <alignment horizontal="center" vertical="center" wrapText="1"/>
    </xf>
    <xf numFmtId="0" fontId="6" fillId="0" borderId="0" xfId="0" applyFont="1" applyAlignment="1">
      <alignment wrapText="1"/>
    </xf>
  </cellXfs>
  <cellStyles count="2">
    <cellStyle name="Normal" xfId="0" builtinId="0"/>
    <cellStyle name="Porcentaje" xfId="1" builtinId="5"/>
  </cellStyles>
  <dxfs count="7">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0050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454389701960204E-2"/>
          <c:y val="9.5603888034834661E-2"/>
          <c:w val="0.9057260238163366"/>
          <c:h val="0.69483217431094491"/>
        </c:manualLayout>
      </c:layout>
      <c:lineChart>
        <c:grouping val="standard"/>
        <c:varyColors val="0"/>
        <c:ser>
          <c:idx val="0"/>
          <c:order val="0"/>
          <c:tx>
            <c:strRef>
              <c:f>'GRAFICAS '!$L$3</c:f>
              <c:strCache>
                <c:ptCount val="1"/>
                <c:pt idx="0">
                  <c:v>ESPERADO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'GRAFICAS '!$K$4:$K$19</c:f>
              <c:numCache>
                <c:formatCode>m/d/yyyy</c:formatCode>
                <c:ptCount val="16"/>
                <c:pt idx="0">
                  <c:v>44312</c:v>
                </c:pt>
                <c:pt idx="1">
                  <c:v>44314</c:v>
                </c:pt>
                <c:pt idx="2">
                  <c:v>44316</c:v>
                </c:pt>
                <c:pt idx="3">
                  <c:v>44319</c:v>
                </c:pt>
                <c:pt idx="4">
                  <c:v>44321</c:v>
                </c:pt>
                <c:pt idx="5">
                  <c:v>44323</c:v>
                </c:pt>
                <c:pt idx="6">
                  <c:v>44326</c:v>
                </c:pt>
                <c:pt idx="7">
                  <c:v>44328</c:v>
                </c:pt>
                <c:pt idx="8">
                  <c:v>44330</c:v>
                </c:pt>
                <c:pt idx="9">
                  <c:v>44333</c:v>
                </c:pt>
                <c:pt idx="10">
                  <c:v>44335</c:v>
                </c:pt>
                <c:pt idx="11">
                  <c:v>44337</c:v>
                </c:pt>
                <c:pt idx="12">
                  <c:v>44340</c:v>
                </c:pt>
                <c:pt idx="13">
                  <c:v>44342</c:v>
                </c:pt>
                <c:pt idx="14">
                  <c:v>44344</c:v>
                </c:pt>
                <c:pt idx="15">
                  <c:v>44354</c:v>
                </c:pt>
              </c:numCache>
            </c:numRef>
          </c:cat>
          <c:val>
            <c:numRef>
              <c:f>'GRAFICAS '!$L$4:$L$19</c:f>
              <c:numCache>
                <c:formatCode>0</c:formatCode>
                <c:ptCount val="16"/>
                <c:pt idx="0">
                  <c:v>1126</c:v>
                </c:pt>
                <c:pt idx="1">
                  <c:v>1109.5</c:v>
                </c:pt>
                <c:pt idx="2">
                  <c:v>1093</c:v>
                </c:pt>
                <c:pt idx="3">
                  <c:v>1076</c:v>
                </c:pt>
                <c:pt idx="4">
                  <c:v>1025.18</c:v>
                </c:pt>
                <c:pt idx="5">
                  <c:v>974.36</c:v>
                </c:pt>
                <c:pt idx="6">
                  <c:v>972</c:v>
                </c:pt>
                <c:pt idx="7">
                  <c:v>940.7</c:v>
                </c:pt>
                <c:pt idx="8">
                  <c:v>805.4</c:v>
                </c:pt>
                <c:pt idx="9">
                  <c:v>716</c:v>
                </c:pt>
                <c:pt idx="10">
                  <c:v>512.72</c:v>
                </c:pt>
                <c:pt idx="11">
                  <c:v>309.44</c:v>
                </c:pt>
                <c:pt idx="12">
                  <c:v>510</c:v>
                </c:pt>
                <c:pt idx="13">
                  <c:v>121.91999999999996</c:v>
                </c:pt>
                <c:pt idx="14">
                  <c:v>88</c:v>
                </c:pt>
                <c:pt idx="15">
                  <c:v>0</c:v>
                </c:pt>
              </c:numCache>
            </c:numRef>
          </c:val>
          <c:smooth val="0"/>
        </c:ser>
        <c:ser>
          <c:idx val="1"/>
          <c:order val="1"/>
          <c:tx>
            <c:strRef>
              <c:f>'GRAFICAS '!$M$3</c:f>
              <c:strCache>
                <c:ptCount val="1"/>
                <c:pt idx="0">
                  <c:v>REAL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'GRAFICAS '!$K$4:$K$19</c:f>
              <c:numCache>
                <c:formatCode>m/d/yyyy</c:formatCode>
                <c:ptCount val="16"/>
                <c:pt idx="0">
                  <c:v>44312</c:v>
                </c:pt>
                <c:pt idx="1">
                  <c:v>44314</c:v>
                </c:pt>
                <c:pt idx="2">
                  <c:v>44316</c:v>
                </c:pt>
                <c:pt idx="3">
                  <c:v>44319</c:v>
                </c:pt>
                <c:pt idx="4">
                  <c:v>44321</c:v>
                </c:pt>
                <c:pt idx="5">
                  <c:v>44323</c:v>
                </c:pt>
                <c:pt idx="6">
                  <c:v>44326</c:v>
                </c:pt>
                <c:pt idx="7">
                  <c:v>44328</c:v>
                </c:pt>
                <c:pt idx="8">
                  <c:v>44330</c:v>
                </c:pt>
                <c:pt idx="9">
                  <c:v>44333</c:v>
                </c:pt>
                <c:pt idx="10">
                  <c:v>44335</c:v>
                </c:pt>
                <c:pt idx="11">
                  <c:v>44337</c:v>
                </c:pt>
                <c:pt idx="12">
                  <c:v>44340</c:v>
                </c:pt>
                <c:pt idx="13">
                  <c:v>44342</c:v>
                </c:pt>
                <c:pt idx="14">
                  <c:v>44344</c:v>
                </c:pt>
                <c:pt idx="15">
                  <c:v>44354</c:v>
                </c:pt>
              </c:numCache>
            </c:numRef>
          </c:cat>
          <c:val>
            <c:numRef>
              <c:f>'GRAFICAS '!$M$4:$M$19</c:f>
              <c:numCache>
                <c:formatCode>0</c:formatCode>
                <c:ptCount val="16"/>
                <c:pt idx="0">
                  <c:v>1106</c:v>
                </c:pt>
                <c:pt idx="1">
                  <c:v>1076</c:v>
                </c:pt>
                <c:pt idx="2">
                  <c:v>1076</c:v>
                </c:pt>
                <c:pt idx="3">
                  <c:v>1046</c:v>
                </c:pt>
                <c:pt idx="4">
                  <c:v>1012</c:v>
                </c:pt>
                <c:pt idx="5">
                  <c:v>972</c:v>
                </c:pt>
                <c:pt idx="6">
                  <c:v>942</c:v>
                </c:pt>
                <c:pt idx="7">
                  <c:v>862</c:v>
                </c:pt>
                <c:pt idx="8">
                  <c:v>776</c:v>
                </c:pt>
                <c:pt idx="9">
                  <c:v>716</c:v>
                </c:pt>
                <c:pt idx="10">
                  <c:v>616</c:v>
                </c:pt>
                <c:pt idx="11">
                  <c:v>570</c:v>
                </c:pt>
                <c:pt idx="12">
                  <c:v>540</c:v>
                </c:pt>
                <c:pt idx="13">
                  <c:v>0</c:v>
                </c:pt>
                <c:pt idx="14">
                  <c:v>0</c:v>
                </c:pt>
                <c:pt idx="15">
                  <c:v>0</c:v>
                </c:pt>
              </c:numCache>
            </c:numRef>
          </c:val>
          <c:smooth val="0"/>
        </c:ser>
        <c:dLbls>
          <c:showLegendKey val="0"/>
          <c:showVal val="0"/>
          <c:showCatName val="0"/>
          <c:showSerName val="0"/>
          <c:showPercent val="0"/>
          <c:showBubbleSize val="0"/>
        </c:dLbls>
        <c:marker val="1"/>
        <c:smooth val="0"/>
        <c:axId val="330421760"/>
        <c:axId val="330419800"/>
      </c:lineChart>
      <c:dateAx>
        <c:axId val="33042176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419800"/>
        <c:crosses val="autoZero"/>
        <c:auto val="1"/>
        <c:lblOffset val="100"/>
        <c:baseTimeUnit val="days"/>
      </c:dateAx>
      <c:valAx>
        <c:axId val="330419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421760"/>
        <c:crosses val="autoZero"/>
        <c:crossBetween val="between"/>
      </c:valAx>
      <c:spPr>
        <a:noFill/>
        <a:ln>
          <a:noFill/>
        </a:ln>
        <a:effectLst/>
      </c:spPr>
    </c:plotArea>
    <c:legend>
      <c:legendPos val="b"/>
      <c:layout>
        <c:manualLayout>
          <c:xMode val="edge"/>
          <c:yMode val="edge"/>
          <c:x val="0.85014783650024905"/>
          <c:y val="0.20890524944925601"/>
          <c:w val="0.13774829290349477"/>
          <c:h val="0.234543545205099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TABLAS!$Y$3</c:f>
              <c:strCache>
                <c:ptCount val="1"/>
                <c:pt idx="0">
                  <c:v>VALOR</c:v>
                </c:pt>
              </c:strCache>
            </c:strRef>
          </c:tx>
          <c:spPr>
            <a:solidFill>
              <a:srgbClr val="FFC000"/>
            </a:solidFill>
            <a:ln>
              <a:noFill/>
            </a:ln>
            <a:effectLst/>
          </c:spPr>
          <c:invertIfNegative val="0"/>
          <c:cat>
            <c:strRef>
              <c:f>TABLAS!$X$4:$X$7</c:f>
              <c:strCache>
                <c:ptCount val="4"/>
                <c:pt idx="0">
                  <c:v>SPRINT- SEM-#1</c:v>
                </c:pt>
                <c:pt idx="1">
                  <c:v>SPRINT- SEM-#2</c:v>
                </c:pt>
                <c:pt idx="2">
                  <c:v>SPRINT- SEM-#3</c:v>
                </c:pt>
                <c:pt idx="3">
                  <c:v>SPRINT- SEM-#4</c:v>
                </c:pt>
              </c:strCache>
            </c:strRef>
          </c:cat>
          <c:val>
            <c:numRef>
              <c:f>TABLAS!$Y$4:$Y$7</c:f>
              <c:numCache>
                <c:formatCode>General</c:formatCode>
                <c:ptCount val="4"/>
                <c:pt idx="0">
                  <c:v>104</c:v>
                </c:pt>
                <c:pt idx="1">
                  <c:v>256</c:v>
                </c:pt>
                <c:pt idx="2">
                  <c:v>206</c:v>
                </c:pt>
                <c:pt idx="3">
                  <c:v>560</c:v>
                </c:pt>
              </c:numCache>
            </c:numRef>
          </c:val>
        </c:ser>
        <c:ser>
          <c:idx val="2"/>
          <c:order val="2"/>
          <c:tx>
            <c:strRef>
              <c:f>TABLAS!$AA$3</c:f>
              <c:strCache>
                <c:ptCount val="1"/>
                <c:pt idx="0">
                  <c:v>VALOR REAL</c:v>
                </c:pt>
              </c:strCache>
            </c:strRef>
          </c:tx>
          <c:spPr>
            <a:solidFill>
              <a:srgbClr val="00B050"/>
            </a:solidFill>
            <a:ln>
              <a:noFill/>
            </a:ln>
            <a:effectLst/>
          </c:spPr>
          <c:invertIfNegative val="0"/>
          <c:cat>
            <c:strRef>
              <c:f>TABLAS!$X$4:$X$7</c:f>
              <c:strCache>
                <c:ptCount val="4"/>
                <c:pt idx="0">
                  <c:v>SPRINT- SEM-#1</c:v>
                </c:pt>
                <c:pt idx="1">
                  <c:v>SPRINT- SEM-#2</c:v>
                </c:pt>
                <c:pt idx="2">
                  <c:v>SPRINT- SEM-#3</c:v>
                </c:pt>
                <c:pt idx="3">
                  <c:v>SPRINT- SEM-#4</c:v>
                </c:pt>
              </c:strCache>
            </c:strRef>
          </c:cat>
          <c:val>
            <c:numRef>
              <c:f>TABLAS!$AA$4:$AA$7</c:f>
              <c:numCache>
                <c:formatCode>General</c:formatCode>
                <c:ptCount val="4"/>
                <c:pt idx="0">
                  <c:v>104</c:v>
                </c:pt>
                <c:pt idx="1">
                  <c:v>256</c:v>
                </c:pt>
                <c:pt idx="2">
                  <c:v>206</c:v>
                </c:pt>
                <c:pt idx="3">
                  <c:v>0</c:v>
                </c:pt>
              </c:numCache>
            </c:numRef>
          </c:val>
        </c:ser>
        <c:dLbls>
          <c:showLegendKey val="0"/>
          <c:showVal val="0"/>
          <c:showCatName val="0"/>
          <c:showSerName val="0"/>
          <c:showPercent val="0"/>
          <c:showBubbleSize val="0"/>
        </c:dLbls>
        <c:gapWidth val="219"/>
        <c:axId val="330420192"/>
        <c:axId val="330421368"/>
        <c:extLst>
          <c:ext xmlns:c15="http://schemas.microsoft.com/office/drawing/2012/chart" uri="{02D57815-91ED-43cb-92C2-25804820EDAC}">
            <c15:filteredBarSeries>
              <c15:ser>
                <c:idx val="1"/>
                <c:order val="1"/>
                <c:tx>
                  <c:strRef>
                    <c:extLst>
                      <c:ext uri="{02D57815-91ED-43cb-92C2-25804820EDAC}">
                        <c15:formulaRef>
                          <c15:sqref>TABLAS!$Z$3</c15:sqref>
                        </c15:formulaRef>
                      </c:ext>
                    </c:extLst>
                    <c:strCache>
                      <c:ptCount val="1"/>
                      <c:pt idx="0">
                        <c:v>VALOR ACUMULADO</c:v>
                      </c:pt>
                    </c:strCache>
                  </c:strRef>
                </c:tx>
                <c:spPr>
                  <a:solidFill>
                    <a:schemeClr val="accent2"/>
                  </a:solidFill>
                  <a:ln>
                    <a:noFill/>
                  </a:ln>
                  <a:effectLst/>
                </c:spPr>
                <c:invertIfNegative val="0"/>
                <c:cat>
                  <c:strRef>
                    <c:extLst>
                      <c:ext uri="{02D57815-91ED-43cb-92C2-25804820EDAC}">
                        <c15:formulaRef>
                          <c15:sqref>TABLAS!$X$4:$X$7</c15:sqref>
                        </c15:formulaRef>
                      </c:ext>
                    </c:extLst>
                    <c:strCache>
                      <c:ptCount val="4"/>
                      <c:pt idx="0">
                        <c:v>SPRINT- SEM-#1</c:v>
                      </c:pt>
                      <c:pt idx="1">
                        <c:v>SPRINT- SEM-#2</c:v>
                      </c:pt>
                      <c:pt idx="2">
                        <c:v>SPRINT- SEM-#3</c:v>
                      </c:pt>
                      <c:pt idx="3">
                        <c:v>SPRINT- SEM-#4</c:v>
                      </c:pt>
                    </c:strCache>
                  </c:strRef>
                </c:cat>
                <c:val>
                  <c:numRef>
                    <c:extLst>
                      <c:ext uri="{02D57815-91ED-43cb-92C2-25804820EDAC}">
                        <c15:formulaRef>
                          <c15:sqref>TABLAS!$Z$4:$Z$7</c15:sqref>
                        </c15:formulaRef>
                      </c:ext>
                    </c:extLst>
                    <c:numCache>
                      <c:formatCode>General</c:formatCode>
                      <c:ptCount val="4"/>
                      <c:pt idx="0">
                        <c:v>104</c:v>
                      </c:pt>
                      <c:pt idx="1">
                        <c:v>360</c:v>
                      </c:pt>
                      <c:pt idx="2">
                        <c:v>566</c:v>
                      </c:pt>
                      <c:pt idx="3">
                        <c:v>1126</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TABLAS!$AB$3</c15:sqref>
                        </c15:formulaRef>
                      </c:ext>
                    </c:extLst>
                    <c:strCache>
                      <c:ptCount val="1"/>
                      <c:pt idx="0">
                        <c:v>VALOR REAL ACUMULADO</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TABLAS!$X$4:$X$7</c15:sqref>
                        </c15:formulaRef>
                      </c:ext>
                    </c:extLst>
                    <c:strCache>
                      <c:ptCount val="4"/>
                      <c:pt idx="0">
                        <c:v>SPRINT- SEM-#1</c:v>
                      </c:pt>
                      <c:pt idx="1">
                        <c:v>SPRINT- SEM-#2</c:v>
                      </c:pt>
                      <c:pt idx="2">
                        <c:v>SPRINT- SEM-#3</c:v>
                      </c:pt>
                      <c:pt idx="3">
                        <c:v>SPRINT- SEM-#4</c:v>
                      </c:pt>
                    </c:strCache>
                  </c:strRef>
                </c:cat>
                <c:val>
                  <c:numRef>
                    <c:extLst xmlns:c15="http://schemas.microsoft.com/office/drawing/2012/chart">
                      <c:ext xmlns:c15="http://schemas.microsoft.com/office/drawing/2012/chart" uri="{02D57815-91ED-43cb-92C2-25804820EDAC}">
                        <c15:formulaRef>
                          <c15:sqref>TABLAS!$AB$4:$AB$7</c15:sqref>
                        </c15:formulaRef>
                      </c:ext>
                    </c:extLst>
                    <c:numCache>
                      <c:formatCode>General</c:formatCode>
                      <c:ptCount val="4"/>
                      <c:pt idx="0">
                        <c:v>104</c:v>
                      </c:pt>
                      <c:pt idx="1">
                        <c:v>360</c:v>
                      </c:pt>
                      <c:pt idx="2">
                        <c:v>566</c:v>
                      </c:pt>
                      <c:pt idx="3">
                        <c:v>0</c:v>
                      </c:pt>
                    </c:numCache>
                  </c:numRef>
                </c:val>
              </c15:ser>
            </c15:filteredBarSeries>
          </c:ext>
        </c:extLst>
      </c:barChart>
      <c:catAx>
        <c:axId val="330420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421368"/>
        <c:crosses val="autoZero"/>
        <c:auto val="1"/>
        <c:lblAlgn val="ctr"/>
        <c:lblOffset val="100"/>
        <c:noMultiLvlLbl val="0"/>
      </c:catAx>
      <c:valAx>
        <c:axId val="330421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4201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TABLAS!$Z$3</c:f>
              <c:strCache>
                <c:ptCount val="1"/>
                <c:pt idx="0">
                  <c:v>VALOR ACUMULADO</c:v>
                </c:pt>
              </c:strCache>
              <c:extLst xmlns:c15="http://schemas.microsoft.com/office/drawing/2012/chart"/>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TABLAS!$X$4:$X$7</c:f>
              <c:strCache>
                <c:ptCount val="4"/>
                <c:pt idx="0">
                  <c:v>SPRINT- SEM-#1</c:v>
                </c:pt>
                <c:pt idx="1">
                  <c:v>SPRINT- SEM-#2</c:v>
                </c:pt>
                <c:pt idx="2">
                  <c:v>SPRINT- SEM-#3</c:v>
                </c:pt>
                <c:pt idx="3">
                  <c:v>SPRINT- SEM-#4</c:v>
                </c:pt>
              </c:strCache>
              <c:extLst xmlns:c15="http://schemas.microsoft.com/office/drawing/2012/chart"/>
            </c:strRef>
          </c:cat>
          <c:val>
            <c:numRef>
              <c:f>TABLAS!$Z$4:$Z$7</c:f>
              <c:numCache>
                <c:formatCode>General</c:formatCode>
                <c:ptCount val="4"/>
                <c:pt idx="0">
                  <c:v>104</c:v>
                </c:pt>
                <c:pt idx="1">
                  <c:v>360</c:v>
                </c:pt>
                <c:pt idx="2">
                  <c:v>566</c:v>
                </c:pt>
                <c:pt idx="3">
                  <c:v>1126</c:v>
                </c:pt>
              </c:numCache>
              <c:extLst xmlns:c15="http://schemas.microsoft.com/office/drawing/2012/chart"/>
            </c:numRef>
          </c:val>
          <c:smooth val="0"/>
        </c:ser>
        <c:ser>
          <c:idx val="3"/>
          <c:order val="3"/>
          <c:tx>
            <c:strRef>
              <c:f>TABLAS!$AB$3</c:f>
              <c:strCache>
                <c:ptCount val="1"/>
                <c:pt idx="0">
                  <c:v>VALOR REAL ACUMULADO</c:v>
                </c:pt>
              </c:strCache>
              <c:extLst xmlns:c15="http://schemas.microsoft.com/office/drawing/2012/chart"/>
            </c:strRef>
          </c:tx>
          <c:spPr>
            <a:ln w="38100" cap="rnd">
              <a:solidFill>
                <a:srgbClr val="00B050"/>
              </a:solidFill>
              <a:prstDash val="dash"/>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TABLAS!$X$4:$X$7</c:f>
              <c:strCache>
                <c:ptCount val="4"/>
                <c:pt idx="0">
                  <c:v>SPRINT- SEM-#1</c:v>
                </c:pt>
                <c:pt idx="1">
                  <c:v>SPRINT- SEM-#2</c:v>
                </c:pt>
                <c:pt idx="2">
                  <c:v>SPRINT- SEM-#3</c:v>
                </c:pt>
                <c:pt idx="3">
                  <c:v>SPRINT- SEM-#4</c:v>
                </c:pt>
              </c:strCache>
              <c:extLst xmlns:c15="http://schemas.microsoft.com/office/drawing/2012/chart"/>
            </c:strRef>
          </c:cat>
          <c:val>
            <c:numRef>
              <c:f>TABLAS!$AB$4:$AB$7</c:f>
              <c:numCache>
                <c:formatCode>General</c:formatCode>
                <c:ptCount val="4"/>
                <c:pt idx="0">
                  <c:v>104</c:v>
                </c:pt>
                <c:pt idx="1">
                  <c:v>360</c:v>
                </c:pt>
                <c:pt idx="2">
                  <c:v>566</c:v>
                </c:pt>
                <c:pt idx="3">
                  <c:v>0</c:v>
                </c:pt>
              </c:numCache>
              <c:extLst xmlns:c15="http://schemas.microsoft.com/office/drawing/2012/chart"/>
            </c:numRef>
          </c:val>
          <c:smooth val="0"/>
        </c:ser>
        <c:dLbls>
          <c:showLegendKey val="0"/>
          <c:showVal val="0"/>
          <c:showCatName val="0"/>
          <c:showSerName val="0"/>
          <c:showPercent val="0"/>
          <c:showBubbleSize val="0"/>
        </c:dLbls>
        <c:marker val="1"/>
        <c:smooth val="0"/>
        <c:axId val="330426856"/>
        <c:axId val="330422152"/>
        <c:extLst>
          <c:ext xmlns:c15="http://schemas.microsoft.com/office/drawing/2012/chart" uri="{02D57815-91ED-43cb-92C2-25804820EDAC}">
            <c15:filteredLineSeries>
              <c15:ser>
                <c:idx val="0"/>
                <c:order val="0"/>
                <c:tx>
                  <c:strRef>
                    <c:extLst>
                      <c:ext uri="{02D57815-91ED-43cb-92C2-25804820EDAC}">
                        <c15:formulaRef>
                          <c15:sqref>TABLAS!$Y$3</c15:sqref>
                        </c15:formulaRef>
                      </c:ext>
                    </c:extLst>
                    <c:strCache>
                      <c:ptCount val="1"/>
                      <c:pt idx="0">
                        <c:v>VALOR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ormulaRef>
                          <c15:sqref>TABLAS!$X$4:$X$7</c15:sqref>
                        </c15:formulaRef>
                      </c:ext>
                    </c:extLst>
                    <c:strCache>
                      <c:ptCount val="4"/>
                      <c:pt idx="0">
                        <c:v>SPRINT- SEM-#1</c:v>
                      </c:pt>
                      <c:pt idx="1">
                        <c:v>SPRINT- SEM-#2</c:v>
                      </c:pt>
                      <c:pt idx="2">
                        <c:v>SPRINT- SEM-#3</c:v>
                      </c:pt>
                      <c:pt idx="3">
                        <c:v>SPRINT- SEM-#4</c:v>
                      </c:pt>
                    </c:strCache>
                  </c:strRef>
                </c:cat>
                <c:val>
                  <c:numRef>
                    <c:extLst>
                      <c:ext uri="{02D57815-91ED-43cb-92C2-25804820EDAC}">
                        <c15:formulaRef>
                          <c15:sqref>TABLAS!$Y$4:$Y$7</c15:sqref>
                        </c15:formulaRef>
                      </c:ext>
                    </c:extLst>
                    <c:numCache>
                      <c:formatCode>General</c:formatCode>
                      <c:ptCount val="4"/>
                      <c:pt idx="0">
                        <c:v>104</c:v>
                      </c:pt>
                      <c:pt idx="1">
                        <c:v>256</c:v>
                      </c:pt>
                      <c:pt idx="2">
                        <c:v>206</c:v>
                      </c:pt>
                      <c:pt idx="3">
                        <c:v>560</c:v>
                      </c:pt>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TABLAS!$AA$3</c15:sqref>
                        </c15:formulaRef>
                      </c:ext>
                    </c:extLst>
                    <c:strCache>
                      <c:ptCount val="1"/>
                      <c:pt idx="0">
                        <c:v>VALOR REAL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xmlns:c15="http://schemas.microsoft.com/office/drawing/2012/chart">
                      <c:ext xmlns:c15="http://schemas.microsoft.com/office/drawing/2012/chart" uri="{02D57815-91ED-43cb-92C2-25804820EDAC}">
                        <c15:formulaRef>
                          <c15:sqref>TABLAS!$X$4:$X$7</c15:sqref>
                        </c15:formulaRef>
                      </c:ext>
                    </c:extLst>
                    <c:strCache>
                      <c:ptCount val="4"/>
                      <c:pt idx="0">
                        <c:v>SPRINT- SEM-#1</c:v>
                      </c:pt>
                      <c:pt idx="1">
                        <c:v>SPRINT- SEM-#2</c:v>
                      </c:pt>
                      <c:pt idx="2">
                        <c:v>SPRINT- SEM-#3</c:v>
                      </c:pt>
                      <c:pt idx="3">
                        <c:v>SPRINT- SEM-#4</c:v>
                      </c:pt>
                    </c:strCache>
                  </c:strRef>
                </c:cat>
                <c:val>
                  <c:numRef>
                    <c:extLst xmlns:c15="http://schemas.microsoft.com/office/drawing/2012/chart">
                      <c:ext xmlns:c15="http://schemas.microsoft.com/office/drawing/2012/chart" uri="{02D57815-91ED-43cb-92C2-25804820EDAC}">
                        <c15:formulaRef>
                          <c15:sqref>TABLAS!$AA$4:$AA$7</c15:sqref>
                        </c15:formulaRef>
                      </c:ext>
                    </c:extLst>
                    <c:numCache>
                      <c:formatCode>General</c:formatCode>
                      <c:ptCount val="4"/>
                      <c:pt idx="0">
                        <c:v>104</c:v>
                      </c:pt>
                      <c:pt idx="1">
                        <c:v>256</c:v>
                      </c:pt>
                      <c:pt idx="2">
                        <c:v>206</c:v>
                      </c:pt>
                      <c:pt idx="3">
                        <c:v>0</c:v>
                      </c:pt>
                    </c:numCache>
                  </c:numRef>
                </c:val>
                <c:smooth val="0"/>
              </c15:ser>
            </c15:filteredLineSeries>
          </c:ext>
        </c:extLst>
      </c:lineChart>
      <c:catAx>
        <c:axId val="330426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422152"/>
        <c:crosses val="autoZero"/>
        <c:auto val="1"/>
        <c:lblAlgn val="ctr"/>
        <c:lblOffset val="100"/>
        <c:noMultiLvlLbl val="0"/>
      </c:catAx>
      <c:valAx>
        <c:axId val="330422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4268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330787009832705E-2"/>
          <c:y val="0.16045901671190385"/>
          <c:w val="0.83121902299525996"/>
          <c:h val="0.7951816900680172"/>
        </c:manualLayout>
      </c:layout>
      <c:pie3DChart>
        <c:varyColors val="1"/>
        <c:ser>
          <c:idx val="0"/>
          <c:order val="0"/>
          <c:tx>
            <c:strRef>
              <c:f>TABLAS!$Y$3</c:f>
              <c:strCache>
                <c:ptCount val="1"/>
                <c:pt idx="0">
                  <c:v>VALOR</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dLbl>
              <c:idx val="0"/>
              <c:layout>
                <c:manualLayout>
                  <c:x val="-4.6434494195688222E-2"/>
                  <c:y val="9.5238197266114336E-2"/>
                </c:manualLayout>
              </c:layout>
              <c:showLegendKey val="0"/>
              <c:showVal val="1"/>
              <c:showCatName val="1"/>
              <c:showSerName val="0"/>
              <c:showPercent val="1"/>
              <c:showBubbleSize val="0"/>
              <c:extLst>
                <c:ext xmlns:c15="http://schemas.microsoft.com/office/drawing/2012/chart" uri="{CE6537A1-D6FC-4f65-9D91-7224C49458BB}">
                  <c15:layout>
                    <c:manualLayout>
                      <c:w val="0.1663902708678828"/>
                      <c:h val="0.12789110165896334"/>
                    </c:manualLayout>
                  </c15:layout>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dLbl>
              <c:idx val="2"/>
              <c:layout>
                <c:manualLayout>
                  <c:x val="-0.19679380873410723"/>
                  <c:y val="-0.2908769442918445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1"/>
              <c:showSerName val="0"/>
              <c:showPercent val="1"/>
              <c:showBubbleSize val="0"/>
              <c:extLst>
                <c:ext xmlns:c15="http://schemas.microsoft.com/office/drawing/2012/chart" uri="{CE6537A1-D6FC-4f65-9D91-7224C49458BB}">
                  <c15:layout>
                    <c:manualLayout>
                      <c:w val="0.19679380873410723"/>
                      <c:h val="0.16235820707059886"/>
                    </c:manualLayout>
                  </c15:layout>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1"/>
            <c:showSerName val="0"/>
            <c:showPercent val="1"/>
            <c:showBubbleSize val="0"/>
            <c:showLeaderLines val="0"/>
            <c:extLst>
              <c:ext xmlns:c15="http://schemas.microsoft.com/office/drawing/2012/chart" uri="{CE6537A1-D6FC-4f65-9D91-7224C49458BB}"/>
            </c:extLst>
          </c:dLbls>
          <c:cat>
            <c:strRef>
              <c:f>TABLAS!$X$4:$X$7</c:f>
              <c:strCache>
                <c:ptCount val="4"/>
                <c:pt idx="0">
                  <c:v>SPRINT- SEM-#1</c:v>
                </c:pt>
                <c:pt idx="1">
                  <c:v>SPRINT- SEM-#2</c:v>
                </c:pt>
                <c:pt idx="2">
                  <c:v>SPRINT- SEM-#3</c:v>
                </c:pt>
                <c:pt idx="3">
                  <c:v>SPRINT- SEM-#4</c:v>
                </c:pt>
              </c:strCache>
            </c:strRef>
          </c:cat>
          <c:val>
            <c:numRef>
              <c:f>TABLAS!$Y$4:$Y$7</c:f>
              <c:numCache>
                <c:formatCode>General</c:formatCode>
                <c:ptCount val="4"/>
                <c:pt idx="0">
                  <c:v>104</c:v>
                </c:pt>
                <c:pt idx="1">
                  <c:v>256</c:v>
                </c:pt>
                <c:pt idx="2">
                  <c:v>206</c:v>
                </c:pt>
                <c:pt idx="3">
                  <c:v>560</c:v>
                </c:pt>
              </c:numCache>
            </c:numRef>
          </c:val>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TABLAS!$Q$3</c:f>
              <c:strCache>
                <c:ptCount val="1"/>
                <c:pt idx="0">
                  <c:v>Dimensión
/ Esfuerzo</c:v>
                </c:pt>
              </c:strCache>
            </c:strRef>
          </c:tx>
          <c:spPr>
            <a:solidFill>
              <a:schemeClr val="accent1"/>
            </a:solidFill>
            <a:ln>
              <a:noFill/>
            </a:ln>
            <a:effectLst/>
          </c:spPr>
          <c:invertIfNegative val="0"/>
          <c:dLbls>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TABLAS!$O$4:$O$25</c:f>
              <c:strCache>
                <c:ptCount val="22"/>
                <c:pt idx="0">
                  <c:v>DATOS</c:v>
                </c:pt>
                <c:pt idx="1">
                  <c:v>USUARIOS</c:v>
                </c:pt>
                <c:pt idx="2">
                  <c:v>USUARIOS_NUEVOS</c:v>
                </c:pt>
                <c:pt idx="3">
                  <c:v>USUARIOS_BAJA</c:v>
                </c:pt>
                <c:pt idx="4">
                  <c:v>USUARIO_DATOS</c:v>
                </c:pt>
                <c:pt idx="5">
                  <c:v>OPCIONES</c:v>
                </c:pt>
                <c:pt idx="6">
                  <c:v>OPCIONES_MENU</c:v>
                </c:pt>
                <c:pt idx="7">
                  <c:v>PEDIDOS_DATOS</c:v>
                </c:pt>
                <c:pt idx="8">
                  <c:v>CLIENTES_DATOS</c:v>
                </c:pt>
                <c:pt idx="9">
                  <c:v>SKUS_DATOS</c:v>
                </c:pt>
                <c:pt idx="10">
                  <c:v>CASH_DATOS</c:v>
                </c:pt>
                <c:pt idx="11">
                  <c:v>INVENTARIO</c:v>
                </c:pt>
                <c:pt idx="12">
                  <c:v>CLIENTES</c:v>
                </c:pt>
                <c:pt idx="13">
                  <c:v>PEDIDOS</c:v>
                </c:pt>
                <c:pt idx="14">
                  <c:v>USUARIOS</c:v>
                </c:pt>
                <c:pt idx="15">
                  <c:v>MODIFICAR_PEDIDO</c:v>
                </c:pt>
                <c:pt idx="16">
                  <c:v>MODIFICAR_CLIENTES</c:v>
                </c:pt>
                <c:pt idx="17">
                  <c:v>MODIFICAR_INVENTARIO</c:v>
                </c:pt>
                <c:pt idx="18">
                  <c:v>RESPONSIVE</c:v>
                </c:pt>
                <c:pt idx="19">
                  <c:v>MENU</c:v>
                </c:pt>
                <c:pt idx="20">
                  <c:v>PEDIDOS_DETALLE</c:v>
                </c:pt>
                <c:pt idx="21">
                  <c:v>LOGO</c:v>
                </c:pt>
              </c:strCache>
            </c:strRef>
          </c:cat>
          <c:val>
            <c:numRef>
              <c:f>TABLAS!$Q$4:$Q$25</c:f>
              <c:numCache>
                <c:formatCode>General</c:formatCode>
                <c:ptCount val="22"/>
                <c:pt idx="0">
                  <c:v>10</c:v>
                </c:pt>
                <c:pt idx="1">
                  <c:v>16</c:v>
                </c:pt>
                <c:pt idx="2">
                  <c:v>6</c:v>
                </c:pt>
                <c:pt idx="3">
                  <c:v>6</c:v>
                </c:pt>
                <c:pt idx="4">
                  <c:v>10</c:v>
                </c:pt>
                <c:pt idx="5">
                  <c:v>68</c:v>
                </c:pt>
                <c:pt idx="6">
                  <c:v>26</c:v>
                </c:pt>
                <c:pt idx="7">
                  <c:v>68</c:v>
                </c:pt>
                <c:pt idx="8">
                  <c:v>42</c:v>
                </c:pt>
                <c:pt idx="9">
                  <c:v>26</c:v>
                </c:pt>
                <c:pt idx="10">
                  <c:v>26</c:v>
                </c:pt>
                <c:pt idx="11">
                  <c:v>26</c:v>
                </c:pt>
                <c:pt idx="12">
                  <c:v>26</c:v>
                </c:pt>
                <c:pt idx="13">
                  <c:v>178</c:v>
                </c:pt>
                <c:pt idx="14">
                  <c:v>16</c:v>
                </c:pt>
                <c:pt idx="15">
                  <c:v>178</c:v>
                </c:pt>
                <c:pt idx="16">
                  <c:v>42</c:v>
                </c:pt>
                <c:pt idx="17">
                  <c:v>110</c:v>
                </c:pt>
                <c:pt idx="18">
                  <c:v>68</c:v>
                </c:pt>
                <c:pt idx="19">
                  <c:v>68</c:v>
                </c:pt>
                <c:pt idx="20">
                  <c:v>42</c:v>
                </c:pt>
                <c:pt idx="21">
                  <c:v>68</c:v>
                </c:pt>
              </c:numCache>
            </c:numRef>
          </c:val>
        </c:ser>
        <c:ser>
          <c:idx val="1"/>
          <c:order val="1"/>
          <c:tx>
            <c:strRef>
              <c:f>TABLAS!$V$3</c:f>
              <c:strCache>
                <c:ptCount val="1"/>
                <c:pt idx="0">
                  <c:v>VALOR ACTUAL</c:v>
                </c:pt>
              </c:strCache>
            </c:strRef>
          </c:tx>
          <c:spPr>
            <a:solidFill>
              <a:schemeClr val="accent2"/>
            </a:solidFill>
            <a:ln>
              <a:noFill/>
            </a:ln>
            <a:effectLst/>
          </c:spPr>
          <c:invertIfNegative val="0"/>
          <c:dLbls>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TABLAS!$O$4:$O$25</c:f>
              <c:strCache>
                <c:ptCount val="22"/>
                <c:pt idx="0">
                  <c:v>DATOS</c:v>
                </c:pt>
                <c:pt idx="1">
                  <c:v>USUARIOS</c:v>
                </c:pt>
                <c:pt idx="2">
                  <c:v>USUARIOS_NUEVOS</c:v>
                </c:pt>
                <c:pt idx="3">
                  <c:v>USUARIOS_BAJA</c:v>
                </c:pt>
                <c:pt idx="4">
                  <c:v>USUARIO_DATOS</c:v>
                </c:pt>
                <c:pt idx="5">
                  <c:v>OPCIONES</c:v>
                </c:pt>
                <c:pt idx="6">
                  <c:v>OPCIONES_MENU</c:v>
                </c:pt>
                <c:pt idx="7">
                  <c:v>PEDIDOS_DATOS</c:v>
                </c:pt>
                <c:pt idx="8">
                  <c:v>CLIENTES_DATOS</c:v>
                </c:pt>
                <c:pt idx="9">
                  <c:v>SKUS_DATOS</c:v>
                </c:pt>
                <c:pt idx="10">
                  <c:v>CASH_DATOS</c:v>
                </c:pt>
                <c:pt idx="11">
                  <c:v>INVENTARIO</c:v>
                </c:pt>
                <c:pt idx="12">
                  <c:v>CLIENTES</c:v>
                </c:pt>
                <c:pt idx="13">
                  <c:v>PEDIDOS</c:v>
                </c:pt>
                <c:pt idx="14">
                  <c:v>USUARIOS</c:v>
                </c:pt>
                <c:pt idx="15">
                  <c:v>MODIFICAR_PEDIDO</c:v>
                </c:pt>
                <c:pt idx="16">
                  <c:v>MODIFICAR_CLIENTES</c:v>
                </c:pt>
                <c:pt idx="17">
                  <c:v>MODIFICAR_INVENTARIO</c:v>
                </c:pt>
                <c:pt idx="18">
                  <c:v>RESPONSIVE</c:v>
                </c:pt>
                <c:pt idx="19">
                  <c:v>MENU</c:v>
                </c:pt>
                <c:pt idx="20">
                  <c:v>PEDIDOS_DETALLE</c:v>
                </c:pt>
                <c:pt idx="21">
                  <c:v>LOGO</c:v>
                </c:pt>
              </c:strCache>
            </c:strRef>
          </c:cat>
          <c:val>
            <c:numRef>
              <c:f>TABLAS!$V$4:$V$25</c:f>
              <c:numCache>
                <c:formatCode>General</c:formatCode>
                <c:ptCount val="22"/>
                <c:pt idx="0">
                  <c:v>10</c:v>
                </c:pt>
                <c:pt idx="1">
                  <c:v>16</c:v>
                </c:pt>
                <c:pt idx="2">
                  <c:v>6</c:v>
                </c:pt>
                <c:pt idx="3">
                  <c:v>6</c:v>
                </c:pt>
                <c:pt idx="4">
                  <c:v>10</c:v>
                </c:pt>
                <c:pt idx="5">
                  <c:v>68</c:v>
                </c:pt>
                <c:pt idx="6">
                  <c:v>26</c:v>
                </c:pt>
                <c:pt idx="7">
                  <c:v>68</c:v>
                </c:pt>
                <c:pt idx="8">
                  <c:v>42</c:v>
                </c:pt>
                <c:pt idx="9">
                  <c:v>26</c:v>
                </c:pt>
                <c:pt idx="10">
                  <c:v>26</c:v>
                </c:pt>
                <c:pt idx="11">
                  <c:v>0</c:v>
                </c:pt>
                <c:pt idx="12">
                  <c:v>0</c:v>
                </c:pt>
                <c:pt idx="13">
                  <c:v>0</c:v>
                </c:pt>
                <c:pt idx="14">
                  <c:v>16</c:v>
                </c:pt>
                <c:pt idx="15">
                  <c:v>0</c:v>
                </c:pt>
                <c:pt idx="16">
                  <c:v>0</c:v>
                </c:pt>
                <c:pt idx="17">
                  <c:v>0</c:v>
                </c:pt>
                <c:pt idx="18">
                  <c:v>68</c:v>
                </c:pt>
                <c:pt idx="19">
                  <c:v>68</c:v>
                </c:pt>
                <c:pt idx="20">
                  <c:v>42</c:v>
                </c:pt>
                <c:pt idx="21">
                  <c:v>68</c:v>
                </c:pt>
              </c:numCache>
            </c:numRef>
          </c:val>
        </c:ser>
        <c:dLbls>
          <c:showLegendKey val="0"/>
          <c:showVal val="0"/>
          <c:showCatName val="0"/>
          <c:showSerName val="0"/>
          <c:showPercent val="0"/>
          <c:showBubbleSize val="0"/>
        </c:dLbls>
        <c:gapWidth val="219"/>
        <c:overlap val="-27"/>
        <c:axId val="330423328"/>
        <c:axId val="330726488"/>
      </c:barChart>
      <c:catAx>
        <c:axId val="33042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726488"/>
        <c:crosses val="autoZero"/>
        <c:auto val="1"/>
        <c:lblAlgn val="ctr"/>
        <c:lblOffset val="100"/>
        <c:noMultiLvlLbl val="0"/>
      </c:catAx>
      <c:valAx>
        <c:axId val="330726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4233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264582</xdr:colOff>
      <xdr:row>230</xdr:row>
      <xdr:rowOff>59807</xdr:rowOff>
    </xdr:from>
    <xdr:to>
      <xdr:col>18</xdr:col>
      <xdr:colOff>698499</xdr:colOff>
      <xdr:row>251</xdr:row>
      <xdr:rowOff>57084</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03499" y="58172890"/>
          <a:ext cx="2942167" cy="51196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590550</xdr:colOff>
      <xdr:row>20</xdr:row>
      <xdr:rowOff>14286</xdr:rowOff>
    </xdr:from>
    <xdr:to>
      <xdr:col>16</xdr:col>
      <xdr:colOff>266700</xdr:colOff>
      <xdr:row>40</xdr:row>
      <xdr:rowOff>114300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38100</xdr:colOff>
      <xdr:row>2</xdr:row>
      <xdr:rowOff>28575</xdr:rowOff>
    </xdr:from>
    <xdr:to>
      <xdr:col>25</xdr:col>
      <xdr:colOff>762000</xdr:colOff>
      <xdr:row>11</xdr:row>
      <xdr:rowOff>123825</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28575</xdr:colOff>
      <xdr:row>11</xdr:row>
      <xdr:rowOff>381000</xdr:rowOff>
    </xdr:from>
    <xdr:to>
      <xdr:col>25</xdr:col>
      <xdr:colOff>752475</xdr:colOff>
      <xdr:row>25</xdr:row>
      <xdr:rowOff>57150</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19050</xdr:colOff>
      <xdr:row>26</xdr:row>
      <xdr:rowOff>66675</xdr:rowOff>
    </xdr:from>
    <xdr:to>
      <xdr:col>25</xdr:col>
      <xdr:colOff>297656</xdr:colOff>
      <xdr:row>45</xdr:row>
      <xdr:rowOff>128589</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48</xdr:row>
      <xdr:rowOff>0</xdr:rowOff>
    </xdr:from>
    <xdr:to>
      <xdr:col>27</xdr:col>
      <xdr:colOff>789214</xdr:colOff>
      <xdr:row>74</xdr:row>
      <xdr:rowOff>6803</xdr:rowOff>
    </xdr:to>
    <xdr:graphicFrame macro="">
      <xdr:nvGraphicFramePr>
        <xdr:cNvPr id="8" name="Grá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0.88587</cdr:x>
      <cdr:y>0</cdr:y>
    </cdr:from>
    <cdr:to>
      <cdr:x>1</cdr:x>
      <cdr:y>0.17926</cdr:y>
    </cdr:to>
    <cdr:pic>
      <cdr:nvPicPr>
        <cdr:cNvPr id="2" name="Imagen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269337" y="0"/>
          <a:ext cx="807738" cy="666751"/>
        </a:xfrm>
        <a:prstGeom xmlns:a="http://schemas.openxmlformats.org/drawingml/2006/main" prst="rect">
          <a:avLst/>
        </a:prstGeom>
      </cdr:spPr>
    </cdr:pic>
  </cdr:relSizeAnchor>
  <cdr:relSizeAnchor xmlns:cdr="http://schemas.openxmlformats.org/drawingml/2006/chartDrawing">
    <cdr:from>
      <cdr:x>0.31629</cdr:x>
      <cdr:y>0.01152</cdr:y>
    </cdr:from>
    <cdr:to>
      <cdr:x>0.7214</cdr:x>
      <cdr:y>0.08579</cdr:y>
    </cdr:to>
    <cdr:sp macro="" textlink="">
      <cdr:nvSpPr>
        <cdr:cNvPr id="3" name="Rectángulo redondeado 2"/>
        <cdr:cNvSpPr/>
      </cdr:nvSpPr>
      <cdr:spPr>
        <a:xfrm xmlns:a="http://schemas.openxmlformats.org/drawingml/2006/main">
          <a:off x="2238375" y="42864"/>
          <a:ext cx="2867025" cy="276225"/>
        </a:xfrm>
        <a:prstGeom xmlns:a="http://schemas.openxmlformats.org/drawingml/2006/main" prst="roundRect">
          <a:avLst/>
        </a:prstGeom>
        <a:noFill xmlns:a="http://schemas.openxmlformats.org/drawingml/2006/main"/>
        <a:ln xmlns:a="http://schemas.openxmlformats.org/drawingml/2006/main" w="25400">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s-MX">
              <a:solidFill>
                <a:sysClr val="windowText" lastClr="000000"/>
              </a:solidFill>
            </a:rPr>
            <a:t>BurnDown</a:t>
          </a:r>
          <a:r>
            <a:rPr lang="es-MX" baseline="0">
              <a:solidFill>
                <a:sysClr val="windowText" lastClr="000000"/>
              </a:solidFill>
            </a:rPr>
            <a:t> Chart</a:t>
          </a:r>
          <a:endParaRPr lang="es-MX">
            <a:solidFill>
              <a:sysClr val="windowText" lastClr="00000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0.89453</cdr:x>
      <cdr:y>0</cdr:y>
    </cdr:from>
    <cdr:to>
      <cdr:x>1</cdr:x>
      <cdr:y>0.2099</cdr:y>
    </cdr:to>
    <cdr:pic>
      <cdr:nvPicPr>
        <cdr:cNvPr id="2" name="Imagen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850362" y="0"/>
          <a:ext cx="807738" cy="666751"/>
        </a:xfrm>
        <a:prstGeom xmlns:a="http://schemas.openxmlformats.org/drawingml/2006/main" prst="rect">
          <a:avLst/>
        </a:prstGeom>
      </cdr:spPr>
    </cdr:pic>
  </cdr:relSizeAnchor>
  <cdr:relSizeAnchor xmlns:cdr="http://schemas.openxmlformats.org/drawingml/2006/chartDrawing">
    <cdr:from>
      <cdr:x>0.37977</cdr:x>
      <cdr:y>0.01899</cdr:y>
    </cdr:from>
    <cdr:to>
      <cdr:x>0.75415</cdr:x>
      <cdr:y>0.10595</cdr:y>
    </cdr:to>
    <cdr:sp macro="" textlink="">
      <cdr:nvSpPr>
        <cdr:cNvPr id="3" name="Rectángulo redondeado 2"/>
        <cdr:cNvSpPr/>
      </cdr:nvSpPr>
      <cdr:spPr>
        <a:xfrm xmlns:a="http://schemas.openxmlformats.org/drawingml/2006/main">
          <a:off x="2908300" y="60325"/>
          <a:ext cx="2867025" cy="276225"/>
        </a:xfrm>
        <a:prstGeom xmlns:a="http://schemas.openxmlformats.org/drawingml/2006/main" prst="roundRect">
          <a:avLst/>
        </a:prstGeom>
        <a:noFill xmlns:a="http://schemas.openxmlformats.org/drawingml/2006/main"/>
        <a:ln xmlns:a="http://schemas.openxmlformats.org/drawingml/2006/main" w="25400">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s-MX">
              <a:solidFill>
                <a:sysClr val="windowText" lastClr="000000"/>
              </a:solidFill>
            </a:rPr>
            <a:t>CONTRO</a:t>
          </a:r>
          <a:r>
            <a:rPr lang="es-MX" baseline="0">
              <a:solidFill>
                <a:sysClr val="windowText" lastClr="000000"/>
              </a:solidFill>
            </a:rPr>
            <a:t>L DE SPRINT</a:t>
          </a:r>
          <a:endParaRPr lang="es-MX">
            <a:solidFill>
              <a:sysClr val="windowText" lastClr="000000"/>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0.90531</cdr:x>
      <cdr:y>0</cdr:y>
    </cdr:from>
    <cdr:to>
      <cdr:x>1</cdr:x>
      <cdr:y>0.18844</cdr:y>
    </cdr:to>
    <cdr:pic>
      <cdr:nvPicPr>
        <cdr:cNvPr id="2" name="Imagen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726016" y="0"/>
          <a:ext cx="703484" cy="714375"/>
        </a:xfrm>
        <a:prstGeom xmlns:a="http://schemas.openxmlformats.org/drawingml/2006/main" prst="rect">
          <a:avLst/>
        </a:prstGeom>
      </cdr:spPr>
    </cdr:pic>
  </cdr:relSizeAnchor>
  <cdr:relSizeAnchor xmlns:cdr="http://schemas.openxmlformats.org/drawingml/2006/chartDrawing">
    <cdr:from>
      <cdr:x>0.37977</cdr:x>
      <cdr:y>0.01899</cdr:y>
    </cdr:from>
    <cdr:to>
      <cdr:x>0.75415</cdr:x>
      <cdr:y>0.10595</cdr:y>
    </cdr:to>
    <cdr:sp macro="" textlink="">
      <cdr:nvSpPr>
        <cdr:cNvPr id="3" name="Rectángulo redondeado 2"/>
        <cdr:cNvSpPr/>
      </cdr:nvSpPr>
      <cdr:spPr>
        <a:xfrm xmlns:a="http://schemas.openxmlformats.org/drawingml/2006/main">
          <a:off x="2908300" y="60325"/>
          <a:ext cx="2867025" cy="276225"/>
        </a:xfrm>
        <a:prstGeom xmlns:a="http://schemas.openxmlformats.org/drawingml/2006/main" prst="roundRect">
          <a:avLst/>
        </a:prstGeom>
        <a:noFill xmlns:a="http://schemas.openxmlformats.org/drawingml/2006/main"/>
        <a:ln xmlns:a="http://schemas.openxmlformats.org/drawingml/2006/main" w="25400">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s-MX">
              <a:solidFill>
                <a:sysClr val="windowText" lastClr="000000"/>
              </a:solidFill>
            </a:rPr>
            <a:t>CONTRO</a:t>
          </a:r>
          <a:r>
            <a:rPr lang="es-MX" baseline="0">
              <a:solidFill>
                <a:sysClr val="windowText" lastClr="000000"/>
              </a:solidFill>
            </a:rPr>
            <a:t>L DE SPRINT</a:t>
          </a:r>
          <a:endParaRPr lang="es-MX">
            <a:solidFill>
              <a:sysClr val="windowText" lastClr="000000"/>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0.00884</cdr:x>
      <cdr:y>0.01451</cdr:y>
    </cdr:from>
    <cdr:to>
      <cdr:x>0.13133</cdr:x>
      <cdr:y>0.21859</cdr:y>
    </cdr:to>
    <cdr:pic>
      <cdr:nvPicPr>
        <cdr:cNvPr id="2" name="Imagen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03484" cy="714375"/>
        </a:xfrm>
        <a:prstGeom xmlns:a="http://schemas.openxmlformats.org/drawingml/2006/main" prst="rect">
          <a:avLst/>
        </a:prstGeom>
      </cdr:spPr>
    </cdr:pic>
  </cdr:relSizeAnchor>
  <cdr:relSizeAnchor xmlns:cdr="http://schemas.openxmlformats.org/drawingml/2006/chartDrawing">
    <cdr:from>
      <cdr:x>0.29303</cdr:x>
      <cdr:y>0</cdr:y>
    </cdr:from>
    <cdr:to>
      <cdr:x>0.72888</cdr:x>
      <cdr:y>0.09418</cdr:y>
    </cdr:to>
    <cdr:sp macro="" textlink="">
      <cdr:nvSpPr>
        <cdr:cNvPr id="3" name="Rectángulo redondeado 2"/>
        <cdr:cNvSpPr/>
      </cdr:nvSpPr>
      <cdr:spPr>
        <a:xfrm xmlns:a="http://schemas.openxmlformats.org/drawingml/2006/main">
          <a:off x="1870075" y="0"/>
          <a:ext cx="2781456" cy="329661"/>
        </a:xfrm>
        <a:prstGeom xmlns:a="http://schemas.openxmlformats.org/drawingml/2006/main" prst="roundRect">
          <a:avLst/>
        </a:prstGeom>
        <a:noFill xmlns:a="http://schemas.openxmlformats.org/drawingml/2006/main"/>
        <a:ln xmlns:a="http://schemas.openxmlformats.org/drawingml/2006/main" w="25400">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s-MX">
              <a:solidFill>
                <a:sysClr val="windowText" lastClr="000000"/>
              </a:solidFill>
            </a:rPr>
            <a:t>VALOR</a:t>
          </a:r>
          <a:r>
            <a:rPr lang="es-MX" baseline="0">
              <a:solidFill>
                <a:sysClr val="windowText" lastClr="000000"/>
              </a:solidFill>
            </a:rPr>
            <a:t> TOTAL POR SPRINT EN % Y POINTS</a:t>
          </a:r>
          <a:endParaRPr lang="es-MX">
            <a:solidFill>
              <a:sysClr val="windowText" lastClr="000000"/>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0.91477</cdr:x>
      <cdr:y>0</cdr:y>
    </cdr:from>
    <cdr:to>
      <cdr:x>1</cdr:x>
      <cdr:y>0.1516</cdr:y>
    </cdr:to>
    <cdr:pic>
      <cdr:nvPicPr>
        <cdr:cNvPr id="2" name="Imagen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345999" y="0"/>
          <a:ext cx="777590" cy="704988"/>
        </a:xfrm>
        <a:prstGeom xmlns:a="http://schemas.openxmlformats.org/drawingml/2006/main" prst="rect">
          <a:avLst/>
        </a:prstGeom>
      </cdr:spPr>
    </cdr:pic>
  </cdr:relSizeAnchor>
  <cdr:relSizeAnchor xmlns:cdr="http://schemas.openxmlformats.org/drawingml/2006/chartDrawing">
    <cdr:from>
      <cdr:x>0.39185</cdr:x>
      <cdr:y>0.00324</cdr:y>
    </cdr:from>
    <cdr:to>
      <cdr:x>0.72367</cdr:x>
      <cdr:y>0.07322</cdr:y>
    </cdr:to>
    <cdr:sp macro="" textlink="">
      <cdr:nvSpPr>
        <cdr:cNvPr id="3" name="Rectángulo redondeado 2"/>
        <cdr:cNvSpPr/>
      </cdr:nvSpPr>
      <cdr:spPr>
        <a:xfrm xmlns:a="http://schemas.openxmlformats.org/drawingml/2006/main">
          <a:off x="3575050" y="15082"/>
          <a:ext cx="3027428" cy="325400"/>
        </a:xfrm>
        <a:prstGeom xmlns:a="http://schemas.openxmlformats.org/drawingml/2006/main" prst="roundRect">
          <a:avLst/>
        </a:prstGeom>
        <a:noFill xmlns:a="http://schemas.openxmlformats.org/drawingml/2006/main"/>
        <a:ln xmlns:a="http://schemas.openxmlformats.org/drawingml/2006/main" w="25400">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s-MX">
              <a:solidFill>
                <a:sysClr val="windowText" lastClr="000000"/>
              </a:solidFill>
            </a:rPr>
            <a:t>HISTORIAS</a:t>
          </a:r>
          <a:r>
            <a:rPr lang="es-MX" baseline="0">
              <a:solidFill>
                <a:sysClr val="windowText" lastClr="000000"/>
              </a:solidFill>
            </a:rPr>
            <a:t> DE USUARIO</a:t>
          </a:r>
          <a:endParaRPr lang="es-MX">
            <a:solidFill>
              <a:sysClr val="windowText" lastClr="000000"/>
            </a:solidFill>
          </a:endParaRPr>
        </a:p>
      </cdr:txBody>
    </cdr:sp>
  </cdr:relSizeAnchor>
</c:userShapes>
</file>

<file path=xl/tables/table1.xml><?xml version="1.0" encoding="utf-8"?>
<table xmlns="http://schemas.openxmlformats.org/spreadsheetml/2006/main" id="1" name="Tabla1" displayName="Tabla1" ref="C2:D8" totalsRowShown="0">
  <autoFilter ref="C2:D8"/>
  <tableColumns count="2">
    <tableColumn id="1" name="ESTADO DE ITERACION"/>
    <tableColumn id="2" name="VALOR"/>
  </tableColumns>
  <tableStyleInfo name="TableStyleMedium2" showFirstColumn="0" showLastColumn="0" showRowStripes="1" showColumnStripes="0"/>
</table>
</file>

<file path=xl/tables/table2.xml><?xml version="1.0" encoding="utf-8"?>
<table xmlns="http://schemas.openxmlformats.org/spreadsheetml/2006/main" id="2" name="Tabla2" displayName="Tabla2" ref="F2:F19" totalsRowShown="0" headerRowDxfId="6" dataDxfId="5">
  <autoFilter ref="F2:F19"/>
  <tableColumns count="1">
    <tableColumn id="1" name="DIMENSION DE ESFUERZO" dataDxfId="4">
      <calculatedColumnFormula>F2+F1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a3" displayName="Tabla3" ref="H2:I6" totalsRowShown="0" headerRowDxfId="3" dataDxfId="2">
  <autoFilter ref="H2:I6"/>
  <tableColumns count="2">
    <tableColumn id="1" name="SPRINT" dataDxfId="1"/>
    <tableColumn id="2" name="Columna1"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7"/>
  <sheetViews>
    <sheetView topLeftCell="D1" workbookViewId="0">
      <selection activeCell="E30" sqref="E30"/>
    </sheetView>
  </sheetViews>
  <sheetFormatPr baseColWidth="10" defaultRowHeight="14.25"/>
  <cols>
    <col min="2" max="2" width="46.625" customWidth="1"/>
    <col min="3" max="3" width="22.75" customWidth="1"/>
    <col min="4" max="4" width="42.125" bestFit="1" customWidth="1"/>
    <col min="6" max="6" width="12.625" customWidth="1"/>
    <col min="7" max="7" width="37.625" customWidth="1"/>
    <col min="8" max="8" width="20.875" customWidth="1"/>
    <col min="9" max="9" width="21.875" customWidth="1"/>
    <col min="10" max="10" width="16.125" customWidth="1"/>
    <col min="11" max="11" width="22.375" customWidth="1"/>
    <col min="12" max="12" width="11.25" bestFit="1" customWidth="1"/>
  </cols>
  <sheetData>
    <row r="1" spans="2:12" ht="15" thickBot="1"/>
    <row r="2" spans="2:12" ht="15" customHeight="1" thickBot="1">
      <c r="F2" s="157" t="s">
        <v>10</v>
      </c>
      <c r="G2" s="158"/>
      <c r="H2" s="158"/>
      <c r="I2" s="158"/>
      <c r="J2" s="158"/>
      <c r="K2" s="159"/>
    </row>
    <row r="3" spans="2:12" ht="30.75" thickBot="1">
      <c r="B3" s="6" t="s">
        <v>3</v>
      </c>
      <c r="C3" s="7" t="s">
        <v>4</v>
      </c>
      <c r="D3" s="8" t="s">
        <v>5</v>
      </c>
      <c r="F3" s="20" t="s">
        <v>30</v>
      </c>
      <c r="G3" s="17" t="s">
        <v>33</v>
      </c>
      <c r="H3" s="17" t="s">
        <v>31</v>
      </c>
      <c r="I3" s="17" t="s">
        <v>32</v>
      </c>
      <c r="J3" s="17" t="s">
        <v>43</v>
      </c>
      <c r="K3" s="21" t="s">
        <v>37</v>
      </c>
      <c r="L3" s="1"/>
    </row>
    <row r="4" spans="2:12" ht="30.75" customHeight="1">
      <c r="B4" s="4" t="s">
        <v>0</v>
      </c>
      <c r="C4" s="5" t="s">
        <v>6</v>
      </c>
      <c r="D4" s="9" t="s">
        <v>9</v>
      </c>
      <c r="F4" s="22" t="s">
        <v>25</v>
      </c>
      <c r="G4" s="18" t="s">
        <v>34</v>
      </c>
      <c r="H4" s="19">
        <v>44312</v>
      </c>
      <c r="I4" s="19">
        <v>44314</v>
      </c>
      <c r="J4" s="19">
        <v>44316</v>
      </c>
      <c r="K4" s="23">
        <v>44319</v>
      </c>
    </row>
    <row r="5" spans="2:12" ht="28.5">
      <c r="B5" s="2" t="s">
        <v>1</v>
      </c>
      <c r="C5" s="3" t="s">
        <v>7</v>
      </c>
      <c r="D5" s="9" t="s">
        <v>9</v>
      </c>
      <c r="F5" s="22" t="s">
        <v>26</v>
      </c>
      <c r="G5" s="18" t="s">
        <v>38</v>
      </c>
      <c r="H5" s="19">
        <v>44319</v>
      </c>
      <c r="I5" s="19">
        <v>44321</v>
      </c>
      <c r="J5" s="19">
        <v>44323</v>
      </c>
      <c r="K5" s="23">
        <v>44326</v>
      </c>
    </row>
    <row r="6" spans="2:12" ht="28.5">
      <c r="B6" s="2" t="s">
        <v>2</v>
      </c>
      <c r="C6" s="3" t="s">
        <v>8</v>
      </c>
      <c r="D6" s="9" t="s">
        <v>9</v>
      </c>
      <c r="F6" s="22" t="s">
        <v>27</v>
      </c>
      <c r="G6" s="18" t="s">
        <v>39</v>
      </c>
      <c r="H6" s="19">
        <v>44326</v>
      </c>
      <c r="I6" s="19">
        <v>44328</v>
      </c>
      <c r="J6" s="19">
        <v>44330</v>
      </c>
      <c r="K6" s="23">
        <v>44333</v>
      </c>
    </row>
    <row r="7" spans="2:12" ht="28.5">
      <c r="F7" s="22" t="s">
        <v>28</v>
      </c>
      <c r="G7" s="18" t="s">
        <v>40</v>
      </c>
      <c r="H7" s="19">
        <v>44333</v>
      </c>
      <c r="I7" s="19">
        <v>44335</v>
      </c>
      <c r="J7" s="19">
        <v>44337</v>
      </c>
      <c r="K7" s="23">
        <v>44340</v>
      </c>
    </row>
    <row r="8" spans="2:12" ht="15.75">
      <c r="F8" s="22" t="s">
        <v>29</v>
      </c>
      <c r="G8" s="18" t="s">
        <v>41</v>
      </c>
      <c r="H8" s="19">
        <v>44340</v>
      </c>
      <c r="I8" s="19">
        <v>44342</v>
      </c>
      <c r="J8" s="19">
        <v>44344</v>
      </c>
      <c r="K8" s="23">
        <v>44354</v>
      </c>
    </row>
    <row r="9" spans="2:12">
      <c r="F9" s="24"/>
      <c r="G9" s="25"/>
      <c r="H9" s="26"/>
      <c r="I9" s="26"/>
      <c r="J9" s="26"/>
      <c r="K9" s="27"/>
    </row>
    <row r="10" spans="2:12">
      <c r="F10" s="24"/>
      <c r="G10" s="25"/>
      <c r="H10" s="25"/>
      <c r="I10" s="25"/>
      <c r="J10" s="25"/>
      <c r="K10" s="28"/>
    </row>
    <row r="11" spans="2:12" ht="15">
      <c r="F11" s="29" t="s">
        <v>35</v>
      </c>
      <c r="G11" s="25"/>
      <c r="H11" s="25"/>
      <c r="I11" s="25"/>
      <c r="J11" s="25"/>
      <c r="K11" s="28"/>
    </row>
    <row r="12" spans="2:12" ht="42" customHeight="1">
      <c r="F12" s="160" t="s">
        <v>36</v>
      </c>
      <c r="G12" s="161"/>
      <c r="H12" s="161"/>
      <c r="I12" s="161"/>
      <c r="J12" s="161"/>
      <c r="K12" s="162"/>
    </row>
    <row r="13" spans="2:12">
      <c r="F13" s="24"/>
      <c r="G13" s="25"/>
      <c r="H13" s="25"/>
      <c r="I13" s="25"/>
      <c r="J13" s="25"/>
      <c r="K13" s="28"/>
    </row>
    <row r="14" spans="2:12">
      <c r="F14" s="24"/>
      <c r="G14" s="25"/>
      <c r="H14" s="25"/>
      <c r="I14" s="25"/>
      <c r="J14" s="25"/>
      <c r="K14" s="28"/>
    </row>
    <row r="15" spans="2:12" ht="15.75" thickBot="1">
      <c r="B15" s="10"/>
      <c r="F15" s="30"/>
      <c r="G15" s="31"/>
      <c r="H15" s="31"/>
      <c r="I15" s="31"/>
      <c r="J15" s="31"/>
      <c r="K15" s="32"/>
    </row>
    <row r="17" spans="2:2" ht="15">
      <c r="B17" s="10"/>
    </row>
  </sheetData>
  <mergeCells count="2">
    <mergeCell ref="F2:K2"/>
    <mergeCell ref="F12:K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87"/>
  <sheetViews>
    <sheetView topLeftCell="C29" zoomScale="60" zoomScaleNormal="60" workbookViewId="0">
      <selection activeCell="H28" sqref="H28"/>
    </sheetView>
  </sheetViews>
  <sheetFormatPr baseColWidth="10" defaultRowHeight="14.25"/>
  <cols>
    <col min="2" max="2" width="3.25" style="53" customWidth="1"/>
    <col min="3" max="3" width="34.125" customWidth="1"/>
    <col min="4" max="4" width="16.625" hidden="1" customWidth="1"/>
    <col min="5" max="5" width="15.25" hidden="1" customWidth="1"/>
    <col min="6" max="6" width="35.5" customWidth="1"/>
    <col min="7" max="7" width="31.625" customWidth="1"/>
    <col min="8" max="8" width="23.375" customWidth="1"/>
    <col min="9" max="9" width="28.25" customWidth="1"/>
    <col min="10" max="10" width="20" customWidth="1"/>
    <col min="11" max="11" width="17.5" customWidth="1"/>
    <col min="12" max="12" width="20" customWidth="1"/>
    <col min="13" max="13" width="29" customWidth="1"/>
    <col min="14" max="14" width="24.5" customWidth="1"/>
    <col min="16" max="16" width="0" style="1" hidden="1" customWidth="1"/>
    <col min="17" max="18" width="0" hidden="1" customWidth="1"/>
    <col min="19" max="19" width="52.625" customWidth="1"/>
    <col min="20" max="20" width="32.375" customWidth="1"/>
    <col min="21" max="21" width="22.375" customWidth="1"/>
    <col min="22" max="22" width="14.625" customWidth="1"/>
    <col min="30" max="30" width="16.75" style="1" customWidth="1"/>
    <col min="31" max="31" width="17.25" customWidth="1"/>
    <col min="34" max="34" width="53.625" customWidth="1"/>
    <col min="35" max="35" width="39.125" customWidth="1"/>
    <col min="37" max="37" width="21.125" customWidth="1"/>
    <col min="39" max="39" width="18.5" customWidth="1"/>
    <col min="40" max="40" width="17.25" customWidth="1"/>
  </cols>
  <sheetData>
    <row r="2" spans="2:31" ht="20.25">
      <c r="C2" s="54" t="s">
        <v>63</v>
      </c>
      <c r="D2" s="55"/>
      <c r="E2" s="55"/>
      <c r="F2" s="56" t="s">
        <v>64</v>
      </c>
      <c r="G2" s="57"/>
      <c r="H2" s="55"/>
      <c r="I2" s="55"/>
      <c r="J2" s="55"/>
      <c r="K2" s="55"/>
      <c r="L2" s="55"/>
      <c r="M2" s="55"/>
      <c r="N2" s="57"/>
      <c r="S2" s="58" t="s">
        <v>65</v>
      </c>
      <c r="U2" t="s">
        <v>66</v>
      </c>
    </row>
    <row r="3" spans="2:31" ht="15" thickBot="1">
      <c r="C3" s="55"/>
      <c r="D3" s="55"/>
      <c r="E3" s="55"/>
      <c r="F3" s="56"/>
      <c r="G3" s="57"/>
      <c r="H3" s="55"/>
      <c r="I3" s="55"/>
      <c r="J3" s="55"/>
      <c r="K3" s="55"/>
      <c r="L3" s="55"/>
      <c r="M3" s="55"/>
      <c r="N3" s="57"/>
    </row>
    <row r="4" spans="2:31" ht="43.5" thickBot="1">
      <c r="B4" s="59" t="s">
        <v>67</v>
      </c>
      <c r="C4" s="60" t="s">
        <v>68</v>
      </c>
      <c r="D4" s="60" t="s">
        <v>69</v>
      </c>
      <c r="E4" s="60" t="s">
        <v>5</v>
      </c>
      <c r="F4" s="60" t="s">
        <v>70</v>
      </c>
      <c r="G4" s="61" t="s">
        <v>71</v>
      </c>
      <c r="H4" s="61" t="s">
        <v>72</v>
      </c>
      <c r="I4" s="61" t="s">
        <v>73</v>
      </c>
      <c r="J4" s="61" t="s">
        <v>74</v>
      </c>
      <c r="K4" s="61" t="s">
        <v>67</v>
      </c>
      <c r="L4" s="61" t="s">
        <v>75</v>
      </c>
      <c r="M4" s="61" t="s">
        <v>76</v>
      </c>
      <c r="N4" s="61" t="s">
        <v>77</v>
      </c>
      <c r="P4" s="1" t="s">
        <v>67</v>
      </c>
      <c r="S4" s="62" t="s">
        <v>78</v>
      </c>
      <c r="T4" s="62" t="s">
        <v>79</v>
      </c>
      <c r="U4" s="62" t="s">
        <v>80</v>
      </c>
      <c r="V4" s="62" t="s">
        <v>81</v>
      </c>
      <c r="W4" s="62" t="s">
        <v>73</v>
      </c>
      <c r="X4" s="62" t="s">
        <v>82</v>
      </c>
      <c r="Y4" s="62" t="s">
        <v>25</v>
      </c>
      <c r="Z4" s="62" t="s">
        <v>26</v>
      </c>
      <c r="AA4" s="62" t="s">
        <v>27</v>
      </c>
      <c r="AB4" s="62" t="s">
        <v>28</v>
      </c>
      <c r="AC4" s="62" t="s">
        <v>83</v>
      </c>
      <c r="AD4" s="62" t="s">
        <v>351</v>
      </c>
      <c r="AE4" s="63" t="s">
        <v>84</v>
      </c>
    </row>
    <row r="5" spans="2:31" ht="103.5" customHeight="1" thickBot="1">
      <c r="B5" s="64" t="s">
        <v>85</v>
      </c>
      <c r="C5" s="65" t="s">
        <v>171</v>
      </c>
      <c r="D5" s="65">
        <v>-1</v>
      </c>
      <c r="E5" s="65" t="s">
        <v>86</v>
      </c>
      <c r="F5" s="66" t="str">
        <f t="shared" ref="F5:F26" si="0">B5&amp;E5&amp;D5&amp;C5&amp;H5</f>
        <v>1-/SIGEM--1PAGINA-INICIO /DATOS</v>
      </c>
      <c r="G5" s="67" t="s">
        <v>173</v>
      </c>
      <c r="H5" s="66" t="s">
        <v>87</v>
      </c>
      <c r="I5" s="112" t="s">
        <v>231</v>
      </c>
      <c r="J5" s="112">
        <v>10</v>
      </c>
      <c r="K5" s="68" t="s">
        <v>89</v>
      </c>
      <c r="L5" s="112">
        <v>1</v>
      </c>
      <c r="M5" s="66" t="str">
        <f t="shared" ref="M5:M26" si="1">K5&amp;L5</f>
        <v>SPRINT- SEM-#1</v>
      </c>
      <c r="N5" s="69" t="s">
        <v>90</v>
      </c>
      <c r="P5" s="1" t="s">
        <v>85</v>
      </c>
      <c r="S5" s="70" t="str">
        <f>VLOOKUP(P5,$B:$F,5,0)</f>
        <v>1-/SIGEM--1PAGINA-INICIO /DATOS</v>
      </c>
      <c r="T5" s="163" t="str">
        <f>VLOOKUP(P5,$B:$G,6,0)</f>
        <v xml:space="preserve">Como usuario
Puedo ingresar la información de los pedios 
Para poder llevar un control de ellos 
</v>
      </c>
      <c r="U5" s="164"/>
      <c r="V5" s="164"/>
      <c r="W5" s="164"/>
      <c r="X5" s="164"/>
      <c r="Y5" s="164"/>
      <c r="Z5" s="164"/>
      <c r="AA5" s="164"/>
      <c r="AB5" s="164"/>
      <c r="AC5" s="164"/>
      <c r="AD5" s="116">
        <f>VLOOKUP(P5,$B:$L,11,0)</f>
        <v>1</v>
      </c>
      <c r="AE5" s="71">
        <f>SUM(AC6:AC9)</f>
        <v>16</v>
      </c>
    </row>
    <row r="6" spans="2:31" ht="75.75" customHeight="1" thickBot="1">
      <c r="B6" s="64" t="s">
        <v>92</v>
      </c>
      <c r="C6" s="65" t="s">
        <v>171</v>
      </c>
      <c r="D6" s="65">
        <v>-2</v>
      </c>
      <c r="E6" s="65" t="s">
        <v>86</v>
      </c>
      <c r="F6" s="66" t="str">
        <f t="shared" si="0"/>
        <v>2-/SIGEM--2PAGINA-INICIO /USUARIOS</v>
      </c>
      <c r="G6" s="67" t="s">
        <v>175</v>
      </c>
      <c r="H6" s="72" t="s">
        <v>174</v>
      </c>
      <c r="I6" s="112" t="s">
        <v>231</v>
      </c>
      <c r="J6" s="112">
        <v>16</v>
      </c>
      <c r="K6" s="68" t="s">
        <v>89</v>
      </c>
      <c r="L6" s="112">
        <v>1</v>
      </c>
      <c r="M6" s="66" t="str">
        <f t="shared" si="1"/>
        <v>SPRINT- SEM-#1</v>
      </c>
      <c r="N6" s="69" t="s">
        <v>93</v>
      </c>
      <c r="P6" s="1" t="s">
        <v>92</v>
      </c>
      <c r="Q6">
        <v>1</v>
      </c>
      <c r="S6" s="73" t="str">
        <f>$S$5 &amp;"--TAREA(" &amp;Q6 &amp;")"</f>
        <v>1-/SIGEM--1PAGINA-INICIO /DATOS--TAREA(1)</v>
      </c>
      <c r="T6" s="115" t="s">
        <v>234</v>
      </c>
      <c r="U6" s="75" t="s">
        <v>95</v>
      </c>
      <c r="V6" s="75" t="s">
        <v>96</v>
      </c>
      <c r="W6" s="75" t="s">
        <v>88</v>
      </c>
      <c r="X6" s="76">
        <v>2</v>
      </c>
      <c r="Y6" s="77">
        <v>2</v>
      </c>
      <c r="Z6" s="77"/>
      <c r="AA6" s="77"/>
      <c r="AB6" s="77"/>
      <c r="AC6" s="78">
        <f>SUM(Y6:AB6)</f>
        <v>2</v>
      </c>
      <c r="AD6" s="330" t="s">
        <v>231</v>
      </c>
      <c r="AE6" s="79"/>
    </row>
    <row r="7" spans="2:31" ht="72" thickBot="1">
      <c r="B7" s="64" t="s">
        <v>97</v>
      </c>
      <c r="C7" s="65" t="s">
        <v>171</v>
      </c>
      <c r="D7" s="65">
        <v>-3</v>
      </c>
      <c r="E7" s="65" t="s">
        <v>86</v>
      </c>
      <c r="F7" s="66" t="str">
        <f t="shared" si="0"/>
        <v>3-/SIGEM--3PAGINA-INICIO /USUARIOS_NUEVOS</v>
      </c>
      <c r="G7" s="67" t="s">
        <v>176</v>
      </c>
      <c r="H7" s="72" t="s">
        <v>177</v>
      </c>
      <c r="I7" s="112" t="s">
        <v>231</v>
      </c>
      <c r="J7" s="112">
        <v>6</v>
      </c>
      <c r="K7" s="68" t="s">
        <v>89</v>
      </c>
      <c r="L7" s="112">
        <v>3</v>
      </c>
      <c r="M7" s="66" t="str">
        <f t="shared" si="1"/>
        <v>SPRINT- SEM-#3</v>
      </c>
      <c r="N7" s="69" t="s">
        <v>98</v>
      </c>
      <c r="P7" s="1" t="s">
        <v>97</v>
      </c>
      <c r="Q7">
        <v>2</v>
      </c>
      <c r="S7" s="73" t="str">
        <f>$S$5 &amp;"--TAREA(" &amp;Q7 &amp;")"</f>
        <v>1-/SIGEM--1PAGINA-INICIO /DATOS--TAREA(2)</v>
      </c>
      <c r="T7" s="115" t="s">
        <v>100</v>
      </c>
      <c r="U7" s="75" t="s">
        <v>101</v>
      </c>
      <c r="V7" s="75" t="s">
        <v>102</v>
      </c>
      <c r="W7" s="75" t="s">
        <v>88</v>
      </c>
      <c r="X7" s="76">
        <v>2</v>
      </c>
      <c r="Y7" s="77">
        <v>2</v>
      </c>
      <c r="Z7" s="77"/>
      <c r="AA7" s="77"/>
      <c r="AB7" s="77"/>
      <c r="AC7" s="78">
        <v>2</v>
      </c>
      <c r="AD7" s="330" t="s">
        <v>231</v>
      </c>
      <c r="AE7" s="79"/>
    </row>
    <row r="8" spans="2:31" ht="57.75" thickBot="1">
      <c r="B8" s="64" t="s">
        <v>103</v>
      </c>
      <c r="C8" s="65" t="s">
        <v>171</v>
      </c>
      <c r="D8" s="65">
        <v>-4</v>
      </c>
      <c r="E8" s="65" t="s">
        <v>86</v>
      </c>
      <c r="F8" s="66" t="str">
        <f t="shared" si="0"/>
        <v>4-/SIGEM--4PAGINA-INICIO /USUARIOS_BAJA</v>
      </c>
      <c r="G8" s="80" t="s">
        <v>178</v>
      </c>
      <c r="H8" s="72" t="s">
        <v>179</v>
      </c>
      <c r="I8" s="112" t="s">
        <v>231</v>
      </c>
      <c r="J8" s="112">
        <v>6</v>
      </c>
      <c r="K8" s="68" t="s">
        <v>89</v>
      </c>
      <c r="L8" s="112">
        <v>3</v>
      </c>
      <c r="M8" s="66" t="str">
        <f t="shared" si="1"/>
        <v>SPRINT- SEM-#3</v>
      </c>
      <c r="N8" s="81" t="s">
        <v>104</v>
      </c>
      <c r="P8" s="1" t="s">
        <v>103</v>
      </c>
      <c r="Q8">
        <v>3</v>
      </c>
      <c r="S8" s="73" t="str">
        <f>$S$5 &amp;"--TAREA(" &amp;Q8 &amp;")"</f>
        <v>1-/SIGEM--1PAGINA-INICIO /DATOS--TAREA(3)</v>
      </c>
      <c r="T8" s="115" t="s">
        <v>235</v>
      </c>
      <c r="U8" s="75" t="s">
        <v>106</v>
      </c>
      <c r="V8" s="75" t="s">
        <v>107</v>
      </c>
      <c r="W8" s="75" t="s">
        <v>88</v>
      </c>
      <c r="X8" s="76">
        <v>8</v>
      </c>
      <c r="Y8" s="77">
        <v>8</v>
      </c>
      <c r="Z8" s="77"/>
      <c r="AA8" s="77"/>
      <c r="AB8" s="77"/>
      <c r="AC8" s="78">
        <f>SUM(Y8:AB8)</f>
        <v>8</v>
      </c>
      <c r="AD8" s="330" t="s">
        <v>231</v>
      </c>
      <c r="AE8" s="79"/>
    </row>
    <row r="9" spans="2:31" ht="57" thickBot="1">
      <c r="B9" s="64" t="s">
        <v>108</v>
      </c>
      <c r="C9" s="65" t="s">
        <v>171</v>
      </c>
      <c r="D9" s="65">
        <v>-5</v>
      </c>
      <c r="E9" s="65" t="s">
        <v>86</v>
      </c>
      <c r="F9" s="66" t="str">
        <f t="shared" si="0"/>
        <v>5-/SIGEM--5PAGINA-INICIO /USUARIO_DATOS</v>
      </c>
      <c r="G9" s="82" t="s">
        <v>180</v>
      </c>
      <c r="H9" s="83" t="s">
        <v>181</v>
      </c>
      <c r="I9" s="112" t="s">
        <v>231</v>
      </c>
      <c r="J9" s="112">
        <v>10</v>
      </c>
      <c r="K9" s="68" t="s">
        <v>89</v>
      </c>
      <c r="L9" s="112">
        <v>1</v>
      </c>
      <c r="M9" s="66" t="str">
        <f t="shared" si="1"/>
        <v>SPRINT- SEM-#1</v>
      </c>
      <c r="N9" s="84" t="s">
        <v>109</v>
      </c>
      <c r="P9" s="1" t="s">
        <v>108</v>
      </c>
      <c r="Q9">
        <v>4</v>
      </c>
      <c r="S9" s="73" t="str">
        <f>$S$5 &amp;"--TAREA(" &amp;Q9 &amp;")"</f>
        <v>1-/SIGEM--1PAGINA-INICIO /DATOS--TAREA(4)</v>
      </c>
      <c r="T9" s="115" t="s">
        <v>236</v>
      </c>
      <c r="U9" s="75" t="s">
        <v>110</v>
      </c>
      <c r="V9" s="75" t="s">
        <v>96</v>
      </c>
      <c r="W9" s="75" t="s">
        <v>111</v>
      </c>
      <c r="X9" s="76">
        <v>4</v>
      </c>
      <c r="Y9" s="77">
        <v>4</v>
      </c>
      <c r="Z9" s="77"/>
      <c r="AA9" s="77"/>
      <c r="AB9" s="77"/>
      <c r="AC9" s="78">
        <f>SUM(Y9:AB9)</f>
        <v>4</v>
      </c>
      <c r="AD9" s="330" t="s">
        <v>231</v>
      </c>
      <c r="AE9" s="79"/>
    </row>
    <row r="10" spans="2:31" ht="90.75" customHeight="1" thickBot="1">
      <c r="B10" s="64" t="s">
        <v>112</v>
      </c>
      <c r="C10" s="65" t="s">
        <v>182</v>
      </c>
      <c r="D10" s="65">
        <v>-1</v>
      </c>
      <c r="E10" s="65" t="s">
        <v>86</v>
      </c>
      <c r="F10" s="66" t="str">
        <f t="shared" si="0"/>
        <v>6-/SIGEM--1PAGINA-OPCIONES /OPCIONES</v>
      </c>
      <c r="G10" s="82" t="s">
        <v>183</v>
      </c>
      <c r="H10" s="83" t="s">
        <v>184</v>
      </c>
      <c r="I10" s="112" t="s">
        <v>231</v>
      </c>
      <c r="J10" s="112">
        <v>68</v>
      </c>
      <c r="K10" s="68" t="s">
        <v>89</v>
      </c>
      <c r="L10" s="112">
        <v>3</v>
      </c>
      <c r="M10" s="66" t="str">
        <f t="shared" si="1"/>
        <v>SPRINT- SEM-#3</v>
      </c>
      <c r="N10" s="84" t="s">
        <v>113</v>
      </c>
      <c r="P10" s="1" t="s">
        <v>92</v>
      </c>
      <c r="S10" s="70" t="str">
        <f>VLOOKUP(P10,$B:$F,5,0)</f>
        <v>2-/SIGEM--2PAGINA-INICIO /USUARIOS</v>
      </c>
      <c r="T10" s="163" t="str">
        <f>VLOOKUP(P10,$B:$G,6,0)</f>
        <v>Como administrador requiero poder ver los USURAIOS dados de alta</v>
      </c>
      <c r="U10" s="164"/>
      <c r="V10" s="164"/>
      <c r="W10" s="164"/>
      <c r="X10" s="164"/>
      <c r="Y10" s="164"/>
      <c r="Z10" s="164"/>
      <c r="AA10" s="164"/>
      <c r="AB10" s="164"/>
      <c r="AC10" s="164"/>
      <c r="AD10" s="116">
        <f>VLOOKUP(P10,$B:$L,11,0)</f>
        <v>1</v>
      </c>
      <c r="AE10" s="71">
        <f>SUM(AC11:AC12)</f>
        <v>4</v>
      </c>
    </row>
    <row r="11" spans="2:31" ht="75.75" customHeight="1" thickBot="1">
      <c r="B11" s="64" t="s">
        <v>114</v>
      </c>
      <c r="C11" s="65" t="s">
        <v>182</v>
      </c>
      <c r="D11" s="65">
        <v>-2</v>
      </c>
      <c r="E11" s="65" t="s">
        <v>86</v>
      </c>
      <c r="F11" s="66" t="str">
        <f t="shared" si="0"/>
        <v>7-/SIGEM--2PAGINA-OPCIONES /OPCIONES_MENU</v>
      </c>
      <c r="G11" s="82" t="s">
        <v>185</v>
      </c>
      <c r="H11" s="83" t="s">
        <v>186</v>
      </c>
      <c r="I11" s="112" t="s">
        <v>231</v>
      </c>
      <c r="J11" s="112">
        <v>26</v>
      </c>
      <c r="K11" s="68" t="s">
        <v>89</v>
      </c>
      <c r="L11" s="112">
        <v>2</v>
      </c>
      <c r="M11" s="66" t="str">
        <f t="shared" si="1"/>
        <v>SPRINT- SEM-#2</v>
      </c>
      <c r="N11" s="84" t="s">
        <v>115</v>
      </c>
      <c r="Q11">
        <v>1</v>
      </c>
      <c r="S11" s="73" t="str">
        <f>$S$10 &amp;"--TAREA(" &amp;Q11 &amp;")"</f>
        <v>2-/SIGEM--2PAGINA-INICIO /USUARIOS--TAREA(1)</v>
      </c>
      <c r="T11" s="74" t="s">
        <v>237</v>
      </c>
      <c r="U11" s="75" t="s">
        <v>238</v>
      </c>
      <c r="V11" s="75" t="s">
        <v>116</v>
      </c>
      <c r="W11" s="75" t="s">
        <v>88</v>
      </c>
      <c r="X11" s="76">
        <v>2</v>
      </c>
      <c r="Y11" s="77">
        <v>2</v>
      </c>
      <c r="Z11" s="77"/>
      <c r="AA11" s="77"/>
      <c r="AB11" s="77"/>
      <c r="AC11" s="78">
        <f t="shared" ref="AC11:AC22" si="2">SUM(Y11:AB11)</f>
        <v>2</v>
      </c>
      <c r="AD11" s="330" t="s">
        <v>227</v>
      </c>
      <c r="AE11" s="79"/>
    </row>
    <row r="12" spans="2:31" ht="72" thickBot="1">
      <c r="B12" s="64" t="s">
        <v>117</v>
      </c>
      <c r="C12" s="65" t="s">
        <v>187</v>
      </c>
      <c r="D12" s="65">
        <v>-8</v>
      </c>
      <c r="E12" s="65" t="s">
        <v>86</v>
      </c>
      <c r="F12" s="66" t="str">
        <f t="shared" si="0"/>
        <v>8-/SIGEM--8PAGINA-DATOSPEDIDOS_DATOS</v>
      </c>
      <c r="G12" s="85" t="s">
        <v>188</v>
      </c>
      <c r="H12" s="86" t="s">
        <v>189</v>
      </c>
      <c r="I12" s="112" t="s">
        <v>231</v>
      </c>
      <c r="J12" s="112">
        <v>68</v>
      </c>
      <c r="K12" s="68" t="s">
        <v>89</v>
      </c>
      <c r="L12" s="112">
        <v>2</v>
      </c>
      <c r="M12" s="66" t="str">
        <f t="shared" si="1"/>
        <v>SPRINT- SEM-#2</v>
      </c>
      <c r="N12" s="87" t="s">
        <v>115</v>
      </c>
      <c r="Q12">
        <v>2</v>
      </c>
      <c r="S12" s="73" t="str">
        <f>$S$10 &amp;"--TAREA(" &amp;Q12 &amp;")"</f>
        <v>2-/SIGEM--2PAGINA-INICIO /USUARIOS--TAREA(2)</v>
      </c>
      <c r="T12" s="74" t="s">
        <v>239</v>
      </c>
      <c r="U12" s="75" t="s">
        <v>240</v>
      </c>
      <c r="V12" s="75" t="s">
        <v>118</v>
      </c>
      <c r="W12" s="75" t="s">
        <v>88</v>
      </c>
      <c r="X12" s="76">
        <v>2</v>
      </c>
      <c r="Y12" s="77">
        <v>2</v>
      </c>
      <c r="Z12" s="77"/>
      <c r="AA12" s="77"/>
      <c r="AB12" s="77"/>
      <c r="AC12" s="78">
        <f t="shared" si="2"/>
        <v>2</v>
      </c>
      <c r="AD12" s="330" t="s">
        <v>227</v>
      </c>
      <c r="AE12" s="79"/>
    </row>
    <row r="13" spans="2:31" ht="43.5" thickBot="1">
      <c r="B13" s="64" t="s">
        <v>119</v>
      </c>
      <c r="C13" s="65" t="s">
        <v>187</v>
      </c>
      <c r="D13" s="65">
        <v>-9</v>
      </c>
      <c r="E13" s="65" t="s">
        <v>86</v>
      </c>
      <c r="F13" s="66" t="str">
        <f t="shared" si="0"/>
        <v>9-/SIGEM--9PAGINA-DATOSCLIENTES_DATOS</v>
      </c>
      <c r="G13" s="85" t="s">
        <v>281</v>
      </c>
      <c r="H13" s="86" t="s">
        <v>190</v>
      </c>
      <c r="I13" s="112" t="s">
        <v>231</v>
      </c>
      <c r="J13" s="112">
        <v>42</v>
      </c>
      <c r="K13" s="68" t="s">
        <v>89</v>
      </c>
      <c r="L13" s="112">
        <v>2</v>
      </c>
      <c r="M13" s="66" t="str">
        <f t="shared" si="1"/>
        <v>SPRINT- SEM-#2</v>
      </c>
      <c r="N13" s="87" t="s">
        <v>90</v>
      </c>
      <c r="P13" s="1" t="s">
        <v>97</v>
      </c>
      <c r="S13" s="70" t="str">
        <f>VLOOKUP(P13,$B:$F,5,0)</f>
        <v>3-/SIGEM--3PAGINA-INICIO /USUARIOS_NUEVOS</v>
      </c>
      <c r="T13" s="163" t="str">
        <f>VLOOKUP(P13,$B:$G,6,0)</f>
        <v xml:space="preserve">Como administrador requiero poder dar de lata usuarios nuevos </v>
      </c>
      <c r="U13" s="164"/>
      <c r="V13" s="164"/>
      <c r="W13" s="164"/>
      <c r="X13" s="164"/>
      <c r="Y13" s="164"/>
      <c r="Z13" s="164"/>
      <c r="AA13" s="164"/>
      <c r="AB13" s="164"/>
      <c r="AC13" s="164"/>
      <c r="AD13" s="116">
        <f>VLOOKUP(P13,$B:$L,11,0)</f>
        <v>3</v>
      </c>
      <c r="AE13" s="71">
        <f>SUM(AC14:AC16)</f>
        <v>8</v>
      </c>
    </row>
    <row r="14" spans="2:31" ht="75.75" customHeight="1" thickBot="1">
      <c r="B14" s="64" t="s">
        <v>120</v>
      </c>
      <c r="C14" s="65" t="s">
        <v>191</v>
      </c>
      <c r="D14" s="65">
        <v>-10</v>
      </c>
      <c r="E14" s="65" t="s">
        <v>86</v>
      </c>
      <c r="F14" s="66" t="str">
        <f t="shared" si="0"/>
        <v>10-/SIGEM--10PAGINA_SKUSKUS_DATOS</v>
      </c>
      <c r="G14" s="85" t="s">
        <v>192</v>
      </c>
      <c r="H14" s="86" t="s">
        <v>193</v>
      </c>
      <c r="I14" s="112" t="s">
        <v>231</v>
      </c>
      <c r="J14" s="112">
        <v>26</v>
      </c>
      <c r="K14" s="68" t="s">
        <v>89</v>
      </c>
      <c r="L14" s="112">
        <v>2</v>
      </c>
      <c r="M14" s="66" t="str">
        <f t="shared" si="1"/>
        <v>SPRINT- SEM-#2</v>
      </c>
      <c r="N14" s="87" t="s">
        <v>121</v>
      </c>
      <c r="Q14">
        <v>1</v>
      </c>
      <c r="S14" s="73" t="str">
        <f>$S$13 &amp;"--TAREA(" &amp;Q14 &amp;")"</f>
        <v>3-/SIGEM--3PAGINA-INICIO /USUARIOS_NUEVOS--TAREA(1)</v>
      </c>
      <c r="T14" s="74" t="s">
        <v>241</v>
      </c>
      <c r="U14" s="75" t="s">
        <v>244</v>
      </c>
      <c r="V14" s="75" t="s">
        <v>122</v>
      </c>
      <c r="W14" s="75" t="s">
        <v>88</v>
      </c>
      <c r="X14" s="76">
        <v>2</v>
      </c>
      <c r="Y14" s="77"/>
      <c r="Z14" s="77"/>
      <c r="AA14" s="77">
        <v>2</v>
      </c>
      <c r="AB14" s="77"/>
      <c r="AC14" s="78">
        <f t="shared" si="2"/>
        <v>2</v>
      </c>
      <c r="AD14" s="330" t="s">
        <v>227</v>
      </c>
      <c r="AE14" s="79"/>
    </row>
    <row r="15" spans="2:31" ht="90.75" customHeight="1" thickBot="1">
      <c r="B15" s="64" t="s">
        <v>123</v>
      </c>
      <c r="C15" s="65" t="s">
        <v>194</v>
      </c>
      <c r="D15" s="65">
        <v>-11</v>
      </c>
      <c r="E15" s="65" t="s">
        <v>86</v>
      </c>
      <c r="F15" s="66" t="str">
        <f t="shared" si="0"/>
        <v>11-/SIGEM--11PAGINA_CASHCASH_DATOS</v>
      </c>
      <c r="G15" s="85" t="s">
        <v>195</v>
      </c>
      <c r="H15" s="86" t="s">
        <v>196</v>
      </c>
      <c r="I15" s="112" t="s">
        <v>231</v>
      </c>
      <c r="J15" s="112">
        <v>26</v>
      </c>
      <c r="K15" s="68" t="s">
        <v>89</v>
      </c>
      <c r="L15" s="112">
        <v>2</v>
      </c>
      <c r="M15" s="66" t="str">
        <f t="shared" si="1"/>
        <v>SPRINT- SEM-#2</v>
      </c>
      <c r="N15" s="87" t="s">
        <v>124</v>
      </c>
      <c r="Q15">
        <v>2</v>
      </c>
      <c r="S15" s="73" t="str">
        <f>$S$13 &amp;"--TAREA(" &amp;Q15 &amp;")"</f>
        <v>3-/SIGEM--3PAGINA-INICIO /USUARIOS_NUEVOS--TAREA(2)</v>
      </c>
      <c r="T15" s="74" t="s">
        <v>242</v>
      </c>
      <c r="U15" s="75" t="s">
        <v>245</v>
      </c>
      <c r="V15" s="75" t="s">
        <v>125</v>
      </c>
      <c r="W15" s="75" t="s">
        <v>88</v>
      </c>
      <c r="X15" s="76">
        <v>4</v>
      </c>
      <c r="Y15" s="77"/>
      <c r="Z15" s="77"/>
      <c r="AA15" s="77">
        <v>4</v>
      </c>
      <c r="AB15" s="77"/>
      <c r="AC15" s="78">
        <f t="shared" si="2"/>
        <v>4</v>
      </c>
      <c r="AD15" s="330" t="s">
        <v>227</v>
      </c>
      <c r="AE15" s="79"/>
    </row>
    <row r="16" spans="2:31" ht="57.75" thickBot="1">
      <c r="B16" s="64" t="s">
        <v>126</v>
      </c>
      <c r="C16" s="65" t="s">
        <v>197</v>
      </c>
      <c r="D16" s="65">
        <v>-12</v>
      </c>
      <c r="E16" s="65" t="s">
        <v>86</v>
      </c>
      <c r="F16" s="66" t="str">
        <f t="shared" si="0"/>
        <v>12-/SIGEM--12PAG_INVENTARIOINVENTARIO</v>
      </c>
      <c r="G16" s="88" t="s">
        <v>198</v>
      </c>
      <c r="H16" s="89" t="s">
        <v>203</v>
      </c>
      <c r="I16" s="112" t="s">
        <v>226</v>
      </c>
      <c r="J16" s="112">
        <v>26</v>
      </c>
      <c r="K16" s="68" t="s">
        <v>89</v>
      </c>
      <c r="L16" s="112">
        <v>4</v>
      </c>
      <c r="M16" s="66" t="str">
        <f t="shared" si="1"/>
        <v>SPRINT- SEM-#4</v>
      </c>
      <c r="N16" s="90" t="s">
        <v>115</v>
      </c>
      <c r="Q16">
        <v>3</v>
      </c>
      <c r="S16" s="73" t="str">
        <f>$S$13 &amp;"--TAREA(" &amp;Q16 &amp;")"</f>
        <v>3-/SIGEM--3PAGINA-INICIO /USUARIOS_NUEVOS--TAREA(3)</v>
      </c>
      <c r="T16" s="74" t="s">
        <v>243</v>
      </c>
      <c r="U16" s="75" t="s">
        <v>246</v>
      </c>
      <c r="V16" s="75" t="s">
        <v>127</v>
      </c>
      <c r="W16" s="75" t="s">
        <v>88</v>
      </c>
      <c r="X16" s="76">
        <v>2</v>
      </c>
      <c r="Y16" s="77"/>
      <c r="Z16" s="77"/>
      <c r="AA16" s="77">
        <v>2</v>
      </c>
      <c r="AB16" s="77"/>
      <c r="AC16" s="78">
        <f t="shared" si="2"/>
        <v>2</v>
      </c>
      <c r="AD16" s="330" t="s">
        <v>227</v>
      </c>
      <c r="AE16" s="79"/>
    </row>
    <row r="17" spans="2:31" ht="72" thickBot="1">
      <c r="B17" s="64" t="s">
        <v>128</v>
      </c>
      <c r="C17" s="65" t="s">
        <v>199</v>
      </c>
      <c r="D17" s="65">
        <v>-13</v>
      </c>
      <c r="E17" s="65" t="s">
        <v>86</v>
      </c>
      <c r="F17" s="66" t="str">
        <f t="shared" si="0"/>
        <v>13-/SIGEM--13PAG_CLIENTESCLIENTES</v>
      </c>
      <c r="G17" s="91" t="s">
        <v>315</v>
      </c>
      <c r="H17" s="89" t="s">
        <v>204</v>
      </c>
      <c r="I17" s="112" t="s">
        <v>226</v>
      </c>
      <c r="J17" s="112">
        <v>26</v>
      </c>
      <c r="K17" s="68" t="s">
        <v>89</v>
      </c>
      <c r="L17" s="112">
        <v>4</v>
      </c>
      <c r="M17" s="66" t="str">
        <f t="shared" si="1"/>
        <v>SPRINT- SEM-#4</v>
      </c>
      <c r="N17" s="90" t="s">
        <v>129</v>
      </c>
      <c r="P17" s="1" t="s">
        <v>103</v>
      </c>
      <c r="S17" s="70" t="str">
        <f>VLOOKUP(P17,$B:$F,5,0)</f>
        <v>4-/SIGEM--4PAGINA-INICIO /USUARIOS_BAJA</v>
      </c>
      <c r="T17" s="163" t="str">
        <f>VLOOKUP(P17,$B:$G,6,0)</f>
        <v xml:space="preserve">Como administrador requiero poder dar de baja usuarios </v>
      </c>
      <c r="U17" s="164"/>
      <c r="V17" s="164"/>
      <c r="W17" s="164"/>
      <c r="X17" s="164"/>
      <c r="Y17" s="164"/>
      <c r="Z17" s="164"/>
      <c r="AA17" s="164"/>
      <c r="AB17" s="164"/>
      <c r="AC17" s="164"/>
      <c r="AD17" s="116">
        <f>VLOOKUP(P17,$B:$L,11,0)</f>
        <v>3</v>
      </c>
      <c r="AE17" s="71">
        <f>SUM(AC18:AC22)</f>
        <v>13</v>
      </c>
    </row>
    <row r="18" spans="2:31" ht="75.75" customHeight="1" thickBot="1">
      <c r="B18" s="64" t="s">
        <v>130</v>
      </c>
      <c r="C18" s="65" t="s">
        <v>200</v>
      </c>
      <c r="D18" s="65">
        <v>-14</v>
      </c>
      <c r="E18" s="65" t="s">
        <v>86</v>
      </c>
      <c r="F18" s="66" t="str">
        <f t="shared" si="0"/>
        <v>14-/SIGEM--14PAG_PEDIDOSPEDIDOS</v>
      </c>
      <c r="G18" s="91" t="s">
        <v>201</v>
      </c>
      <c r="H18" s="89" t="s">
        <v>205</v>
      </c>
      <c r="I18" s="112" t="s">
        <v>226</v>
      </c>
      <c r="J18" s="112">
        <v>178</v>
      </c>
      <c r="K18" s="68" t="s">
        <v>89</v>
      </c>
      <c r="L18" s="112">
        <v>4</v>
      </c>
      <c r="M18" s="66" t="str">
        <f t="shared" si="1"/>
        <v>SPRINT- SEM-#4</v>
      </c>
      <c r="N18" s="90" t="s">
        <v>131</v>
      </c>
      <c r="Q18">
        <v>1</v>
      </c>
      <c r="S18" s="73" t="str">
        <f>$S$17 &amp;"--TAREA(" &amp;Q18 &amp;")"</f>
        <v>4-/SIGEM--4PAGINA-INICIO /USUARIOS_BAJA--TAREA(1)</v>
      </c>
      <c r="T18" s="74" t="s">
        <v>247</v>
      </c>
      <c r="U18" s="75" t="s">
        <v>252</v>
      </c>
      <c r="V18" s="75" t="s">
        <v>122</v>
      </c>
      <c r="W18" s="75" t="s">
        <v>88</v>
      </c>
      <c r="X18" s="76">
        <v>2</v>
      </c>
      <c r="Y18" s="77"/>
      <c r="Z18" s="77"/>
      <c r="AA18" s="77">
        <v>2</v>
      </c>
      <c r="AB18" s="77"/>
      <c r="AC18" s="78">
        <f t="shared" si="2"/>
        <v>2</v>
      </c>
      <c r="AD18" s="330" t="s">
        <v>227</v>
      </c>
      <c r="AE18" s="79"/>
    </row>
    <row r="19" spans="2:31" ht="78.75" customHeight="1" thickBot="1">
      <c r="B19" s="64" t="s">
        <v>132</v>
      </c>
      <c r="C19" s="65" t="s">
        <v>202</v>
      </c>
      <c r="D19" s="65">
        <v>-15</v>
      </c>
      <c r="E19" s="65" t="s">
        <v>86</v>
      </c>
      <c r="F19" s="66" t="str">
        <f t="shared" si="0"/>
        <v>15-/SIGEM--15PAG_USUARIOSUSUARIOS</v>
      </c>
      <c r="G19" s="91" t="s">
        <v>314</v>
      </c>
      <c r="H19" s="89" t="s">
        <v>174</v>
      </c>
      <c r="I19" s="112" t="s">
        <v>231</v>
      </c>
      <c r="J19" s="112">
        <v>16</v>
      </c>
      <c r="K19" s="68" t="s">
        <v>89</v>
      </c>
      <c r="L19" s="112">
        <v>3</v>
      </c>
      <c r="M19" s="66" t="str">
        <f t="shared" si="1"/>
        <v>SPRINT- SEM-#3</v>
      </c>
      <c r="N19" s="90" t="s">
        <v>133</v>
      </c>
      <c r="Q19">
        <v>2</v>
      </c>
      <c r="S19" s="73" t="str">
        <f>$S$17 &amp;"--TAREA(" &amp;Q19 &amp;")"</f>
        <v>4-/SIGEM--4PAGINA-INICIO /USUARIOS_BAJA--TAREA(2)</v>
      </c>
      <c r="T19" s="74" t="s">
        <v>248</v>
      </c>
      <c r="U19" s="75" t="s">
        <v>253</v>
      </c>
      <c r="V19" s="75" t="s">
        <v>122</v>
      </c>
      <c r="W19" s="75" t="s">
        <v>88</v>
      </c>
      <c r="X19" s="76">
        <v>3</v>
      </c>
      <c r="Y19" s="77"/>
      <c r="Z19" s="77"/>
      <c r="AA19" s="77">
        <v>3</v>
      </c>
      <c r="AB19" s="77"/>
      <c r="AC19" s="78">
        <f t="shared" si="2"/>
        <v>3</v>
      </c>
      <c r="AD19" s="330" t="s">
        <v>227</v>
      </c>
      <c r="AE19" s="79"/>
    </row>
    <row r="20" spans="2:31" ht="90.75" customHeight="1" thickBot="1">
      <c r="B20" s="64" t="s">
        <v>134</v>
      </c>
      <c r="C20" s="65" t="s">
        <v>206</v>
      </c>
      <c r="D20" s="65">
        <v>-16</v>
      </c>
      <c r="E20" s="65" t="s">
        <v>86</v>
      </c>
      <c r="F20" s="66" t="str">
        <f t="shared" si="0"/>
        <v>16-/SIGEM--16AJUSTESMODIFICAR_PEDIDO</v>
      </c>
      <c r="G20" s="91" t="s">
        <v>207</v>
      </c>
      <c r="H20" s="89" t="s">
        <v>208</v>
      </c>
      <c r="I20" s="112" t="s">
        <v>226</v>
      </c>
      <c r="J20" s="112">
        <v>178</v>
      </c>
      <c r="K20" s="68" t="s">
        <v>89</v>
      </c>
      <c r="L20" s="112">
        <v>4</v>
      </c>
      <c r="M20" s="66" t="str">
        <f t="shared" si="1"/>
        <v>SPRINT- SEM-#4</v>
      </c>
      <c r="N20" s="90" t="s">
        <v>135</v>
      </c>
      <c r="Q20">
        <v>3</v>
      </c>
      <c r="S20" s="73" t="str">
        <f>$S$17 &amp;"--TAREA(" &amp;Q20 &amp;")"</f>
        <v>4-/SIGEM--4PAGINA-INICIO /USUARIOS_BAJA--TAREA(3)</v>
      </c>
      <c r="T20" s="74" t="s">
        <v>249</v>
      </c>
      <c r="U20" s="75" t="s">
        <v>254</v>
      </c>
      <c r="V20" s="75" t="s">
        <v>136</v>
      </c>
      <c r="W20" s="75" t="s">
        <v>88</v>
      </c>
      <c r="X20" s="76">
        <v>3</v>
      </c>
      <c r="Y20" s="77"/>
      <c r="Z20" s="77"/>
      <c r="AA20" s="77">
        <v>3</v>
      </c>
      <c r="AB20" s="77"/>
      <c r="AC20" s="78">
        <f t="shared" si="2"/>
        <v>3</v>
      </c>
      <c r="AD20" s="330" t="s">
        <v>227</v>
      </c>
      <c r="AE20" s="79"/>
    </row>
    <row r="21" spans="2:31" ht="90.75" customHeight="1" thickBot="1">
      <c r="B21" s="64" t="s">
        <v>137</v>
      </c>
      <c r="C21" s="65" t="s">
        <v>209</v>
      </c>
      <c r="D21" s="65">
        <v>-17</v>
      </c>
      <c r="E21" s="65" t="s">
        <v>86</v>
      </c>
      <c r="F21" s="66" t="str">
        <f t="shared" si="0"/>
        <v>17-/SIGEM--17AJUSTES_2MODIFICAR_CLIENTES</v>
      </c>
      <c r="G21" s="92" t="s">
        <v>210</v>
      </c>
      <c r="H21" s="93" t="s">
        <v>211</v>
      </c>
      <c r="I21" s="112" t="s">
        <v>226</v>
      </c>
      <c r="J21" s="112">
        <v>42</v>
      </c>
      <c r="K21" s="68" t="s">
        <v>89</v>
      </c>
      <c r="L21" s="112">
        <v>4</v>
      </c>
      <c r="M21" s="66" t="str">
        <f t="shared" si="1"/>
        <v>SPRINT- SEM-#4</v>
      </c>
      <c r="N21" s="94" t="s">
        <v>138</v>
      </c>
      <c r="Q21">
        <v>4</v>
      </c>
      <c r="S21" s="73" t="str">
        <f>$S$17 &amp;"--TAREA(" &amp;Q21 &amp;")"</f>
        <v>4-/SIGEM--4PAGINA-INICIO /USUARIOS_BAJA--TAREA(4)</v>
      </c>
      <c r="T21" s="74" t="s">
        <v>250</v>
      </c>
      <c r="U21" s="75" t="s">
        <v>255</v>
      </c>
      <c r="V21" s="75" t="s">
        <v>139</v>
      </c>
      <c r="W21" s="75" t="s">
        <v>88</v>
      </c>
      <c r="X21" s="76">
        <v>3</v>
      </c>
      <c r="Y21" s="77"/>
      <c r="Z21" s="77"/>
      <c r="AA21" s="77">
        <v>2</v>
      </c>
      <c r="AB21" s="77"/>
      <c r="AC21" s="78">
        <f t="shared" si="2"/>
        <v>2</v>
      </c>
      <c r="AD21" s="330" t="s">
        <v>227</v>
      </c>
      <c r="AE21" s="79"/>
    </row>
    <row r="22" spans="2:31" ht="57.75" thickBot="1">
      <c r="B22" s="64" t="s">
        <v>140</v>
      </c>
      <c r="C22" s="65" t="s">
        <v>212</v>
      </c>
      <c r="D22" s="65">
        <v>-18</v>
      </c>
      <c r="E22" s="65" t="s">
        <v>86</v>
      </c>
      <c r="F22" s="66" t="str">
        <f t="shared" si="0"/>
        <v>18-/SIGEM--18AJUSTES_3MODIFICAR_INVENTARIO</v>
      </c>
      <c r="G22" s="92" t="s">
        <v>213</v>
      </c>
      <c r="H22" s="93" t="s">
        <v>214</v>
      </c>
      <c r="I22" s="112" t="s">
        <v>226</v>
      </c>
      <c r="J22" s="112">
        <v>110</v>
      </c>
      <c r="K22" s="68" t="s">
        <v>89</v>
      </c>
      <c r="L22" s="112">
        <v>4</v>
      </c>
      <c r="M22" s="66" t="str">
        <f t="shared" si="1"/>
        <v>SPRINT- SEM-#4</v>
      </c>
      <c r="N22" s="94" t="s">
        <v>141</v>
      </c>
      <c r="Q22">
        <v>5</v>
      </c>
      <c r="S22" s="73" t="str">
        <f>$S$17 &amp;"--TAREA(" &amp;Q22 &amp;")"</f>
        <v>4-/SIGEM--4PAGINA-INICIO /USUARIOS_BAJA--TAREA(5)</v>
      </c>
      <c r="T22" s="74" t="s">
        <v>251</v>
      </c>
      <c r="U22" s="75" t="s">
        <v>256</v>
      </c>
      <c r="V22" s="75" t="s">
        <v>139</v>
      </c>
      <c r="W22" s="75" t="s">
        <v>88</v>
      </c>
      <c r="X22" s="76">
        <v>3</v>
      </c>
      <c r="Y22" s="77"/>
      <c r="Z22" s="77"/>
      <c r="AA22" s="77">
        <v>3</v>
      </c>
      <c r="AB22" s="77"/>
      <c r="AC22" s="78">
        <f t="shared" si="2"/>
        <v>3</v>
      </c>
      <c r="AD22" s="330" t="s">
        <v>227</v>
      </c>
      <c r="AE22" s="79"/>
    </row>
    <row r="23" spans="2:31" ht="57.75" customHeight="1" thickBot="1">
      <c r="B23" s="64" t="s">
        <v>142</v>
      </c>
      <c r="C23" s="65" t="s">
        <v>216</v>
      </c>
      <c r="D23" s="65">
        <v>-19</v>
      </c>
      <c r="E23" s="65" t="s">
        <v>86</v>
      </c>
      <c r="F23" s="66" t="str">
        <f t="shared" si="0"/>
        <v>19-/SIGEM--19RESOLUCIONRESPONSIVE</v>
      </c>
      <c r="G23" s="92" t="s">
        <v>215</v>
      </c>
      <c r="H23" s="93" t="s">
        <v>217</v>
      </c>
      <c r="I23" s="112" t="s">
        <v>231</v>
      </c>
      <c r="J23" s="112">
        <v>68</v>
      </c>
      <c r="K23" s="68" t="s">
        <v>89</v>
      </c>
      <c r="L23" s="112">
        <v>3</v>
      </c>
      <c r="M23" s="66" t="str">
        <f t="shared" si="1"/>
        <v>SPRINT- SEM-#3</v>
      </c>
      <c r="N23" s="94" t="s">
        <v>143</v>
      </c>
      <c r="P23" s="1" t="s">
        <v>108</v>
      </c>
      <c r="S23" s="70" t="str">
        <f>VLOOKUP(P23,$B:$F,5,0)</f>
        <v>5-/SIGEM--5PAGINA-INICIO /USUARIO_DATOS</v>
      </c>
      <c r="T23" s="163" t="str">
        <f>VLOOKUP(P23,$B:$G,6,0)</f>
        <v>Como administrador requiero poder ver fotografia y datos generales de cada usuario.</v>
      </c>
      <c r="U23" s="164"/>
      <c r="V23" s="164"/>
      <c r="W23" s="164"/>
      <c r="X23" s="164"/>
      <c r="Y23" s="164"/>
      <c r="Z23" s="164"/>
      <c r="AA23" s="164"/>
      <c r="AB23" s="164"/>
      <c r="AC23" s="164"/>
      <c r="AD23" s="116">
        <f>VLOOKUP(P23,$B:$L,11,0)</f>
        <v>1</v>
      </c>
      <c r="AE23" s="71">
        <f>SUM(AC24:AC25)</f>
        <v>10</v>
      </c>
    </row>
    <row r="24" spans="2:31" ht="105.75" customHeight="1" thickBot="1">
      <c r="B24" s="110" t="s">
        <v>144</v>
      </c>
      <c r="C24" s="65" t="s">
        <v>218</v>
      </c>
      <c r="D24" s="65">
        <v>-20</v>
      </c>
      <c r="E24" s="65" t="s">
        <v>86</v>
      </c>
      <c r="F24" s="72" t="str">
        <f t="shared" si="0"/>
        <v>20-/SIGEM--20MENUMENU</v>
      </c>
      <c r="G24" s="92" t="s">
        <v>219</v>
      </c>
      <c r="H24" s="93" t="s">
        <v>218</v>
      </c>
      <c r="I24" s="113" t="s">
        <v>231</v>
      </c>
      <c r="J24" s="113">
        <v>68</v>
      </c>
      <c r="K24" s="114" t="s">
        <v>89</v>
      </c>
      <c r="L24" s="112">
        <v>2</v>
      </c>
      <c r="M24" s="72" t="str">
        <f t="shared" si="1"/>
        <v>SPRINT- SEM-#2</v>
      </c>
      <c r="N24" s="94" t="s">
        <v>145</v>
      </c>
      <c r="Q24">
        <v>1</v>
      </c>
      <c r="S24" s="73" t="str">
        <f>$S$23 &amp;"--TAREA(" &amp;Q24 &amp;")"</f>
        <v>5-/SIGEM--5PAGINA-INICIO /USUARIO_DATOS--TAREA(1)</v>
      </c>
      <c r="T24" s="74" t="s">
        <v>257</v>
      </c>
      <c r="U24" s="75" t="s">
        <v>259</v>
      </c>
      <c r="V24" s="75" t="s">
        <v>146</v>
      </c>
      <c r="W24" s="75" t="s">
        <v>88</v>
      </c>
      <c r="X24" s="76">
        <v>4</v>
      </c>
      <c r="Y24" s="77">
        <v>4</v>
      </c>
      <c r="Z24" s="77"/>
      <c r="AA24" s="77"/>
      <c r="AB24" s="77"/>
      <c r="AC24" s="78">
        <f>SUM(Y24:AB24)</f>
        <v>4</v>
      </c>
      <c r="AD24" s="330" t="s">
        <v>231</v>
      </c>
      <c r="AE24" s="79"/>
    </row>
    <row r="25" spans="2:31" ht="120.75" customHeight="1" thickBot="1">
      <c r="B25" s="64" t="s">
        <v>147</v>
      </c>
      <c r="C25" s="65" t="s">
        <v>220</v>
      </c>
      <c r="D25" s="65">
        <v>-21</v>
      </c>
      <c r="E25" s="65" t="s">
        <v>86</v>
      </c>
      <c r="F25" s="66" t="str">
        <f t="shared" si="0"/>
        <v>21-/SIGEM--21DETALLEPEDIDOS_DETALLE</v>
      </c>
      <c r="G25" s="95" t="s">
        <v>221</v>
      </c>
      <c r="H25" s="96" t="s">
        <v>222</v>
      </c>
      <c r="I25" s="112" t="s">
        <v>231</v>
      </c>
      <c r="J25" s="112">
        <v>42</v>
      </c>
      <c r="K25" s="68" t="s">
        <v>89</v>
      </c>
      <c r="L25" s="112">
        <v>3</v>
      </c>
      <c r="M25" s="66" t="str">
        <f t="shared" si="1"/>
        <v>SPRINT- SEM-#3</v>
      </c>
      <c r="N25" s="97" t="s">
        <v>148</v>
      </c>
      <c r="Q25">
        <v>2</v>
      </c>
      <c r="S25" s="73" t="str">
        <f>$S$23 &amp;"--TAREA(" &amp;Q25 &amp;")"</f>
        <v>5-/SIGEM--5PAGINA-INICIO /USUARIO_DATOS--TAREA(2)</v>
      </c>
      <c r="T25" s="74" t="s">
        <v>258</v>
      </c>
      <c r="U25" s="75" t="s">
        <v>260</v>
      </c>
      <c r="V25" s="75" t="s">
        <v>149</v>
      </c>
      <c r="W25" s="75" t="s">
        <v>88</v>
      </c>
      <c r="X25" s="76">
        <v>6</v>
      </c>
      <c r="Y25" s="77">
        <v>6</v>
      </c>
      <c r="Z25" s="77"/>
      <c r="AA25" s="77"/>
      <c r="AB25" s="77"/>
      <c r="AC25" s="78">
        <f>SUM(Y25:AB25)</f>
        <v>6</v>
      </c>
      <c r="AD25" s="330" t="s">
        <v>231</v>
      </c>
      <c r="AE25" s="79"/>
    </row>
    <row r="26" spans="2:31" ht="43.5" thickBot="1">
      <c r="B26" s="110" t="s">
        <v>150</v>
      </c>
      <c r="C26" s="65" t="s">
        <v>223</v>
      </c>
      <c r="D26" s="65">
        <v>-22</v>
      </c>
      <c r="E26" s="65" t="s">
        <v>86</v>
      </c>
      <c r="F26" s="72" t="str">
        <f t="shared" si="0"/>
        <v>22-/SIGEM--22LOGOLOGO</v>
      </c>
      <c r="G26" s="95" t="s">
        <v>224</v>
      </c>
      <c r="H26" s="96" t="s">
        <v>223</v>
      </c>
      <c r="I26" s="112" t="s">
        <v>231</v>
      </c>
      <c r="J26" s="113">
        <v>68</v>
      </c>
      <c r="K26" s="114" t="s">
        <v>89</v>
      </c>
      <c r="L26" s="113">
        <v>1</v>
      </c>
      <c r="M26" s="72" t="str">
        <f t="shared" si="1"/>
        <v>SPRINT- SEM-#1</v>
      </c>
      <c r="N26" s="97" t="s">
        <v>151</v>
      </c>
      <c r="P26" s="1" t="s">
        <v>112</v>
      </c>
      <c r="S26" s="70" t="str">
        <f>VLOOKUP(P26,$B:$F,5,0)</f>
        <v>6-/SIGEM--1PAGINA-OPCIONES /OPCIONES</v>
      </c>
      <c r="T26" s="163" t="str">
        <f>VLOOKUP(P26,$B:$G,6,0)</f>
        <v>Como usuarios del sistema requiero poder tener opciones de exportar documentos a pdf, excel, etc.</v>
      </c>
      <c r="U26" s="164"/>
      <c r="V26" s="164"/>
      <c r="W26" s="164"/>
      <c r="X26" s="164"/>
      <c r="Y26" s="164"/>
      <c r="Z26" s="164"/>
      <c r="AA26" s="164"/>
      <c r="AB26" s="164"/>
      <c r="AC26" s="164"/>
      <c r="AD26" s="116">
        <f>VLOOKUP(P26,$B:$L,11,0)</f>
        <v>3</v>
      </c>
      <c r="AE26" s="71">
        <f>SUM(AC27:AC29)</f>
        <v>20</v>
      </c>
    </row>
    <row r="27" spans="2:31" ht="29.25" thickBot="1">
      <c r="C27" s="55"/>
      <c r="D27" s="55"/>
      <c r="E27" s="55"/>
      <c r="F27" s="56"/>
      <c r="G27" s="57"/>
      <c r="H27" s="55"/>
      <c r="I27" s="55"/>
      <c r="J27" s="55"/>
      <c r="K27" s="55"/>
      <c r="L27" s="55"/>
      <c r="M27" s="55"/>
      <c r="N27" s="57"/>
      <c r="Q27">
        <v>1</v>
      </c>
      <c r="S27" s="73" t="str">
        <f>$S$26 &amp;"--TAREA(" &amp;Q27 &amp;")"</f>
        <v>6-/SIGEM--1PAGINA-OPCIONES /OPCIONES--TAREA(1)</v>
      </c>
      <c r="T27" s="74" t="s">
        <v>261</v>
      </c>
      <c r="U27" s="75" t="s">
        <v>264</v>
      </c>
      <c r="V27" s="75" t="s">
        <v>152</v>
      </c>
      <c r="W27" s="75" t="s">
        <v>88</v>
      </c>
      <c r="X27" s="76">
        <v>2</v>
      </c>
      <c r="Y27" s="77"/>
      <c r="Z27" s="77"/>
      <c r="AA27" s="77">
        <v>2</v>
      </c>
      <c r="AB27" s="77"/>
      <c r="AC27" s="78">
        <f>SUM(Y27:AB27)</f>
        <v>2</v>
      </c>
      <c r="AD27" s="330" t="s">
        <v>227</v>
      </c>
      <c r="AE27" s="79"/>
    </row>
    <row r="28" spans="2:31" ht="43.5" thickBot="1">
      <c r="C28" s="55"/>
      <c r="D28" s="55"/>
      <c r="E28" s="55"/>
      <c r="F28" s="56"/>
      <c r="G28" s="57"/>
      <c r="H28" s="55"/>
      <c r="I28" s="55"/>
      <c r="J28" s="55"/>
      <c r="K28" s="55"/>
      <c r="L28" s="55"/>
      <c r="M28" s="55"/>
      <c r="N28" s="57"/>
      <c r="Q28">
        <v>2</v>
      </c>
      <c r="S28" s="73" t="str">
        <f>$S$26 &amp;"--TAREA(" &amp;Q28 &amp;")"</f>
        <v>6-/SIGEM--1PAGINA-OPCIONES /OPCIONES--TAREA(2)</v>
      </c>
      <c r="T28" s="74" t="s">
        <v>262</v>
      </c>
      <c r="U28" s="75" t="s">
        <v>265</v>
      </c>
      <c r="V28" s="75" t="s">
        <v>152</v>
      </c>
      <c r="W28" s="75" t="s">
        <v>88</v>
      </c>
      <c r="X28" s="76">
        <v>4</v>
      </c>
      <c r="Y28" s="77"/>
      <c r="Z28" s="77"/>
      <c r="AA28" s="77">
        <v>6</v>
      </c>
      <c r="AB28" s="77"/>
      <c r="AC28" s="78">
        <f>SUM(Y28:AB28)</f>
        <v>6</v>
      </c>
      <c r="AD28" s="330" t="s">
        <v>227</v>
      </c>
      <c r="AE28" s="79"/>
    </row>
    <row r="29" spans="2:31" ht="29.25" thickBot="1">
      <c r="Q29">
        <v>3</v>
      </c>
      <c r="S29" s="73" t="str">
        <f>$S$26 &amp;"--TAREA(" &amp;Q29 &amp;")"</f>
        <v>6-/SIGEM--1PAGINA-OPCIONES /OPCIONES--TAREA(3)</v>
      </c>
      <c r="T29" s="74" t="s">
        <v>263</v>
      </c>
      <c r="U29" s="75" t="s">
        <v>266</v>
      </c>
      <c r="V29" s="75" t="s">
        <v>152</v>
      </c>
      <c r="W29" s="75" t="s">
        <v>88</v>
      </c>
      <c r="X29" s="76">
        <v>12</v>
      </c>
      <c r="Y29" s="77"/>
      <c r="Z29" s="77"/>
      <c r="AA29" s="77">
        <v>12</v>
      </c>
      <c r="AB29" s="77"/>
      <c r="AC29" s="78">
        <f>SUM(Y29:AB29)</f>
        <v>12</v>
      </c>
      <c r="AD29" s="330" t="s">
        <v>227</v>
      </c>
      <c r="AE29" s="79"/>
    </row>
    <row r="30" spans="2:31" ht="27" customHeight="1" thickBot="1">
      <c r="P30" s="1" t="s">
        <v>114</v>
      </c>
      <c r="S30" s="70" t="str">
        <f>VLOOKUP(P30,$B:$F,5,0)</f>
        <v>7-/SIGEM--2PAGINA-OPCIONES /OPCIONES_MENU</v>
      </c>
      <c r="T30" s="163" t="str">
        <f>VLOOKUP(P30,$B:$G,6,0)</f>
        <v>Como usuarios del sistema requiero poder tener un menu que no entorpesca la visibilidad del la pantalla.</v>
      </c>
      <c r="U30" s="164"/>
      <c r="V30" s="164"/>
      <c r="W30" s="164"/>
      <c r="X30" s="164"/>
      <c r="Y30" s="164"/>
      <c r="Z30" s="164"/>
      <c r="AA30" s="164"/>
      <c r="AB30" s="164"/>
      <c r="AC30" s="164"/>
      <c r="AD30" s="116">
        <f>VLOOKUP(P30,$B:$L,11,0)</f>
        <v>2</v>
      </c>
      <c r="AE30" s="71">
        <f>SUM(AC31:AC33)</f>
        <v>16</v>
      </c>
    </row>
    <row r="31" spans="2:31" ht="43.5" thickBot="1">
      <c r="Q31">
        <v>1</v>
      </c>
      <c r="S31" s="73" t="str">
        <f>$S$30 &amp;"--TAREA(" &amp;Q31 &amp;")"</f>
        <v>7-/SIGEM--2PAGINA-OPCIONES /OPCIONES_MENU--TAREA(1)</v>
      </c>
      <c r="T31" s="74" t="s">
        <v>267</v>
      </c>
      <c r="U31" s="75" t="s">
        <v>270</v>
      </c>
      <c r="V31" s="75" t="s">
        <v>153</v>
      </c>
      <c r="W31" s="75" t="s">
        <v>88</v>
      </c>
      <c r="X31" s="76">
        <v>6</v>
      </c>
      <c r="Y31" s="77"/>
      <c r="Z31" s="77">
        <v>6</v>
      </c>
      <c r="AA31" s="77"/>
      <c r="AB31" s="77"/>
      <c r="AC31" s="78">
        <f>SUM(Y31:AB31)</f>
        <v>6</v>
      </c>
      <c r="AD31" s="330" t="s">
        <v>231</v>
      </c>
      <c r="AE31" s="79"/>
    </row>
    <row r="32" spans="2:31" ht="43.5" thickBot="1">
      <c r="Q32">
        <v>2</v>
      </c>
      <c r="S32" s="73" t="str">
        <f>$S$30 &amp;"--TAREA(" &amp;Q32 &amp;")"</f>
        <v>7-/SIGEM--2PAGINA-OPCIONES /OPCIONES_MENU--TAREA(2)</v>
      </c>
      <c r="T32" s="74" t="s">
        <v>268</v>
      </c>
      <c r="U32" s="75" t="s">
        <v>271</v>
      </c>
      <c r="V32" s="75" t="s">
        <v>153</v>
      </c>
      <c r="W32" s="75" t="s">
        <v>88</v>
      </c>
      <c r="X32" s="76">
        <v>4</v>
      </c>
      <c r="Y32" s="77"/>
      <c r="Z32" s="77">
        <v>4</v>
      </c>
      <c r="AA32" s="77"/>
      <c r="AB32" s="77"/>
      <c r="AC32" s="78">
        <f>SUM(Y32:AB32)</f>
        <v>4</v>
      </c>
      <c r="AD32" s="330" t="s">
        <v>231</v>
      </c>
      <c r="AE32" s="79"/>
    </row>
    <row r="33" spans="16:31" ht="43.5" thickBot="1">
      <c r="Q33">
        <v>3</v>
      </c>
      <c r="S33" s="73" t="str">
        <f>$S$30 &amp;"--TAREA(" &amp;Q33 &amp;")"</f>
        <v>7-/SIGEM--2PAGINA-OPCIONES /OPCIONES_MENU--TAREA(3)</v>
      </c>
      <c r="T33" s="74" t="s">
        <v>269</v>
      </c>
      <c r="U33" s="75" t="s">
        <v>272</v>
      </c>
      <c r="V33" s="75" t="s">
        <v>153</v>
      </c>
      <c r="W33" s="75" t="s">
        <v>88</v>
      </c>
      <c r="X33" s="76">
        <v>4</v>
      </c>
      <c r="Y33" s="77"/>
      <c r="Z33" s="77">
        <v>6</v>
      </c>
      <c r="AA33" s="77"/>
      <c r="AB33" s="77"/>
      <c r="AC33" s="78">
        <f>SUM(Y33:AB33)</f>
        <v>6</v>
      </c>
      <c r="AD33" s="330" t="s">
        <v>231</v>
      </c>
      <c r="AE33" s="79"/>
    </row>
    <row r="34" spans="16:31" ht="27" customHeight="1" thickBot="1">
      <c r="P34" s="1" t="s">
        <v>117</v>
      </c>
      <c r="S34" s="70" t="str">
        <f>VLOOKUP(P34,$B:$F,5,0)</f>
        <v>8-/SIGEM--8PAGINA-DATOSPEDIDOS_DATOS</v>
      </c>
      <c r="T34" s="163" t="str">
        <f>VLOOKUP(P34,$B:$G,6,0)</f>
        <v xml:space="preserve">Como usuario del sistema requiero poder ver de forma rapida el total de los pedidos pendientes </v>
      </c>
      <c r="U34" s="164"/>
      <c r="V34" s="164"/>
      <c r="W34" s="164"/>
      <c r="X34" s="164"/>
      <c r="Y34" s="164"/>
      <c r="Z34" s="164"/>
      <c r="AA34" s="164"/>
      <c r="AB34" s="164"/>
      <c r="AC34" s="164"/>
      <c r="AD34" s="116">
        <f>VLOOKUP(P34,$B:$L,11,0)</f>
        <v>2</v>
      </c>
      <c r="AE34" s="71">
        <f>SUM(AC35:AC38)</f>
        <v>44</v>
      </c>
    </row>
    <row r="35" spans="16:31" ht="43.5" thickBot="1">
      <c r="Q35">
        <v>1</v>
      </c>
      <c r="S35" s="73" t="str">
        <f>$S$34 &amp;"--TAREA(" &amp;Q35 &amp;")"</f>
        <v>8-/SIGEM--8PAGINA-DATOSPEDIDOS_DATOS--TAREA(1)</v>
      </c>
      <c r="T35" s="74" t="s">
        <v>273</v>
      </c>
      <c r="U35" s="75" t="s">
        <v>277</v>
      </c>
      <c r="V35" s="75" t="s">
        <v>153</v>
      </c>
      <c r="W35" s="75" t="s">
        <v>88</v>
      </c>
      <c r="X35" s="76">
        <v>8</v>
      </c>
      <c r="Y35" s="77"/>
      <c r="Z35" s="77">
        <v>8</v>
      </c>
      <c r="AA35" s="77"/>
      <c r="AB35" s="77"/>
      <c r="AC35" s="78">
        <f>SUM(Y35:AB35)</f>
        <v>8</v>
      </c>
      <c r="AD35" s="330" t="s">
        <v>231</v>
      </c>
      <c r="AE35" s="79"/>
    </row>
    <row r="36" spans="16:31" ht="57.75" thickBot="1">
      <c r="Q36">
        <v>2</v>
      </c>
      <c r="S36" s="73" t="str">
        <f>$S$34 &amp;"--TAREA(" &amp;Q36 &amp;")"</f>
        <v>8-/SIGEM--8PAGINA-DATOSPEDIDOS_DATOS--TAREA(2)</v>
      </c>
      <c r="T36" s="74" t="s">
        <v>274</v>
      </c>
      <c r="U36" s="75" t="s">
        <v>278</v>
      </c>
      <c r="V36" s="75" t="s">
        <v>153</v>
      </c>
      <c r="W36" s="75" t="s">
        <v>88</v>
      </c>
      <c r="X36" s="76">
        <v>12</v>
      </c>
      <c r="Y36" s="77"/>
      <c r="Z36" s="77">
        <v>12</v>
      </c>
      <c r="AA36" s="77"/>
      <c r="AB36" s="77"/>
      <c r="AC36" s="78">
        <f>SUM(Y36:AB36)</f>
        <v>12</v>
      </c>
      <c r="AD36" s="330" t="s">
        <v>231</v>
      </c>
      <c r="AE36" s="79"/>
    </row>
    <row r="37" spans="16:31" ht="43.5" thickBot="1">
      <c r="Q37">
        <v>3</v>
      </c>
      <c r="S37" s="73" t="str">
        <f>$S$34 &amp;"--TAREA(" &amp;Q37 &amp;")"</f>
        <v>8-/SIGEM--8PAGINA-DATOSPEDIDOS_DATOS--TAREA(3)</v>
      </c>
      <c r="T37" s="74" t="s">
        <v>275</v>
      </c>
      <c r="U37" s="75" t="s">
        <v>279</v>
      </c>
      <c r="V37" s="75" t="s">
        <v>153</v>
      </c>
      <c r="W37" s="75" t="s">
        <v>88</v>
      </c>
      <c r="X37" s="76">
        <v>8</v>
      </c>
      <c r="Y37" s="77"/>
      <c r="Z37" s="77">
        <v>12</v>
      </c>
      <c r="AA37" s="77"/>
      <c r="AB37" s="77"/>
      <c r="AC37" s="78">
        <f>SUM(Y37:AB37)</f>
        <v>12</v>
      </c>
      <c r="AD37" s="330" t="s">
        <v>231</v>
      </c>
      <c r="AE37" s="79"/>
    </row>
    <row r="38" spans="16:31" ht="43.5" thickBot="1">
      <c r="Q38">
        <v>4</v>
      </c>
      <c r="S38" s="73" t="str">
        <f>$S$34 &amp;"--TAREA(" &amp;Q38 &amp;")"</f>
        <v>8-/SIGEM--8PAGINA-DATOSPEDIDOS_DATOS--TAREA(4)</v>
      </c>
      <c r="T38" s="74" t="s">
        <v>276</v>
      </c>
      <c r="U38" s="75" t="s">
        <v>280</v>
      </c>
      <c r="V38" s="75" t="s">
        <v>153</v>
      </c>
      <c r="W38" s="75" t="s">
        <v>88</v>
      </c>
      <c r="X38" s="76">
        <v>12</v>
      </c>
      <c r="Y38" s="77"/>
      <c r="Z38" s="77">
        <v>12</v>
      </c>
      <c r="AA38" s="77"/>
      <c r="AB38" s="77"/>
      <c r="AC38" s="78">
        <f>SUM(Y38:AB38)</f>
        <v>12</v>
      </c>
      <c r="AD38" s="330" t="s">
        <v>231</v>
      </c>
      <c r="AE38" s="79"/>
    </row>
    <row r="39" spans="16:31" ht="27" customHeight="1" thickBot="1">
      <c r="P39" s="1" t="s">
        <v>119</v>
      </c>
      <c r="S39" s="70" t="str">
        <f>VLOOKUP(P39,$B:$F,5,0)</f>
        <v>9-/SIGEM--9PAGINA-DATOSCLIENTES_DATOS</v>
      </c>
      <c r="T39" s="163" t="str">
        <f>VLOOKUP(P39,$B:$G,6,0)</f>
        <v>Como usuario del sistema requiero poder ver el total de clientes con pedido activo</v>
      </c>
      <c r="U39" s="164"/>
      <c r="V39" s="164"/>
      <c r="W39" s="164"/>
      <c r="X39" s="164"/>
      <c r="Y39" s="164"/>
      <c r="Z39" s="164"/>
      <c r="AA39" s="164"/>
      <c r="AB39" s="164"/>
      <c r="AC39" s="164"/>
      <c r="AD39" s="116">
        <f>VLOOKUP(P39,$B:$L,11,0)</f>
        <v>2</v>
      </c>
      <c r="AE39" s="71">
        <f>SUM(AC40:AC41)</f>
        <v>16</v>
      </c>
    </row>
    <row r="40" spans="16:31" ht="72" thickBot="1">
      <c r="Q40">
        <v>1</v>
      </c>
      <c r="S40" s="73" t="str">
        <f>$S$39 &amp;"--TAREA(" &amp;Q40 &amp;")"</f>
        <v>9-/SIGEM--9PAGINA-DATOSCLIENTES_DATOS--TAREA(1)</v>
      </c>
      <c r="T40" s="74" t="s">
        <v>282</v>
      </c>
      <c r="U40" s="75" t="s">
        <v>286</v>
      </c>
      <c r="V40" s="75" t="s">
        <v>153</v>
      </c>
      <c r="W40" s="75" t="s">
        <v>88</v>
      </c>
      <c r="X40" s="76">
        <v>4</v>
      </c>
      <c r="Y40" s="77"/>
      <c r="Z40" s="77">
        <v>6</v>
      </c>
      <c r="AA40" s="77"/>
      <c r="AB40" s="77"/>
      <c r="AC40" s="78">
        <f>SUM(Y40:AB40)</f>
        <v>6</v>
      </c>
      <c r="AD40" s="330" t="s">
        <v>231</v>
      </c>
      <c r="AE40" s="79"/>
    </row>
    <row r="41" spans="16:31" ht="43.5" thickBot="1">
      <c r="Q41">
        <v>2</v>
      </c>
      <c r="S41" s="73" t="str">
        <f>$S$39 &amp;"--TAREA(" &amp;Q41 &amp;")"</f>
        <v>9-/SIGEM--9PAGINA-DATOSCLIENTES_DATOS--TAREA(2)</v>
      </c>
      <c r="T41" s="74" t="s">
        <v>283</v>
      </c>
      <c r="U41" s="75" t="s">
        <v>287</v>
      </c>
      <c r="V41" s="75" t="s">
        <v>153</v>
      </c>
      <c r="W41" s="75" t="s">
        <v>88</v>
      </c>
      <c r="X41" s="76">
        <v>8</v>
      </c>
      <c r="Y41" s="77"/>
      <c r="Z41" s="77">
        <v>10</v>
      </c>
      <c r="AA41" s="77"/>
      <c r="AB41" s="77"/>
      <c r="AC41" s="78">
        <f>SUM(Y41:AB41)</f>
        <v>10</v>
      </c>
      <c r="AD41" s="330" t="s">
        <v>231</v>
      </c>
      <c r="AE41" s="79"/>
    </row>
    <row r="42" spans="16:31" ht="27" customHeight="1" thickBot="1">
      <c r="P42" s="1" t="s">
        <v>120</v>
      </c>
      <c r="S42" s="70" t="str">
        <f>VLOOKUP(P42,$B:$F,5,0)</f>
        <v>10-/SIGEM--10PAGINA_SKUSKUS_DATOS</v>
      </c>
      <c r="T42" s="163" t="str">
        <f>VLOOKUP(P42,$B:$G,6,0)</f>
        <v>Como usuario del sistema requierpo poder ver el total de SKU'S solicitados en el total de los pedidos.</v>
      </c>
      <c r="U42" s="164"/>
      <c r="V42" s="164"/>
      <c r="W42" s="164"/>
      <c r="X42" s="164"/>
      <c r="Y42" s="164"/>
      <c r="Z42" s="164"/>
      <c r="AA42" s="164"/>
      <c r="AB42" s="164"/>
      <c r="AC42" s="164"/>
      <c r="AD42" s="116">
        <f>VLOOKUP(P42,$B:$L,11,0)</f>
        <v>2</v>
      </c>
      <c r="AE42" s="71">
        <f>SUM(AC43:AC44)</f>
        <v>10</v>
      </c>
    </row>
    <row r="43" spans="16:31" ht="57.75" thickBot="1">
      <c r="Q43">
        <v>1</v>
      </c>
      <c r="S43" s="73" t="str">
        <f>$S$42 &amp;"--TAREA(" &amp;Q43 &amp;")"</f>
        <v>10-/SIGEM--10PAGINA_SKUSKUS_DATOS--TAREA(1)</v>
      </c>
      <c r="T43" s="74" t="s">
        <v>284</v>
      </c>
      <c r="U43" s="75" t="s">
        <v>288</v>
      </c>
      <c r="V43" s="75" t="s">
        <v>153</v>
      </c>
      <c r="W43" s="75" t="s">
        <v>88</v>
      </c>
      <c r="X43" s="76">
        <v>4</v>
      </c>
      <c r="Y43" s="77"/>
      <c r="Z43" s="77">
        <v>4</v>
      </c>
      <c r="AA43" s="77"/>
      <c r="AB43" s="77"/>
      <c r="AC43" s="78">
        <f>SUM(Y43:AB43)</f>
        <v>4</v>
      </c>
      <c r="AD43" s="330" t="s">
        <v>231</v>
      </c>
      <c r="AE43" s="79"/>
    </row>
    <row r="44" spans="16:31" ht="43.5" thickBot="1">
      <c r="Q44">
        <v>2</v>
      </c>
      <c r="S44" s="73" t="str">
        <f>$S$42 &amp;"--TAREA(" &amp;Q44 &amp;")"</f>
        <v>10-/SIGEM--10PAGINA_SKUSKUS_DATOS--TAREA(2)</v>
      </c>
      <c r="T44" s="74" t="s">
        <v>285</v>
      </c>
      <c r="U44" s="75" t="s">
        <v>289</v>
      </c>
      <c r="V44" s="75" t="s">
        <v>153</v>
      </c>
      <c r="W44" s="75" t="s">
        <v>88</v>
      </c>
      <c r="X44" s="76">
        <v>6</v>
      </c>
      <c r="Y44" s="77"/>
      <c r="Z44" s="77">
        <v>6</v>
      </c>
      <c r="AA44" s="77"/>
      <c r="AB44" s="77"/>
      <c r="AC44" s="78">
        <f>SUM(Y44:AB44)</f>
        <v>6</v>
      </c>
      <c r="AD44" s="330" t="s">
        <v>231</v>
      </c>
      <c r="AE44" s="79"/>
    </row>
    <row r="45" spans="16:31" ht="27" customHeight="1" thickBot="1">
      <c r="P45" s="1" t="s">
        <v>123</v>
      </c>
      <c r="S45" s="70" t="str">
        <f>VLOOKUP(P45,$B:$F,5,0)</f>
        <v>11-/SIGEM--11PAGINA_CASHCASH_DATOS</v>
      </c>
      <c r="T45" s="163" t="str">
        <f>VLOOKUP(P45,$B:$G,6,0)</f>
        <v>Como administrador del sistema requierpo poder ver el total de dinero amortizado en pedidos para evaluar inversion y forecast</v>
      </c>
      <c r="U45" s="164"/>
      <c r="V45" s="164"/>
      <c r="W45" s="164"/>
      <c r="X45" s="164"/>
      <c r="Y45" s="164"/>
      <c r="Z45" s="164"/>
      <c r="AA45" s="164"/>
      <c r="AB45" s="164"/>
      <c r="AC45" s="164"/>
      <c r="AD45" s="116">
        <f>VLOOKUP(P45,$B:$L,11,0)</f>
        <v>2</v>
      </c>
      <c r="AE45" s="71">
        <f>SUM(AC46:AC48)</f>
        <v>12</v>
      </c>
    </row>
    <row r="46" spans="16:31" ht="72" thickBot="1">
      <c r="Q46">
        <v>1</v>
      </c>
      <c r="S46" s="73" t="str">
        <f>$S$45 &amp;"--TAREA(" &amp;Q46 &amp;")"</f>
        <v>11-/SIGEM--11PAGINA_CASHCASH_DATOS--TAREA(1)</v>
      </c>
      <c r="T46" s="74" t="s">
        <v>290</v>
      </c>
      <c r="U46" s="75" t="s">
        <v>293</v>
      </c>
      <c r="V46" s="75" t="s">
        <v>146</v>
      </c>
      <c r="W46" s="75" t="s">
        <v>88</v>
      </c>
      <c r="X46" s="76">
        <v>4</v>
      </c>
      <c r="Y46" s="77"/>
      <c r="Z46" s="77">
        <v>4</v>
      </c>
      <c r="AA46" s="77"/>
      <c r="AB46" s="77"/>
      <c r="AC46" s="78">
        <f>SUM(Y46:AB46)</f>
        <v>4</v>
      </c>
      <c r="AD46" s="330" t="s">
        <v>231</v>
      </c>
      <c r="AE46" s="79"/>
    </row>
    <row r="47" spans="16:31" ht="72" thickBot="1">
      <c r="Q47">
        <v>2</v>
      </c>
      <c r="S47" s="73" t="str">
        <f>$S$45 &amp;"--TAREA(" &amp;Q47 &amp;")"</f>
        <v>11-/SIGEM--11PAGINA_CASHCASH_DATOS--TAREA(2)</v>
      </c>
      <c r="T47" s="74" t="s">
        <v>291</v>
      </c>
      <c r="U47" s="75" t="s">
        <v>293</v>
      </c>
      <c r="V47" s="75" t="s">
        <v>146</v>
      </c>
      <c r="W47" s="75" t="s">
        <v>88</v>
      </c>
      <c r="X47" s="76">
        <v>4</v>
      </c>
      <c r="Y47" s="77"/>
      <c r="Z47" s="77">
        <v>4</v>
      </c>
      <c r="AA47" s="77"/>
      <c r="AB47" s="77"/>
      <c r="AC47" s="78">
        <f>SUM(Y47:AB47)</f>
        <v>4</v>
      </c>
      <c r="AD47" s="330" t="s">
        <v>231</v>
      </c>
      <c r="AE47" s="79"/>
    </row>
    <row r="48" spans="16:31" ht="72" thickBot="1">
      <c r="Q48">
        <v>3</v>
      </c>
      <c r="S48" s="73" t="str">
        <f>$S$45 &amp;"--TAREA(" &amp;Q48 &amp;")"</f>
        <v>11-/SIGEM--11PAGINA_CASHCASH_DATOS--TAREA(3)</v>
      </c>
      <c r="T48" s="74" t="s">
        <v>292</v>
      </c>
      <c r="U48" s="75" t="s">
        <v>294</v>
      </c>
      <c r="V48" s="75" t="s">
        <v>146</v>
      </c>
      <c r="W48" s="75" t="s">
        <v>88</v>
      </c>
      <c r="X48" s="76">
        <v>4</v>
      </c>
      <c r="Y48" s="77"/>
      <c r="Z48" s="77">
        <v>4</v>
      </c>
      <c r="AA48" s="77"/>
      <c r="AB48" s="77"/>
      <c r="AC48" s="78">
        <f>SUM(Y48:AB48)</f>
        <v>4</v>
      </c>
      <c r="AD48" s="330" t="s">
        <v>231</v>
      </c>
      <c r="AE48" s="79"/>
    </row>
    <row r="49" spans="16:31" ht="27" customHeight="1" thickBot="1">
      <c r="P49" s="1" t="s">
        <v>126</v>
      </c>
      <c r="S49" s="70" t="str">
        <f>VLOOKUP(P49,$B:$F,5,0)</f>
        <v>12-/SIGEM--12PAG_INVENTARIOINVENTARIO</v>
      </c>
      <c r="T49" s="163" t="str">
        <f>VLOOKUP(P49,$B:$G,6,0)</f>
        <v>Como usuario del sistema requiero poder ver el inventario y existencia del Stock de sku's</v>
      </c>
      <c r="U49" s="164"/>
      <c r="V49" s="164"/>
      <c r="W49" s="164"/>
      <c r="X49" s="164"/>
      <c r="Y49" s="164"/>
      <c r="Z49" s="164"/>
      <c r="AA49" s="164"/>
      <c r="AB49" s="164"/>
      <c r="AC49" s="164"/>
      <c r="AD49" s="116">
        <f>VLOOKUP(P49,$B:$L,11,0)</f>
        <v>4</v>
      </c>
      <c r="AE49" s="71">
        <f>SUM(AC50:AC52)</f>
        <v>28</v>
      </c>
    </row>
    <row r="50" spans="16:31" ht="43.5" thickBot="1">
      <c r="Q50">
        <v>1</v>
      </c>
      <c r="S50" s="73" t="str">
        <f>$S$49 &amp;"--TAREA(" &amp;Q50 &amp;")"</f>
        <v>12-/SIGEM--12PAG_INVENTARIOINVENTARIO--TAREA(1)</v>
      </c>
      <c r="T50" s="74" t="s">
        <v>295</v>
      </c>
      <c r="U50" s="75" t="s">
        <v>298</v>
      </c>
      <c r="V50" s="75" t="s">
        <v>146</v>
      </c>
      <c r="W50" s="75" t="s">
        <v>88</v>
      </c>
      <c r="X50" s="76">
        <v>8</v>
      </c>
      <c r="Y50" s="77"/>
      <c r="Z50" s="77"/>
      <c r="AA50" s="77"/>
      <c r="AB50" s="77">
        <v>12</v>
      </c>
      <c r="AC50" s="78">
        <f>SUM(Y50:AB50)</f>
        <v>12</v>
      </c>
      <c r="AD50" s="330" t="s">
        <v>227</v>
      </c>
      <c r="AE50" s="79"/>
    </row>
    <row r="51" spans="16:31" ht="43.5" thickBot="1">
      <c r="Q51">
        <v>2</v>
      </c>
      <c r="S51" s="73" t="str">
        <f>$S$49 &amp;"--TAREA(" &amp;Q51 &amp;")"</f>
        <v>12-/SIGEM--12PAG_INVENTARIOINVENTARIO--TAREA(2)</v>
      </c>
      <c r="T51" s="74" t="s">
        <v>296</v>
      </c>
      <c r="U51" s="75" t="s">
        <v>299</v>
      </c>
      <c r="V51" s="75" t="s">
        <v>146</v>
      </c>
      <c r="W51" s="75" t="s">
        <v>88</v>
      </c>
      <c r="X51" s="76">
        <v>6</v>
      </c>
      <c r="Y51" s="77"/>
      <c r="Z51" s="77"/>
      <c r="AA51" s="77"/>
      <c r="AB51" s="77">
        <v>10</v>
      </c>
      <c r="AC51" s="78">
        <f>SUM(Y51:AB51)</f>
        <v>10</v>
      </c>
      <c r="AD51" s="330" t="s">
        <v>227</v>
      </c>
      <c r="AE51" s="79"/>
    </row>
    <row r="52" spans="16:31" ht="43.5" thickBot="1">
      <c r="Q52">
        <v>3</v>
      </c>
      <c r="S52" s="73" t="str">
        <f>$S$49 &amp;"--TAREA(" &amp;Q52 &amp;")"</f>
        <v>12-/SIGEM--12PAG_INVENTARIOINVENTARIO--TAREA(3)</v>
      </c>
      <c r="T52" s="74" t="s">
        <v>297</v>
      </c>
      <c r="U52" s="75" t="s">
        <v>300</v>
      </c>
      <c r="V52" s="75" t="s">
        <v>146</v>
      </c>
      <c r="W52" s="75" t="s">
        <v>88</v>
      </c>
      <c r="X52" s="76">
        <v>4</v>
      </c>
      <c r="Y52" s="77"/>
      <c r="Z52" s="77"/>
      <c r="AA52" s="77"/>
      <c r="AB52" s="77">
        <v>6</v>
      </c>
      <c r="AC52" s="78">
        <f>SUM(Y52:AB52)</f>
        <v>6</v>
      </c>
      <c r="AD52" s="330" t="s">
        <v>227</v>
      </c>
      <c r="AE52" s="79"/>
    </row>
    <row r="53" spans="16:31" ht="27" customHeight="1" thickBot="1">
      <c r="P53" s="1" t="s">
        <v>128</v>
      </c>
      <c r="S53" s="70" t="str">
        <f>VLOOKUP(P53,$B:$F,5,0)</f>
        <v>13-/SIGEM--13PAG_CLIENTESCLIENTES</v>
      </c>
      <c r="T53" s="163" t="str">
        <f>VLOOKUP(P53,$B:$G,6,0)</f>
        <v>Como administrador del sistema requiero poder ver el total de los clientes que tengo edades de alta para poder evaluar el estatus del mismo, así como su cartera vencida</v>
      </c>
      <c r="U53" s="164"/>
      <c r="V53" s="164"/>
      <c r="W53" s="164"/>
      <c r="X53" s="164"/>
      <c r="Y53" s="164"/>
      <c r="Z53" s="164"/>
      <c r="AA53" s="164"/>
      <c r="AB53" s="164"/>
      <c r="AC53" s="164"/>
      <c r="AD53" s="116">
        <f>VLOOKUP(P53,$B:$L,11,0)</f>
        <v>4</v>
      </c>
      <c r="AE53" s="71">
        <f>SUM(AC54:AC57)</f>
        <v>44</v>
      </c>
    </row>
    <row r="54" spans="16:31" ht="43.5" thickBot="1">
      <c r="Q54">
        <v>1</v>
      </c>
      <c r="S54" s="73" t="str">
        <f>$S$53 &amp;"--TAREA(" &amp;Q54 &amp;")"</f>
        <v>13-/SIGEM--13PAG_CLIENTESCLIENTES--TAREA(1)</v>
      </c>
      <c r="T54" s="74" t="s">
        <v>301</v>
      </c>
      <c r="U54" s="75" t="s">
        <v>305</v>
      </c>
      <c r="V54" s="75" t="s">
        <v>146</v>
      </c>
      <c r="W54" s="75" t="s">
        <v>88</v>
      </c>
      <c r="X54" s="76">
        <v>8</v>
      </c>
      <c r="Y54" s="77"/>
      <c r="Z54" s="77"/>
      <c r="AA54" s="77"/>
      <c r="AB54" s="77">
        <v>8</v>
      </c>
      <c r="AC54" s="78">
        <f>SUM(Y54:AB54)</f>
        <v>8</v>
      </c>
      <c r="AD54" s="330" t="s">
        <v>227</v>
      </c>
      <c r="AE54" s="79"/>
    </row>
    <row r="55" spans="16:31" ht="43.5" thickBot="1">
      <c r="Q55">
        <v>2</v>
      </c>
      <c r="S55" s="73" t="str">
        <f>$S$53 &amp;"--TAREA(" &amp;Q55 &amp;")"</f>
        <v>13-/SIGEM--13PAG_CLIENTESCLIENTES--TAREA(2)</v>
      </c>
      <c r="T55" s="74" t="s">
        <v>302</v>
      </c>
      <c r="U55" s="75" t="s">
        <v>306</v>
      </c>
      <c r="V55" s="75" t="s">
        <v>154</v>
      </c>
      <c r="W55" s="75" t="s">
        <v>88</v>
      </c>
      <c r="X55" s="76">
        <v>12</v>
      </c>
      <c r="Y55" s="77"/>
      <c r="Z55" s="77"/>
      <c r="AA55" s="77"/>
      <c r="AB55" s="77">
        <v>12</v>
      </c>
      <c r="AC55" s="78">
        <f>SUM(Y55:AB55)</f>
        <v>12</v>
      </c>
      <c r="AD55" s="330" t="s">
        <v>227</v>
      </c>
      <c r="AE55" s="79"/>
    </row>
    <row r="56" spans="16:31" ht="57.75" thickBot="1">
      <c r="Q56">
        <v>3</v>
      </c>
      <c r="S56" s="73" t="str">
        <f>$S$53 &amp;"--TAREA(" &amp;Q56 &amp;")"</f>
        <v>13-/SIGEM--13PAG_CLIENTESCLIENTES--TAREA(3)</v>
      </c>
      <c r="T56" s="74" t="s">
        <v>303</v>
      </c>
      <c r="U56" s="75" t="s">
        <v>307</v>
      </c>
      <c r="V56" s="75" t="s">
        <v>146</v>
      </c>
      <c r="W56" s="75" t="s">
        <v>88</v>
      </c>
      <c r="X56" s="76">
        <v>8</v>
      </c>
      <c r="Y56" s="77"/>
      <c r="Z56" s="77"/>
      <c r="AA56" s="77"/>
      <c r="AB56" s="77">
        <v>12</v>
      </c>
      <c r="AC56" s="78">
        <f>SUM(Y56:AB56)</f>
        <v>12</v>
      </c>
      <c r="AD56" s="330" t="s">
        <v>227</v>
      </c>
      <c r="AE56" s="79"/>
    </row>
    <row r="57" spans="16:31" ht="43.5" thickBot="1">
      <c r="Q57">
        <v>4</v>
      </c>
      <c r="S57" s="73" t="str">
        <f>$S$53 &amp;"--TAREA(" &amp;Q57 &amp;")"</f>
        <v>13-/SIGEM--13PAG_CLIENTESCLIENTES--TAREA(4)</v>
      </c>
      <c r="T57" s="74" t="s">
        <v>304</v>
      </c>
      <c r="U57" s="75" t="s">
        <v>155</v>
      </c>
      <c r="V57" s="75" t="s">
        <v>156</v>
      </c>
      <c r="W57" s="75" t="s">
        <v>88</v>
      </c>
      <c r="X57" s="76">
        <v>10</v>
      </c>
      <c r="Y57" s="77"/>
      <c r="Z57" s="77"/>
      <c r="AA57" s="77"/>
      <c r="AB57" s="77">
        <v>12</v>
      </c>
      <c r="AC57" s="78">
        <f>SUM(Y57:AB57)</f>
        <v>12</v>
      </c>
      <c r="AD57" s="330" t="s">
        <v>227</v>
      </c>
      <c r="AE57" s="79"/>
    </row>
    <row r="58" spans="16:31" ht="27" customHeight="1" thickBot="1">
      <c r="P58" s="1" t="s">
        <v>130</v>
      </c>
      <c r="S58" s="70" t="str">
        <f>VLOOKUP(P58,$B:$F,5,0)</f>
        <v>14-/SIGEM--14PAG_PEDIDOSPEDIDOS</v>
      </c>
      <c r="T58" s="163" t="str">
        <f>VLOOKUP(P58,$B:$G,6,0)</f>
        <v>Como administrador del sistema requiro poder ver el historia de pedidos de los clientes para poder evaluar las compras generales de cada cliente.</v>
      </c>
      <c r="U58" s="164"/>
      <c r="V58" s="164"/>
      <c r="W58" s="164"/>
      <c r="X58" s="164"/>
      <c r="Y58" s="164"/>
      <c r="Z58" s="164"/>
      <c r="AA58" s="164"/>
      <c r="AB58" s="164"/>
      <c r="AC58" s="164"/>
      <c r="AD58" s="116">
        <f>VLOOKUP(P58,$B:$L,11,0)</f>
        <v>4</v>
      </c>
      <c r="AE58" s="71">
        <f>SUM(AC59:AC61)</f>
        <v>24</v>
      </c>
    </row>
    <row r="59" spans="16:31" ht="43.5" thickBot="1">
      <c r="Q59">
        <v>1</v>
      </c>
      <c r="S59" s="73" t="str">
        <f>$S$58 &amp;"--TAREA(" &amp;Q59 &amp;")"</f>
        <v>14-/SIGEM--14PAG_PEDIDOSPEDIDOS--TAREA(1)</v>
      </c>
      <c r="T59" s="74" t="s">
        <v>311</v>
      </c>
      <c r="U59" s="74" t="s">
        <v>308</v>
      </c>
      <c r="V59" s="75" t="s">
        <v>156</v>
      </c>
      <c r="W59" s="75" t="s">
        <v>88</v>
      </c>
      <c r="X59" s="76">
        <v>4</v>
      </c>
      <c r="Y59" s="77"/>
      <c r="Z59" s="77"/>
      <c r="AA59" s="77"/>
      <c r="AB59" s="77">
        <v>6</v>
      </c>
      <c r="AC59" s="78">
        <f>SUM(Y59:AB59)</f>
        <v>6</v>
      </c>
      <c r="AD59" s="330" t="s">
        <v>227</v>
      </c>
      <c r="AE59" s="79"/>
    </row>
    <row r="60" spans="16:31" ht="43.5" thickBot="1">
      <c r="Q60">
        <v>2</v>
      </c>
      <c r="S60" s="73" t="str">
        <f>$S$58 &amp;"--TAREA(" &amp;Q60 &amp;")"</f>
        <v>14-/SIGEM--14PAG_PEDIDOSPEDIDOS--TAREA(2)</v>
      </c>
      <c r="T60" s="74" t="s">
        <v>312</v>
      </c>
      <c r="U60" s="74" t="s">
        <v>309</v>
      </c>
      <c r="V60" s="75" t="s">
        <v>156</v>
      </c>
      <c r="W60" s="75" t="s">
        <v>88</v>
      </c>
      <c r="X60" s="76">
        <v>4</v>
      </c>
      <c r="Y60" s="77"/>
      <c r="Z60" s="77"/>
      <c r="AA60" s="77"/>
      <c r="AB60" s="77">
        <v>6</v>
      </c>
      <c r="AC60" s="78">
        <f>SUM(Y60:AB60)</f>
        <v>6</v>
      </c>
      <c r="AD60" s="330" t="s">
        <v>227</v>
      </c>
      <c r="AE60" s="79"/>
    </row>
    <row r="61" spans="16:31" ht="43.5" thickBot="1">
      <c r="Q61">
        <v>3</v>
      </c>
      <c r="S61" s="73" t="str">
        <f>$S$58 &amp;"--TAREA(" &amp;Q61 &amp;")"</f>
        <v>14-/SIGEM--14PAG_PEDIDOSPEDIDOS--TAREA(3)</v>
      </c>
      <c r="T61" s="74" t="s">
        <v>313</v>
      </c>
      <c r="U61" s="74" t="s">
        <v>310</v>
      </c>
      <c r="V61" s="75" t="s">
        <v>156</v>
      </c>
      <c r="W61" s="75" t="s">
        <v>88</v>
      </c>
      <c r="X61" s="76">
        <v>8</v>
      </c>
      <c r="Y61" s="77"/>
      <c r="Z61" s="77"/>
      <c r="AA61" s="77"/>
      <c r="AB61" s="77">
        <v>12</v>
      </c>
      <c r="AC61" s="78">
        <f>SUM(Y61:AB61)</f>
        <v>12</v>
      </c>
      <c r="AD61" s="330" t="s">
        <v>227</v>
      </c>
      <c r="AE61" s="79"/>
    </row>
    <row r="62" spans="16:31" ht="27" customHeight="1" thickBot="1">
      <c r="P62" s="1" t="s">
        <v>132</v>
      </c>
      <c r="Q62">
        <v>4</v>
      </c>
      <c r="S62" s="70" t="str">
        <f>VLOOKUP(P62,$B:$F,5,0)</f>
        <v>15-/SIGEM--15PAG_USUARIOSUSUARIOS</v>
      </c>
      <c r="T62" s="163" t="str">
        <f>VLOOKUP(P62,$B:$G,6,0)</f>
        <v>Como usuario del sistema requierpo poder dar de alta y baja a usuarios en eel sistema, para poder generar cotrol de accesos al mismo</v>
      </c>
      <c r="U62" s="164"/>
      <c r="V62" s="164"/>
      <c r="W62" s="164"/>
      <c r="X62" s="164"/>
      <c r="Y62" s="164"/>
      <c r="Z62" s="164"/>
      <c r="AA62" s="164"/>
      <c r="AB62" s="164"/>
      <c r="AC62" s="164"/>
      <c r="AD62" s="116">
        <f>VLOOKUP(P62,$B:$L,11,0)</f>
        <v>3</v>
      </c>
      <c r="AE62" s="71">
        <f>SUM(AC63)</f>
        <v>6</v>
      </c>
    </row>
    <row r="63" spans="16:31" ht="57.75" thickBot="1">
      <c r="Q63">
        <v>1</v>
      </c>
      <c r="S63" s="73" t="str">
        <f>$S$62 &amp;"--TAREA(" &amp;Q63 &amp;")"</f>
        <v>15-/SIGEM--15PAG_USUARIOSUSUARIOS--TAREA(1)</v>
      </c>
      <c r="T63" s="74" t="s">
        <v>316</v>
      </c>
      <c r="U63" s="75" t="s">
        <v>317</v>
      </c>
      <c r="V63" s="75" t="s">
        <v>156</v>
      </c>
      <c r="W63" s="75" t="s">
        <v>88</v>
      </c>
      <c r="X63" s="76">
        <v>6</v>
      </c>
      <c r="Y63" s="77"/>
      <c r="Z63" s="77"/>
      <c r="AA63" s="77">
        <v>6</v>
      </c>
      <c r="AB63" s="77"/>
      <c r="AC63" s="78">
        <f>SUM(Y63:AB63)</f>
        <v>6</v>
      </c>
      <c r="AD63" s="330" t="s">
        <v>228</v>
      </c>
      <c r="AE63" s="79"/>
    </row>
    <row r="64" spans="16:31" ht="27" customHeight="1" thickBot="1">
      <c r="P64" s="1" t="s">
        <v>134</v>
      </c>
      <c r="Q64">
        <v>2</v>
      </c>
      <c r="S64" s="70" t="str">
        <f>VLOOKUP(P64,$B:$F,5,0)</f>
        <v>16-/SIGEM--16AJUSTESMODIFICAR_PEDIDO</v>
      </c>
      <c r="T64" s="163" t="str">
        <f>VLOOKUP(P64,$B:$G,6,0)</f>
        <v>Como usuario del sistema requiero poder modificar un pedido del un cliente</v>
      </c>
      <c r="U64" s="164"/>
      <c r="V64" s="164"/>
      <c r="W64" s="164"/>
      <c r="X64" s="164"/>
      <c r="Y64" s="164"/>
      <c r="Z64" s="164"/>
      <c r="AA64" s="164"/>
      <c r="AB64" s="164"/>
      <c r="AC64" s="164"/>
      <c r="AD64" s="116">
        <f>VLOOKUP(P64,$B:$L,11,0)</f>
        <v>4</v>
      </c>
      <c r="AE64" s="71">
        <f>SUM(AC65:AC66)</f>
        <v>22</v>
      </c>
    </row>
    <row r="65" spans="16:31" ht="43.5" thickBot="1">
      <c r="Q65">
        <v>3</v>
      </c>
      <c r="S65" s="73" t="str">
        <f>$S$64 &amp;"--TAREA(" &amp;Q65 &amp;")"</f>
        <v>16-/SIGEM--16AJUSTESMODIFICAR_PEDIDO--TAREA(3)</v>
      </c>
      <c r="T65" s="74" t="s">
        <v>320</v>
      </c>
      <c r="U65" s="74" t="s">
        <v>207</v>
      </c>
      <c r="V65" s="75" t="s">
        <v>156</v>
      </c>
      <c r="W65" s="75" t="s">
        <v>88</v>
      </c>
      <c r="X65" s="76">
        <v>8</v>
      </c>
      <c r="Y65" s="77"/>
      <c r="Z65" s="77"/>
      <c r="AA65" s="77"/>
      <c r="AB65" s="77">
        <v>10</v>
      </c>
      <c r="AC65" s="78">
        <f>SUM(Y65:AB65)</f>
        <v>10</v>
      </c>
      <c r="AD65" s="330" t="s">
        <v>227</v>
      </c>
      <c r="AE65" s="79"/>
    </row>
    <row r="66" spans="16:31" ht="70.5" customHeight="1" thickBot="1">
      <c r="Q66">
        <v>4</v>
      </c>
      <c r="S66" s="73" t="str">
        <f>$S$64 &amp;"--TAREA(" &amp;Q66 &amp;")"</f>
        <v>16-/SIGEM--16AJUSTESMODIFICAR_PEDIDO--TAREA(4)</v>
      </c>
      <c r="T66" s="74" t="s">
        <v>319</v>
      </c>
      <c r="U66" s="74" t="s">
        <v>318</v>
      </c>
      <c r="V66" s="75" t="s">
        <v>157</v>
      </c>
      <c r="W66" s="75" t="s">
        <v>88</v>
      </c>
      <c r="X66" s="76">
        <v>4</v>
      </c>
      <c r="Y66" s="77"/>
      <c r="Z66" s="77"/>
      <c r="AA66" s="77"/>
      <c r="AB66" s="77">
        <v>12</v>
      </c>
      <c r="AC66" s="78">
        <f>SUM(Y66:AB66)</f>
        <v>12</v>
      </c>
      <c r="AD66" s="330" t="s">
        <v>227</v>
      </c>
      <c r="AE66" s="79"/>
    </row>
    <row r="67" spans="16:31" ht="27" customHeight="1" thickBot="1">
      <c r="P67" s="1" t="s">
        <v>137</v>
      </c>
      <c r="S67" s="70" t="str">
        <f>VLOOKUP(P67,$B:$F,5,0)</f>
        <v>17-/SIGEM--17AJUSTES_2MODIFICAR_CLIENTES</v>
      </c>
      <c r="T67" s="163" t="str">
        <f>VLOOKUP(P67,$B:$G,6,0)</f>
        <v>Como usuario del sistema requiero poder dar de alta clientes o modificar datos.</v>
      </c>
      <c r="U67" s="164"/>
      <c r="V67" s="164"/>
      <c r="W67" s="164"/>
      <c r="X67" s="164"/>
      <c r="Y67" s="164"/>
      <c r="Z67" s="164"/>
      <c r="AA67" s="164"/>
      <c r="AB67" s="164"/>
      <c r="AC67" s="164"/>
      <c r="AD67" s="116">
        <f>VLOOKUP(P67,$B:$L,11,0)</f>
        <v>4</v>
      </c>
      <c r="AE67" s="71">
        <f>SUM(AC68:AC69)</f>
        <v>24</v>
      </c>
    </row>
    <row r="68" spans="16:31" ht="43.5" thickBot="1">
      <c r="Q68">
        <v>1</v>
      </c>
      <c r="S68" s="73" t="str">
        <f>$S$67 &amp;"--TAREA(" &amp;Q68 &amp;")"</f>
        <v>17-/SIGEM--17AJUSTES_2MODIFICAR_CLIENTES--TAREA(1)</v>
      </c>
      <c r="T68" s="74" t="s">
        <v>321</v>
      </c>
      <c r="U68" s="75" t="s">
        <v>336</v>
      </c>
      <c r="V68" s="75" t="s">
        <v>158</v>
      </c>
      <c r="W68" s="75" t="s">
        <v>88</v>
      </c>
      <c r="X68" s="76">
        <v>12</v>
      </c>
      <c r="Y68" s="77"/>
      <c r="Z68" s="77"/>
      <c r="AA68" s="77"/>
      <c r="AB68" s="77">
        <v>12</v>
      </c>
      <c r="AC68" s="78">
        <f>SUM(Y68:AB68)</f>
        <v>12</v>
      </c>
      <c r="AD68" s="330" t="s">
        <v>227</v>
      </c>
      <c r="AE68" s="79"/>
    </row>
    <row r="69" spans="16:31" ht="43.5" thickBot="1">
      <c r="Q69">
        <v>2</v>
      </c>
      <c r="S69" s="73" t="str">
        <f>$S$67 &amp;"--TAREA(" &amp;Q69 &amp;")"</f>
        <v>17-/SIGEM--17AJUSTES_2MODIFICAR_CLIENTES--TAREA(2)</v>
      </c>
      <c r="T69" s="74" t="s">
        <v>322</v>
      </c>
      <c r="U69" s="75" t="s">
        <v>337</v>
      </c>
      <c r="V69" s="75" t="s">
        <v>158</v>
      </c>
      <c r="W69" s="75" t="s">
        <v>88</v>
      </c>
      <c r="X69" s="76">
        <v>12</v>
      </c>
      <c r="Y69" s="77"/>
      <c r="Z69" s="77"/>
      <c r="AA69" s="77"/>
      <c r="AB69" s="77">
        <v>12</v>
      </c>
      <c r="AC69" s="78">
        <f>SUM(Y69:AB69)</f>
        <v>12</v>
      </c>
      <c r="AD69" s="330" t="s">
        <v>227</v>
      </c>
      <c r="AE69" s="79"/>
    </row>
    <row r="70" spans="16:31" ht="27" customHeight="1" thickBot="1">
      <c r="P70" s="1" t="s">
        <v>140</v>
      </c>
      <c r="Q70">
        <v>3</v>
      </c>
      <c r="S70" s="70" t="str">
        <f>VLOOKUP(P70,$B:$F,5,0)</f>
        <v>18-/SIGEM--18AJUSTES_3MODIFICAR_INVENTARIO</v>
      </c>
      <c r="T70" s="163" t="str">
        <f>VLOOKUP(P70,$B:$G,6,0)</f>
        <v>Como usuario del sistema requiero poder hacer sugerencias de ajuste a mi inventario.</v>
      </c>
      <c r="U70" s="164"/>
      <c r="V70" s="164"/>
      <c r="W70" s="164"/>
      <c r="X70" s="164"/>
      <c r="Y70" s="164"/>
      <c r="Z70" s="164"/>
      <c r="AA70" s="164"/>
      <c r="AB70" s="164"/>
      <c r="AC70" s="164"/>
      <c r="AD70" s="116">
        <f>VLOOKUP(P70,$B:$L,11,0)</f>
        <v>4</v>
      </c>
      <c r="AE70" s="71">
        <f>SUM(AC71:AC73)</f>
        <v>48</v>
      </c>
    </row>
    <row r="71" spans="16:31" ht="43.5" thickBot="1">
      <c r="Q71">
        <v>1</v>
      </c>
      <c r="S71" s="73" t="str">
        <f>$S$70 &amp;"--TAREA(" &amp;Q71 &amp;")"</f>
        <v>18-/SIGEM--18AJUSTES_3MODIFICAR_INVENTARIO--TAREA(1)</v>
      </c>
      <c r="T71" s="74" t="s">
        <v>323</v>
      </c>
      <c r="U71" s="75" t="s">
        <v>338</v>
      </c>
      <c r="V71" s="75" t="s">
        <v>158</v>
      </c>
      <c r="W71" s="75" t="s">
        <v>88</v>
      </c>
      <c r="X71" s="76">
        <v>16</v>
      </c>
      <c r="Y71" s="77"/>
      <c r="Z71" s="77"/>
      <c r="AA71" s="77"/>
      <c r="AB71" s="77">
        <v>16</v>
      </c>
      <c r="AC71" s="78">
        <f>SUM(Y71:AB71)</f>
        <v>16</v>
      </c>
      <c r="AD71" s="330" t="s">
        <v>227</v>
      </c>
      <c r="AE71" s="79"/>
    </row>
    <row r="72" spans="16:31" ht="43.5" thickBot="1">
      <c r="Q72">
        <v>2</v>
      </c>
      <c r="S72" s="73" t="str">
        <f>$S$70 &amp;"--TAREA(" &amp;Q72 &amp;")"</f>
        <v>18-/SIGEM--18AJUSTES_3MODIFICAR_INVENTARIO--TAREA(2)</v>
      </c>
      <c r="T72" s="74" t="s">
        <v>324</v>
      </c>
      <c r="U72" s="75" t="s">
        <v>339</v>
      </c>
      <c r="V72" s="75" t="s">
        <v>158</v>
      </c>
      <c r="W72" s="75" t="s">
        <v>88</v>
      </c>
      <c r="X72" s="76">
        <v>16</v>
      </c>
      <c r="Y72" s="77"/>
      <c r="Z72" s="77"/>
      <c r="AA72" s="77"/>
      <c r="AB72" s="77">
        <v>16</v>
      </c>
      <c r="AC72" s="78">
        <f>SUM(Y72:AB72)</f>
        <v>16</v>
      </c>
      <c r="AD72" s="330" t="s">
        <v>227</v>
      </c>
      <c r="AE72" s="79"/>
    </row>
    <row r="73" spans="16:31" ht="43.5" thickBot="1">
      <c r="Q73">
        <v>3</v>
      </c>
      <c r="S73" s="73" t="str">
        <f>$S$70 &amp;"--TAREA(" &amp;Q73 &amp;")"</f>
        <v>18-/SIGEM--18AJUSTES_3MODIFICAR_INVENTARIO--TAREA(3)</v>
      </c>
      <c r="T73" s="74" t="s">
        <v>325</v>
      </c>
      <c r="U73" s="75" t="s">
        <v>340</v>
      </c>
      <c r="V73" s="75" t="s">
        <v>158</v>
      </c>
      <c r="W73" s="75" t="s">
        <v>88</v>
      </c>
      <c r="X73" s="76">
        <v>4</v>
      </c>
      <c r="Y73" s="77"/>
      <c r="Z73" s="77"/>
      <c r="AA73" s="77"/>
      <c r="AB73" s="77">
        <v>16</v>
      </c>
      <c r="AC73" s="78">
        <f>SUM(Y73:AB73)</f>
        <v>16</v>
      </c>
      <c r="AD73" s="330" t="s">
        <v>227</v>
      </c>
      <c r="AE73" s="79"/>
    </row>
    <row r="74" spans="16:31" ht="27" customHeight="1" thickBot="1">
      <c r="P74" s="1" t="s">
        <v>142</v>
      </c>
      <c r="S74" s="70" t="str">
        <f>VLOOKUP(P74,$B:$F,5,0)</f>
        <v>19-/SIGEM--19RESOLUCIONRESPONSIVE</v>
      </c>
      <c r="T74" s="163" t="str">
        <f>VLOOKUP(P74,$B:$G,6,0)</f>
        <v xml:space="preserve">Como usuario del sistema requiero poder ver el sistema en mi dispositivo portatil. </v>
      </c>
      <c r="U74" s="164"/>
      <c r="V74" s="164"/>
      <c r="W74" s="164"/>
      <c r="X74" s="164"/>
      <c r="Y74" s="164"/>
      <c r="Z74" s="164"/>
      <c r="AA74" s="164"/>
      <c r="AB74" s="164"/>
      <c r="AC74" s="164"/>
      <c r="AD74" s="116">
        <f>VLOOKUP(P74,$B:$L,11,0)</f>
        <v>3</v>
      </c>
      <c r="AE74" s="71">
        <f>SUM(AC75)</f>
        <v>4</v>
      </c>
    </row>
    <row r="75" spans="16:31" ht="43.5" thickBot="1">
      <c r="Q75">
        <v>1</v>
      </c>
      <c r="S75" s="73" t="str">
        <f>$S$74 &amp;"--TAREA(" &amp;Q75 &amp;")"</f>
        <v>19-/SIGEM--19RESOLUCIONRESPONSIVE--TAREA(1)</v>
      </c>
      <c r="T75" s="74" t="s">
        <v>326</v>
      </c>
      <c r="U75" s="75" t="s">
        <v>341</v>
      </c>
      <c r="V75" s="75" t="s">
        <v>158</v>
      </c>
      <c r="W75" s="75" t="s">
        <v>88</v>
      </c>
      <c r="X75" s="76">
        <v>4</v>
      </c>
      <c r="Y75" s="77"/>
      <c r="Z75" s="77"/>
      <c r="AA75" s="77">
        <v>4</v>
      </c>
      <c r="AB75" s="77"/>
      <c r="AC75" s="78">
        <f>SUM(Y75:AB75)</f>
        <v>4</v>
      </c>
      <c r="AD75" s="330" t="s">
        <v>228</v>
      </c>
      <c r="AE75" s="79"/>
    </row>
    <row r="76" spans="16:31" ht="27" customHeight="1" thickBot="1">
      <c r="P76" s="1" t="s">
        <v>144</v>
      </c>
      <c r="S76" s="70" t="str">
        <f>VLOOKUP(P76,$B:$F,5,0)</f>
        <v>20-/SIGEM--20MENUMENU</v>
      </c>
      <c r="T76" s="163" t="str">
        <f>VLOOKUP(P76,$B:$G,6,0)</f>
        <v>Como usuario de sistema requiero poder tener un menu desplegable para poder ver con detalle los datos.</v>
      </c>
      <c r="U76" s="164"/>
      <c r="V76" s="164"/>
      <c r="W76" s="164"/>
      <c r="X76" s="164"/>
      <c r="Y76" s="164"/>
      <c r="Z76" s="164"/>
      <c r="AA76" s="164"/>
      <c r="AB76" s="164"/>
      <c r="AC76" s="164"/>
      <c r="AD76" s="116">
        <f>VLOOKUP(P76,$B:$L,11,0)</f>
        <v>2</v>
      </c>
      <c r="AE76" s="71">
        <f>SUM(AC77:AC79)</f>
        <v>28</v>
      </c>
    </row>
    <row r="77" spans="16:31" ht="43.5" thickBot="1">
      <c r="Q77">
        <v>1</v>
      </c>
      <c r="S77" s="73" t="str">
        <f>$S$76 &amp;"--TAREA(" &amp;Q77 &amp;")"</f>
        <v>20-/SIGEM--20MENUMENU--TAREA(1)</v>
      </c>
      <c r="T77" s="74" t="s">
        <v>327</v>
      </c>
      <c r="U77" s="75" t="s">
        <v>342</v>
      </c>
      <c r="V77" s="75" t="s">
        <v>158</v>
      </c>
      <c r="W77" s="75" t="s">
        <v>88</v>
      </c>
      <c r="X77" s="76">
        <v>10</v>
      </c>
      <c r="Y77" s="77"/>
      <c r="Z77" s="77">
        <v>10</v>
      </c>
      <c r="AA77" s="77"/>
      <c r="AB77" s="77"/>
      <c r="AC77" s="78">
        <f>SUM(Y77:AB77)</f>
        <v>10</v>
      </c>
      <c r="AD77" s="330" t="s">
        <v>231</v>
      </c>
      <c r="AE77" s="79"/>
    </row>
    <row r="78" spans="16:31" ht="43.5" thickBot="1">
      <c r="Q78">
        <v>2</v>
      </c>
      <c r="S78" s="73" t="str">
        <f>$S$76 &amp;"--TAREA(" &amp;Q78 &amp;")"</f>
        <v>20-/SIGEM--20MENUMENU--TAREA(2)</v>
      </c>
      <c r="T78" s="74" t="s">
        <v>328</v>
      </c>
      <c r="U78" s="75" t="s">
        <v>343</v>
      </c>
      <c r="V78" s="75" t="s">
        <v>158</v>
      </c>
      <c r="W78" s="75" t="s">
        <v>88</v>
      </c>
      <c r="X78" s="76">
        <v>10</v>
      </c>
      <c r="Y78" s="77"/>
      <c r="Z78" s="77">
        <v>10</v>
      </c>
      <c r="AA78" s="77"/>
      <c r="AB78" s="77"/>
      <c r="AC78" s="78">
        <f>SUM(Y78:AB78)</f>
        <v>10</v>
      </c>
      <c r="AD78" s="330" t="s">
        <v>231</v>
      </c>
      <c r="AE78" s="79"/>
    </row>
    <row r="79" spans="16:31" ht="43.5" thickBot="1">
      <c r="Q79">
        <v>3</v>
      </c>
      <c r="S79" s="73" t="str">
        <f>$S$76 &amp;"--TAREA(" &amp;Q79 &amp;")"</f>
        <v>20-/SIGEM--20MENUMENU--TAREA(3)</v>
      </c>
      <c r="T79" s="74" t="s">
        <v>329</v>
      </c>
      <c r="U79" s="75" t="s">
        <v>344</v>
      </c>
      <c r="V79" s="75" t="s">
        <v>158</v>
      </c>
      <c r="W79" s="75" t="s">
        <v>88</v>
      </c>
      <c r="X79" s="76">
        <v>8</v>
      </c>
      <c r="Y79" s="77"/>
      <c r="Z79" s="77">
        <v>8</v>
      </c>
      <c r="AA79" s="77"/>
      <c r="AB79" s="77"/>
      <c r="AC79" s="78">
        <f>SUM(Y79:AB79)</f>
        <v>8</v>
      </c>
      <c r="AD79" s="330" t="s">
        <v>231</v>
      </c>
      <c r="AE79" s="79"/>
    </row>
    <row r="80" spans="16:31" ht="27" customHeight="1" thickBot="1">
      <c r="P80" s="1" t="s">
        <v>147</v>
      </c>
      <c r="S80" s="70" t="str">
        <f>VLOOKUP(P80,$B:$F,5,0)</f>
        <v>21-/SIGEM--21DETALLEPEDIDOS_DETALLE</v>
      </c>
      <c r="T80" s="163" t="str">
        <f>VLOOKUP(P80,$B:$G,6,0)</f>
        <v>Como usuario del sistema requiepro poder ver a detalle cada pedido para poder ver si se puede facturar</v>
      </c>
      <c r="U80" s="164"/>
      <c r="V80" s="164"/>
      <c r="W80" s="164"/>
      <c r="X80" s="164"/>
      <c r="Y80" s="164"/>
      <c r="Z80" s="164"/>
      <c r="AA80" s="164"/>
      <c r="AB80" s="164"/>
      <c r="AC80" s="164"/>
      <c r="AD80" s="116">
        <f>VLOOKUP(P80,$B:$L,11,0)</f>
        <v>3</v>
      </c>
      <c r="AE80" s="71">
        <f>SUM(AC81:AC83)</f>
        <v>30</v>
      </c>
    </row>
    <row r="81" spans="16:31" ht="43.5" thickBot="1">
      <c r="Q81">
        <v>1</v>
      </c>
      <c r="S81" s="73" t="str">
        <f>$S$80 &amp;"--TAREA(" &amp;Q81 &amp;")"</f>
        <v>21-/SIGEM--21DETALLEPEDIDOS_DETALLE--TAREA(1)</v>
      </c>
      <c r="T81" s="74" t="s">
        <v>330</v>
      </c>
      <c r="U81" s="75" t="s">
        <v>345</v>
      </c>
      <c r="V81" s="75" t="s">
        <v>158</v>
      </c>
      <c r="W81" s="75" t="s">
        <v>88</v>
      </c>
      <c r="X81" s="76">
        <v>10</v>
      </c>
      <c r="Y81" s="77"/>
      <c r="Z81" s="77"/>
      <c r="AA81" s="77">
        <v>10</v>
      </c>
      <c r="AB81" s="77"/>
      <c r="AC81" s="78">
        <f>SUM(Y81:AB81)</f>
        <v>10</v>
      </c>
      <c r="AD81" s="330" t="s">
        <v>228</v>
      </c>
      <c r="AE81" s="79"/>
    </row>
    <row r="82" spans="16:31" ht="43.5" thickBot="1">
      <c r="Q82">
        <v>2</v>
      </c>
      <c r="S82" s="73" t="str">
        <f>$S$80 &amp;"--TAREA(" &amp;Q82 &amp;")"</f>
        <v>21-/SIGEM--21DETALLEPEDIDOS_DETALLE--TAREA(2)</v>
      </c>
      <c r="T82" s="74" t="s">
        <v>331</v>
      </c>
      <c r="U82" s="75" t="s">
        <v>346</v>
      </c>
      <c r="V82" s="75" t="s">
        <v>158</v>
      </c>
      <c r="W82" s="75" t="s">
        <v>88</v>
      </c>
      <c r="X82" s="76">
        <v>10</v>
      </c>
      <c r="Y82" s="77"/>
      <c r="Z82" s="77"/>
      <c r="AA82" s="77">
        <v>10</v>
      </c>
      <c r="AB82" s="77"/>
      <c r="AC82" s="78">
        <f>SUM(Y82:AB82)</f>
        <v>10</v>
      </c>
      <c r="AD82" s="330" t="s">
        <v>228</v>
      </c>
      <c r="AE82" s="79"/>
    </row>
    <row r="83" spans="16:31" ht="43.5" thickBot="1">
      <c r="Q83">
        <v>3</v>
      </c>
      <c r="S83" s="73" t="str">
        <f>$S$80 &amp;"--TAREA(" &amp;Q83 &amp;")"</f>
        <v>21-/SIGEM--21DETALLEPEDIDOS_DETALLE--TAREA(3)</v>
      </c>
      <c r="T83" s="74" t="s">
        <v>332</v>
      </c>
      <c r="U83" s="75" t="s">
        <v>347</v>
      </c>
      <c r="V83" s="75" t="s">
        <v>158</v>
      </c>
      <c r="W83" s="75" t="s">
        <v>88</v>
      </c>
      <c r="X83" s="76">
        <v>10</v>
      </c>
      <c r="Y83" s="77"/>
      <c r="Z83" s="77"/>
      <c r="AA83" s="77">
        <v>10</v>
      </c>
      <c r="AB83" s="77"/>
      <c r="AC83" s="78">
        <f>SUM(Y83:AB83)</f>
        <v>10</v>
      </c>
      <c r="AD83" s="330" t="s">
        <v>228</v>
      </c>
      <c r="AE83" s="79"/>
    </row>
    <row r="84" spans="16:31" ht="27" customHeight="1" thickBot="1">
      <c r="P84" s="1" t="s">
        <v>150</v>
      </c>
      <c r="S84" s="70" t="str">
        <f>VLOOKUP(P84,$B:$F,5,0)</f>
        <v>22-/SIGEM--22LOGOLOGO</v>
      </c>
      <c r="T84" s="163" t="str">
        <f>VLOOKUP(P84,$B:$G,6,0)</f>
        <v>Como usuario del sistema requiero poder ver el logo de la empresa en que estoy trabajando.</v>
      </c>
      <c r="U84" s="164"/>
      <c r="V84" s="164"/>
      <c r="W84" s="164"/>
      <c r="X84" s="164"/>
      <c r="Y84" s="164"/>
      <c r="Z84" s="164"/>
      <c r="AA84" s="164"/>
      <c r="AB84" s="164"/>
      <c r="AC84" s="164"/>
      <c r="AD84" s="116">
        <f>VLOOKUP(P84,$B:$L,11,0)</f>
        <v>1</v>
      </c>
      <c r="AE84" s="71">
        <f>SUM(AC85:AC87)</f>
        <v>30</v>
      </c>
    </row>
    <row r="85" spans="16:31" ht="43.5" thickBot="1">
      <c r="Q85">
        <v>1</v>
      </c>
      <c r="S85" s="73" t="str">
        <f>$S$84 &amp;"--TAREA(" &amp;Q85 &amp;")"</f>
        <v>22-/SIGEM--22LOGOLOGO--TAREA(1)</v>
      </c>
      <c r="T85" s="74" t="s">
        <v>333</v>
      </c>
      <c r="U85" s="75" t="s">
        <v>348</v>
      </c>
      <c r="V85" s="75" t="s">
        <v>158</v>
      </c>
      <c r="W85" s="75" t="s">
        <v>88</v>
      </c>
      <c r="X85" s="76">
        <v>10</v>
      </c>
      <c r="Y85" s="77">
        <v>10</v>
      </c>
      <c r="Z85" s="77"/>
      <c r="AA85" s="77"/>
      <c r="AB85" s="77"/>
      <c r="AC85" s="78">
        <f>SUM(Y85:AB85)</f>
        <v>10</v>
      </c>
      <c r="AD85" s="330" t="s">
        <v>231</v>
      </c>
      <c r="AE85" s="79"/>
    </row>
    <row r="86" spans="16:31" ht="43.5" thickBot="1">
      <c r="Q86">
        <v>2</v>
      </c>
      <c r="S86" s="73" t="str">
        <f>$S$84 &amp;"--TAREA(" &amp;Q86 &amp;")"</f>
        <v>22-/SIGEM--22LOGOLOGO--TAREA(2)</v>
      </c>
      <c r="T86" s="74" t="s">
        <v>334</v>
      </c>
      <c r="U86" s="75" t="s">
        <v>349</v>
      </c>
      <c r="V86" s="75" t="s">
        <v>158</v>
      </c>
      <c r="W86" s="75" t="s">
        <v>88</v>
      </c>
      <c r="X86" s="76">
        <v>10</v>
      </c>
      <c r="Y86" s="77">
        <v>10</v>
      </c>
      <c r="Z86" s="77"/>
      <c r="AA86" s="77"/>
      <c r="AB86" s="77"/>
      <c r="AC86" s="78">
        <f>SUM(Y86:AB86)</f>
        <v>10</v>
      </c>
      <c r="AD86" s="330" t="s">
        <v>231</v>
      </c>
      <c r="AE86" s="79"/>
    </row>
    <row r="87" spans="16:31" ht="43.5" thickBot="1">
      <c r="Q87">
        <v>3</v>
      </c>
      <c r="S87" s="73" t="str">
        <f>$S$84 &amp;"--TAREA(" &amp;Q87 &amp;")"</f>
        <v>22-/SIGEM--22LOGOLOGO--TAREA(3)</v>
      </c>
      <c r="T87" s="74" t="s">
        <v>335</v>
      </c>
      <c r="U87" s="75" t="s">
        <v>350</v>
      </c>
      <c r="V87" s="75" t="s">
        <v>158</v>
      </c>
      <c r="W87" s="75" t="s">
        <v>88</v>
      </c>
      <c r="X87" s="76">
        <v>10</v>
      </c>
      <c r="Y87" s="77">
        <v>10</v>
      </c>
      <c r="Z87" s="77"/>
      <c r="AA87" s="77"/>
      <c r="AB87" s="77"/>
      <c r="AC87" s="78">
        <f>SUM(Y87:AB87)</f>
        <v>10</v>
      </c>
      <c r="AD87" s="330" t="s">
        <v>231</v>
      </c>
      <c r="AE87" s="79"/>
    </row>
  </sheetData>
  <autoFilter ref="B4:N26"/>
  <mergeCells count="22">
    <mergeCell ref="T84:AC84"/>
    <mergeCell ref="T42:AC42"/>
    <mergeCell ref="T45:AC45"/>
    <mergeCell ref="T49:AC49"/>
    <mergeCell ref="T53:AC53"/>
    <mergeCell ref="T58:AC58"/>
    <mergeCell ref="T62:AC62"/>
    <mergeCell ref="T64:AC64"/>
    <mergeCell ref="T67:AC67"/>
    <mergeCell ref="T70:AC70"/>
    <mergeCell ref="T74:AC74"/>
    <mergeCell ref="T76:AC76"/>
    <mergeCell ref="T30:AC30"/>
    <mergeCell ref="T34:AC34"/>
    <mergeCell ref="T39:AC39"/>
    <mergeCell ref="T26:AC26"/>
    <mergeCell ref="T80:AC80"/>
    <mergeCell ref="T5:AC5"/>
    <mergeCell ref="T10:AC10"/>
    <mergeCell ref="T13:AC13"/>
    <mergeCell ref="T17:AC17"/>
    <mergeCell ref="T23:AC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TABLAS!$F$2:$F$19</xm:f>
          </x14:formula1>
          <xm:sqref>J5:J26</xm:sqref>
        </x14:dataValidation>
        <x14:dataValidation type="list" allowBlank="1" showInputMessage="1" showErrorMessage="1">
          <x14:formula1>
            <xm:f>TABLAS!$H$2:$H$6</xm:f>
          </x14:formula1>
          <xm:sqref>L5:L26</xm:sqref>
        </x14:dataValidation>
        <x14:dataValidation type="list" allowBlank="1" showInputMessage="1" showErrorMessage="1">
          <x14:formula1>
            <xm:f>TABLAS!$C$3:$C$8</xm:f>
          </x14:formula1>
          <xm:sqref>AD85:AD87 AD6:AD9 AD11:AD12 AD14:AD16 AD18:AD22 AD24:AD25 AD27:AD29 AD31:AD33 AD35:AD38 AD40:AD41 AD43:AD44 AD46:AD48 AD50:AD52 AD54:AD57 AD59:AD61 AD63 AD65:AD66 AD68:AD69 AD71:AD73 AD75 AD77:AD79 AD81:AD83 I5:I26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26"/>
  <sheetViews>
    <sheetView topLeftCell="A16" workbookViewId="0">
      <selection activeCell="AB28" sqref="AB28"/>
    </sheetView>
  </sheetViews>
  <sheetFormatPr baseColWidth="10" defaultRowHeight="14.25"/>
  <cols>
    <col min="2" max="2" width="3.5" bestFit="1" customWidth="1"/>
    <col min="3" max="3" width="18.875" bestFit="1" customWidth="1"/>
    <col min="4" max="4" width="10.125" bestFit="1" customWidth="1"/>
    <col min="5" max="5" width="9.875" bestFit="1" customWidth="1"/>
    <col min="6" max="6" width="19.75" customWidth="1"/>
    <col min="7" max="7" width="31.5" customWidth="1"/>
    <col min="8" max="8" width="10.875" bestFit="1" customWidth="1"/>
    <col min="9" max="9" width="21" customWidth="1"/>
    <col min="10" max="10" width="9.625" bestFit="1" customWidth="1"/>
    <col min="11" max="11" width="8.125" bestFit="1" customWidth="1"/>
    <col min="12" max="12" width="4.75" bestFit="1" customWidth="1"/>
    <col min="13" max="13" width="9.75" bestFit="1" customWidth="1"/>
    <col min="14" max="14" width="18.875" customWidth="1"/>
  </cols>
  <sheetData>
    <row r="3" spans="2:14" ht="15" thickBot="1"/>
    <row r="4" spans="2:14" ht="43.5" thickBot="1">
      <c r="B4" s="59" t="s">
        <v>67</v>
      </c>
      <c r="C4" s="60" t="s">
        <v>68</v>
      </c>
      <c r="D4" s="60" t="s">
        <v>69</v>
      </c>
      <c r="E4" s="60" t="s">
        <v>5</v>
      </c>
      <c r="F4" s="60" t="s">
        <v>70</v>
      </c>
      <c r="G4" s="61" t="s">
        <v>71</v>
      </c>
      <c r="H4" s="61" t="s">
        <v>72</v>
      </c>
      <c r="I4" s="61" t="s">
        <v>73</v>
      </c>
      <c r="J4" s="61" t="s">
        <v>74</v>
      </c>
      <c r="K4" s="61" t="s">
        <v>67</v>
      </c>
      <c r="L4" s="61" t="s">
        <v>75</v>
      </c>
      <c r="M4" s="61" t="s">
        <v>76</v>
      </c>
      <c r="N4" s="61" t="s">
        <v>77</v>
      </c>
    </row>
    <row r="5" spans="2:14" ht="72" thickBot="1">
      <c r="B5" s="64" t="s">
        <v>85</v>
      </c>
      <c r="C5" s="65" t="s">
        <v>171</v>
      </c>
      <c r="D5" s="65">
        <v>-1</v>
      </c>
      <c r="E5" s="65" t="s">
        <v>86</v>
      </c>
      <c r="F5" s="66" t="s">
        <v>352</v>
      </c>
      <c r="G5" s="67" t="s">
        <v>173</v>
      </c>
      <c r="H5" s="66" t="s">
        <v>87</v>
      </c>
      <c r="I5" s="112" t="s">
        <v>231</v>
      </c>
      <c r="J5" s="112">
        <v>10</v>
      </c>
      <c r="K5" s="68" t="s">
        <v>89</v>
      </c>
      <c r="L5" s="112">
        <v>1</v>
      </c>
      <c r="M5" s="66" t="s">
        <v>172</v>
      </c>
      <c r="N5" s="69" t="s">
        <v>90</v>
      </c>
    </row>
    <row r="6" spans="2:14" ht="33.75" thickBot="1">
      <c r="B6" s="64" t="s">
        <v>92</v>
      </c>
      <c r="C6" s="65" t="s">
        <v>171</v>
      </c>
      <c r="D6" s="65">
        <v>-2</v>
      </c>
      <c r="E6" s="65" t="s">
        <v>86</v>
      </c>
      <c r="F6" s="66" t="s">
        <v>353</v>
      </c>
      <c r="G6" s="67" t="s">
        <v>175</v>
      </c>
      <c r="H6" s="72" t="s">
        <v>174</v>
      </c>
      <c r="I6" s="112" t="s">
        <v>231</v>
      </c>
      <c r="J6" s="112">
        <v>16</v>
      </c>
      <c r="K6" s="68" t="s">
        <v>89</v>
      </c>
      <c r="L6" s="112">
        <v>1</v>
      </c>
      <c r="M6" s="66" t="s">
        <v>172</v>
      </c>
      <c r="N6" s="69" t="s">
        <v>93</v>
      </c>
    </row>
    <row r="7" spans="2:14" ht="43.5" thickBot="1">
      <c r="B7" s="64" t="s">
        <v>97</v>
      </c>
      <c r="C7" s="65" t="s">
        <v>171</v>
      </c>
      <c r="D7" s="65">
        <v>-3</v>
      </c>
      <c r="E7" s="65" t="s">
        <v>86</v>
      </c>
      <c r="F7" s="66" t="s">
        <v>354</v>
      </c>
      <c r="G7" s="67" t="s">
        <v>176</v>
      </c>
      <c r="H7" s="72" t="s">
        <v>177</v>
      </c>
      <c r="I7" s="112" t="s">
        <v>226</v>
      </c>
      <c r="J7" s="112">
        <v>6</v>
      </c>
      <c r="K7" s="68" t="s">
        <v>89</v>
      </c>
      <c r="L7" s="112">
        <v>3</v>
      </c>
      <c r="M7" s="66" t="s">
        <v>355</v>
      </c>
      <c r="N7" s="69" t="s">
        <v>98</v>
      </c>
    </row>
    <row r="8" spans="2:14" ht="45.75" thickBot="1">
      <c r="B8" s="64" t="s">
        <v>103</v>
      </c>
      <c r="C8" s="65" t="s">
        <v>171</v>
      </c>
      <c r="D8" s="65">
        <v>-4</v>
      </c>
      <c r="E8" s="65" t="s">
        <v>86</v>
      </c>
      <c r="F8" s="66" t="s">
        <v>356</v>
      </c>
      <c r="G8" s="80" t="s">
        <v>178</v>
      </c>
      <c r="H8" s="72" t="s">
        <v>179</v>
      </c>
      <c r="I8" s="112" t="s">
        <v>226</v>
      </c>
      <c r="J8" s="112">
        <v>6</v>
      </c>
      <c r="K8" s="68" t="s">
        <v>89</v>
      </c>
      <c r="L8" s="112">
        <v>3</v>
      </c>
      <c r="M8" s="66" t="s">
        <v>355</v>
      </c>
      <c r="N8" s="81" t="s">
        <v>104</v>
      </c>
    </row>
    <row r="9" spans="2:14" ht="79.5" thickBot="1">
      <c r="B9" s="64" t="s">
        <v>108</v>
      </c>
      <c r="C9" s="65" t="s">
        <v>171</v>
      </c>
      <c r="D9" s="65">
        <v>-5</v>
      </c>
      <c r="E9" s="65" t="s">
        <v>86</v>
      </c>
      <c r="F9" s="66" t="s">
        <v>357</v>
      </c>
      <c r="G9" s="82" t="s">
        <v>180</v>
      </c>
      <c r="H9" s="83" t="s">
        <v>181</v>
      </c>
      <c r="I9" s="112" t="s">
        <v>231</v>
      </c>
      <c r="J9" s="112">
        <v>10</v>
      </c>
      <c r="K9" s="68" t="s">
        <v>89</v>
      </c>
      <c r="L9" s="112">
        <v>1</v>
      </c>
      <c r="M9" s="66" t="s">
        <v>172</v>
      </c>
      <c r="N9" s="84" t="s">
        <v>109</v>
      </c>
    </row>
    <row r="10" spans="2:14" ht="43.5" thickBot="1">
      <c r="B10" s="64" t="s">
        <v>112</v>
      </c>
      <c r="C10" s="65" t="s">
        <v>182</v>
      </c>
      <c r="D10" s="65">
        <v>-1</v>
      </c>
      <c r="E10" s="65" t="s">
        <v>86</v>
      </c>
      <c r="F10" s="66" t="s">
        <v>358</v>
      </c>
      <c r="G10" s="82" t="s">
        <v>183</v>
      </c>
      <c r="H10" s="83" t="s">
        <v>184</v>
      </c>
      <c r="I10" s="112" t="s">
        <v>226</v>
      </c>
      <c r="J10" s="112">
        <v>68</v>
      </c>
      <c r="K10" s="68" t="s">
        <v>89</v>
      </c>
      <c r="L10" s="112">
        <v>3</v>
      </c>
      <c r="M10" s="66" t="s">
        <v>355</v>
      </c>
      <c r="N10" s="84" t="s">
        <v>113</v>
      </c>
    </row>
    <row r="11" spans="2:14" ht="57.75" thickBot="1">
      <c r="B11" s="64" t="s">
        <v>114</v>
      </c>
      <c r="C11" s="65" t="s">
        <v>182</v>
      </c>
      <c r="D11" s="65">
        <v>-2</v>
      </c>
      <c r="E11" s="65" t="s">
        <v>86</v>
      </c>
      <c r="F11" s="66" t="s">
        <v>359</v>
      </c>
      <c r="G11" s="82" t="s">
        <v>185</v>
      </c>
      <c r="H11" s="83" t="s">
        <v>186</v>
      </c>
      <c r="I11" s="112" t="s">
        <v>231</v>
      </c>
      <c r="J11" s="112">
        <v>26</v>
      </c>
      <c r="K11" s="68" t="s">
        <v>89</v>
      </c>
      <c r="L11" s="112">
        <v>2</v>
      </c>
      <c r="M11" s="66" t="s">
        <v>360</v>
      </c>
      <c r="N11" s="84" t="s">
        <v>115</v>
      </c>
    </row>
    <row r="12" spans="2:14" ht="43.5" thickBot="1">
      <c r="B12" s="64" t="s">
        <v>117</v>
      </c>
      <c r="C12" s="65" t="s">
        <v>187</v>
      </c>
      <c r="D12" s="65">
        <v>-8</v>
      </c>
      <c r="E12" s="65" t="s">
        <v>86</v>
      </c>
      <c r="F12" s="66" t="s">
        <v>361</v>
      </c>
      <c r="G12" s="85" t="s">
        <v>188</v>
      </c>
      <c r="H12" s="86" t="s">
        <v>189</v>
      </c>
      <c r="I12" s="112" t="s">
        <v>231</v>
      </c>
      <c r="J12" s="112">
        <v>68</v>
      </c>
      <c r="K12" s="68" t="s">
        <v>89</v>
      </c>
      <c r="L12" s="112">
        <v>2</v>
      </c>
      <c r="M12" s="66" t="s">
        <v>360</v>
      </c>
      <c r="N12" s="87" t="s">
        <v>115</v>
      </c>
    </row>
    <row r="13" spans="2:14" ht="43.5" thickBot="1">
      <c r="B13" s="64" t="s">
        <v>119</v>
      </c>
      <c r="C13" s="65" t="s">
        <v>187</v>
      </c>
      <c r="D13" s="65">
        <v>-9</v>
      </c>
      <c r="E13" s="65" t="s">
        <v>86</v>
      </c>
      <c r="F13" s="66" t="s">
        <v>362</v>
      </c>
      <c r="G13" s="85" t="s">
        <v>281</v>
      </c>
      <c r="H13" s="86" t="s">
        <v>190</v>
      </c>
      <c r="I13" s="112" t="s">
        <v>231</v>
      </c>
      <c r="J13" s="112">
        <v>42</v>
      </c>
      <c r="K13" s="68" t="s">
        <v>89</v>
      </c>
      <c r="L13" s="112">
        <v>2</v>
      </c>
      <c r="M13" s="66" t="s">
        <v>360</v>
      </c>
      <c r="N13" s="87" t="s">
        <v>90</v>
      </c>
    </row>
    <row r="14" spans="2:14" ht="57" thickBot="1">
      <c r="B14" s="64" t="s">
        <v>120</v>
      </c>
      <c r="C14" s="65" t="s">
        <v>191</v>
      </c>
      <c r="D14" s="65">
        <v>-10</v>
      </c>
      <c r="E14" s="65" t="s">
        <v>86</v>
      </c>
      <c r="F14" s="66" t="s">
        <v>363</v>
      </c>
      <c r="G14" s="85" t="s">
        <v>192</v>
      </c>
      <c r="H14" s="86" t="s">
        <v>193</v>
      </c>
      <c r="I14" s="112" t="s">
        <v>231</v>
      </c>
      <c r="J14" s="112">
        <v>26</v>
      </c>
      <c r="K14" s="68" t="s">
        <v>89</v>
      </c>
      <c r="L14" s="112">
        <v>2</v>
      </c>
      <c r="M14" s="66" t="s">
        <v>360</v>
      </c>
      <c r="N14" s="87" t="s">
        <v>121</v>
      </c>
    </row>
    <row r="15" spans="2:14" ht="102" thickBot="1">
      <c r="B15" s="64" t="s">
        <v>123</v>
      </c>
      <c r="C15" s="65" t="s">
        <v>194</v>
      </c>
      <c r="D15" s="65">
        <v>-11</v>
      </c>
      <c r="E15" s="65" t="s">
        <v>86</v>
      </c>
      <c r="F15" s="66" t="s">
        <v>364</v>
      </c>
      <c r="G15" s="85" t="s">
        <v>195</v>
      </c>
      <c r="H15" s="86" t="s">
        <v>196</v>
      </c>
      <c r="I15" s="112" t="s">
        <v>231</v>
      </c>
      <c r="J15" s="112">
        <v>26</v>
      </c>
      <c r="K15" s="68" t="s">
        <v>89</v>
      </c>
      <c r="L15" s="112">
        <v>2</v>
      </c>
      <c r="M15" s="66" t="s">
        <v>360</v>
      </c>
      <c r="N15" s="87" t="s">
        <v>124</v>
      </c>
    </row>
    <row r="16" spans="2:14" ht="43.5" thickBot="1">
      <c r="B16" s="64" t="s">
        <v>126</v>
      </c>
      <c r="C16" s="65" t="s">
        <v>197</v>
      </c>
      <c r="D16" s="65">
        <v>-12</v>
      </c>
      <c r="E16" s="65" t="s">
        <v>86</v>
      </c>
      <c r="F16" s="66" t="s">
        <v>365</v>
      </c>
      <c r="G16" s="88" t="s">
        <v>198</v>
      </c>
      <c r="H16" s="89" t="s">
        <v>203</v>
      </c>
      <c r="I16" s="112" t="s">
        <v>226</v>
      </c>
      <c r="J16" s="112">
        <v>26</v>
      </c>
      <c r="K16" s="68" t="s">
        <v>89</v>
      </c>
      <c r="L16" s="112">
        <v>4</v>
      </c>
      <c r="M16" s="66" t="s">
        <v>366</v>
      </c>
      <c r="N16" s="90" t="s">
        <v>115</v>
      </c>
    </row>
    <row r="17" spans="2:14" ht="72" thickBot="1">
      <c r="B17" s="64" t="s">
        <v>128</v>
      </c>
      <c r="C17" s="65" t="s">
        <v>199</v>
      </c>
      <c r="D17" s="65">
        <v>-13</v>
      </c>
      <c r="E17" s="65" t="s">
        <v>86</v>
      </c>
      <c r="F17" s="66" t="s">
        <v>367</v>
      </c>
      <c r="G17" s="91" t="s">
        <v>315</v>
      </c>
      <c r="H17" s="89" t="s">
        <v>204</v>
      </c>
      <c r="I17" s="112" t="s">
        <v>226</v>
      </c>
      <c r="J17" s="112">
        <v>26</v>
      </c>
      <c r="K17" s="68" t="s">
        <v>89</v>
      </c>
      <c r="L17" s="112">
        <v>4</v>
      </c>
      <c r="M17" s="66" t="s">
        <v>366</v>
      </c>
      <c r="N17" s="90" t="s">
        <v>129</v>
      </c>
    </row>
    <row r="18" spans="2:14" ht="72" thickBot="1">
      <c r="B18" s="64" t="s">
        <v>130</v>
      </c>
      <c r="C18" s="65" t="s">
        <v>200</v>
      </c>
      <c r="D18" s="65">
        <v>-14</v>
      </c>
      <c r="E18" s="65" t="s">
        <v>86</v>
      </c>
      <c r="F18" s="66" t="s">
        <v>368</v>
      </c>
      <c r="G18" s="91" t="s">
        <v>201</v>
      </c>
      <c r="H18" s="89" t="s">
        <v>205</v>
      </c>
      <c r="I18" s="112" t="s">
        <v>226</v>
      </c>
      <c r="J18" s="112">
        <v>178</v>
      </c>
      <c r="K18" s="68" t="s">
        <v>89</v>
      </c>
      <c r="L18" s="112">
        <v>4</v>
      </c>
      <c r="M18" s="66" t="s">
        <v>366</v>
      </c>
      <c r="N18" s="90" t="s">
        <v>131</v>
      </c>
    </row>
    <row r="19" spans="2:14" ht="57.75" thickBot="1">
      <c r="B19" s="64" t="s">
        <v>132</v>
      </c>
      <c r="C19" s="65" t="s">
        <v>202</v>
      </c>
      <c r="D19" s="65">
        <v>-15</v>
      </c>
      <c r="E19" s="65" t="s">
        <v>86</v>
      </c>
      <c r="F19" s="66" t="s">
        <v>369</v>
      </c>
      <c r="G19" s="91" t="s">
        <v>314</v>
      </c>
      <c r="H19" s="89" t="s">
        <v>174</v>
      </c>
      <c r="I19" s="112" t="s">
        <v>226</v>
      </c>
      <c r="J19" s="112">
        <v>16</v>
      </c>
      <c r="K19" s="68" t="s">
        <v>89</v>
      </c>
      <c r="L19" s="112">
        <v>3</v>
      </c>
      <c r="M19" s="66" t="s">
        <v>355</v>
      </c>
      <c r="N19" s="90" t="s">
        <v>133</v>
      </c>
    </row>
    <row r="20" spans="2:14" ht="45.75" thickBot="1">
      <c r="B20" s="64" t="s">
        <v>134</v>
      </c>
      <c r="C20" s="65" t="s">
        <v>206</v>
      </c>
      <c r="D20" s="65">
        <v>-16</v>
      </c>
      <c r="E20" s="65" t="s">
        <v>86</v>
      </c>
      <c r="F20" s="66" t="s">
        <v>370</v>
      </c>
      <c r="G20" s="91" t="s">
        <v>207</v>
      </c>
      <c r="H20" s="89" t="s">
        <v>208</v>
      </c>
      <c r="I20" s="112" t="s">
        <v>226</v>
      </c>
      <c r="J20" s="112">
        <v>178</v>
      </c>
      <c r="K20" s="68" t="s">
        <v>89</v>
      </c>
      <c r="L20" s="112">
        <v>4</v>
      </c>
      <c r="M20" s="66" t="s">
        <v>366</v>
      </c>
      <c r="N20" s="90" t="s">
        <v>135</v>
      </c>
    </row>
    <row r="21" spans="2:14" ht="43.5" thickBot="1">
      <c r="B21" s="64" t="s">
        <v>137</v>
      </c>
      <c r="C21" s="65" t="s">
        <v>209</v>
      </c>
      <c r="D21" s="65">
        <v>-17</v>
      </c>
      <c r="E21" s="65" t="s">
        <v>86</v>
      </c>
      <c r="F21" s="66" t="s">
        <v>371</v>
      </c>
      <c r="G21" s="92" t="s">
        <v>210</v>
      </c>
      <c r="H21" s="93" t="s">
        <v>211</v>
      </c>
      <c r="I21" s="112" t="s">
        <v>226</v>
      </c>
      <c r="J21" s="112">
        <v>42</v>
      </c>
      <c r="K21" s="68" t="s">
        <v>89</v>
      </c>
      <c r="L21" s="112">
        <v>4</v>
      </c>
      <c r="M21" s="66" t="s">
        <v>366</v>
      </c>
      <c r="N21" s="94" t="s">
        <v>138</v>
      </c>
    </row>
    <row r="22" spans="2:14" ht="43.5" thickBot="1">
      <c r="B22" s="64" t="s">
        <v>140</v>
      </c>
      <c r="C22" s="65" t="s">
        <v>212</v>
      </c>
      <c r="D22" s="65">
        <v>-18</v>
      </c>
      <c r="E22" s="65" t="s">
        <v>86</v>
      </c>
      <c r="F22" s="66" t="s">
        <v>372</v>
      </c>
      <c r="G22" s="92" t="s">
        <v>213</v>
      </c>
      <c r="H22" s="93" t="s">
        <v>214</v>
      </c>
      <c r="I22" s="112" t="s">
        <v>226</v>
      </c>
      <c r="J22" s="112">
        <v>110</v>
      </c>
      <c r="K22" s="68" t="s">
        <v>89</v>
      </c>
      <c r="L22" s="112">
        <v>4</v>
      </c>
      <c r="M22" s="66" t="s">
        <v>366</v>
      </c>
      <c r="N22" s="94" t="s">
        <v>141</v>
      </c>
    </row>
    <row r="23" spans="2:14" ht="43.5" thickBot="1">
      <c r="B23" s="64" t="s">
        <v>142</v>
      </c>
      <c r="C23" s="65" t="s">
        <v>216</v>
      </c>
      <c r="D23" s="65">
        <v>-19</v>
      </c>
      <c r="E23" s="65" t="s">
        <v>86</v>
      </c>
      <c r="F23" s="66" t="s">
        <v>373</v>
      </c>
      <c r="G23" s="92" t="s">
        <v>215</v>
      </c>
      <c r="H23" s="93" t="s">
        <v>217</v>
      </c>
      <c r="I23" s="112" t="s">
        <v>226</v>
      </c>
      <c r="J23" s="112">
        <v>68</v>
      </c>
      <c r="K23" s="68" t="s">
        <v>89</v>
      </c>
      <c r="L23" s="112">
        <v>3</v>
      </c>
      <c r="M23" s="66" t="s">
        <v>355</v>
      </c>
      <c r="N23" s="94" t="s">
        <v>143</v>
      </c>
    </row>
    <row r="24" spans="2:14" ht="43.5" thickBot="1">
      <c r="B24" s="110" t="s">
        <v>144</v>
      </c>
      <c r="C24" s="65" t="s">
        <v>218</v>
      </c>
      <c r="D24" s="65">
        <v>-20</v>
      </c>
      <c r="E24" s="65" t="s">
        <v>86</v>
      </c>
      <c r="F24" s="72" t="s">
        <v>374</v>
      </c>
      <c r="G24" s="92" t="s">
        <v>219</v>
      </c>
      <c r="H24" s="93" t="s">
        <v>218</v>
      </c>
      <c r="I24" s="113" t="s">
        <v>231</v>
      </c>
      <c r="J24" s="113">
        <v>68</v>
      </c>
      <c r="K24" s="114" t="s">
        <v>89</v>
      </c>
      <c r="L24" s="112">
        <v>2</v>
      </c>
      <c r="M24" s="72" t="s">
        <v>360</v>
      </c>
      <c r="N24" s="94" t="s">
        <v>145</v>
      </c>
    </row>
    <row r="25" spans="2:14" ht="43.5" thickBot="1">
      <c r="B25" s="64" t="s">
        <v>147</v>
      </c>
      <c r="C25" s="65" t="s">
        <v>220</v>
      </c>
      <c r="D25" s="65">
        <v>-21</v>
      </c>
      <c r="E25" s="65" t="s">
        <v>86</v>
      </c>
      <c r="F25" s="66" t="s">
        <v>375</v>
      </c>
      <c r="G25" s="95" t="s">
        <v>221</v>
      </c>
      <c r="H25" s="96" t="s">
        <v>222</v>
      </c>
      <c r="I25" s="112" t="s">
        <v>226</v>
      </c>
      <c r="J25" s="112">
        <v>42</v>
      </c>
      <c r="K25" s="68" t="s">
        <v>89</v>
      </c>
      <c r="L25" s="112">
        <v>3</v>
      </c>
      <c r="M25" s="66" t="s">
        <v>355</v>
      </c>
      <c r="N25" s="97" t="s">
        <v>148</v>
      </c>
    </row>
    <row r="26" spans="2:14" ht="43.5" thickBot="1">
      <c r="B26" s="110" t="s">
        <v>150</v>
      </c>
      <c r="C26" s="65" t="s">
        <v>223</v>
      </c>
      <c r="D26" s="65">
        <v>-22</v>
      </c>
      <c r="E26" s="65" t="s">
        <v>86</v>
      </c>
      <c r="F26" s="72" t="s">
        <v>376</v>
      </c>
      <c r="G26" s="95" t="s">
        <v>224</v>
      </c>
      <c r="H26" s="96" t="s">
        <v>223</v>
      </c>
      <c r="I26" s="112" t="s">
        <v>231</v>
      </c>
      <c r="J26" s="113">
        <v>68</v>
      </c>
      <c r="K26" s="114" t="s">
        <v>89</v>
      </c>
      <c r="L26" s="113">
        <v>1</v>
      </c>
      <c r="M26" s="72" t="s">
        <v>172</v>
      </c>
      <c r="N26" s="97" t="s">
        <v>151</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TABLAS!$C$3:$C$8</xm:f>
          </x14:formula1>
          <xm:sqref>I5:I26</xm:sqref>
        </x14:dataValidation>
        <x14:dataValidation type="list" allowBlank="1" showInputMessage="1" showErrorMessage="1">
          <x14:formula1>
            <xm:f>TABLAS!$H$2:$H$6</xm:f>
          </x14:formula1>
          <xm:sqref>L5:L26</xm:sqref>
        </x14:dataValidation>
        <x14:dataValidation type="list" allowBlank="1" showInputMessage="1" showErrorMessage="1">
          <x14:formula1>
            <xm:f>TABLAS!$F$2:$F$19</xm:f>
          </x14:formula1>
          <xm:sqref>J5:J26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88"/>
  <sheetViews>
    <sheetView showGridLines="0" topLeftCell="A189" zoomScale="90" zoomScaleNormal="90" workbookViewId="0">
      <selection activeCell="B179" sqref="B179:M266"/>
    </sheetView>
  </sheetViews>
  <sheetFormatPr baseColWidth="10" defaultRowHeight="14.25"/>
  <cols>
    <col min="1" max="5" width="11" style="11"/>
    <col min="6" max="6" width="16.5" style="11" customWidth="1"/>
    <col min="7" max="7" width="11" style="11"/>
    <col min="8" max="8" width="29.5" style="11" customWidth="1"/>
    <col min="9" max="9" width="15.625" style="11" customWidth="1"/>
    <col min="10" max="10" width="11" style="11"/>
    <col min="11" max="11" width="15" style="11" customWidth="1"/>
    <col min="12" max="14" width="11" style="11"/>
    <col min="15" max="15" width="16.125" style="11" customWidth="1"/>
    <col min="16" max="16384" width="11" style="11"/>
  </cols>
  <sheetData>
    <row r="1" spans="2:17" ht="15" thickBot="1"/>
    <row r="2" spans="2:17" ht="15" thickBot="1">
      <c r="B2" s="237" t="s">
        <v>11</v>
      </c>
      <c r="C2" s="238"/>
      <c r="D2" s="238"/>
      <c r="E2" s="238"/>
      <c r="F2" s="238"/>
      <c r="G2" s="238"/>
      <c r="H2" s="238"/>
      <c r="I2" s="238"/>
      <c r="J2" s="238"/>
      <c r="K2" s="238"/>
      <c r="L2" s="238"/>
      <c r="M2" s="239"/>
    </row>
    <row r="3" spans="2:17" ht="15" thickBot="1">
      <c r="B3" s="240" t="s">
        <v>12</v>
      </c>
      <c r="C3" s="241"/>
      <c r="D3" s="241"/>
      <c r="E3" s="241"/>
      <c r="F3" s="241"/>
      <c r="G3" s="241"/>
      <c r="H3" s="241"/>
      <c r="I3" s="241"/>
      <c r="J3" s="241"/>
      <c r="K3" s="241"/>
      <c r="L3" s="241"/>
      <c r="M3" s="242"/>
    </row>
    <row r="4" spans="2:17" ht="15" thickBot="1">
      <c r="B4" s="243" t="s">
        <v>13</v>
      </c>
      <c r="C4" s="244"/>
      <c r="D4" s="245" t="s">
        <v>24</v>
      </c>
      <c r="E4" s="246"/>
      <c r="F4" s="246"/>
      <c r="G4" s="246"/>
      <c r="H4" s="246"/>
      <c r="I4" s="247"/>
      <c r="J4" s="248" t="s">
        <v>42</v>
      </c>
      <c r="K4" s="249">
        <v>44316</v>
      </c>
      <c r="L4" s="250" t="s">
        <v>62</v>
      </c>
      <c r="M4" s="251"/>
    </row>
    <row r="5" spans="2:17" ht="15" thickBot="1">
      <c r="B5" s="252" t="s">
        <v>14</v>
      </c>
      <c r="C5" s="253"/>
      <c r="D5" s="254" t="s">
        <v>45</v>
      </c>
      <c r="E5" s="255"/>
      <c r="F5" s="255"/>
      <c r="G5" s="255"/>
      <c r="H5" s="255"/>
      <c r="I5" s="256"/>
      <c r="J5" s="248" t="s">
        <v>44</v>
      </c>
      <c r="K5" s="257">
        <v>0.85416666666666663</v>
      </c>
      <c r="L5" s="258">
        <v>1</v>
      </c>
      <c r="M5" s="259"/>
    </row>
    <row r="6" spans="2:17" ht="15" thickBot="1">
      <c r="B6" s="252"/>
      <c r="C6" s="253"/>
      <c r="D6" s="260"/>
      <c r="E6" s="261"/>
      <c r="F6" s="261"/>
      <c r="G6" s="261"/>
      <c r="H6" s="261"/>
      <c r="I6" s="262"/>
      <c r="J6" s="263" t="s">
        <v>60</v>
      </c>
      <c r="K6" s="264">
        <v>1</v>
      </c>
      <c r="L6" s="265"/>
      <c r="M6" s="266"/>
    </row>
    <row r="7" spans="2:17" ht="15" thickBot="1">
      <c r="B7" s="252"/>
      <c r="C7" s="253"/>
      <c r="D7" s="267"/>
      <c r="E7" s="268"/>
      <c r="F7" s="268"/>
      <c r="G7" s="268"/>
      <c r="H7" s="268"/>
      <c r="I7" s="269"/>
      <c r="J7" s="263" t="s">
        <v>61</v>
      </c>
      <c r="K7" s="264">
        <v>1</v>
      </c>
      <c r="L7" s="270"/>
      <c r="M7" s="271"/>
    </row>
    <row r="8" spans="2:17" ht="15" thickBot="1">
      <c r="B8" s="272" t="s">
        <v>15</v>
      </c>
      <c r="C8" s="273"/>
      <c r="D8" s="273"/>
      <c r="E8" s="273"/>
      <c r="F8" s="273"/>
      <c r="G8" s="273"/>
      <c r="H8" s="273"/>
      <c r="I8" s="273"/>
      <c r="J8" s="273"/>
      <c r="K8" s="273"/>
      <c r="L8" s="273"/>
      <c r="M8" s="274"/>
    </row>
    <row r="9" spans="2:17" ht="15" thickBot="1">
      <c r="B9" s="240" t="s">
        <v>16</v>
      </c>
      <c r="C9" s="241"/>
      <c r="D9" s="241"/>
      <c r="E9" s="241"/>
      <c r="F9" s="241"/>
      <c r="G9" s="241"/>
      <c r="H9" s="241"/>
      <c r="I9" s="241" t="s">
        <v>50</v>
      </c>
      <c r="J9" s="275"/>
      <c r="K9" s="276" t="s">
        <v>17</v>
      </c>
      <c r="L9" s="277"/>
      <c r="M9" s="278"/>
    </row>
    <row r="10" spans="2:17" ht="15" thickBot="1">
      <c r="B10" s="279" t="s">
        <v>18</v>
      </c>
      <c r="C10" s="280" t="s">
        <v>0</v>
      </c>
      <c r="D10" s="281"/>
      <c r="E10" s="281"/>
      <c r="F10" s="281"/>
      <c r="G10" s="281"/>
      <c r="H10" s="282"/>
      <c r="I10" s="281" t="s">
        <v>6</v>
      </c>
      <c r="J10" s="283"/>
      <c r="K10" s="284" t="s">
        <v>19</v>
      </c>
      <c r="L10" s="285" t="s">
        <v>20</v>
      </c>
      <c r="M10" s="286"/>
    </row>
    <row r="11" spans="2:17" ht="15" thickBot="1">
      <c r="B11" s="287" t="s">
        <v>21</v>
      </c>
      <c r="C11" s="280" t="s">
        <v>1</v>
      </c>
      <c r="D11" s="281"/>
      <c r="E11" s="281"/>
      <c r="F11" s="281"/>
      <c r="G11" s="281"/>
      <c r="H11" s="282"/>
      <c r="I11" s="281" t="s">
        <v>51</v>
      </c>
      <c r="J11" s="283"/>
      <c r="K11" s="288" t="s">
        <v>19</v>
      </c>
      <c r="L11" s="289" t="s">
        <v>20</v>
      </c>
      <c r="M11" s="290"/>
    </row>
    <row r="12" spans="2:17" ht="15" thickBot="1">
      <c r="B12" s="287" t="s">
        <v>22</v>
      </c>
      <c r="C12" s="280" t="s">
        <v>2</v>
      </c>
      <c r="D12" s="281"/>
      <c r="E12" s="281"/>
      <c r="F12" s="281"/>
      <c r="G12" s="281"/>
      <c r="H12" s="282"/>
      <c r="I12" s="281" t="s">
        <v>8</v>
      </c>
      <c r="J12" s="283"/>
      <c r="K12" s="288" t="s">
        <v>19</v>
      </c>
      <c r="L12" s="289" t="s">
        <v>20</v>
      </c>
      <c r="M12" s="290"/>
    </row>
    <row r="13" spans="2:17" ht="15" thickBot="1">
      <c r="B13" s="291" t="s">
        <v>23</v>
      </c>
      <c r="C13" s="263"/>
      <c r="D13" s="292"/>
      <c r="E13" s="292"/>
      <c r="F13" s="292"/>
      <c r="G13" s="292"/>
      <c r="H13" s="286"/>
      <c r="I13" s="292"/>
      <c r="J13" s="293"/>
      <c r="K13" s="289"/>
      <c r="L13" s="289"/>
      <c r="M13" s="290"/>
    </row>
    <row r="14" spans="2:17" ht="15" thickBot="1">
      <c r="B14" s="294" t="s">
        <v>46</v>
      </c>
      <c r="C14" s="295"/>
      <c r="D14" s="295"/>
      <c r="E14" s="295"/>
      <c r="F14" s="295"/>
      <c r="G14" s="295"/>
      <c r="H14" s="295"/>
      <c r="I14" s="295"/>
      <c r="J14" s="295"/>
      <c r="K14" s="295"/>
      <c r="L14" s="295"/>
      <c r="M14" s="296"/>
      <c r="O14"/>
      <c r="P14"/>
      <c r="Q14"/>
    </row>
    <row r="15" spans="2:17">
      <c r="B15" s="297" t="s">
        <v>16</v>
      </c>
      <c r="C15" s="298"/>
      <c r="D15" s="299" t="s">
        <v>47</v>
      </c>
      <c r="E15" s="300"/>
      <c r="F15" s="301"/>
      <c r="G15" s="299" t="s">
        <v>48</v>
      </c>
      <c r="H15" s="300"/>
      <c r="I15" s="301"/>
      <c r="J15" s="299" t="s">
        <v>49</v>
      </c>
      <c r="K15" s="300"/>
      <c r="L15" s="300"/>
      <c r="M15" s="301"/>
    </row>
    <row r="16" spans="2:17">
      <c r="B16" s="302"/>
      <c r="C16" s="303"/>
      <c r="D16" s="304"/>
      <c r="E16" s="305"/>
      <c r="F16" s="306"/>
      <c r="G16" s="304"/>
      <c r="H16" s="305"/>
      <c r="I16" s="306"/>
      <c r="J16" s="304"/>
      <c r="K16" s="305"/>
      <c r="L16" s="305"/>
      <c r="M16" s="306"/>
    </row>
    <row r="17" spans="2:13" ht="27" customHeight="1" thickBot="1">
      <c r="B17" s="307"/>
      <c r="C17" s="308"/>
      <c r="D17" s="309"/>
      <c r="E17" s="310"/>
      <c r="F17" s="311"/>
      <c r="G17" s="309"/>
      <c r="H17" s="310"/>
      <c r="I17" s="311"/>
      <c r="J17" s="309"/>
      <c r="K17" s="310"/>
      <c r="L17" s="310"/>
      <c r="M17" s="311"/>
    </row>
    <row r="18" spans="2:13" ht="27" customHeight="1">
      <c r="B18" s="312" t="s">
        <v>52</v>
      </c>
      <c r="C18" s="313"/>
      <c r="D18" s="314" t="s">
        <v>53</v>
      </c>
      <c r="E18" s="315"/>
      <c r="F18" s="316"/>
      <c r="G18" s="314" t="s">
        <v>54</v>
      </c>
      <c r="H18" s="315"/>
      <c r="I18" s="316"/>
      <c r="J18" s="314" t="s">
        <v>55</v>
      </c>
      <c r="K18" s="315"/>
      <c r="L18" s="315"/>
      <c r="M18" s="316"/>
    </row>
    <row r="19" spans="2:13" ht="99.75" customHeight="1" thickBot="1">
      <c r="B19" s="317"/>
      <c r="C19" s="318"/>
      <c r="D19" s="319"/>
      <c r="E19" s="320"/>
      <c r="F19" s="321"/>
      <c r="G19" s="319"/>
      <c r="H19" s="320"/>
      <c r="I19" s="321"/>
      <c r="J19" s="319"/>
      <c r="K19" s="320"/>
      <c r="L19" s="320"/>
      <c r="M19" s="321"/>
    </row>
    <row r="20" spans="2:13">
      <c r="B20" s="312" t="s">
        <v>56</v>
      </c>
      <c r="C20" s="313"/>
      <c r="D20" s="314" t="s">
        <v>57</v>
      </c>
      <c r="E20" s="315"/>
      <c r="F20" s="316"/>
      <c r="G20" s="314" t="s">
        <v>58</v>
      </c>
      <c r="H20" s="315"/>
      <c r="I20" s="316"/>
      <c r="J20" s="314" t="s">
        <v>59</v>
      </c>
      <c r="K20" s="315"/>
      <c r="L20" s="315"/>
      <c r="M20" s="316"/>
    </row>
    <row r="21" spans="2:13" ht="126.75" customHeight="1" thickBot="1">
      <c r="B21" s="317"/>
      <c r="C21" s="318"/>
      <c r="D21" s="319"/>
      <c r="E21" s="320"/>
      <c r="F21" s="321"/>
      <c r="G21" s="319"/>
      <c r="H21" s="320"/>
      <c r="I21" s="321"/>
      <c r="J21" s="319"/>
      <c r="K21" s="320"/>
      <c r="L21" s="320"/>
      <c r="M21" s="321"/>
    </row>
    <row r="22" spans="2:13" ht="14.25" customHeight="1">
      <c r="B22" s="312"/>
      <c r="C22" s="313"/>
      <c r="D22" s="314"/>
      <c r="E22" s="315"/>
      <c r="F22" s="316"/>
      <c r="G22" s="314"/>
      <c r="H22" s="315"/>
      <c r="I22" s="316"/>
      <c r="J22" s="314"/>
      <c r="K22" s="315"/>
      <c r="L22" s="315"/>
      <c r="M22" s="316"/>
    </row>
    <row r="23" spans="2:13" ht="15" customHeight="1" thickBot="1">
      <c r="B23" s="317"/>
      <c r="C23" s="318"/>
      <c r="D23" s="319"/>
      <c r="E23" s="320"/>
      <c r="F23" s="321"/>
      <c r="G23" s="319"/>
      <c r="H23" s="320"/>
      <c r="I23" s="321"/>
      <c r="J23" s="319"/>
      <c r="K23" s="320"/>
      <c r="L23" s="320"/>
      <c r="M23" s="321"/>
    </row>
    <row r="24" spans="2:13" ht="14.25" customHeight="1" thickBot="1">
      <c r="B24" s="322"/>
      <c r="C24" s="323"/>
      <c r="D24" s="324"/>
      <c r="E24" s="325"/>
      <c r="F24" s="326"/>
      <c r="G24" s="324"/>
      <c r="H24" s="325"/>
      <c r="I24" s="326"/>
      <c r="J24" s="324"/>
      <c r="K24" s="325"/>
      <c r="L24" s="325"/>
      <c r="M24" s="326"/>
    </row>
    <row r="25" spans="2:13" ht="15" thickBot="1">
      <c r="B25" s="237" t="s">
        <v>11</v>
      </c>
      <c r="C25" s="238"/>
      <c r="D25" s="238"/>
      <c r="E25" s="238"/>
      <c r="F25" s="238"/>
      <c r="G25" s="238"/>
      <c r="H25" s="238"/>
      <c r="I25" s="238"/>
      <c r="J25" s="238"/>
      <c r="K25" s="238"/>
      <c r="L25" s="238"/>
      <c r="M25" s="239"/>
    </row>
    <row r="26" spans="2:13" ht="15" thickBot="1">
      <c r="B26" s="240" t="s">
        <v>12</v>
      </c>
      <c r="C26" s="241"/>
      <c r="D26" s="241"/>
      <c r="E26" s="241"/>
      <c r="F26" s="241"/>
      <c r="G26" s="241"/>
      <c r="H26" s="241"/>
      <c r="I26" s="241"/>
      <c r="J26" s="241"/>
      <c r="K26" s="241"/>
      <c r="L26" s="241"/>
      <c r="M26" s="242"/>
    </row>
    <row r="27" spans="2:13" ht="15" thickBot="1">
      <c r="B27" s="243" t="s">
        <v>13</v>
      </c>
      <c r="C27" s="244"/>
      <c r="D27" s="245" t="s">
        <v>24</v>
      </c>
      <c r="E27" s="246"/>
      <c r="F27" s="246"/>
      <c r="G27" s="246"/>
      <c r="H27" s="246"/>
      <c r="I27" s="247"/>
      <c r="J27" s="248" t="s">
        <v>42</v>
      </c>
      <c r="K27" s="249">
        <v>44319</v>
      </c>
      <c r="L27" s="250" t="s">
        <v>62</v>
      </c>
      <c r="M27" s="251"/>
    </row>
    <row r="28" spans="2:13" ht="15" thickBot="1">
      <c r="B28" s="252" t="s">
        <v>14</v>
      </c>
      <c r="C28" s="253"/>
      <c r="D28" s="254" t="s">
        <v>45</v>
      </c>
      <c r="E28" s="255"/>
      <c r="F28" s="255"/>
      <c r="G28" s="255"/>
      <c r="H28" s="255"/>
      <c r="I28" s="256"/>
      <c r="J28" s="248" t="s">
        <v>44</v>
      </c>
      <c r="K28" s="257">
        <v>0.85416666666666663</v>
      </c>
      <c r="L28" s="258">
        <v>2</v>
      </c>
      <c r="M28" s="259"/>
    </row>
    <row r="29" spans="2:13" ht="15" thickBot="1">
      <c r="B29" s="252"/>
      <c r="C29" s="253"/>
      <c r="D29" s="260"/>
      <c r="E29" s="261"/>
      <c r="F29" s="261"/>
      <c r="G29" s="261"/>
      <c r="H29" s="261"/>
      <c r="I29" s="262"/>
      <c r="J29" s="263" t="s">
        <v>60</v>
      </c>
      <c r="K29" s="264">
        <v>1</v>
      </c>
      <c r="L29" s="265"/>
      <c r="M29" s="266"/>
    </row>
    <row r="30" spans="2:13" ht="15" thickBot="1">
      <c r="B30" s="252"/>
      <c r="C30" s="253"/>
      <c r="D30" s="267"/>
      <c r="E30" s="268"/>
      <c r="F30" s="268"/>
      <c r="G30" s="268"/>
      <c r="H30" s="268"/>
      <c r="I30" s="269"/>
      <c r="J30" s="263" t="s">
        <v>61</v>
      </c>
      <c r="K30" s="264">
        <v>1</v>
      </c>
      <c r="L30" s="270"/>
      <c r="M30" s="271"/>
    </row>
    <row r="31" spans="2:13" ht="15" thickBot="1">
      <c r="B31" s="272" t="s">
        <v>15</v>
      </c>
      <c r="C31" s="273"/>
      <c r="D31" s="273"/>
      <c r="E31" s="273"/>
      <c r="F31" s="273"/>
      <c r="G31" s="273"/>
      <c r="H31" s="273"/>
      <c r="I31" s="273"/>
      <c r="J31" s="273"/>
      <c r="K31" s="273"/>
      <c r="L31" s="273"/>
      <c r="M31" s="274"/>
    </row>
    <row r="32" spans="2:13" ht="15" thickBot="1">
      <c r="B32" s="240" t="s">
        <v>16</v>
      </c>
      <c r="C32" s="241"/>
      <c r="D32" s="241"/>
      <c r="E32" s="241"/>
      <c r="F32" s="241"/>
      <c r="G32" s="241"/>
      <c r="H32" s="241"/>
      <c r="I32" s="241" t="s">
        <v>50</v>
      </c>
      <c r="J32" s="275"/>
      <c r="K32" s="276" t="s">
        <v>17</v>
      </c>
      <c r="L32" s="277"/>
      <c r="M32" s="278"/>
    </row>
    <row r="33" spans="2:13" ht="15" thickBot="1">
      <c r="B33" s="279" t="s">
        <v>18</v>
      </c>
      <c r="C33" s="280" t="s">
        <v>0</v>
      </c>
      <c r="D33" s="281"/>
      <c r="E33" s="281"/>
      <c r="F33" s="281"/>
      <c r="G33" s="281"/>
      <c r="H33" s="282"/>
      <c r="I33" s="281" t="s">
        <v>6</v>
      </c>
      <c r="J33" s="283"/>
      <c r="K33" s="264" t="s">
        <v>19</v>
      </c>
      <c r="L33" s="327" t="s">
        <v>20</v>
      </c>
      <c r="M33" s="286"/>
    </row>
    <row r="34" spans="2:13" ht="15" thickBot="1">
      <c r="B34" s="287" t="s">
        <v>21</v>
      </c>
      <c r="C34" s="280" t="s">
        <v>1</v>
      </c>
      <c r="D34" s="281"/>
      <c r="E34" s="281"/>
      <c r="F34" s="281"/>
      <c r="G34" s="281"/>
      <c r="H34" s="282"/>
      <c r="I34" s="281" t="s">
        <v>51</v>
      </c>
      <c r="J34" s="283"/>
      <c r="K34" s="288" t="s">
        <v>19</v>
      </c>
      <c r="L34" s="289" t="s">
        <v>20</v>
      </c>
      <c r="M34" s="290"/>
    </row>
    <row r="35" spans="2:13" ht="15" thickBot="1">
      <c r="B35" s="287" t="s">
        <v>22</v>
      </c>
      <c r="C35" s="280" t="s">
        <v>2</v>
      </c>
      <c r="D35" s="281"/>
      <c r="E35" s="281"/>
      <c r="F35" s="281"/>
      <c r="G35" s="281"/>
      <c r="H35" s="282"/>
      <c r="I35" s="281" t="s">
        <v>8</v>
      </c>
      <c r="J35" s="283"/>
      <c r="K35" s="288" t="s">
        <v>19</v>
      </c>
      <c r="L35" s="289" t="s">
        <v>20</v>
      </c>
      <c r="M35" s="290"/>
    </row>
    <row r="36" spans="2:13" ht="15" thickBot="1">
      <c r="B36" s="291" t="s">
        <v>23</v>
      </c>
      <c r="C36" s="263"/>
      <c r="D36" s="292"/>
      <c r="E36" s="292"/>
      <c r="F36" s="292"/>
      <c r="G36" s="292"/>
      <c r="H36" s="286"/>
      <c r="I36" s="292"/>
      <c r="J36" s="293"/>
      <c r="K36" s="289"/>
      <c r="L36" s="289"/>
      <c r="M36" s="290"/>
    </row>
    <row r="37" spans="2:13" ht="15" thickBot="1">
      <c r="B37" s="294" t="s">
        <v>46</v>
      </c>
      <c r="C37" s="295"/>
      <c r="D37" s="295"/>
      <c r="E37" s="295"/>
      <c r="F37" s="295"/>
      <c r="G37" s="295"/>
      <c r="H37" s="295"/>
      <c r="I37" s="295"/>
      <c r="J37" s="295"/>
      <c r="K37" s="295"/>
      <c r="L37" s="295"/>
      <c r="M37" s="296"/>
    </row>
    <row r="38" spans="2:13">
      <c r="B38" s="297" t="s">
        <v>16</v>
      </c>
      <c r="C38" s="298"/>
      <c r="D38" s="299" t="s">
        <v>47</v>
      </c>
      <c r="E38" s="300"/>
      <c r="F38" s="301"/>
      <c r="G38" s="299" t="s">
        <v>48</v>
      </c>
      <c r="H38" s="300"/>
      <c r="I38" s="301"/>
      <c r="J38" s="299" t="s">
        <v>49</v>
      </c>
      <c r="K38" s="300"/>
      <c r="L38" s="300"/>
      <c r="M38" s="301"/>
    </row>
    <row r="39" spans="2:13">
      <c r="B39" s="302"/>
      <c r="C39" s="303"/>
      <c r="D39" s="304"/>
      <c r="E39" s="305"/>
      <c r="F39" s="306"/>
      <c r="G39" s="304"/>
      <c r="H39" s="305"/>
      <c r="I39" s="306"/>
      <c r="J39" s="304"/>
      <c r="K39" s="305"/>
      <c r="L39" s="305"/>
      <c r="M39" s="306"/>
    </row>
    <row r="40" spans="2:13" ht="15" thickBot="1">
      <c r="B40" s="307"/>
      <c r="C40" s="308"/>
      <c r="D40" s="309"/>
      <c r="E40" s="310"/>
      <c r="F40" s="311"/>
      <c r="G40" s="309"/>
      <c r="H40" s="310"/>
      <c r="I40" s="311"/>
      <c r="J40" s="309"/>
      <c r="K40" s="310"/>
      <c r="L40" s="310"/>
      <c r="M40" s="311"/>
    </row>
    <row r="41" spans="2:13" ht="61.5" customHeight="1">
      <c r="B41" s="312" t="s">
        <v>52</v>
      </c>
      <c r="C41" s="313"/>
      <c r="D41" s="314" t="s">
        <v>398</v>
      </c>
      <c r="E41" s="315"/>
      <c r="F41" s="316"/>
      <c r="G41" s="314" t="s">
        <v>399</v>
      </c>
      <c r="H41" s="315"/>
      <c r="I41" s="316"/>
      <c r="J41" s="314" t="s">
        <v>400</v>
      </c>
      <c r="K41" s="315"/>
      <c r="L41" s="315"/>
      <c r="M41" s="316"/>
    </row>
    <row r="42" spans="2:13" ht="61.5" customHeight="1" thickBot="1">
      <c r="B42" s="317"/>
      <c r="C42" s="318"/>
      <c r="D42" s="319"/>
      <c r="E42" s="320"/>
      <c r="F42" s="321"/>
      <c r="G42" s="319"/>
      <c r="H42" s="320"/>
      <c r="I42" s="321"/>
      <c r="J42" s="319"/>
      <c r="K42" s="320"/>
      <c r="L42" s="320"/>
      <c r="M42" s="321"/>
    </row>
    <row r="43" spans="2:13" ht="61.5" customHeight="1">
      <c r="B43" s="312" t="s">
        <v>56</v>
      </c>
      <c r="C43" s="313"/>
      <c r="D43" s="314" t="s">
        <v>401</v>
      </c>
      <c r="E43" s="315"/>
      <c r="F43" s="316"/>
      <c r="G43" s="314" t="s">
        <v>402</v>
      </c>
      <c r="H43" s="315"/>
      <c r="I43" s="316"/>
      <c r="J43" s="314" t="s">
        <v>403</v>
      </c>
      <c r="K43" s="315"/>
      <c r="L43" s="315"/>
      <c r="M43" s="316"/>
    </row>
    <row r="44" spans="2:13" ht="61.5" customHeight="1" thickBot="1">
      <c r="B44" s="317"/>
      <c r="C44" s="318"/>
      <c r="D44" s="319"/>
      <c r="E44" s="320"/>
      <c r="F44" s="321"/>
      <c r="G44" s="319"/>
      <c r="H44" s="320"/>
      <c r="I44" s="321"/>
      <c r="J44" s="319"/>
      <c r="K44" s="320"/>
      <c r="L44" s="320"/>
      <c r="M44" s="321"/>
    </row>
    <row r="45" spans="2:13" ht="61.5" customHeight="1">
      <c r="B45" s="312"/>
      <c r="C45" s="313"/>
      <c r="D45" s="314"/>
      <c r="E45" s="315"/>
      <c r="F45" s="316"/>
      <c r="G45" s="314"/>
      <c r="H45" s="315"/>
      <c r="I45" s="316"/>
      <c r="J45" s="314"/>
      <c r="K45" s="315"/>
      <c r="L45" s="315"/>
      <c r="M45" s="316"/>
    </row>
    <row r="46" spans="2:13" ht="61.5" customHeight="1" thickBot="1">
      <c r="B46" s="317"/>
      <c r="C46" s="318"/>
      <c r="D46" s="319"/>
      <c r="E46" s="320"/>
      <c r="F46" s="321"/>
      <c r="G46" s="319"/>
      <c r="H46" s="320"/>
      <c r="I46" s="321"/>
      <c r="J46" s="319"/>
      <c r="K46" s="320"/>
      <c r="L46" s="320"/>
      <c r="M46" s="321"/>
    </row>
    <row r="47" spans="2:13" ht="15" thickBot="1">
      <c r="B47" s="237" t="s">
        <v>11</v>
      </c>
      <c r="C47" s="238"/>
      <c r="D47" s="238"/>
      <c r="E47" s="238"/>
      <c r="F47" s="238"/>
      <c r="G47" s="238"/>
      <c r="H47" s="238"/>
      <c r="I47" s="238"/>
      <c r="J47" s="238"/>
      <c r="K47" s="238"/>
      <c r="L47" s="238"/>
      <c r="M47" s="239"/>
    </row>
    <row r="48" spans="2:13" ht="15" thickBot="1">
      <c r="B48" s="240" t="s">
        <v>12</v>
      </c>
      <c r="C48" s="241"/>
      <c r="D48" s="241"/>
      <c r="E48" s="241"/>
      <c r="F48" s="241"/>
      <c r="G48" s="241"/>
      <c r="H48" s="241"/>
      <c r="I48" s="241"/>
      <c r="J48" s="241"/>
      <c r="K48" s="241"/>
      <c r="L48" s="241"/>
      <c r="M48" s="242"/>
    </row>
    <row r="49" spans="2:13" ht="15" thickBot="1">
      <c r="B49" s="243" t="s">
        <v>13</v>
      </c>
      <c r="C49" s="244"/>
      <c r="D49" s="245" t="s">
        <v>24</v>
      </c>
      <c r="E49" s="246"/>
      <c r="F49" s="246"/>
      <c r="G49" s="246"/>
      <c r="H49" s="246"/>
      <c r="I49" s="247"/>
      <c r="J49" s="248" t="s">
        <v>42</v>
      </c>
      <c r="K49" s="249">
        <v>44321</v>
      </c>
      <c r="L49" s="250" t="s">
        <v>62</v>
      </c>
      <c r="M49" s="251"/>
    </row>
    <row r="50" spans="2:13" ht="15" thickBot="1">
      <c r="B50" s="252" t="s">
        <v>14</v>
      </c>
      <c r="C50" s="253"/>
      <c r="D50" s="254" t="s">
        <v>45</v>
      </c>
      <c r="E50" s="255"/>
      <c r="F50" s="255"/>
      <c r="G50" s="255"/>
      <c r="H50" s="255"/>
      <c r="I50" s="256"/>
      <c r="J50" s="248" t="s">
        <v>44</v>
      </c>
      <c r="K50" s="257">
        <v>0.85416666666666663</v>
      </c>
      <c r="L50" s="258">
        <v>3</v>
      </c>
      <c r="M50" s="259"/>
    </row>
    <row r="51" spans="2:13" ht="15" thickBot="1">
      <c r="B51" s="252"/>
      <c r="C51" s="253"/>
      <c r="D51" s="260"/>
      <c r="E51" s="261"/>
      <c r="F51" s="261"/>
      <c r="G51" s="261"/>
      <c r="H51" s="261"/>
      <c r="I51" s="262"/>
      <c r="J51" s="263" t="s">
        <v>60</v>
      </c>
      <c r="K51" s="264">
        <v>1</v>
      </c>
      <c r="L51" s="265"/>
      <c r="M51" s="266"/>
    </row>
    <row r="52" spans="2:13" ht="15" thickBot="1">
      <c r="B52" s="252"/>
      <c r="C52" s="253"/>
      <c r="D52" s="267"/>
      <c r="E52" s="268"/>
      <c r="F52" s="268"/>
      <c r="G52" s="268"/>
      <c r="H52" s="268"/>
      <c r="I52" s="269"/>
      <c r="J52" s="263" t="s">
        <v>61</v>
      </c>
      <c r="K52" s="264">
        <v>1</v>
      </c>
      <c r="L52" s="270"/>
      <c r="M52" s="271"/>
    </row>
    <row r="53" spans="2:13" ht="15" thickBot="1">
      <c r="B53" s="272" t="s">
        <v>15</v>
      </c>
      <c r="C53" s="273"/>
      <c r="D53" s="273"/>
      <c r="E53" s="273"/>
      <c r="F53" s="273"/>
      <c r="G53" s="273"/>
      <c r="H53" s="273"/>
      <c r="I53" s="273"/>
      <c r="J53" s="273"/>
      <c r="K53" s="273"/>
      <c r="L53" s="273"/>
      <c r="M53" s="274"/>
    </row>
    <row r="54" spans="2:13" ht="15" thickBot="1">
      <c r="B54" s="240" t="s">
        <v>16</v>
      </c>
      <c r="C54" s="241"/>
      <c r="D54" s="241"/>
      <c r="E54" s="241"/>
      <c r="F54" s="241"/>
      <c r="G54" s="241"/>
      <c r="H54" s="241"/>
      <c r="I54" s="241" t="s">
        <v>50</v>
      </c>
      <c r="J54" s="275"/>
      <c r="K54" s="276" t="s">
        <v>17</v>
      </c>
      <c r="L54" s="277"/>
      <c r="M54" s="278"/>
    </row>
    <row r="55" spans="2:13" ht="15" thickBot="1">
      <c r="B55" s="279" t="s">
        <v>18</v>
      </c>
      <c r="C55" s="280" t="s">
        <v>0</v>
      </c>
      <c r="D55" s="281"/>
      <c r="E55" s="281"/>
      <c r="F55" s="281"/>
      <c r="G55" s="281"/>
      <c r="H55" s="282"/>
      <c r="I55" s="281" t="s">
        <v>6</v>
      </c>
      <c r="J55" s="283"/>
      <c r="K55" s="264" t="s">
        <v>19</v>
      </c>
      <c r="L55" s="327" t="s">
        <v>20</v>
      </c>
      <c r="M55" s="286"/>
    </row>
    <row r="56" spans="2:13" ht="15" thickBot="1">
      <c r="B56" s="287" t="s">
        <v>21</v>
      </c>
      <c r="C56" s="280" t="s">
        <v>1</v>
      </c>
      <c r="D56" s="281"/>
      <c r="E56" s="281"/>
      <c r="F56" s="281"/>
      <c r="G56" s="281"/>
      <c r="H56" s="282"/>
      <c r="I56" s="281" t="s">
        <v>51</v>
      </c>
      <c r="J56" s="283"/>
      <c r="K56" s="288" t="s">
        <v>19</v>
      </c>
      <c r="L56" s="289" t="s">
        <v>20</v>
      </c>
      <c r="M56" s="290"/>
    </row>
    <row r="57" spans="2:13" ht="15" thickBot="1">
      <c r="B57" s="287" t="s">
        <v>22</v>
      </c>
      <c r="C57" s="280" t="s">
        <v>2</v>
      </c>
      <c r="D57" s="281"/>
      <c r="E57" s="281"/>
      <c r="F57" s="281"/>
      <c r="G57" s="281"/>
      <c r="H57" s="282"/>
      <c r="I57" s="281" t="s">
        <v>8</v>
      </c>
      <c r="J57" s="283"/>
      <c r="K57" s="288" t="s">
        <v>19</v>
      </c>
      <c r="L57" s="289" t="s">
        <v>20</v>
      </c>
      <c r="M57" s="290"/>
    </row>
    <row r="58" spans="2:13" ht="15" thickBot="1">
      <c r="B58" s="291" t="s">
        <v>23</v>
      </c>
      <c r="C58" s="263"/>
      <c r="D58" s="292"/>
      <c r="E58" s="292"/>
      <c r="F58" s="292"/>
      <c r="G58" s="292"/>
      <c r="H58" s="286"/>
      <c r="I58" s="292"/>
      <c r="J58" s="293"/>
      <c r="K58" s="328"/>
      <c r="L58" s="328"/>
      <c r="M58" s="290"/>
    </row>
    <row r="59" spans="2:13" ht="15" thickBot="1">
      <c r="B59" s="294" t="s">
        <v>46</v>
      </c>
      <c r="C59" s="295"/>
      <c r="D59" s="295"/>
      <c r="E59" s="295"/>
      <c r="F59" s="295"/>
      <c r="G59" s="295"/>
      <c r="H59" s="295"/>
      <c r="I59" s="295"/>
      <c r="J59" s="295"/>
      <c r="K59" s="295"/>
      <c r="L59" s="295"/>
      <c r="M59" s="296"/>
    </row>
    <row r="60" spans="2:13">
      <c r="B60" s="297" t="s">
        <v>16</v>
      </c>
      <c r="C60" s="298"/>
      <c r="D60" s="299" t="s">
        <v>47</v>
      </c>
      <c r="E60" s="300"/>
      <c r="F60" s="301"/>
      <c r="G60" s="299" t="s">
        <v>48</v>
      </c>
      <c r="H60" s="300"/>
      <c r="I60" s="301"/>
      <c r="J60" s="299" t="s">
        <v>49</v>
      </c>
      <c r="K60" s="300"/>
      <c r="L60" s="300"/>
      <c r="M60" s="301"/>
    </row>
    <row r="61" spans="2:13">
      <c r="B61" s="302"/>
      <c r="C61" s="303"/>
      <c r="D61" s="304"/>
      <c r="E61" s="305"/>
      <c r="F61" s="306"/>
      <c r="G61" s="304"/>
      <c r="H61" s="305"/>
      <c r="I61" s="306"/>
      <c r="J61" s="304"/>
      <c r="K61" s="305"/>
      <c r="L61" s="305"/>
      <c r="M61" s="306"/>
    </row>
    <row r="62" spans="2:13" ht="15" thickBot="1">
      <c r="B62" s="307"/>
      <c r="C62" s="308"/>
      <c r="D62" s="309"/>
      <c r="E62" s="310"/>
      <c r="F62" s="311"/>
      <c r="G62" s="309"/>
      <c r="H62" s="310"/>
      <c r="I62" s="311"/>
      <c r="J62" s="309"/>
      <c r="K62" s="310"/>
      <c r="L62" s="310"/>
      <c r="M62" s="311"/>
    </row>
    <row r="63" spans="2:13" ht="53.25" customHeight="1">
      <c r="B63" s="312" t="s">
        <v>52</v>
      </c>
      <c r="C63" s="313"/>
      <c r="D63" s="314" t="s">
        <v>404</v>
      </c>
      <c r="E63" s="315"/>
      <c r="F63" s="316"/>
      <c r="G63" s="314" t="s">
        <v>405</v>
      </c>
      <c r="H63" s="315"/>
      <c r="I63" s="316"/>
      <c r="J63" s="314" t="s">
        <v>406</v>
      </c>
      <c r="K63" s="315"/>
      <c r="L63" s="315"/>
      <c r="M63" s="316"/>
    </row>
    <row r="64" spans="2:13" ht="15" thickBot="1">
      <c r="B64" s="317"/>
      <c r="C64" s="318"/>
      <c r="D64" s="319"/>
      <c r="E64" s="320"/>
      <c r="F64" s="321"/>
      <c r="G64" s="319"/>
      <c r="H64" s="320"/>
      <c r="I64" s="321"/>
      <c r="J64" s="319"/>
      <c r="K64" s="320"/>
      <c r="L64" s="320"/>
      <c r="M64" s="321"/>
    </row>
    <row r="65" spans="2:13" ht="44.25" customHeight="1">
      <c r="B65" s="312" t="s">
        <v>56</v>
      </c>
      <c r="C65" s="313"/>
      <c r="D65" s="314" t="s">
        <v>407</v>
      </c>
      <c r="E65" s="315"/>
      <c r="F65" s="316"/>
      <c r="G65" s="314" t="s">
        <v>408</v>
      </c>
      <c r="H65" s="315"/>
      <c r="I65" s="316"/>
      <c r="J65" s="314" t="s">
        <v>409</v>
      </c>
      <c r="K65" s="315"/>
      <c r="L65" s="315"/>
      <c r="M65" s="316"/>
    </row>
    <row r="66" spans="2:13" ht="15" thickBot="1">
      <c r="B66" s="317"/>
      <c r="C66" s="318"/>
      <c r="D66" s="319"/>
      <c r="E66" s="320"/>
      <c r="F66" s="321"/>
      <c r="G66" s="319"/>
      <c r="H66" s="320"/>
      <c r="I66" s="321"/>
      <c r="J66" s="319"/>
      <c r="K66" s="320"/>
      <c r="L66" s="320"/>
      <c r="M66" s="321"/>
    </row>
    <row r="67" spans="2:13">
      <c r="B67" s="312"/>
      <c r="C67" s="313"/>
      <c r="D67" s="314"/>
      <c r="E67" s="315"/>
      <c r="F67" s="316"/>
      <c r="G67" s="314"/>
      <c r="H67" s="315"/>
      <c r="I67" s="316"/>
      <c r="J67" s="314"/>
      <c r="K67" s="315"/>
      <c r="L67" s="315"/>
      <c r="M67" s="316"/>
    </row>
    <row r="68" spans="2:13" ht="15" thickBot="1">
      <c r="B68" s="317"/>
      <c r="C68" s="318"/>
      <c r="D68" s="319"/>
      <c r="E68" s="320"/>
      <c r="F68" s="321"/>
      <c r="G68" s="319"/>
      <c r="H68" s="320"/>
      <c r="I68" s="321"/>
      <c r="J68" s="319"/>
      <c r="K68" s="320"/>
      <c r="L68" s="320"/>
      <c r="M68" s="321"/>
    </row>
    <row r="69" spans="2:13" ht="15" thickBot="1">
      <c r="B69" s="237" t="s">
        <v>11</v>
      </c>
      <c r="C69" s="238"/>
      <c r="D69" s="238"/>
      <c r="E69" s="238"/>
      <c r="F69" s="238"/>
      <c r="G69" s="238"/>
      <c r="H69" s="238"/>
      <c r="I69" s="238"/>
      <c r="J69" s="238"/>
      <c r="K69" s="238"/>
      <c r="L69" s="238"/>
      <c r="M69" s="239"/>
    </row>
    <row r="70" spans="2:13" ht="15" thickBot="1">
      <c r="B70" s="240" t="s">
        <v>12</v>
      </c>
      <c r="C70" s="241"/>
      <c r="D70" s="241"/>
      <c r="E70" s="241"/>
      <c r="F70" s="241"/>
      <c r="G70" s="241"/>
      <c r="H70" s="241"/>
      <c r="I70" s="241"/>
      <c r="J70" s="241"/>
      <c r="K70" s="241"/>
      <c r="L70" s="241"/>
      <c r="M70" s="242"/>
    </row>
    <row r="71" spans="2:13" ht="15" thickBot="1">
      <c r="B71" s="243" t="s">
        <v>13</v>
      </c>
      <c r="C71" s="244"/>
      <c r="D71" s="245" t="s">
        <v>24</v>
      </c>
      <c r="E71" s="246"/>
      <c r="F71" s="246"/>
      <c r="G71" s="246"/>
      <c r="H71" s="246"/>
      <c r="I71" s="247"/>
      <c r="J71" s="248" t="s">
        <v>42</v>
      </c>
      <c r="K71" s="249">
        <v>44323</v>
      </c>
      <c r="L71" s="250" t="s">
        <v>62</v>
      </c>
      <c r="M71" s="251"/>
    </row>
    <row r="72" spans="2:13" ht="15" thickBot="1">
      <c r="B72" s="252" t="s">
        <v>14</v>
      </c>
      <c r="C72" s="253"/>
      <c r="D72" s="254" t="s">
        <v>45</v>
      </c>
      <c r="E72" s="255"/>
      <c r="F72" s="255"/>
      <c r="G72" s="255"/>
      <c r="H72" s="255"/>
      <c r="I72" s="256"/>
      <c r="J72" s="248" t="s">
        <v>44</v>
      </c>
      <c r="K72" s="257">
        <v>0.85416666666666663</v>
      </c>
      <c r="L72" s="258">
        <v>4</v>
      </c>
      <c r="M72" s="259"/>
    </row>
    <row r="73" spans="2:13" ht="15" thickBot="1">
      <c r="B73" s="252"/>
      <c r="C73" s="253"/>
      <c r="D73" s="260"/>
      <c r="E73" s="261"/>
      <c r="F73" s="261"/>
      <c r="G73" s="261"/>
      <c r="H73" s="261"/>
      <c r="I73" s="262"/>
      <c r="J73" s="263" t="s">
        <v>60</v>
      </c>
      <c r="K73" s="264">
        <v>1</v>
      </c>
      <c r="L73" s="265"/>
      <c r="M73" s="266"/>
    </row>
    <row r="74" spans="2:13" ht="15" thickBot="1">
      <c r="B74" s="252"/>
      <c r="C74" s="253"/>
      <c r="D74" s="267"/>
      <c r="E74" s="268"/>
      <c r="F74" s="268"/>
      <c r="G74" s="268"/>
      <c r="H74" s="268"/>
      <c r="I74" s="269"/>
      <c r="J74" s="263" t="s">
        <v>61</v>
      </c>
      <c r="K74" s="264">
        <v>1</v>
      </c>
      <c r="L74" s="270"/>
      <c r="M74" s="271"/>
    </row>
    <row r="75" spans="2:13" ht="15" thickBot="1">
      <c r="B75" s="272" t="s">
        <v>15</v>
      </c>
      <c r="C75" s="273"/>
      <c r="D75" s="273"/>
      <c r="E75" s="273"/>
      <c r="F75" s="273"/>
      <c r="G75" s="273"/>
      <c r="H75" s="273"/>
      <c r="I75" s="273"/>
      <c r="J75" s="273"/>
      <c r="K75" s="273"/>
      <c r="L75" s="273"/>
      <c r="M75" s="274"/>
    </row>
    <row r="76" spans="2:13" ht="15" thickBot="1">
      <c r="B76" s="240" t="s">
        <v>16</v>
      </c>
      <c r="C76" s="241"/>
      <c r="D76" s="241"/>
      <c r="E76" s="241"/>
      <c r="F76" s="241"/>
      <c r="G76" s="241"/>
      <c r="H76" s="241"/>
      <c r="I76" s="241" t="s">
        <v>50</v>
      </c>
      <c r="J76" s="275"/>
      <c r="K76" s="276" t="s">
        <v>17</v>
      </c>
      <c r="L76" s="277"/>
      <c r="M76" s="278"/>
    </row>
    <row r="77" spans="2:13" ht="15" thickBot="1">
      <c r="B77" s="279" t="s">
        <v>18</v>
      </c>
      <c r="C77" s="280" t="s">
        <v>0</v>
      </c>
      <c r="D77" s="281"/>
      <c r="E77" s="281"/>
      <c r="F77" s="281"/>
      <c r="G77" s="281"/>
      <c r="H77" s="282"/>
      <c r="I77" s="281" t="s">
        <v>6</v>
      </c>
      <c r="J77" s="283"/>
      <c r="K77" s="264" t="s">
        <v>19</v>
      </c>
      <c r="L77" s="327" t="s">
        <v>20</v>
      </c>
      <c r="M77" s="286"/>
    </row>
    <row r="78" spans="2:13" ht="15" thickBot="1">
      <c r="B78" s="287" t="s">
        <v>21</v>
      </c>
      <c r="C78" s="280" t="s">
        <v>1</v>
      </c>
      <c r="D78" s="281"/>
      <c r="E78" s="281"/>
      <c r="F78" s="281"/>
      <c r="G78" s="281"/>
      <c r="H78" s="282"/>
      <c r="I78" s="281" t="s">
        <v>51</v>
      </c>
      <c r="J78" s="283"/>
      <c r="K78" s="264" t="s">
        <v>19</v>
      </c>
      <c r="L78" s="329" t="s">
        <v>20</v>
      </c>
      <c r="M78" s="290"/>
    </row>
    <row r="79" spans="2:13" ht="15" thickBot="1">
      <c r="B79" s="287" t="s">
        <v>22</v>
      </c>
      <c r="C79" s="280" t="s">
        <v>2</v>
      </c>
      <c r="D79" s="281"/>
      <c r="E79" s="281"/>
      <c r="F79" s="281"/>
      <c r="G79" s="281"/>
      <c r="H79" s="282"/>
      <c r="I79" s="281" t="s">
        <v>8</v>
      </c>
      <c r="J79" s="283"/>
      <c r="K79" s="264" t="s">
        <v>19</v>
      </c>
      <c r="L79" s="329" t="s">
        <v>20</v>
      </c>
      <c r="M79" s="290"/>
    </row>
    <row r="80" spans="2:13" ht="15" thickBot="1">
      <c r="B80" s="291" t="s">
        <v>23</v>
      </c>
      <c r="C80" s="263"/>
      <c r="D80" s="292"/>
      <c r="E80" s="292"/>
      <c r="F80" s="292"/>
      <c r="G80" s="292"/>
      <c r="H80" s="286"/>
      <c r="I80" s="292"/>
      <c r="J80" s="293"/>
      <c r="K80" s="328"/>
      <c r="L80" s="328"/>
      <c r="M80" s="290"/>
    </row>
    <row r="81" spans="2:13" ht="15" thickBot="1">
      <c r="B81" s="294" t="s">
        <v>46</v>
      </c>
      <c r="C81" s="295"/>
      <c r="D81" s="295"/>
      <c r="E81" s="295"/>
      <c r="F81" s="295"/>
      <c r="G81" s="295"/>
      <c r="H81" s="295"/>
      <c r="I81" s="295"/>
      <c r="J81" s="295"/>
      <c r="K81" s="295"/>
      <c r="L81" s="295"/>
      <c r="M81" s="296"/>
    </row>
    <row r="82" spans="2:13">
      <c r="B82" s="297" t="s">
        <v>16</v>
      </c>
      <c r="C82" s="298"/>
      <c r="D82" s="299" t="s">
        <v>47</v>
      </c>
      <c r="E82" s="300"/>
      <c r="F82" s="301"/>
      <c r="G82" s="299" t="s">
        <v>48</v>
      </c>
      <c r="H82" s="300"/>
      <c r="I82" s="301"/>
      <c r="J82" s="299" t="s">
        <v>49</v>
      </c>
      <c r="K82" s="300"/>
      <c r="L82" s="300"/>
      <c r="M82" s="301"/>
    </row>
    <row r="83" spans="2:13">
      <c r="B83" s="302"/>
      <c r="C83" s="303"/>
      <c r="D83" s="304"/>
      <c r="E83" s="305"/>
      <c r="F83" s="306"/>
      <c r="G83" s="304"/>
      <c r="H83" s="305"/>
      <c r="I83" s="306"/>
      <c r="J83" s="304"/>
      <c r="K83" s="305"/>
      <c r="L83" s="305"/>
      <c r="M83" s="306"/>
    </row>
    <row r="84" spans="2:13" ht="15" thickBot="1">
      <c r="B84" s="307"/>
      <c r="C84" s="308"/>
      <c r="D84" s="309"/>
      <c r="E84" s="310"/>
      <c r="F84" s="311"/>
      <c r="G84" s="309"/>
      <c r="H84" s="310"/>
      <c r="I84" s="311"/>
      <c r="J84" s="309"/>
      <c r="K84" s="310"/>
      <c r="L84" s="310"/>
      <c r="M84" s="311"/>
    </row>
    <row r="85" spans="2:13" ht="25.5" customHeight="1">
      <c r="B85" s="312" t="s">
        <v>52</v>
      </c>
      <c r="C85" s="313"/>
      <c r="D85" s="314" t="s">
        <v>410</v>
      </c>
      <c r="E85" s="315"/>
      <c r="F85" s="316"/>
      <c r="G85" s="314" t="s">
        <v>410</v>
      </c>
      <c r="H85" s="315"/>
      <c r="I85" s="316"/>
      <c r="J85" s="314" t="s">
        <v>410</v>
      </c>
      <c r="K85" s="315"/>
      <c r="L85" s="315"/>
      <c r="M85" s="316"/>
    </row>
    <row r="86" spans="2:13" ht="15" thickBot="1">
      <c r="B86" s="317"/>
      <c r="C86" s="318"/>
      <c r="D86" s="319"/>
      <c r="E86" s="320"/>
      <c r="F86" s="321"/>
      <c r="G86" s="319"/>
      <c r="H86" s="320"/>
      <c r="I86" s="321"/>
      <c r="J86" s="319"/>
      <c r="K86" s="320"/>
      <c r="L86" s="320"/>
      <c r="M86" s="321"/>
    </row>
    <row r="87" spans="2:13">
      <c r="B87" s="312" t="s">
        <v>56</v>
      </c>
      <c r="C87" s="313"/>
      <c r="D87" s="314" t="s">
        <v>410</v>
      </c>
      <c r="E87" s="315"/>
      <c r="F87" s="316"/>
      <c r="G87" s="314" t="s">
        <v>410</v>
      </c>
      <c r="H87" s="315"/>
      <c r="I87" s="316"/>
      <c r="J87" s="314" t="s">
        <v>410</v>
      </c>
      <c r="K87" s="315"/>
      <c r="L87" s="315"/>
      <c r="M87" s="316"/>
    </row>
    <row r="88" spans="2:13" ht="42.75" customHeight="1" thickBot="1">
      <c r="B88" s="317"/>
      <c r="C88" s="318"/>
      <c r="D88" s="319"/>
      <c r="E88" s="320"/>
      <c r="F88" s="321"/>
      <c r="G88" s="319"/>
      <c r="H88" s="320"/>
      <c r="I88" s="321"/>
      <c r="J88" s="319"/>
      <c r="K88" s="320"/>
      <c r="L88" s="320"/>
      <c r="M88" s="321"/>
    </row>
    <row r="89" spans="2:13">
      <c r="B89" s="312"/>
      <c r="C89" s="313"/>
      <c r="D89" s="314"/>
      <c r="E89" s="315"/>
      <c r="F89" s="316"/>
      <c r="G89" s="314"/>
      <c r="H89" s="315"/>
      <c r="I89" s="316"/>
      <c r="J89" s="314"/>
      <c r="K89" s="315"/>
      <c r="L89" s="315"/>
      <c r="M89" s="316"/>
    </row>
    <row r="90" spans="2:13" ht="15" thickBot="1">
      <c r="B90" s="317"/>
      <c r="C90" s="318"/>
      <c r="D90" s="319"/>
      <c r="E90" s="320"/>
      <c r="F90" s="321"/>
      <c r="G90" s="319"/>
      <c r="H90" s="320"/>
      <c r="I90" s="321"/>
      <c r="J90" s="319"/>
      <c r="K90" s="320"/>
      <c r="L90" s="320"/>
      <c r="M90" s="321"/>
    </row>
    <row r="91" spans="2:13" ht="15" thickBot="1">
      <c r="B91" s="237" t="s">
        <v>11</v>
      </c>
      <c r="C91" s="238"/>
      <c r="D91" s="238"/>
      <c r="E91" s="238"/>
      <c r="F91" s="238"/>
      <c r="G91" s="238"/>
      <c r="H91" s="238"/>
      <c r="I91" s="238"/>
      <c r="J91" s="238"/>
      <c r="K91" s="238"/>
      <c r="L91" s="238"/>
      <c r="M91" s="239"/>
    </row>
    <row r="92" spans="2:13" ht="15" thickBot="1">
      <c r="B92" s="240" t="s">
        <v>12</v>
      </c>
      <c r="C92" s="241"/>
      <c r="D92" s="241"/>
      <c r="E92" s="241"/>
      <c r="F92" s="241"/>
      <c r="G92" s="241"/>
      <c r="H92" s="241"/>
      <c r="I92" s="241"/>
      <c r="J92" s="241"/>
      <c r="K92" s="241"/>
      <c r="L92" s="241"/>
      <c r="M92" s="242"/>
    </row>
    <row r="93" spans="2:13" ht="15" thickBot="1">
      <c r="B93" s="243" t="s">
        <v>13</v>
      </c>
      <c r="C93" s="244"/>
      <c r="D93" s="245" t="s">
        <v>24</v>
      </c>
      <c r="E93" s="246"/>
      <c r="F93" s="246"/>
      <c r="G93" s="246"/>
      <c r="H93" s="246"/>
      <c r="I93" s="247"/>
      <c r="J93" s="248" t="s">
        <v>42</v>
      </c>
      <c r="K93" s="249">
        <v>44326</v>
      </c>
      <c r="L93" s="250" t="s">
        <v>62</v>
      </c>
      <c r="M93" s="251"/>
    </row>
    <row r="94" spans="2:13" ht="15" thickBot="1">
      <c r="B94" s="252" t="s">
        <v>14</v>
      </c>
      <c r="C94" s="253"/>
      <c r="D94" s="254" t="s">
        <v>45</v>
      </c>
      <c r="E94" s="255"/>
      <c r="F94" s="255"/>
      <c r="G94" s="255"/>
      <c r="H94" s="255"/>
      <c r="I94" s="256"/>
      <c r="J94" s="248" t="s">
        <v>44</v>
      </c>
      <c r="K94" s="257">
        <v>0.85416666666666663</v>
      </c>
      <c r="L94" s="258">
        <v>5</v>
      </c>
      <c r="M94" s="259"/>
    </row>
    <row r="95" spans="2:13" ht="15" thickBot="1">
      <c r="B95" s="252"/>
      <c r="C95" s="253"/>
      <c r="D95" s="260"/>
      <c r="E95" s="261"/>
      <c r="F95" s="261"/>
      <c r="G95" s="261"/>
      <c r="H95" s="261"/>
      <c r="I95" s="262"/>
      <c r="J95" s="263" t="s">
        <v>60</v>
      </c>
      <c r="K95" s="264">
        <v>1</v>
      </c>
      <c r="L95" s="265"/>
      <c r="M95" s="266"/>
    </row>
    <row r="96" spans="2:13" ht="15" thickBot="1">
      <c r="B96" s="252"/>
      <c r="C96" s="253"/>
      <c r="D96" s="267"/>
      <c r="E96" s="268"/>
      <c r="F96" s="268"/>
      <c r="G96" s="268"/>
      <c r="H96" s="268"/>
      <c r="I96" s="269"/>
      <c r="J96" s="263" t="s">
        <v>61</v>
      </c>
      <c r="K96" s="264">
        <v>1</v>
      </c>
      <c r="L96" s="270"/>
      <c r="M96" s="271"/>
    </row>
    <row r="97" spans="2:13" ht="15" thickBot="1">
      <c r="B97" s="272" t="s">
        <v>15</v>
      </c>
      <c r="C97" s="273"/>
      <c r="D97" s="273"/>
      <c r="E97" s="273"/>
      <c r="F97" s="273"/>
      <c r="G97" s="273"/>
      <c r="H97" s="273"/>
      <c r="I97" s="273"/>
      <c r="J97" s="273"/>
      <c r="K97" s="273"/>
      <c r="L97" s="273"/>
      <c r="M97" s="274"/>
    </row>
    <row r="98" spans="2:13" ht="15" thickBot="1">
      <c r="B98" s="240" t="s">
        <v>16</v>
      </c>
      <c r="C98" s="241"/>
      <c r="D98" s="241"/>
      <c r="E98" s="241"/>
      <c r="F98" s="241"/>
      <c r="G98" s="241"/>
      <c r="H98" s="241"/>
      <c r="I98" s="241" t="s">
        <v>50</v>
      </c>
      <c r="J98" s="275"/>
      <c r="K98" s="276" t="s">
        <v>17</v>
      </c>
      <c r="L98" s="277"/>
      <c r="M98" s="278"/>
    </row>
    <row r="99" spans="2:13" ht="15" thickBot="1">
      <c r="B99" s="279" t="s">
        <v>18</v>
      </c>
      <c r="C99" s="280" t="s">
        <v>0</v>
      </c>
      <c r="D99" s="281"/>
      <c r="E99" s="281"/>
      <c r="F99" s="281"/>
      <c r="G99" s="281"/>
      <c r="H99" s="282"/>
      <c r="I99" s="281" t="s">
        <v>6</v>
      </c>
      <c r="J99" s="283"/>
      <c r="K99" s="264" t="s">
        <v>19</v>
      </c>
      <c r="L99" s="327" t="s">
        <v>20</v>
      </c>
      <c r="M99" s="286"/>
    </row>
    <row r="100" spans="2:13" ht="15" thickBot="1">
      <c r="B100" s="287" t="s">
        <v>21</v>
      </c>
      <c r="C100" s="280" t="s">
        <v>1</v>
      </c>
      <c r="D100" s="281"/>
      <c r="E100" s="281"/>
      <c r="F100" s="281"/>
      <c r="G100" s="281"/>
      <c r="H100" s="282"/>
      <c r="I100" s="281" t="s">
        <v>51</v>
      </c>
      <c r="J100" s="283"/>
      <c r="K100" s="288" t="s">
        <v>19</v>
      </c>
      <c r="L100" s="289" t="s">
        <v>20</v>
      </c>
      <c r="M100" s="290"/>
    </row>
    <row r="101" spans="2:13" ht="15" thickBot="1">
      <c r="B101" s="287" t="s">
        <v>22</v>
      </c>
      <c r="C101" s="280" t="s">
        <v>2</v>
      </c>
      <c r="D101" s="281"/>
      <c r="E101" s="281"/>
      <c r="F101" s="281"/>
      <c r="G101" s="281"/>
      <c r="H101" s="282"/>
      <c r="I101" s="281" t="s">
        <v>8</v>
      </c>
      <c r="J101" s="283"/>
      <c r="K101" s="288" t="s">
        <v>19</v>
      </c>
      <c r="L101" s="289" t="s">
        <v>20</v>
      </c>
      <c r="M101" s="290"/>
    </row>
    <row r="102" spans="2:13" ht="15" thickBot="1">
      <c r="B102" s="291" t="s">
        <v>23</v>
      </c>
      <c r="C102" s="263"/>
      <c r="D102" s="292"/>
      <c r="E102" s="292"/>
      <c r="F102" s="292"/>
      <c r="G102" s="292"/>
      <c r="H102" s="286"/>
      <c r="I102" s="292"/>
      <c r="J102" s="293"/>
      <c r="K102" s="328"/>
      <c r="L102" s="328"/>
      <c r="M102" s="290"/>
    </row>
    <row r="103" spans="2:13" ht="15" thickBot="1">
      <c r="B103" s="294" t="s">
        <v>46</v>
      </c>
      <c r="C103" s="295"/>
      <c r="D103" s="295"/>
      <c r="E103" s="295"/>
      <c r="F103" s="295"/>
      <c r="G103" s="295"/>
      <c r="H103" s="295"/>
      <c r="I103" s="295"/>
      <c r="J103" s="295"/>
      <c r="K103" s="295"/>
      <c r="L103" s="295"/>
      <c r="M103" s="296"/>
    </row>
    <row r="104" spans="2:13">
      <c r="B104" s="297" t="s">
        <v>16</v>
      </c>
      <c r="C104" s="298"/>
      <c r="D104" s="299" t="s">
        <v>47</v>
      </c>
      <c r="E104" s="300"/>
      <c r="F104" s="301"/>
      <c r="G104" s="299" t="s">
        <v>48</v>
      </c>
      <c r="H104" s="300"/>
      <c r="I104" s="301"/>
      <c r="J104" s="299" t="s">
        <v>49</v>
      </c>
      <c r="K104" s="300"/>
      <c r="L104" s="300"/>
      <c r="M104" s="301"/>
    </row>
    <row r="105" spans="2:13">
      <c r="B105" s="302"/>
      <c r="C105" s="303"/>
      <c r="D105" s="304"/>
      <c r="E105" s="305"/>
      <c r="F105" s="306"/>
      <c r="G105" s="304"/>
      <c r="H105" s="305"/>
      <c r="I105" s="306"/>
      <c r="J105" s="304"/>
      <c r="K105" s="305"/>
      <c r="L105" s="305"/>
      <c r="M105" s="306"/>
    </row>
    <row r="106" spans="2:13" ht="15" thickBot="1">
      <c r="B106" s="307"/>
      <c r="C106" s="308"/>
      <c r="D106" s="309"/>
      <c r="E106" s="310"/>
      <c r="F106" s="311"/>
      <c r="G106" s="309"/>
      <c r="H106" s="310"/>
      <c r="I106" s="311"/>
      <c r="J106" s="309"/>
      <c r="K106" s="310"/>
      <c r="L106" s="310"/>
      <c r="M106" s="311"/>
    </row>
    <row r="107" spans="2:13">
      <c r="B107" s="312" t="s">
        <v>52</v>
      </c>
      <c r="C107" s="313"/>
      <c r="D107" s="314" t="s">
        <v>411</v>
      </c>
      <c r="E107" s="315"/>
      <c r="F107" s="316"/>
      <c r="G107" s="314" t="s">
        <v>412</v>
      </c>
      <c r="H107" s="315"/>
      <c r="I107" s="316"/>
      <c r="J107" s="314" t="s">
        <v>413</v>
      </c>
      <c r="K107" s="315"/>
      <c r="L107" s="315"/>
      <c r="M107" s="316"/>
    </row>
    <row r="108" spans="2:13" ht="43.5" customHeight="1" thickBot="1">
      <c r="B108" s="317"/>
      <c r="C108" s="318"/>
      <c r="D108" s="319"/>
      <c r="E108" s="320"/>
      <c r="F108" s="321"/>
      <c r="G108" s="319"/>
      <c r="H108" s="320"/>
      <c r="I108" s="321"/>
      <c r="J108" s="319"/>
      <c r="K108" s="320"/>
      <c r="L108" s="320"/>
      <c r="M108" s="321"/>
    </row>
    <row r="109" spans="2:13">
      <c r="B109" s="312" t="s">
        <v>56</v>
      </c>
      <c r="C109" s="313"/>
      <c r="D109" s="314" t="s">
        <v>414</v>
      </c>
      <c r="E109" s="315"/>
      <c r="F109" s="316"/>
      <c r="G109" s="314" t="s">
        <v>415</v>
      </c>
      <c r="H109" s="315"/>
      <c r="I109" s="316"/>
      <c r="J109" s="314" t="s">
        <v>416</v>
      </c>
      <c r="K109" s="315"/>
      <c r="L109" s="315"/>
      <c r="M109" s="316"/>
    </row>
    <row r="110" spans="2:13" ht="54.75" customHeight="1" thickBot="1">
      <c r="B110" s="317"/>
      <c r="C110" s="318"/>
      <c r="D110" s="319"/>
      <c r="E110" s="320"/>
      <c r="F110" s="321"/>
      <c r="G110" s="319"/>
      <c r="H110" s="320"/>
      <c r="I110" s="321"/>
      <c r="J110" s="319"/>
      <c r="K110" s="320"/>
      <c r="L110" s="320"/>
      <c r="M110" s="321"/>
    </row>
    <row r="111" spans="2:13">
      <c r="B111" s="312"/>
      <c r="C111" s="313"/>
      <c r="D111" s="314"/>
      <c r="E111" s="315"/>
      <c r="F111" s="316"/>
      <c r="G111" s="314"/>
      <c r="H111" s="315"/>
      <c r="I111" s="316"/>
      <c r="J111" s="314"/>
      <c r="K111" s="315"/>
      <c r="L111" s="315"/>
      <c r="M111" s="316"/>
    </row>
    <row r="112" spans="2:13" ht="15" thickBot="1">
      <c r="B112" s="317"/>
      <c r="C112" s="318"/>
      <c r="D112" s="319"/>
      <c r="E112" s="320"/>
      <c r="F112" s="321"/>
      <c r="G112" s="319"/>
      <c r="H112" s="320"/>
      <c r="I112" s="321"/>
      <c r="J112" s="319"/>
      <c r="K112" s="320"/>
      <c r="L112" s="320"/>
      <c r="M112" s="321"/>
    </row>
    <row r="113" spans="2:13" ht="15" thickBot="1">
      <c r="B113" s="237" t="s">
        <v>11</v>
      </c>
      <c r="C113" s="238"/>
      <c r="D113" s="238"/>
      <c r="E113" s="238"/>
      <c r="F113" s="238"/>
      <c r="G113" s="238"/>
      <c r="H113" s="238"/>
      <c r="I113" s="238"/>
      <c r="J113" s="238"/>
      <c r="K113" s="238"/>
      <c r="L113" s="238"/>
      <c r="M113" s="239"/>
    </row>
    <row r="114" spans="2:13" ht="15" thickBot="1">
      <c r="B114" s="240" t="s">
        <v>12</v>
      </c>
      <c r="C114" s="241"/>
      <c r="D114" s="241"/>
      <c r="E114" s="241"/>
      <c r="F114" s="241"/>
      <c r="G114" s="241"/>
      <c r="H114" s="241"/>
      <c r="I114" s="241"/>
      <c r="J114" s="241"/>
      <c r="K114" s="241"/>
      <c r="L114" s="241"/>
      <c r="M114" s="242"/>
    </row>
    <row r="115" spans="2:13" ht="15" thickBot="1">
      <c r="B115" s="243" t="s">
        <v>13</v>
      </c>
      <c r="C115" s="244"/>
      <c r="D115" s="245" t="s">
        <v>24</v>
      </c>
      <c r="E115" s="246"/>
      <c r="F115" s="246"/>
      <c r="G115" s="246"/>
      <c r="H115" s="246"/>
      <c r="I115" s="247"/>
      <c r="J115" s="248" t="s">
        <v>42</v>
      </c>
      <c r="K115" s="249">
        <v>44328</v>
      </c>
      <c r="L115" s="250" t="s">
        <v>62</v>
      </c>
      <c r="M115" s="251"/>
    </row>
    <row r="116" spans="2:13" ht="15" thickBot="1">
      <c r="B116" s="252" t="s">
        <v>14</v>
      </c>
      <c r="C116" s="253"/>
      <c r="D116" s="254" t="s">
        <v>45</v>
      </c>
      <c r="E116" s="255"/>
      <c r="F116" s="255"/>
      <c r="G116" s="255"/>
      <c r="H116" s="255"/>
      <c r="I116" s="256"/>
      <c r="J116" s="248" t="s">
        <v>44</v>
      </c>
      <c r="K116" s="257">
        <v>0.85416666666666663</v>
      </c>
      <c r="L116" s="258">
        <v>6</v>
      </c>
      <c r="M116" s="259"/>
    </row>
    <row r="117" spans="2:13" ht="15" thickBot="1">
      <c r="B117" s="252"/>
      <c r="C117" s="253"/>
      <c r="D117" s="260"/>
      <c r="E117" s="261"/>
      <c r="F117" s="261"/>
      <c r="G117" s="261"/>
      <c r="H117" s="261"/>
      <c r="I117" s="262"/>
      <c r="J117" s="263" t="s">
        <v>60</v>
      </c>
      <c r="K117" s="264">
        <v>1</v>
      </c>
      <c r="L117" s="265"/>
      <c r="M117" s="266"/>
    </row>
    <row r="118" spans="2:13" ht="15" thickBot="1">
      <c r="B118" s="252"/>
      <c r="C118" s="253"/>
      <c r="D118" s="267"/>
      <c r="E118" s="268"/>
      <c r="F118" s="268"/>
      <c r="G118" s="268"/>
      <c r="H118" s="268"/>
      <c r="I118" s="269"/>
      <c r="J118" s="263" t="s">
        <v>61</v>
      </c>
      <c r="K118" s="264">
        <v>1</v>
      </c>
      <c r="L118" s="270"/>
      <c r="M118" s="271"/>
    </row>
    <row r="119" spans="2:13" ht="15" thickBot="1">
      <c r="B119" s="272" t="s">
        <v>15</v>
      </c>
      <c r="C119" s="273"/>
      <c r="D119" s="273"/>
      <c r="E119" s="273"/>
      <c r="F119" s="273"/>
      <c r="G119" s="273"/>
      <c r="H119" s="273"/>
      <c r="I119" s="273"/>
      <c r="J119" s="273"/>
      <c r="K119" s="273"/>
      <c r="L119" s="273"/>
      <c r="M119" s="274"/>
    </row>
    <row r="120" spans="2:13" ht="15" thickBot="1">
      <c r="B120" s="240" t="s">
        <v>16</v>
      </c>
      <c r="C120" s="241"/>
      <c r="D120" s="241"/>
      <c r="E120" s="241"/>
      <c r="F120" s="241"/>
      <c r="G120" s="241"/>
      <c r="H120" s="241"/>
      <c r="I120" s="241" t="s">
        <v>50</v>
      </c>
      <c r="J120" s="275"/>
      <c r="K120" s="276" t="s">
        <v>17</v>
      </c>
      <c r="L120" s="277"/>
      <c r="M120" s="278"/>
    </row>
    <row r="121" spans="2:13" ht="15" thickBot="1">
      <c r="B121" s="279" t="s">
        <v>18</v>
      </c>
      <c r="C121" s="280" t="s">
        <v>0</v>
      </c>
      <c r="D121" s="281"/>
      <c r="E121" s="281"/>
      <c r="F121" s="281"/>
      <c r="G121" s="281"/>
      <c r="H121" s="282"/>
      <c r="I121" s="281" t="s">
        <v>6</v>
      </c>
      <c r="J121" s="283"/>
      <c r="K121" s="264" t="s">
        <v>19</v>
      </c>
      <c r="L121" s="327" t="s">
        <v>20</v>
      </c>
      <c r="M121" s="286"/>
    </row>
    <row r="122" spans="2:13" ht="15" thickBot="1">
      <c r="B122" s="287" t="s">
        <v>21</v>
      </c>
      <c r="C122" s="280" t="s">
        <v>1</v>
      </c>
      <c r="D122" s="281"/>
      <c r="E122" s="281"/>
      <c r="F122" s="281"/>
      <c r="G122" s="281"/>
      <c r="H122" s="282"/>
      <c r="I122" s="281" t="s">
        <v>51</v>
      </c>
      <c r="J122" s="283"/>
      <c r="K122" s="288" t="s">
        <v>19</v>
      </c>
      <c r="L122" s="289" t="s">
        <v>20</v>
      </c>
      <c r="M122" s="290"/>
    </row>
    <row r="123" spans="2:13" ht="15" thickBot="1">
      <c r="B123" s="287" t="s">
        <v>22</v>
      </c>
      <c r="C123" s="280" t="s">
        <v>2</v>
      </c>
      <c r="D123" s="281"/>
      <c r="E123" s="281"/>
      <c r="F123" s="281"/>
      <c r="G123" s="281"/>
      <c r="H123" s="282"/>
      <c r="I123" s="281" t="s">
        <v>8</v>
      </c>
      <c r="J123" s="283"/>
      <c r="K123" s="288" t="s">
        <v>19</v>
      </c>
      <c r="L123" s="289" t="s">
        <v>20</v>
      </c>
      <c r="M123" s="290"/>
    </row>
    <row r="124" spans="2:13" ht="15" thickBot="1">
      <c r="B124" s="291" t="s">
        <v>23</v>
      </c>
      <c r="C124" s="263"/>
      <c r="D124" s="292"/>
      <c r="E124" s="292"/>
      <c r="F124" s="292"/>
      <c r="G124" s="292"/>
      <c r="H124" s="286"/>
      <c r="I124" s="292"/>
      <c r="J124" s="293"/>
      <c r="K124" s="328"/>
      <c r="L124" s="328"/>
      <c r="M124" s="290"/>
    </row>
    <row r="125" spans="2:13" ht="15" thickBot="1">
      <c r="B125" s="294" t="s">
        <v>46</v>
      </c>
      <c r="C125" s="295"/>
      <c r="D125" s="295"/>
      <c r="E125" s="295"/>
      <c r="F125" s="295"/>
      <c r="G125" s="295"/>
      <c r="H125" s="295"/>
      <c r="I125" s="295"/>
      <c r="J125" s="295"/>
      <c r="K125" s="295"/>
      <c r="L125" s="295"/>
      <c r="M125" s="296"/>
    </row>
    <row r="126" spans="2:13">
      <c r="B126" s="297" t="s">
        <v>16</v>
      </c>
      <c r="C126" s="298"/>
      <c r="D126" s="299" t="s">
        <v>47</v>
      </c>
      <c r="E126" s="300"/>
      <c r="F126" s="301"/>
      <c r="G126" s="299" t="s">
        <v>48</v>
      </c>
      <c r="H126" s="300"/>
      <c r="I126" s="301"/>
      <c r="J126" s="299" t="s">
        <v>49</v>
      </c>
      <c r="K126" s="300"/>
      <c r="L126" s="300"/>
      <c r="M126" s="301"/>
    </row>
    <row r="127" spans="2:13">
      <c r="B127" s="302"/>
      <c r="C127" s="303"/>
      <c r="D127" s="304"/>
      <c r="E127" s="305"/>
      <c r="F127" s="306"/>
      <c r="G127" s="304"/>
      <c r="H127" s="305"/>
      <c r="I127" s="306"/>
      <c r="J127" s="304"/>
      <c r="K127" s="305"/>
      <c r="L127" s="305"/>
      <c r="M127" s="306"/>
    </row>
    <row r="128" spans="2:13" ht="15" thickBot="1">
      <c r="B128" s="307"/>
      <c r="C128" s="308"/>
      <c r="D128" s="309"/>
      <c r="E128" s="310"/>
      <c r="F128" s="311"/>
      <c r="G128" s="309"/>
      <c r="H128" s="310"/>
      <c r="I128" s="311"/>
      <c r="J128" s="309"/>
      <c r="K128" s="310"/>
      <c r="L128" s="310"/>
      <c r="M128" s="311"/>
    </row>
    <row r="129" spans="2:13">
      <c r="B129" s="312" t="s">
        <v>52</v>
      </c>
      <c r="C129" s="313"/>
      <c r="D129" s="314" t="s">
        <v>417</v>
      </c>
      <c r="E129" s="315"/>
      <c r="F129" s="316"/>
      <c r="G129" s="314" t="s">
        <v>418</v>
      </c>
      <c r="H129" s="315"/>
      <c r="I129" s="316"/>
      <c r="J129" s="314" t="s">
        <v>419</v>
      </c>
      <c r="K129" s="315"/>
      <c r="L129" s="315"/>
      <c r="M129" s="316"/>
    </row>
    <row r="130" spans="2:13" ht="48.75" customHeight="1" thickBot="1">
      <c r="B130" s="317"/>
      <c r="C130" s="318"/>
      <c r="D130" s="319"/>
      <c r="E130" s="320"/>
      <c r="F130" s="321"/>
      <c r="G130" s="319"/>
      <c r="H130" s="320"/>
      <c r="I130" s="321"/>
      <c r="J130" s="319"/>
      <c r="K130" s="320"/>
      <c r="L130" s="320"/>
      <c r="M130" s="321"/>
    </row>
    <row r="131" spans="2:13">
      <c r="B131" s="312" t="s">
        <v>56</v>
      </c>
      <c r="C131" s="313"/>
      <c r="D131" s="314" t="s">
        <v>420</v>
      </c>
      <c r="E131" s="315"/>
      <c r="F131" s="316"/>
      <c r="G131" s="314" t="s">
        <v>421</v>
      </c>
      <c r="H131" s="315"/>
      <c r="I131" s="316"/>
      <c r="J131" s="314" t="s">
        <v>422</v>
      </c>
      <c r="K131" s="315"/>
      <c r="L131" s="315"/>
      <c r="M131" s="316"/>
    </row>
    <row r="132" spans="2:13" ht="52.5" customHeight="1" thickBot="1">
      <c r="B132" s="317"/>
      <c r="C132" s="318"/>
      <c r="D132" s="319"/>
      <c r="E132" s="320"/>
      <c r="F132" s="321"/>
      <c r="G132" s="319"/>
      <c r="H132" s="320"/>
      <c r="I132" s="321"/>
      <c r="J132" s="319"/>
      <c r="K132" s="320"/>
      <c r="L132" s="320"/>
      <c r="M132" s="321"/>
    </row>
    <row r="133" spans="2:13">
      <c r="B133" s="312"/>
      <c r="C133" s="313"/>
      <c r="D133" s="314"/>
      <c r="E133" s="315"/>
      <c r="F133" s="316"/>
      <c r="G133" s="314"/>
      <c r="H133" s="315"/>
      <c r="I133" s="316"/>
      <c r="J133" s="314"/>
      <c r="K133" s="315"/>
      <c r="L133" s="315"/>
      <c r="M133" s="316"/>
    </row>
    <row r="134" spans="2:13" ht="15" thickBot="1">
      <c r="B134" s="317"/>
      <c r="C134" s="318"/>
      <c r="D134" s="319"/>
      <c r="E134" s="320"/>
      <c r="F134" s="321"/>
      <c r="G134" s="319"/>
      <c r="H134" s="320"/>
      <c r="I134" s="321"/>
      <c r="J134" s="319"/>
      <c r="K134" s="320"/>
      <c r="L134" s="320"/>
      <c r="M134" s="321"/>
    </row>
    <row r="135" spans="2:13" ht="15" thickBot="1">
      <c r="B135" s="237" t="s">
        <v>11</v>
      </c>
      <c r="C135" s="238"/>
      <c r="D135" s="238"/>
      <c r="E135" s="238"/>
      <c r="F135" s="238"/>
      <c r="G135" s="238"/>
      <c r="H135" s="238"/>
      <c r="I135" s="238"/>
      <c r="J135" s="238"/>
      <c r="K135" s="238"/>
      <c r="L135" s="238"/>
      <c r="M135" s="239"/>
    </row>
    <row r="136" spans="2:13" ht="15" thickBot="1">
      <c r="B136" s="240" t="s">
        <v>12</v>
      </c>
      <c r="C136" s="241"/>
      <c r="D136" s="241"/>
      <c r="E136" s="241"/>
      <c r="F136" s="241"/>
      <c r="G136" s="241"/>
      <c r="H136" s="241"/>
      <c r="I136" s="241"/>
      <c r="J136" s="241"/>
      <c r="K136" s="241"/>
      <c r="L136" s="241"/>
      <c r="M136" s="242"/>
    </row>
    <row r="137" spans="2:13" ht="15" thickBot="1">
      <c r="B137" s="243" t="s">
        <v>13</v>
      </c>
      <c r="C137" s="244"/>
      <c r="D137" s="245" t="s">
        <v>24</v>
      </c>
      <c r="E137" s="246"/>
      <c r="F137" s="246"/>
      <c r="G137" s="246"/>
      <c r="H137" s="246"/>
      <c r="I137" s="247"/>
      <c r="J137" s="248" t="s">
        <v>42</v>
      </c>
      <c r="K137" s="249">
        <v>44330</v>
      </c>
      <c r="L137" s="250" t="s">
        <v>62</v>
      </c>
      <c r="M137" s="251"/>
    </row>
    <row r="138" spans="2:13" ht="15" thickBot="1">
      <c r="B138" s="252" t="s">
        <v>14</v>
      </c>
      <c r="C138" s="253"/>
      <c r="D138" s="254" t="s">
        <v>45</v>
      </c>
      <c r="E138" s="255"/>
      <c r="F138" s="255"/>
      <c r="G138" s="255"/>
      <c r="H138" s="255"/>
      <c r="I138" s="256"/>
      <c r="J138" s="248" t="s">
        <v>44</v>
      </c>
      <c r="K138" s="257">
        <v>0.85416666666666663</v>
      </c>
      <c r="L138" s="258">
        <v>7</v>
      </c>
      <c r="M138" s="259"/>
    </row>
    <row r="139" spans="2:13" ht="15" thickBot="1">
      <c r="B139" s="252"/>
      <c r="C139" s="253"/>
      <c r="D139" s="260"/>
      <c r="E139" s="261"/>
      <c r="F139" s="261"/>
      <c r="G139" s="261"/>
      <c r="H139" s="261"/>
      <c r="I139" s="262"/>
      <c r="J139" s="263" t="s">
        <v>60</v>
      </c>
      <c r="K139" s="264">
        <v>1</v>
      </c>
      <c r="L139" s="265"/>
      <c r="M139" s="266"/>
    </row>
    <row r="140" spans="2:13" ht="15" thickBot="1">
      <c r="B140" s="252"/>
      <c r="C140" s="253"/>
      <c r="D140" s="267"/>
      <c r="E140" s="268"/>
      <c r="F140" s="268"/>
      <c r="G140" s="268"/>
      <c r="H140" s="268"/>
      <c r="I140" s="269"/>
      <c r="J140" s="263" t="s">
        <v>61</v>
      </c>
      <c r="K140" s="264">
        <v>1</v>
      </c>
      <c r="L140" s="270"/>
      <c r="M140" s="271"/>
    </row>
    <row r="141" spans="2:13" ht="15" thickBot="1">
      <c r="B141" s="272" t="s">
        <v>15</v>
      </c>
      <c r="C141" s="273"/>
      <c r="D141" s="273"/>
      <c r="E141" s="273"/>
      <c r="F141" s="273"/>
      <c r="G141" s="273"/>
      <c r="H141" s="273"/>
      <c r="I141" s="273"/>
      <c r="J141" s="273"/>
      <c r="K141" s="273"/>
      <c r="L141" s="273"/>
      <c r="M141" s="274"/>
    </row>
    <row r="142" spans="2:13" ht="15" thickBot="1">
      <c r="B142" s="240" t="s">
        <v>16</v>
      </c>
      <c r="C142" s="241"/>
      <c r="D142" s="241"/>
      <c r="E142" s="241"/>
      <c r="F142" s="241"/>
      <c r="G142" s="241"/>
      <c r="H142" s="241"/>
      <c r="I142" s="241" t="s">
        <v>50</v>
      </c>
      <c r="J142" s="275"/>
      <c r="K142" s="276" t="s">
        <v>17</v>
      </c>
      <c r="L142" s="277"/>
      <c r="M142" s="278"/>
    </row>
    <row r="143" spans="2:13" ht="15" thickBot="1">
      <c r="B143" s="279" t="s">
        <v>18</v>
      </c>
      <c r="C143" s="280" t="s">
        <v>0</v>
      </c>
      <c r="D143" s="281"/>
      <c r="E143" s="281"/>
      <c r="F143" s="281"/>
      <c r="G143" s="281"/>
      <c r="H143" s="282"/>
      <c r="I143" s="281" t="s">
        <v>6</v>
      </c>
      <c r="J143" s="283"/>
      <c r="K143" s="264" t="s">
        <v>19</v>
      </c>
      <c r="L143" s="327" t="s">
        <v>20</v>
      </c>
      <c r="M143" s="286"/>
    </row>
    <row r="144" spans="2:13" ht="15" thickBot="1">
      <c r="B144" s="287" t="s">
        <v>21</v>
      </c>
      <c r="C144" s="280" t="s">
        <v>1</v>
      </c>
      <c r="D144" s="281"/>
      <c r="E144" s="281"/>
      <c r="F144" s="281"/>
      <c r="G144" s="281"/>
      <c r="H144" s="282"/>
      <c r="I144" s="281" t="s">
        <v>51</v>
      </c>
      <c r="J144" s="283"/>
      <c r="K144" s="288" t="s">
        <v>19</v>
      </c>
      <c r="L144" s="289" t="s">
        <v>20</v>
      </c>
      <c r="M144" s="290"/>
    </row>
    <row r="145" spans="2:13" ht="15" thickBot="1">
      <c r="B145" s="287" t="s">
        <v>22</v>
      </c>
      <c r="C145" s="280" t="s">
        <v>2</v>
      </c>
      <c r="D145" s="281"/>
      <c r="E145" s="281"/>
      <c r="F145" s="281"/>
      <c r="G145" s="281"/>
      <c r="H145" s="282"/>
      <c r="I145" s="281" t="s">
        <v>8</v>
      </c>
      <c r="J145" s="283"/>
      <c r="K145" s="288" t="s">
        <v>19</v>
      </c>
      <c r="L145" s="289" t="s">
        <v>20</v>
      </c>
      <c r="M145" s="290"/>
    </row>
    <row r="146" spans="2:13" ht="15" thickBot="1">
      <c r="B146" s="291" t="s">
        <v>23</v>
      </c>
      <c r="C146" s="263"/>
      <c r="D146" s="292"/>
      <c r="E146" s="292"/>
      <c r="F146" s="292"/>
      <c r="G146" s="292"/>
      <c r="H146" s="286"/>
      <c r="I146" s="292"/>
      <c r="J146" s="293"/>
      <c r="K146" s="328"/>
      <c r="L146" s="328"/>
      <c r="M146" s="290"/>
    </row>
    <row r="147" spans="2:13" ht="15" thickBot="1">
      <c r="B147" s="294" t="s">
        <v>46</v>
      </c>
      <c r="C147" s="295"/>
      <c r="D147" s="295"/>
      <c r="E147" s="295"/>
      <c r="F147" s="295"/>
      <c r="G147" s="295"/>
      <c r="H147" s="295"/>
      <c r="I147" s="295"/>
      <c r="J147" s="295"/>
      <c r="K147" s="295"/>
      <c r="L147" s="295"/>
      <c r="M147" s="296"/>
    </row>
    <row r="148" spans="2:13">
      <c r="B148" s="297" t="s">
        <v>16</v>
      </c>
      <c r="C148" s="298"/>
      <c r="D148" s="299" t="s">
        <v>47</v>
      </c>
      <c r="E148" s="300"/>
      <c r="F148" s="301"/>
      <c r="G148" s="299" t="s">
        <v>48</v>
      </c>
      <c r="H148" s="300"/>
      <c r="I148" s="301"/>
      <c r="J148" s="299" t="s">
        <v>49</v>
      </c>
      <c r="K148" s="300"/>
      <c r="L148" s="300"/>
      <c r="M148" s="301"/>
    </row>
    <row r="149" spans="2:13">
      <c r="B149" s="302"/>
      <c r="C149" s="303"/>
      <c r="D149" s="304"/>
      <c r="E149" s="305"/>
      <c r="F149" s="306"/>
      <c r="G149" s="304"/>
      <c r="H149" s="305"/>
      <c r="I149" s="306"/>
      <c r="J149" s="304"/>
      <c r="K149" s="305"/>
      <c r="L149" s="305"/>
      <c r="M149" s="306"/>
    </row>
    <row r="150" spans="2:13" ht="15" thickBot="1">
      <c r="B150" s="307"/>
      <c r="C150" s="308"/>
      <c r="D150" s="309"/>
      <c r="E150" s="310"/>
      <c r="F150" s="311"/>
      <c r="G150" s="309"/>
      <c r="H150" s="310"/>
      <c r="I150" s="311"/>
      <c r="J150" s="309"/>
      <c r="K150" s="310"/>
      <c r="L150" s="310"/>
      <c r="M150" s="311"/>
    </row>
    <row r="151" spans="2:13">
      <c r="B151" s="312" t="s">
        <v>52</v>
      </c>
      <c r="C151" s="313"/>
      <c r="D151" s="314" t="s">
        <v>423</v>
      </c>
      <c r="E151" s="315"/>
      <c r="F151" s="316"/>
      <c r="G151" s="314" t="s">
        <v>424</v>
      </c>
      <c r="H151" s="315"/>
      <c r="I151" s="316"/>
      <c r="J151" s="314" t="s">
        <v>425</v>
      </c>
      <c r="K151" s="315"/>
      <c r="L151" s="315"/>
      <c r="M151" s="316"/>
    </row>
    <row r="152" spans="2:13" ht="47.25" customHeight="1" thickBot="1">
      <c r="B152" s="317"/>
      <c r="C152" s="318"/>
      <c r="D152" s="319"/>
      <c r="E152" s="320"/>
      <c r="F152" s="321"/>
      <c r="G152" s="319"/>
      <c r="H152" s="320"/>
      <c r="I152" s="321"/>
      <c r="J152" s="319"/>
      <c r="K152" s="320"/>
      <c r="L152" s="320"/>
      <c r="M152" s="321"/>
    </row>
    <row r="153" spans="2:13">
      <c r="B153" s="312" t="s">
        <v>56</v>
      </c>
      <c r="C153" s="313"/>
      <c r="D153" s="314" t="s">
        <v>427</v>
      </c>
      <c r="E153" s="315"/>
      <c r="F153" s="316"/>
      <c r="G153" s="314" t="s">
        <v>428</v>
      </c>
      <c r="H153" s="315"/>
      <c r="I153" s="316"/>
      <c r="J153" s="314" t="s">
        <v>426</v>
      </c>
      <c r="K153" s="315"/>
      <c r="L153" s="315"/>
      <c r="M153" s="316"/>
    </row>
    <row r="154" spans="2:13" ht="69" customHeight="1" thickBot="1">
      <c r="B154" s="317"/>
      <c r="C154" s="318"/>
      <c r="D154" s="319"/>
      <c r="E154" s="320"/>
      <c r="F154" s="321"/>
      <c r="G154" s="319"/>
      <c r="H154" s="320"/>
      <c r="I154" s="321"/>
      <c r="J154" s="319"/>
      <c r="K154" s="320"/>
      <c r="L154" s="320"/>
      <c r="M154" s="321"/>
    </row>
    <row r="155" spans="2:13">
      <c r="B155" s="312"/>
      <c r="C155" s="313"/>
      <c r="D155" s="314"/>
      <c r="E155" s="315"/>
      <c r="F155" s="316"/>
      <c r="G155" s="314"/>
      <c r="H155" s="315"/>
      <c r="I155" s="316"/>
      <c r="J155" s="314"/>
      <c r="K155" s="315"/>
      <c r="L155" s="315"/>
      <c r="M155" s="316"/>
    </row>
    <row r="156" spans="2:13" ht="15" thickBot="1">
      <c r="B156" s="317"/>
      <c r="C156" s="318"/>
      <c r="D156" s="319"/>
      <c r="E156" s="320"/>
      <c r="F156" s="321"/>
      <c r="G156" s="319"/>
      <c r="H156" s="320"/>
      <c r="I156" s="321"/>
      <c r="J156" s="319"/>
      <c r="K156" s="320"/>
      <c r="L156" s="320"/>
      <c r="M156" s="321"/>
    </row>
    <row r="157" spans="2:13" ht="15" thickBot="1">
      <c r="B157" s="237" t="s">
        <v>11</v>
      </c>
      <c r="C157" s="238"/>
      <c r="D157" s="238"/>
      <c r="E157" s="238"/>
      <c r="F157" s="238"/>
      <c r="G157" s="238"/>
      <c r="H157" s="238"/>
      <c r="I157" s="238"/>
      <c r="J157" s="238"/>
      <c r="K157" s="238"/>
      <c r="L157" s="238"/>
      <c r="M157" s="239"/>
    </row>
    <row r="158" spans="2:13" ht="15" thickBot="1">
      <c r="B158" s="240" t="s">
        <v>12</v>
      </c>
      <c r="C158" s="241"/>
      <c r="D158" s="241"/>
      <c r="E158" s="241"/>
      <c r="F158" s="241"/>
      <c r="G158" s="241"/>
      <c r="H158" s="241"/>
      <c r="I158" s="241"/>
      <c r="J158" s="241"/>
      <c r="K158" s="241"/>
      <c r="L158" s="241"/>
      <c r="M158" s="242"/>
    </row>
    <row r="159" spans="2:13" ht="15" thickBot="1">
      <c r="B159" s="243" t="s">
        <v>13</v>
      </c>
      <c r="C159" s="244"/>
      <c r="D159" s="245" t="s">
        <v>24</v>
      </c>
      <c r="E159" s="246"/>
      <c r="F159" s="246"/>
      <c r="G159" s="246"/>
      <c r="H159" s="246"/>
      <c r="I159" s="247"/>
      <c r="J159" s="248" t="s">
        <v>42</v>
      </c>
      <c r="K159" s="249">
        <v>44333</v>
      </c>
      <c r="L159" s="250" t="s">
        <v>62</v>
      </c>
      <c r="M159" s="251"/>
    </row>
    <row r="160" spans="2:13" ht="15" thickBot="1">
      <c r="B160" s="252" t="s">
        <v>14</v>
      </c>
      <c r="C160" s="253"/>
      <c r="D160" s="254" t="s">
        <v>45</v>
      </c>
      <c r="E160" s="255"/>
      <c r="F160" s="255"/>
      <c r="G160" s="255"/>
      <c r="H160" s="255"/>
      <c r="I160" s="256"/>
      <c r="J160" s="248" t="s">
        <v>44</v>
      </c>
      <c r="K160" s="257">
        <v>0.85416666666666663</v>
      </c>
      <c r="L160" s="258">
        <v>8</v>
      </c>
      <c r="M160" s="259"/>
    </row>
    <row r="161" spans="2:13" ht="15" thickBot="1">
      <c r="B161" s="252"/>
      <c r="C161" s="253"/>
      <c r="D161" s="260"/>
      <c r="E161" s="261"/>
      <c r="F161" s="261"/>
      <c r="G161" s="261"/>
      <c r="H161" s="261"/>
      <c r="I161" s="262"/>
      <c r="J161" s="263" t="s">
        <v>60</v>
      </c>
      <c r="K161" s="264">
        <v>1</v>
      </c>
      <c r="L161" s="265"/>
      <c r="M161" s="266"/>
    </row>
    <row r="162" spans="2:13" ht="15" thickBot="1">
      <c r="B162" s="252"/>
      <c r="C162" s="253"/>
      <c r="D162" s="267"/>
      <c r="E162" s="268"/>
      <c r="F162" s="268"/>
      <c r="G162" s="268"/>
      <c r="H162" s="268"/>
      <c r="I162" s="269"/>
      <c r="J162" s="263" t="s">
        <v>61</v>
      </c>
      <c r="K162" s="264">
        <v>1</v>
      </c>
      <c r="L162" s="270"/>
      <c r="M162" s="271"/>
    </row>
    <row r="163" spans="2:13" ht="15" thickBot="1">
      <c r="B163" s="272" t="s">
        <v>15</v>
      </c>
      <c r="C163" s="273"/>
      <c r="D163" s="273"/>
      <c r="E163" s="273"/>
      <c r="F163" s="273"/>
      <c r="G163" s="273"/>
      <c r="H163" s="273"/>
      <c r="I163" s="273"/>
      <c r="J163" s="273"/>
      <c r="K163" s="273"/>
      <c r="L163" s="273"/>
      <c r="M163" s="274"/>
    </row>
    <row r="164" spans="2:13" ht="15" thickBot="1">
      <c r="B164" s="240" t="s">
        <v>16</v>
      </c>
      <c r="C164" s="241"/>
      <c r="D164" s="241"/>
      <c r="E164" s="241"/>
      <c r="F164" s="241"/>
      <c r="G164" s="241"/>
      <c r="H164" s="241"/>
      <c r="I164" s="241" t="s">
        <v>50</v>
      </c>
      <c r="J164" s="275"/>
      <c r="K164" s="276" t="s">
        <v>17</v>
      </c>
      <c r="L164" s="277"/>
      <c r="M164" s="278"/>
    </row>
    <row r="165" spans="2:13" ht="15" thickBot="1">
      <c r="B165" s="279" t="s">
        <v>18</v>
      </c>
      <c r="C165" s="280" t="s">
        <v>0</v>
      </c>
      <c r="D165" s="281"/>
      <c r="E165" s="281"/>
      <c r="F165" s="281"/>
      <c r="G165" s="281"/>
      <c r="H165" s="282"/>
      <c r="I165" s="281" t="s">
        <v>6</v>
      </c>
      <c r="J165" s="283"/>
      <c r="K165" s="264" t="s">
        <v>19</v>
      </c>
      <c r="L165" s="327" t="s">
        <v>20</v>
      </c>
      <c r="M165" s="286"/>
    </row>
    <row r="166" spans="2:13" ht="15" thickBot="1">
      <c r="B166" s="287" t="s">
        <v>21</v>
      </c>
      <c r="C166" s="280" t="s">
        <v>1</v>
      </c>
      <c r="D166" s="281"/>
      <c r="E166" s="281"/>
      <c r="F166" s="281"/>
      <c r="G166" s="281"/>
      <c r="H166" s="282"/>
      <c r="I166" s="281" t="s">
        <v>51</v>
      </c>
      <c r="J166" s="283"/>
      <c r="K166" s="288" t="s">
        <v>19</v>
      </c>
      <c r="L166" s="289" t="s">
        <v>20</v>
      </c>
      <c r="M166" s="290"/>
    </row>
    <row r="167" spans="2:13" ht="15" thickBot="1">
      <c r="B167" s="287" t="s">
        <v>22</v>
      </c>
      <c r="C167" s="280" t="s">
        <v>2</v>
      </c>
      <c r="D167" s="281"/>
      <c r="E167" s="281"/>
      <c r="F167" s="281"/>
      <c r="G167" s="281"/>
      <c r="H167" s="282"/>
      <c r="I167" s="281" t="s">
        <v>8</v>
      </c>
      <c r="J167" s="283"/>
      <c r="K167" s="288" t="s">
        <v>19</v>
      </c>
      <c r="L167" s="289" t="s">
        <v>20</v>
      </c>
      <c r="M167" s="290"/>
    </row>
    <row r="168" spans="2:13" ht="15" thickBot="1">
      <c r="B168" s="291" t="s">
        <v>23</v>
      </c>
      <c r="C168" s="263"/>
      <c r="D168" s="292"/>
      <c r="E168" s="292"/>
      <c r="F168" s="292"/>
      <c r="G168" s="292"/>
      <c r="H168" s="286"/>
      <c r="I168" s="292"/>
      <c r="J168" s="293"/>
      <c r="K168" s="328"/>
      <c r="L168" s="328"/>
      <c r="M168" s="290"/>
    </row>
    <row r="169" spans="2:13" ht="15" thickBot="1">
      <c r="B169" s="294" t="s">
        <v>46</v>
      </c>
      <c r="C169" s="295"/>
      <c r="D169" s="295"/>
      <c r="E169" s="295"/>
      <c r="F169" s="295"/>
      <c r="G169" s="295"/>
      <c r="H169" s="295"/>
      <c r="I169" s="295"/>
      <c r="J169" s="295"/>
      <c r="K169" s="295"/>
      <c r="L169" s="295"/>
      <c r="M169" s="296"/>
    </row>
    <row r="170" spans="2:13">
      <c r="B170" s="297" t="s">
        <v>16</v>
      </c>
      <c r="C170" s="298"/>
      <c r="D170" s="299" t="s">
        <v>47</v>
      </c>
      <c r="E170" s="300"/>
      <c r="F170" s="301"/>
      <c r="G170" s="299" t="s">
        <v>48</v>
      </c>
      <c r="H170" s="300"/>
      <c r="I170" s="301"/>
      <c r="J170" s="299" t="s">
        <v>49</v>
      </c>
      <c r="K170" s="300"/>
      <c r="L170" s="300"/>
      <c r="M170" s="301"/>
    </row>
    <row r="171" spans="2:13">
      <c r="B171" s="302"/>
      <c r="C171" s="303"/>
      <c r="D171" s="304"/>
      <c r="E171" s="305"/>
      <c r="F171" s="306"/>
      <c r="G171" s="304"/>
      <c r="H171" s="305"/>
      <c r="I171" s="306"/>
      <c r="J171" s="304"/>
      <c r="K171" s="305"/>
      <c r="L171" s="305"/>
      <c r="M171" s="306"/>
    </row>
    <row r="172" spans="2:13" ht="15" thickBot="1">
      <c r="B172" s="307"/>
      <c r="C172" s="308"/>
      <c r="D172" s="309"/>
      <c r="E172" s="310"/>
      <c r="F172" s="311"/>
      <c r="G172" s="309"/>
      <c r="H172" s="310"/>
      <c r="I172" s="311"/>
      <c r="J172" s="309"/>
      <c r="K172" s="310"/>
      <c r="L172" s="310"/>
      <c r="M172" s="311"/>
    </row>
    <row r="173" spans="2:13">
      <c r="B173" s="312" t="s">
        <v>52</v>
      </c>
      <c r="C173" s="313"/>
      <c r="D173" s="314" t="s">
        <v>461</v>
      </c>
      <c r="E173" s="315"/>
      <c r="F173" s="316"/>
      <c r="G173" s="314" t="s">
        <v>462</v>
      </c>
      <c r="H173" s="315"/>
      <c r="I173" s="316"/>
      <c r="J173" s="314" t="s">
        <v>463</v>
      </c>
      <c r="K173" s="315"/>
      <c r="L173" s="315"/>
      <c r="M173" s="316"/>
    </row>
    <row r="174" spans="2:13" ht="73.5" customHeight="1" thickBot="1">
      <c r="B174" s="317"/>
      <c r="C174" s="318"/>
      <c r="D174" s="319"/>
      <c r="E174" s="320"/>
      <c r="F174" s="321"/>
      <c r="G174" s="319"/>
      <c r="H174" s="320"/>
      <c r="I174" s="321"/>
      <c r="J174" s="319"/>
      <c r="K174" s="320"/>
      <c r="L174" s="320"/>
      <c r="M174" s="321"/>
    </row>
    <row r="175" spans="2:13">
      <c r="B175" s="312" t="s">
        <v>56</v>
      </c>
      <c r="C175" s="313"/>
      <c r="D175" s="314" t="s">
        <v>464</v>
      </c>
      <c r="E175" s="315"/>
      <c r="F175" s="316"/>
      <c r="G175" s="314" t="s">
        <v>465</v>
      </c>
      <c r="H175" s="315"/>
      <c r="I175" s="316"/>
      <c r="J175" s="314" t="s">
        <v>466</v>
      </c>
      <c r="K175" s="315"/>
      <c r="L175" s="315"/>
      <c r="M175" s="316"/>
    </row>
    <row r="176" spans="2:13" ht="87.75" customHeight="1" thickBot="1">
      <c r="B176" s="317"/>
      <c r="C176" s="318"/>
      <c r="D176" s="319"/>
      <c r="E176" s="320"/>
      <c r="F176" s="321"/>
      <c r="G176" s="319"/>
      <c r="H176" s="320"/>
      <c r="I176" s="321"/>
      <c r="J176" s="319"/>
      <c r="K176" s="320"/>
      <c r="L176" s="320"/>
      <c r="M176" s="321"/>
    </row>
    <row r="177" spans="2:13">
      <c r="B177" s="312"/>
      <c r="C177" s="313"/>
      <c r="D177" s="314"/>
      <c r="E177" s="315"/>
      <c r="F177" s="316"/>
      <c r="G177" s="314"/>
      <c r="H177" s="315"/>
      <c r="I177" s="316"/>
      <c r="J177" s="314"/>
      <c r="K177" s="315"/>
      <c r="L177" s="315"/>
      <c r="M177" s="316"/>
    </row>
    <row r="178" spans="2:13" ht="15" thickBot="1">
      <c r="B178" s="317"/>
      <c r="C178" s="318"/>
      <c r="D178" s="319"/>
      <c r="E178" s="320"/>
      <c r="F178" s="321"/>
      <c r="G178" s="319"/>
      <c r="H178" s="320"/>
      <c r="I178" s="321"/>
      <c r="J178" s="319"/>
      <c r="K178" s="320"/>
      <c r="L178" s="320"/>
      <c r="M178" s="321"/>
    </row>
    <row r="179" spans="2:13" ht="16.5" thickBot="1">
      <c r="B179" s="223" t="s">
        <v>11</v>
      </c>
      <c r="C179" s="224"/>
      <c r="D179" s="224"/>
      <c r="E179" s="224"/>
      <c r="F179" s="224"/>
      <c r="G179" s="224"/>
      <c r="H179" s="224"/>
      <c r="I179" s="224"/>
      <c r="J179" s="224"/>
      <c r="K179" s="224"/>
      <c r="L179" s="224"/>
      <c r="M179" s="225"/>
    </row>
    <row r="180" spans="2:13" ht="21" thickBot="1">
      <c r="B180" s="226" t="s">
        <v>12</v>
      </c>
      <c r="C180" s="227"/>
      <c r="D180" s="227"/>
      <c r="E180" s="227"/>
      <c r="F180" s="227"/>
      <c r="G180" s="227"/>
      <c r="H180" s="227"/>
      <c r="I180" s="227"/>
      <c r="J180" s="227"/>
      <c r="K180" s="227"/>
      <c r="L180" s="227"/>
      <c r="M180" s="228"/>
    </row>
    <row r="181" spans="2:13" ht="15.75" thickBot="1">
      <c r="B181" s="229" t="s">
        <v>13</v>
      </c>
      <c r="C181" s="230"/>
      <c r="D181" s="231" t="s">
        <v>24</v>
      </c>
      <c r="E181" s="232"/>
      <c r="F181" s="232"/>
      <c r="G181" s="232"/>
      <c r="H181" s="232"/>
      <c r="I181" s="233"/>
      <c r="J181" s="36" t="s">
        <v>42</v>
      </c>
      <c r="K181" s="33">
        <v>44335</v>
      </c>
      <c r="L181" s="234" t="s">
        <v>62</v>
      </c>
      <c r="M181" s="235"/>
    </row>
    <row r="182" spans="2:13" ht="15.75" thickBot="1">
      <c r="B182" s="16" t="s">
        <v>14</v>
      </c>
      <c r="D182" s="202" t="s">
        <v>45</v>
      </c>
      <c r="E182" s="203"/>
      <c r="F182" s="203"/>
      <c r="G182" s="203"/>
      <c r="H182" s="203"/>
      <c r="I182" s="204"/>
      <c r="J182" s="36" t="s">
        <v>44</v>
      </c>
      <c r="K182" s="34">
        <v>0.85416666666666663</v>
      </c>
      <c r="L182" s="208">
        <v>9</v>
      </c>
      <c r="M182" s="209"/>
    </row>
    <row r="183" spans="2:13" ht="15.75" thickBot="1">
      <c r="B183" s="16"/>
      <c r="D183" s="205"/>
      <c r="E183" s="206"/>
      <c r="F183" s="206"/>
      <c r="G183" s="206"/>
      <c r="H183" s="206"/>
      <c r="I183" s="207"/>
      <c r="J183" s="37" t="s">
        <v>60</v>
      </c>
      <c r="K183" s="40">
        <v>1</v>
      </c>
      <c r="L183" s="210"/>
      <c r="M183" s="211"/>
    </row>
    <row r="184" spans="2:13" ht="15.75" thickBot="1">
      <c r="B184" s="16"/>
      <c r="D184" s="49"/>
      <c r="E184" s="48"/>
      <c r="F184" s="48"/>
      <c r="G184" s="48"/>
      <c r="H184" s="48"/>
      <c r="I184" s="50"/>
      <c r="J184" s="37" t="s">
        <v>61</v>
      </c>
      <c r="K184" s="40">
        <v>1</v>
      </c>
      <c r="L184" s="212"/>
      <c r="M184" s="213"/>
    </row>
    <row r="185" spans="2:13" ht="15.75" thickBot="1">
      <c r="B185" s="214" t="s">
        <v>15</v>
      </c>
      <c r="C185" s="215"/>
      <c r="D185" s="215"/>
      <c r="E185" s="215"/>
      <c r="F185" s="215"/>
      <c r="G185" s="215"/>
      <c r="H185" s="215"/>
      <c r="I185" s="215"/>
      <c r="J185" s="215"/>
      <c r="K185" s="215"/>
      <c r="L185" s="215"/>
      <c r="M185" s="216"/>
    </row>
    <row r="186" spans="2:13" ht="15.75" thickBot="1">
      <c r="B186" s="217" t="s">
        <v>16</v>
      </c>
      <c r="C186" s="218"/>
      <c r="D186" s="218"/>
      <c r="E186" s="218"/>
      <c r="F186" s="218"/>
      <c r="G186" s="218"/>
      <c r="H186" s="218"/>
      <c r="I186" s="218" t="s">
        <v>50</v>
      </c>
      <c r="J186" s="219"/>
      <c r="K186" s="220" t="s">
        <v>17</v>
      </c>
      <c r="L186" s="221"/>
      <c r="M186" s="222"/>
    </row>
    <row r="187" spans="2:13" ht="15.75" thickBot="1">
      <c r="B187" s="42" t="s">
        <v>18</v>
      </c>
      <c r="C187" s="43" t="s">
        <v>0</v>
      </c>
      <c r="D187" s="44"/>
      <c r="E187" s="44"/>
      <c r="F187" s="44"/>
      <c r="G187" s="44"/>
      <c r="H187" s="45"/>
      <c r="I187" s="44" t="s">
        <v>6</v>
      </c>
      <c r="J187" s="46"/>
      <c r="K187" s="156" t="s">
        <v>19</v>
      </c>
      <c r="L187" s="51" t="s">
        <v>20</v>
      </c>
      <c r="M187" s="13"/>
    </row>
    <row r="188" spans="2:13" ht="15.75" thickBot="1">
      <c r="B188" s="47" t="s">
        <v>21</v>
      </c>
      <c r="C188" s="43" t="s">
        <v>1</v>
      </c>
      <c r="D188" s="44"/>
      <c r="E188" s="44"/>
      <c r="F188" s="44"/>
      <c r="G188" s="44"/>
      <c r="H188" s="45"/>
      <c r="I188" s="44" t="s">
        <v>51</v>
      </c>
      <c r="J188" s="46"/>
      <c r="K188" s="35" t="s">
        <v>19</v>
      </c>
      <c r="L188" s="15" t="s">
        <v>20</v>
      </c>
      <c r="M188" s="12"/>
    </row>
    <row r="189" spans="2:13" ht="15.75" thickBot="1">
      <c r="B189" s="47" t="s">
        <v>22</v>
      </c>
      <c r="C189" s="43" t="s">
        <v>2</v>
      </c>
      <c r="D189" s="44"/>
      <c r="E189" s="44"/>
      <c r="F189" s="44"/>
      <c r="G189" s="44"/>
      <c r="H189" s="45"/>
      <c r="I189" s="44" t="s">
        <v>8</v>
      </c>
      <c r="J189" s="46"/>
      <c r="K189" s="35" t="s">
        <v>19</v>
      </c>
      <c r="L189" s="15" t="s">
        <v>20</v>
      </c>
      <c r="M189" s="12"/>
    </row>
    <row r="190" spans="2:13" ht="15" thickBot="1">
      <c r="B190" s="14" t="s">
        <v>23</v>
      </c>
      <c r="C190" s="37"/>
      <c r="D190" s="38"/>
      <c r="E190" s="38"/>
      <c r="F190" s="38"/>
      <c r="G190" s="38"/>
      <c r="H190" s="13"/>
      <c r="I190" s="38"/>
      <c r="J190" s="39"/>
      <c r="K190" s="52"/>
      <c r="L190" s="52"/>
      <c r="M190" s="12"/>
    </row>
    <row r="191" spans="2:13" ht="15" thickBot="1">
      <c r="B191" s="184" t="s">
        <v>46</v>
      </c>
      <c r="C191" s="185"/>
      <c r="D191" s="185"/>
      <c r="E191" s="185"/>
      <c r="F191" s="185"/>
      <c r="G191" s="185"/>
      <c r="H191" s="185"/>
      <c r="I191" s="185"/>
      <c r="J191" s="185"/>
      <c r="K191" s="185"/>
      <c r="L191" s="185"/>
      <c r="M191" s="186"/>
    </row>
    <row r="192" spans="2:13">
      <c r="B192" s="187" t="s">
        <v>16</v>
      </c>
      <c r="C192" s="188"/>
      <c r="D192" s="193" t="s">
        <v>47</v>
      </c>
      <c r="E192" s="194"/>
      <c r="F192" s="195"/>
      <c r="G192" s="193" t="s">
        <v>48</v>
      </c>
      <c r="H192" s="194"/>
      <c r="I192" s="195"/>
      <c r="J192" s="193" t="s">
        <v>49</v>
      </c>
      <c r="K192" s="194"/>
      <c r="L192" s="194"/>
      <c r="M192" s="195"/>
    </row>
    <row r="193" spans="2:15">
      <c r="B193" s="189"/>
      <c r="C193" s="190"/>
      <c r="D193" s="196"/>
      <c r="E193" s="197"/>
      <c r="F193" s="198"/>
      <c r="G193" s="196"/>
      <c r="H193" s="197"/>
      <c r="I193" s="198"/>
      <c r="J193" s="196"/>
      <c r="K193" s="197"/>
      <c r="L193" s="197"/>
      <c r="M193" s="198"/>
      <c r="O193" s="236"/>
    </row>
    <row r="194" spans="2:15" ht="15" thickBot="1">
      <c r="B194" s="191"/>
      <c r="C194" s="192"/>
      <c r="D194" s="199"/>
      <c r="E194" s="200"/>
      <c r="F194" s="201"/>
      <c r="G194" s="199"/>
      <c r="H194" s="200"/>
      <c r="I194" s="201"/>
      <c r="J194" s="199"/>
      <c r="K194" s="200"/>
      <c r="L194" s="200"/>
      <c r="M194" s="201"/>
    </row>
    <row r="195" spans="2:15">
      <c r="B195" s="174" t="s">
        <v>52</v>
      </c>
      <c r="C195" s="175"/>
      <c r="D195" s="178" t="s">
        <v>467</v>
      </c>
      <c r="E195" s="179"/>
      <c r="F195" s="180"/>
      <c r="G195" s="178" t="s">
        <v>468</v>
      </c>
      <c r="H195" s="179"/>
      <c r="I195" s="180"/>
      <c r="J195" s="178" t="s">
        <v>469</v>
      </c>
      <c r="K195" s="179"/>
      <c r="L195" s="179"/>
      <c r="M195" s="180"/>
    </row>
    <row r="196" spans="2:15" ht="50.25" customHeight="1" thickBot="1">
      <c r="B196" s="176"/>
      <c r="C196" s="177"/>
      <c r="D196" s="181"/>
      <c r="E196" s="182"/>
      <c r="F196" s="183"/>
      <c r="G196" s="181"/>
      <c r="H196" s="182"/>
      <c r="I196" s="183"/>
      <c r="J196" s="181"/>
      <c r="K196" s="182"/>
      <c r="L196" s="182"/>
      <c r="M196" s="183"/>
    </row>
    <row r="197" spans="2:15">
      <c r="B197" s="174" t="s">
        <v>56</v>
      </c>
      <c r="C197" s="175"/>
      <c r="D197" s="178" t="s">
        <v>470</v>
      </c>
      <c r="E197" s="179"/>
      <c r="F197" s="180"/>
      <c r="G197" s="178" t="s">
        <v>471</v>
      </c>
      <c r="H197" s="179"/>
      <c r="I197" s="180"/>
      <c r="J197" s="178" t="s">
        <v>472</v>
      </c>
      <c r="K197" s="179"/>
      <c r="L197" s="179"/>
      <c r="M197" s="180"/>
    </row>
    <row r="198" spans="2:15" ht="54.75" customHeight="1" thickBot="1">
      <c r="B198" s="176"/>
      <c r="C198" s="177"/>
      <c r="D198" s="181"/>
      <c r="E198" s="182"/>
      <c r="F198" s="183"/>
      <c r="G198" s="181"/>
      <c r="H198" s="182"/>
      <c r="I198" s="183"/>
      <c r="J198" s="181"/>
      <c r="K198" s="182"/>
      <c r="L198" s="182"/>
      <c r="M198" s="183"/>
    </row>
    <row r="199" spans="2:15">
      <c r="B199" s="174"/>
      <c r="C199" s="175"/>
      <c r="D199" s="178"/>
      <c r="E199" s="179"/>
      <c r="F199" s="180"/>
      <c r="G199" s="178"/>
      <c r="H199" s="179"/>
      <c r="I199" s="180"/>
      <c r="J199" s="178"/>
      <c r="K199" s="179"/>
      <c r="L199" s="179"/>
      <c r="M199" s="180"/>
    </row>
    <row r="200" spans="2:15" ht="15" thickBot="1">
      <c r="B200" s="176"/>
      <c r="C200" s="177"/>
      <c r="D200" s="181"/>
      <c r="E200" s="182"/>
      <c r="F200" s="183"/>
      <c r="G200" s="181"/>
      <c r="H200" s="182"/>
      <c r="I200" s="183"/>
      <c r="J200" s="181"/>
      <c r="K200" s="182"/>
      <c r="L200" s="182"/>
      <c r="M200" s="183"/>
    </row>
    <row r="201" spans="2:15" ht="16.5" thickBot="1">
      <c r="B201" s="223" t="s">
        <v>11</v>
      </c>
      <c r="C201" s="224"/>
      <c r="D201" s="224"/>
      <c r="E201" s="224"/>
      <c r="F201" s="224"/>
      <c r="G201" s="224"/>
      <c r="H201" s="224"/>
      <c r="I201" s="224"/>
      <c r="J201" s="224"/>
      <c r="K201" s="224"/>
      <c r="L201" s="224"/>
      <c r="M201" s="225"/>
    </row>
    <row r="202" spans="2:15" ht="21" thickBot="1">
      <c r="B202" s="226" t="s">
        <v>12</v>
      </c>
      <c r="C202" s="227"/>
      <c r="D202" s="227"/>
      <c r="E202" s="227"/>
      <c r="F202" s="227"/>
      <c r="G202" s="227"/>
      <c r="H202" s="227"/>
      <c r="I202" s="227"/>
      <c r="J202" s="227"/>
      <c r="K202" s="227"/>
      <c r="L202" s="227"/>
      <c r="M202" s="228"/>
    </row>
    <row r="203" spans="2:15" ht="15.75" thickBot="1">
      <c r="B203" s="229" t="s">
        <v>13</v>
      </c>
      <c r="C203" s="230"/>
      <c r="D203" s="231" t="s">
        <v>24</v>
      </c>
      <c r="E203" s="232"/>
      <c r="F203" s="232"/>
      <c r="G203" s="232"/>
      <c r="H203" s="232"/>
      <c r="I203" s="233"/>
      <c r="J203" s="36" t="s">
        <v>42</v>
      </c>
      <c r="K203" s="33">
        <v>44337</v>
      </c>
      <c r="L203" s="234" t="s">
        <v>62</v>
      </c>
      <c r="M203" s="235"/>
    </row>
    <row r="204" spans="2:15" ht="15.75" thickBot="1">
      <c r="B204" s="16" t="s">
        <v>14</v>
      </c>
      <c r="D204" s="202" t="s">
        <v>45</v>
      </c>
      <c r="E204" s="203"/>
      <c r="F204" s="203"/>
      <c r="G204" s="203"/>
      <c r="H204" s="203"/>
      <c r="I204" s="204"/>
      <c r="J204" s="36" t="s">
        <v>44</v>
      </c>
      <c r="K204" s="34">
        <v>0.85416666666666663</v>
      </c>
      <c r="L204" s="208">
        <v>10</v>
      </c>
      <c r="M204" s="209"/>
    </row>
    <row r="205" spans="2:15" ht="15.75" thickBot="1">
      <c r="B205" s="16"/>
      <c r="D205" s="205"/>
      <c r="E205" s="206"/>
      <c r="F205" s="206"/>
      <c r="G205" s="206"/>
      <c r="H205" s="206"/>
      <c r="I205" s="207"/>
      <c r="J205" s="37" t="s">
        <v>60</v>
      </c>
      <c r="K205" s="40">
        <v>1</v>
      </c>
      <c r="L205" s="210"/>
      <c r="M205" s="211"/>
    </row>
    <row r="206" spans="2:15" ht="15.75" thickBot="1">
      <c r="B206" s="16"/>
      <c r="D206" s="49"/>
      <c r="E206" s="48"/>
      <c r="F206" s="48"/>
      <c r="G206" s="48"/>
      <c r="H206" s="48"/>
      <c r="I206" s="50"/>
      <c r="J206" s="37" t="s">
        <v>61</v>
      </c>
      <c r="K206" s="40">
        <v>1</v>
      </c>
      <c r="L206" s="212"/>
      <c r="M206" s="213"/>
    </row>
    <row r="207" spans="2:15" ht="15.75" thickBot="1">
      <c r="B207" s="214" t="s">
        <v>15</v>
      </c>
      <c r="C207" s="215"/>
      <c r="D207" s="215"/>
      <c r="E207" s="215"/>
      <c r="F207" s="215"/>
      <c r="G207" s="215"/>
      <c r="H207" s="215"/>
      <c r="I207" s="215"/>
      <c r="J207" s="215"/>
      <c r="K207" s="215"/>
      <c r="L207" s="215"/>
      <c r="M207" s="216"/>
    </row>
    <row r="208" spans="2:15" ht="15.75" thickBot="1">
      <c r="B208" s="217" t="s">
        <v>16</v>
      </c>
      <c r="C208" s="218"/>
      <c r="D208" s="218"/>
      <c r="E208" s="218"/>
      <c r="F208" s="218"/>
      <c r="G208" s="218"/>
      <c r="H208" s="218"/>
      <c r="I208" s="218" t="s">
        <v>50</v>
      </c>
      <c r="J208" s="219"/>
      <c r="K208" s="220" t="s">
        <v>17</v>
      </c>
      <c r="L208" s="221"/>
      <c r="M208" s="222"/>
    </row>
    <row r="209" spans="2:13" ht="15.75" thickBot="1">
      <c r="B209" s="42" t="s">
        <v>18</v>
      </c>
      <c r="C209" s="43" t="s">
        <v>0</v>
      </c>
      <c r="D209" s="44"/>
      <c r="E209" s="44"/>
      <c r="F209" s="44"/>
      <c r="G209" s="44"/>
      <c r="H209" s="45"/>
      <c r="I209" s="44" t="s">
        <v>6</v>
      </c>
      <c r="J209" s="46"/>
      <c r="K209" s="156" t="s">
        <v>19</v>
      </c>
      <c r="L209" s="51" t="s">
        <v>20</v>
      </c>
      <c r="M209" s="13"/>
    </row>
    <row r="210" spans="2:13" ht="15.75" thickBot="1">
      <c r="B210" s="47" t="s">
        <v>21</v>
      </c>
      <c r="C210" s="43" t="s">
        <v>1</v>
      </c>
      <c r="D210" s="44"/>
      <c r="E210" s="44"/>
      <c r="F210" s="44"/>
      <c r="G210" s="44"/>
      <c r="H210" s="45"/>
      <c r="I210" s="44" t="s">
        <v>51</v>
      </c>
      <c r="J210" s="46"/>
      <c r="K210" s="35" t="s">
        <v>19</v>
      </c>
      <c r="L210" s="15" t="s">
        <v>20</v>
      </c>
      <c r="M210" s="12"/>
    </row>
    <row r="211" spans="2:13" ht="15.75" thickBot="1">
      <c r="B211" s="47" t="s">
        <v>22</v>
      </c>
      <c r="C211" s="43" t="s">
        <v>2</v>
      </c>
      <c r="D211" s="44"/>
      <c r="E211" s="44"/>
      <c r="F211" s="44"/>
      <c r="G211" s="44"/>
      <c r="H211" s="45"/>
      <c r="I211" s="44" t="s">
        <v>8</v>
      </c>
      <c r="J211" s="46"/>
      <c r="K211" s="35" t="s">
        <v>19</v>
      </c>
      <c r="L211" s="15" t="s">
        <v>20</v>
      </c>
      <c r="M211" s="12"/>
    </row>
    <row r="212" spans="2:13" ht="15" thickBot="1">
      <c r="B212" s="14" t="s">
        <v>23</v>
      </c>
      <c r="C212" s="37"/>
      <c r="D212" s="38"/>
      <c r="E212" s="38"/>
      <c r="F212" s="38"/>
      <c r="G212" s="38"/>
      <c r="H212" s="13"/>
      <c r="I212" s="38"/>
      <c r="J212" s="39"/>
      <c r="K212" s="52"/>
      <c r="L212" s="52"/>
      <c r="M212" s="12"/>
    </row>
    <row r="213" spans="2:13" ht="15" thickBot="1">
      <c r="B213" s="184" t="s">
        <v>46</v>
      </c>
      <c r="C213" s="185"/>
      <c r="D213" s="185"/>
      <c r="E213" s="185"/>
      <c r="F213" s="185"/>
      <c r="G213" s="185"/>
      <c r="H213" s="185"/>
      <c r="I213" s="185"/>
      <c r="J213" s="185"/>
      <c r="K213" s="185"/>
      <c r="L213" s="185"/>
      <c r="M213" s="186"/>
    </row>
    <row r="214" spans="2:13">
      <c r="B214" s="187" t="s">
        <v>16</v>
      </c>
      <c r="C214" s="188"/>
      <c r="D214" s="193" t="s">
        <v>47</v>
      </c>
      <c r="E214" s="194"/>
      <c r="F214" s="195"/>
      <c r="G214" s="193" t="s">
        <v>48</v>
      </c>
      <c r="H214" s="194"/>
      <c r="I214" s="195"/>
      <c r="J214" s="193" t="s">
        <v>49</v>
      </c>
      <c r="K214" s="194"/>
      <c r="L214" s="194"/>
      <c r="M214" s="195"/>
    </row>
    <row r="215" spans="2:13">
      <c r="B215" s="189"/>
      <c r="C215" s="190"/>
      <c r="D215" s="196"/>
      <c r="E215" s="197"/>
      <c r="F215" s="198"/>
      <c r="G215" s="196"/>
      <c r="H215" s="197"/>
      <c r="I215" s="198"/>
      <c r="J215" s="196"/>
      <c r="K215" s="197"/>
      <c r="L215" s="197"/>
      <c r="M215" s="198"/>
    </row>
    <row r="216" spans="2:13" ht="15" thickBot="1">
      <c r="B216" s="191"/>
      <c r="C216" s="192"/>
      <c r="D216" s="199"/>
      <c r="E216" s="200"/>
      <c r="F216" s="201"/>
      <c r="G216" s="199"/>
      <c r="H216" s="200"/>
      <c r="I216" s="201"/>
      <c r="J216" s="199"/>
      <c r="K216" s="200"/>
      <c r="L216" s="200"/>
      <c r="M216" s="201"/>
    </row>
    <row r="217" spans="2:13">
      <c r="B217" s="174" t="s">
        <v>52</v>
      </c>
      <c r="C217" s="175"/>
      <c r="D217" s="178" t="s">
        <v>473</v>
      </c>
      <c r="E217" s="179"/>
      <c r="F217" s="180"/>
      <c r="G217" s="178" t="s">
        <v>474</v>
      </c>
      <c r="H217" s="179"/>
      <c r="I217" s="180"/>
      <c r="J217" s="178" t="s">
        <v>475</v>
      </c>
      <c r="K217" s="179"/>
      <c r="L217" s="179"/>
      <c r="M217" s="180"/>
    </row>
    <row r="218" spans="2:13" ht="64.5" customHeight="1" thickBot="1">
      <c r="B218" s="176"/>
      <c r="C218" s="177"/>
      <c r="D218" s="181"/>
      <c r="E218" s="182"/>
      <c r="F218" s="183"/>
      <c r="G218" s="181"/>
      <c r="H218" s="182"/>
      <c r="I218" s="183"/>
      <c r="J218" s="181"/>
      <c r="K218" s="182"/>
      <c r="L218" s="182"/>
      <c r="M218" s="183"/>
    </row>
    <row r="219" spans="2:13" ht="46.5" customHeight="1">
      <c r="B219" s="174" t="s">
        <v>56</v>
      </c>
      <c r="C219" s="175"/>
      <c r="D219" s="178" t="s">
        <v>476</v>
      </c>
      <c r="E219" s="179"/>
      <c r="F219" s="180"/>
      <c r="G219" s="178" t="s">
        <v>477</v>
      </c>
      <c r="H219" s="179"/>
      <c r="I219" s="180"/>
      <c r="J219" s="178" t="s">
        <v>478</v>
      </c>
      <c r="K219" s="179"/>
      <c r="L219" s="179"/>
      <c r="M219" s="180"/>
    </row>
    <row r="220" spans="2:13" ht="15" thickBot="1">
      <c r="B220" s="176"/>
      <c r="C220" s="177"/>
      <c r="D220" s="181"/>
      <c r="E220" s="182"/>
      <c r="F220" s="183"/>
      <c r="G220" s="181"/>
      <c r="H220" s="182"/>
      <c r="I220" s="183"/>
      <c r="J220" s="181"/>
      <c r="K220" s="182"/>
      <c r="L220" s="182"/>
      <c r="M220" s="183"/>
    </row>
    <row r="221" spans="2:13">
      <c r="B221" s="174"/>
      <c r="C221" s="175"/>
      <c r="D221" s="178"/>
      <c r="E221" s="179"/>
      <c r="F221" s="180"/>
      <c r="G221" s="178"/>
      <c r="H221" s="179"/>
      <c r="I221" s="180"/>
      <c r="J221" s="178"/>
      <c r="K221" s="179"/>
      <c r="L221" s="179"/>
      <c r="M221" s="180"/>
    </row>
    <row r="222" spans="2:13" ht="15" thickBot="1">
      <c r="B222" s="176"/>
      <c r="C222" s="177"/>
      <c r="D222" s="181"/>
      <c r="E222" s="182"/>
      <c r="F222" s="183"/>
      <c r="G222" s="181"/>
      <c r="H222" s="182"/>
      <c r="I222" s="183"/>
      <c r="J222" s="181"/>
      <c r="K222" s="182"/>
      <c r="L222" s="182"/>
      <c r="M222" s="183"/>
    </row>
    <row r="223" spans="2:13" ht="16.5" thickBot="1">
      <c r="B223" s="223" t="s">
        <v>11</v>
      </c>
      <c r="C223" s="224"/>
      <c r="D223" s="224"/>
      <c r="E223" s="224"/>
      <c r="F223" s="224"/>
      <c r="G223" s="224"/>
      <c r="H223" s="224"/>
      <c r="I223" s="224"/>
      <c r="J223" s="224"/>
      <c r="K223" s="224"/>
      <c r="L223" s="224"/>
      <c r="M223" s="225"/>
    </row>
    <row r="224" spans="2:13" ht="21" thickBot="1">
      <c r="B224" s="226" t="s">
        <v>12</v>
      </c>
      <c r="C224" s="227"/>
      <c r="D224" s="227"/>
      <c r="E224" s="227"/>
      <c r="F224" s="227"/>
      <c r="G224" s="227"/>
      <c r="H224" s="227"/>
      <c r="I224" s="227"/>
      <c r="J224" s="227"/>
      <c r="K224" s="227"/>
      <c r="L224" s="227"/>
      <c r="M224" s="228"/>
    </row>
    <row r="225" spans="2:15" ht="15.75" thickBot="1">
      <c r="B225" s="229" t="s">
        <v>13</v>
      </c>
      <c r="C225" s="230"/>
      <c r="D225" s="231" t="s">
        <v>24</v>
      </c>
      <c r="E225" s="232"/>
      <c r="F225" s="232"/>
      <c r="G225" s="232"/>
      <c r="H225" s="232"/>
      <c r="I225" s="233"/>
      <c r="J225" s="36" t="s">
        <v>42</v>
      </c>
      <c r="K225" s="33">
        <v>44340</v>
      </c>
      <c r="L225" s="234" t="s">
        <v>62</v>
      </c>
      <c r="M225" s="235"/>
    </row>
    <row r="226" spans="2:15" ht="15.75" thickBot="1">
      <c r="B226" s="16" t="s">
        <v>14</v>
      </c>
      <c r="D226" s="202" t="s">
        <v>45</v>
      </c>
      <c r="E226" s="203"/>
      <c r="F226" s="203"/>
      <c r="G226" s="203"/>
      <c r="H226" s="203"/>
      <c r="I226" s="204"/>
      <c r="J226" s="36" t="s">
        <v>44</v>
      </c>
      <c r="K226" s="34">
        <v>0.85416666666666663</v>
      </c>
      <c r="L226" s="208">
        <v>11</v>
      </c>
      <c r="M226" s="209"/>
    </row>
    <row r="227" spans="2:15" ht="15.75" thickBot="1">
      <c r="B227" s="16"/>
      <c r="D227" s="205"/>
      <c r="E227" s="206"/>
      <c r="F227" s="206"/>
      <c r="G227" s="206"/>
      <c r="H227" s="206"/>
      <c r="I227" s="207"/>
      <c r="J227" s="37" t="s">
        <v>60</v>
      </c>
      <c r="K227" s="40">
        <v>1</v>
      </c>
      <c r="L227" s="210"/>
      <c r="M227" s="211"/>
    </row>
    <row r="228" spans="2:15" ht="15.75" thickBot="1">
      <c r="B228" s="16"/>
      <c r="D228" s="49"/>
      <c r="E228" s="48"/>
      <c r="F228" s="48"/>
      <c r="G228" s="48"/>
      <c r="H228" s="48"/>
      <c r="I228" s="50"/>
      <c r="J228" s="37" t="s">
        <v>61</v>
      </c>
      <c r="K228" s="40">
        <v>1</v>
      </c>
      <c r="L228" s="212"/>
      <c r="M228" s="213"/>
    </row>
    <row r="229" spans="2:15" ht="15.75" thickBot="1">
      <c r="B229" s="214" t="s">
        <v>15</v>
      </c>
      <c r="C229" s="215"/>
      <c r="D229" s="215"/>
      <c r="E229" s="215"/>
      <c r="F229" s="215"/>
      <c r="G229" s="215"/>
      <c r="H229" s="215"/>
      <c r="I229" s="215"/>
      <c r="J229" s="215"/>
      <c r="K229" s="215"/>
      <c r="L229" s="215"/>
      <c r="M229" s="216"/>
    </row>
    <row r="230" spans="2:15" ht="15.75" thickBot="1">
      <c r="B230" s="217" t="s">
        <v>16</v>
      </c>
      <c r="C230" s="218"/>
      <c r="D230" s="218"/>
      <c r="E230" s="218"/>
      <c r="F230" s="218"/>
      <c r="G230" s="218"/>
      <c r="H230" s="218"/>
      <c r="I230" s="218" t="s">
        <v>50</v>
      </c>
      <c r="J230" s="219"/>
      <c r="K230" s="220" t="s">
        <v>17</v>
      </c>
      <c r="L230" s="221"/>
      <c r="M230" s="222"/>
    </row>
    <row r="231" spans="2:15" ht="15.75" thickBot="1">
      <c r="B231" s="42" t="s">
        <v>18</v>
      </c>
      <c r="C231" s="43" t="s">
        <v>0</v>
      </c>
      <c r="D231" s="44"/>
      <c r="E231" s="44"/>
      <c r="F231" s="44"/>
      <c r="G231" s="44"/>
      <c r="H231" s="45"/>
      <c r="I231" s="44" t="s">
        <v>6</v>
      </c>
      <c r="J231" s="46"/>
      <c r="K231" s="156" t="s">
        <v>19</v>
      </c>
      <c r="L231" s="51" t="s">
        <v>20</v>
      </c>
      <c r="M231" s="13"/>
    </row>
    <row r="232" spans="2:15" ht="15.75" thickBot="1">
      <c r="B232" s="47" t="s">
        <v>21</v>
      </c>
      <c r="C232" s="43" t="s">
        <v>1</v>
      </c>
      <c r="D232" s="44"/>
      <c r="E232" s="44"/>
      <c r="F232" s="44"/>
      <c r="G232" s="44"/>
      <c r="H232" s="45"/>
      <c r="I232" s="44" t="s">
        <v>51</v>
      </c>
      <c r="J232" s="46"/>
      <c r="K232" s="35" t="s">
        <v>19</v>
      </c>
      <c r="L232" s="15" t="s">
        <v>20</v>
      </c>
      <c r="M232" s="12"/>
    </row>
    <row r="233" spans="2:15" ht="15.75" thickBot="1">
      <c r="B233" s="47" t="s">
        <v>22</v>
      </c>
      <c r="C233" s="43" t="s">
        <v>2</v>
      </c>
      <c r="D233" s="44"/>
      <c r="E233" s="44"/>
      <c r="F233" s="44"/>
      <c r="G233" s="44"/>
      <c r="H233" s="45"/>
      <c r="I233" s="44" t="s">
        <v>8</v>
      </c>
      <c r="J233" s="46"/>
      <c r="K233" s="35" t="s">
        <v>19</v>
      </c>
      <c r="L233" s="15" t="s">
        <v>20</v>
      </c>
      <c r="M233" s="12"/>
    </row>
    <row r="234" spans="2:15" ht="15" thickBot="1">
      <c r="B234" s="14" t="s">
        <v>23</v>
      </c>
      <c r="C234" s="37"/>
      <c r="D234" s="38"/>
      <c r="E234" s="38"/>
      <c r="F234" s="38"/>
      <c r="G234" s="38"/>
      <c r="H234" s="13"/>
      <c r="I234" s="38"/>
      <c r="J234" s="39"/>
      <c r="K234" s="52"/>
      <c r="L234" s="52"/>
      <c r="M234" s="12"/>
    </row>
    <row r="235" spans="2:15" ht="15" thickBot="1">
      <c r="B235" s="184" t="s">
        <v>46</v>
      </c>
      <c r="C235" s="185"/>
      <c r="D235" s="185"/>
      <c r="E235" s="185"/>
      <c r="F235" s="185"/>
      <c r="G235" s="185"/>
      <c r="H235" s="185"/>
      <c r="I235" s="185"/>
      <c r="J235" s="185"/>
      <c r="K235" s="185"/>
      <c r="L235" s="185"/>
      <c r="M235" s="186"/>
    </row>
    <row r="236" spans="2:15">
      <c r="B236" s="187" t="s">
        <v>16</v>
      </c>
      <c r="C236" s="188"/>
      <c r="D236" s="193" t="s">
        <v>47</v>
      </c>
      <c r="E236" s="194"/>
      <c r="F236" s="195"/>
      <c r="G236" s="193" t="s">
        <v>48</v>
      </c>
      <c r="H236" s="194"/>
      <c r="I236" s="195"/>
      <c r="J236" s="193" t="s">
        <v>49</v>
      </c>
      <c r="K236" s="194"/>
      <c r="L236" s="194"/>
      <c r="M236" s="195"/>
    </row>
    <row r="237" spans="2:15">
      <c r="B237" s="189"/>
      <c r="C237" s="190"/>
      <c r="D237" s="196"/>
      <c r="E237" s="197"/>
      <c r="F237" s="198"/>
      <c r="G237" s="196"/>
      <c r="H237" s="197"/>
      <c r="I237" s="198"/>
      <c r="J237" s="196"/>
      <c r="K237" s="197"/>
      <c r="L237" s="197"/>
      <c r="M237" s="198"/>
    </row>
    <row r="238" spans="2:15" ht="15" thickBot="1">
      <c r="B238" s="191"/>
      <c r="C238" s="192"/>
      <c r="D238" s="199"/>
      <c r="E238" s="200"/>
      <c r="F238" s="201"/>
      <c r="G238" s="199"/>
      <c r="H238" s="200"/>
      <c r="I238" s="201"/>
      <c r="J238" s="199"/>
      <c r="K238" s="200"/>
      <c r="L238" s="200"/>
      <c r="M238" s="201"/>
    </row>
    <row r="239" spans="2:15">
      <c r="B239" s="174" t="s">
        <v>52</v>
      </c>
      <c r="C239" s="175"/>
      <c r="D239" s="178" t="s">
        <v>479</v>
      </c>
      <c r="E239" s="179"/>
      <c r="F239" s="180"/>
      <c r="G239" s="178" t="s">
        <v>479</v>
      </c>
      <c r="H239" s="179"/>
      <c r="I239" s="180"/>
      <c r="J239" s="178" t="s">
        <v>480</v>
      </c>
      <c r="K239" s="179"/>
      <c r="L239" s="179"/>
      <c r="M239" s="180"/>
    </row>
    <row r="240" spans="2:15" ht="93" customHeight="1" thickBot="1">
      <c r="B240" s="176"/>
      <c r="C240" s="177"/>
      <c r="D240" s="181"/>
      <c r="E240" s="182"/>
      <c r="F240" s="183"/>
      <c r="G240" s="181"/>
      <c r="H240" s="182"/>
      <c r="I240" s="183"/>
      <c r="J240" s="181"/>
      <c r="K240" s="182"/>
      <c r="L240" s="182"/>
      <c r="M240" s="183"/>
      <c r="O240" s="331" t="s">
        <v>481</v>
      </c>
    </row>
    <row r="241" spans="2:13">
      <c r="B241" s="174" t="s">
        <v>56</v>
      </c>
      <c r="C241" s="175"/>
      <c r="D241" s="178"/>
      <c r="E241" s="179"/>
      <c r="F241" s="180"/>
      <c r="G241" s="178"/>
      <c r="H241" s="179"/>
      <c r="I241" s="180"/>
      <c r="J241" s="178"/>
      <c r="K241" s="179"/>
      <c r="L241" s="179"/>
      <c r="M241" s="180"/>
    </row>
    <row r="242" spans="2:13" ht="15" thickBot="1">
      <c r="B242" s="176"/>
      <c r="C242" s="177"/>
      <c r="D242" s="181"/>
      <c r="E242" s="182"/>
      <c r="F242" s="183"/>
      <c r="G242" s="181"/>
      <c r="H242" s="182"/>
      <c r="I242" s="183"/>
      <c r="J242" s="181"/>
      <c r="K242" s="182"/>
      <c r="L242" s="182"/>
      <c r="M242" s="183"/>
    </row>
    <row r="243" spans="2:13">
      <c r="B243" s="174"/>
      <c r="C243" s="175"/>
      <c r="D243" s="178"/>
      <c r="E243" s="179"/>
      <c r="F243" s="180"/>
      <c r="G243" s="178"/>
      <c r="H243" s="179"/>
      <c r="I243" s="180"/>
      <c r="J243" s="178"/>
      <c r="K243" s="179"/>
      <c r="L243" s="179"/>
      <c r="M243" s="180"/>
    </row>
    <row r="244" spans="2:13" ht="15" thickBot="1">
      <c r="B244" s="176"/>
      <c r="C244" s="177"/>
      <c r="D244" s="181"/>
      <c r="E244" s="182"/>
      <c r="F244" s="183"/>
      <c r="G244" s="181"/>
      <c r="H244" s="182"/>
      <c r="I244" s="183"/>
      <c r="J244" s="181"/>
      <c r="K244" s="182"/>
      <c r="L244" s="182"/>
      <c r="M244" s="183"/>
    </row>
    <row r="245" spans="2:13" ht="16.5" thickBot="1">
      <c r="B245" s="223" t="s">
        <v>11</v>
      </c>
      <c r="C245" s="224"/>
      <c r="D245" s="224"/>
      <c r="E245" s="224"/>
      <c r="F245" s="224"/>
      <c r="G245" s="224"/>
      <c r="H245" s="224"/>
      <c r="I245" s="224"/>
      <c r="J245" s="224"/>
      <c r="K245" s="224"/>
      <c r="L245" s="224"/>
      <c r="M245" s="225"/>
    </row>
    <row r="246" spans="2:13" ht="21" thickBot="1">
      <c r="B246" s="226" t="s">
        <v>12</v>
      </c>
      <c r="C246" s="227"/>
      <c r="D246" s="227"/>
      <c r="E246" s="227"/>
      <c r="F246" s="227"/>
      <c r="G246" s="227"/>
      <c r="H246" s="227"/>
      <c r="I246" s="227"/>
      <c r="J246" s="227"/>
      <c r="K246" s="227"/>
      <c r="L246" s="227"/>
      <c r="M246" s="228"/>
    </row>
    <row r="247" spans="2:13" ht="15.75" thickBot="1">
      <c r="B247" s="229" t="s">
        <v>13</v>
      </c>
      <c r="C247" s="230"/>
      <c r="D247" s="231" t="s">
        <v>24</v>
      </c>
      <c r="E247" s="232"/>
      <c r="F247" s="232"/>
      <c r="G247" s="232"/>
      <c r="H247" s="232"/>
      <c r="I247" s="233"/>
      <c r="J247" s="36" t="s">
        <v>42</v>
      </c>
      <c r="K247" s="33">
        <v>44342</v>
      </c>
      <c r="L247" s="234" t="s">
        <v>62</v>
      </c>
      <c r="M247" s="235"/>
    </row>
    <row r="248" spans="2:13" ht="15.75" thickBot="1">
      <c r="B248" s="16" t="s">
        <v>14</v>
      </c>
      <c r="D248" s="202" t="s">
        <v>45</v>
      </c>
      <c r="E248" s="203"/>
      <c r="F248" s="203"/>
      <c r="G248" s="203"/>
      <c r="H248" s="203"/>
      <c r="I248" s="204"/>
      <c r="J248" s="36" t="s">
        <v>44</v>
      </c>
      <c r="K248" s="34">
        <v>0.85416666666666663</v>
      </c>
      <c r="L248" s="208">
        <v>12</v>
      </c>
      <c r="M248" s="209"/>
    </row>
    <row r="249" spans="2:13" ht="15.75" thickBot="1">
      <c r="B249" s="16"/>
      <c r="D249" s="205"/>
      <c r="E249" s="206"/>
      <c r="F249" s="206"/>
      <c r="G249" s="206"/>
      <c r="H249" s="206"/>
      <c r="I249" s="207"/>
      <c r="J249" s="37" t="s">
        <v>60</v>
      </c>
      <c r="K249" s="40">
        <v>1</v>
      </c>
      <c r="L249" s="210"/>
      <c r="M249" s="211"/>
    </row>
    <row r="250" spans="2:13" ht="15.75" thickBot="1">
      <c r="B250" s="16"/>
      <c r="D250" s="49"/>
      <c r="E250" s="48"/>
      <c r="F250" s="48"/>
      <c r="G250" s="48"/>
      <c r="H250" s="48"/>
      <c r="I250" s="50"/>
      <c r="J250" s="37" t="s">
        <v>61</v>
      </c>
      <c r="K250" s="40">
        <v>1</v>
      </c>
      <c r="L250" s="212"/>
      <c r="M250" s="213"/>
    </row>
    <row r="251" spans="2:13" ht="15.75" thickBot="1">
      <c r="B251" s="214" t="s">
        <v>15</v>
      </c>
      <c r="C251" s="215"/>
      <c r="D251" s="215"/>
      <c r="E251" s="215"/>
      <c r="F251" s="215"/>
      <c r="G251" s="215"/>
      <c r="H251" s="215"/>
      <c r="I251" s="215"/>
      <c r="J251" s="215"/>
      <c r="K251" s="215"/>
      <c r="L251" s="215"/>
      <c r="M251" s="216"/>
    </row>
    <row r="252" spans="2:13" ht="15.75" thickBot="1">
      <c r="B252" s="217" t="s">
        <v>16</v>
      </c>
      <c r="C252" s="218"/>
      <c r="D252" s="218"/>
      <c r="E252" s="218"/>
      <c r="F252" s="218"/>
      <c r="G252" s="218"/>
      <c r="H252" s="218"/>
      <c r="I252" s="218" t="s">
        <v>50</v>
      </c>
      <c r="J252" s="219"/>
      <c r="K252" s="220" t="s">
        <v>17</v>
      </c>
      <c r="L252" s="221"/>
      <c r="M252" s="222"/>
    </row>
    <row r="253" spans="2:13" ht="15.75" thickBot="1">
      <c r="B253" s="42" t="s">
        <v>18</v>
      </c>
      <c r="C253" s="43" t="s">
        <v>0</v>
      </c>
      <c r="D253" s="44"/>
      <c r="E253" s="44"/>
      <c r="F253" s="44"/>
      <c r="G253" s="44"/>
      <c r="H253" s="45"/>
      <c r="I253" s="44" t="s">
        <v>6</v>
      </c>
      <c r="J253" s="46"/>
      <c r="K253" s="156" t="s">
        <v>19</v>
      </c>
      <c r="L253" s="51" t="s">
        <v>20</v>
      </c>
      <c r="M253" s="13"/>
    </row>
    <row r="254" spans="2:13" ht="15.75" thickBot="1">
      <c r="B254" s="47" t="s">
        <v>21</v>
      </c>
      <c r="C254" s="43" t="s">
        <v>1</v>
      </c>
      <c r="D254" s="44"/>
      <c r="E254" s="44"/>
      <c r="F254" s="44"/>
      <c r="G254" s="44"/>
      <c r="H254" s="45"/>
      <c r="I254" s="44" t="s">
        <v>51</v>
      </c>
      <c r="J254" s="46"/>
      <c r="K254" s="35" t="s">
        <v>19</v>
      </c>
      <c r="L254" s="15" t="s">
        <v>20</v>
      </c>
      <c r="M254" s="12"/>
    </row>
    <row r="255" spans="2:13" ht="15.75" thickBot="1">
      <c r="B255" s="47" t="s">
        <v>22</v>
      </c>
      <c r="C255" s="43" t="s">
        <v>2</v>
      </c>
      <c r="D255" s="44"/>
      <c r="E255" s="44"/>
      <c r="F255" s="44"/>
      <c r="G255" s="44"/>
      <c r="H255" s="45"/>
      <c r="I255" s="44" t="s">
        <v>8</v>
      </c>
      <c r="J255" s="46"/>
      <c r="K255" s="35" t="s">
        <v>19</v>
      </c>
      <c r="L255" s="15" t="s">
        <v>20</v>
      </c>
      <c r="M255" s="12"/>
    </row>
    <row r="256" spans="2:13" ht="15" thickBot="1">
      <c r="B256" s="14" t="s">
        <v>23</v>
      </c>
      <c r="C256" s="37"/>
      <c r="D256" s="38"/>
      <c r="E256" s="38"/>
      <c r="F256" s="38"/>
      <c r="G256" s="38"/>
      <c r="H256" s="13"/>
      <c r="I256" s="38"/>
      <c r="J256" s="39"/>
      <c r="K256" s="52"/>
      <c r="L256" s="52"/>
      <c r="M256" s="12"/>
    </row>
    <row r="257" spans="2:13" ht="15" thickBot="1">
      <c r="B257" s="184" t="s">
        <v>46</v>
      </c>
      <c r="C257" s="185"/>
      <c r="D257" s="185"/>
      <c r="E257" s="185"/>
      <c r="F257" s="185"/>
      <c r="G257" s="185"/>
      <c r="H257" s="185"/>
      <c r="I257" s="185"/>
      <c r="J257" s="185"/>
      <c r="K257" s="185"/>
      <c r="L257" s="185"/>
      <c r="M257" s="186"/>
    </row>
    <row r="258" spans="2:13">
      <c r="B258" s="187" t="s">
        <v>16</v>
      </c>
      <c r="C258" s="188"/>
      <c r="D258" s="193" t="s">
        <v>47</v>
      </c>
      <c r="E258" s="194"/>
      <c r="F258" s="195"/>
      <c r="G258" s="193" t="s">
        <v>48</v>
      </c>
      <c r="H258" s="194"/>
      <c r="I258" s="195"/>
      <c r="J258" s="193" t="s">
        <v>49</v>
      </c>
      <c r="K258" s="194"/>
      <c r="L258" s="194"/>
      <c r="M258" s="195"/>
    </row>
    <row r="259" spans="2:13">
      <c r="B259" s="189"/>
      <c r="C259" s="190"/>
      <c r="D259" s="196"/>
      <c r="E259" s="197"/>
      <c r="F259" s="198"/>
      <c r="G259" s="196"/>
      <c r="H259" s="197"/>
      <c r="I259" s="198"/>
      <c r="J259" s="196"/>
      <c r="K259" s="197"/>
      <c r="L259" s="197"/>
      <c r="M259" s="198"/>
    </row>
    <row r="260" spans="2:13" ht="15" thickBot="1">
      <c r="B260" s="191"/>
      <c r="C260" s="192"/>
      <c r="D260" s="199"/>
      <c r="E260" s="200"/>
      <c r="F260" s="201"/>
      <c r="G260" s="199"/>
      <c r="H260" s="200"/>
      <c r="I260" s="201"/>
      <c r="J260" s="199"/>
      <c r="K260" s="200"/>
      <c r="L260" s="200"/>
      <c r="M260" s="201"/>
    </row>
    <row r="261" spans="2:13">
      <c r="B261" s="174" t="s">
        <v>52</v>
      </c>
      <c r="C261" s="175"/>
      <c r="D261" s="178" t="s">
        <v>482</v>
      </c>
      <c r="E261" s="179"/>
      <c r="F261" s="180"/>
      <c r="G261" s="178" t="s">
        <v>484</v>
      </c>
      <c r="H261" s="179"/>
      <c r="I261" s="180"/>
      <c r="J261" s="178" t="s">
        <v>485</v>
      </c>
      <c r="K261" s="179"/>
      <c r="L261" s="179"/>
      <c r="M261" s="180"/>
    </row>
    <row r="262" spans="2:13" ht="15" thickBot="1">
      <c r="B262" s="176"/>
      <c r="C262" s="177"/>
      <c r="D262" s="181"/>
      <c r="E262" s="182"/>
      <c r="F262" s="183"/>
      <c r="G262" s="181"/>
      <c r="H262" s="182"/>
      <c r="I262" s="183"/>
      <c r="J262" s="181"/>
      <c r="K262" s="182"/>
      <c r="L262" s="182"/>
      <c r="M262" s="183"/>
    </row>
    <row r="263" spans="2:13">
      <c r="B263" s="174" t="s">
        <v>56</v>
      </c>
      <c r="C263" s="175"/>
      <c r="D263" s="178" t="s">
        <v>483</v>
      </c>
      <c r="E263" s="179"/>
      <c r="F263" s="180"/>
      <c r="G263" s="178"/>
      <c r="H263" s="179"/>
      <c r="I263" s="180"/>
      <c r="J263" s="178" t="s">
        <v>486</v>
      </c>
      <c r="K263" s="179"/>
      <c r="L263" s="179"/>
      <c r="M263" s="180"/>
    </row>
    <row r="264" spans="2:13" ht="15" thickBot="1">
      <c r="B264" s="176"/>
      <c r="C264" s="177"/>
      <c r="D264" s="181"/>
      <c r="E264" s="182"/>
      <c r="F264" s="183"/>
      <c r="G264" s="181"/>
      <c r="H264" s="182"/>
      <c r="I264" s="183"/>
      <c r="J264" s="181"/>
      <c r="K264" s="182"/>
      <c r="L264" s="182"/>
      <c r="M264" s="183"/>
    </row>
    <row r="265" spans="2:13">
      <c r="B265" s="174"/>
      <c r="C265" s="175"/>
      <c r="D265" s="178"/>
      <c r="E265" s="179"/>
      <c r="F265" s="180"/>
      <c r="G265" s="178"/>
      <c r="H265" s="179"/>
      <c r="I265" s="180"/>
      <c r="J265" s="178"/>
      <c r="K265" s="179"/>
      <c r="L265" s="179"/>
      <c r="M265" s="180"/>
    </row>
    <row r="266" spans="2:13" ht="15" thickBot="1">
      <c r="B266" s="176"/>
      <c r="C266" s="177"/>
      <c r="D266" s="181"/>
      <c r="E266" s="182"/>
      <c r="F266" s="183"/>
      <c r="G266" s="181"/>
      <c r="H266" s="182"/>
      <c r="I266" s="183"/>
      <c r="J266" s="181"/>
      <c r="K266" s="182"/>
      <c r="L266" s="182"/>
      <c r="M266" s="183"/>
    </row>
    <row r="267" spans="2:13" ht="16.5" thickBot="1">
      <c r="B267" s="223" t="s">
        <v>11</v>
      </c>
      <c r="C267" s="224"/>
      <c r="D267" s="224"/>
      <c r="E267" s="224"/>
      <c r="F267" s="224"/>
      <c r="G267" s="224"/>
      <c r="H267" s="224"/>
      <c r="I267" s="224"/>
      <c r="J267" s="224"/>
      <c r="K267" s="224"/>
      <c r="L267" s="224"/>
      <c r="M267" s="225"/>
    </row>
    <row r="268" spans="2:13" ht="21" thickBot="1">
      <c r="B268" s="226" t="s">
        <v>12</v>
      </c>
      <c r="C268" s="227"/>
      <c r="D268" s="227"/>
      <c r="E268" s="227"/>
      <c r="F268" s="227"/>
      <c r="G268" s="227"/>
      <c r="H268" s="227"/>
      <c r="I268" s="227"/>
      <c r="J268" s="227"/>
      <c r="K268" s="227"/>
      <c r="L268" s="227"/>
      <c r="M268" s="228"/>
    </row>
    <row r="269" spans="2:13" ht="15.75" thickBot="1">
      <c r="B269" s="229" t="s">
        <v>13</v>
      </c>
      <c r="C269" s="230"/>
      <c r="D269" s="231" t="s">
        <v>24</v>
      </c>
      <c r="E269" s="232"/>
      <c r="F269" s="232"/>
      <c r="G269" s="232"/>
      <c r="H269" s="232"/>
      <c r="I269" s="233"/>
      <c r="J269" s="36" t="s">
        <v>42</v>
      </c>
      <c r="K269" s="33">
        <v>44344</v>
      </c>
      <c r="L269" s="234" t="s">
        <v>62</v>
      </c>
      <c r="M269" s="235"/>
    </row>
    <row r="270" spans="2:13" ht="15.75" thickBot="1">
      <c r="B270" s="16" t="s">
        <v>14</v>
      </c>
      <c r="D270" s="202" t="s">
        <v>45</v>
      </c>
      <c r="E270" s="203"/>
      <c r="F270" s="203"/>
      <c r="G270" s="203"/>
      <c r="H270" s="203"/>
      <c r="I270" s="204"/>
      <c r="J270" s="36" t="s">
        <v>44</v>
      </c>
      <c r="K270" s="34">
        <v>0.85416666666666663</v>
      </c>
      <c r="L270" s="208">
        <v>12</v>
      </c>
      <c r="M270" s="209"/>
    </row>
    <row r="271" spans="2:13" ht="15.75" thickBot="1">
      <c r="B271" s="16"/>
      <c r="D271" s="205"/>
      <c r="E271" s="206"/>
      <c r="F271" s="206"/>
      <c r="G271" s="206"/>
      <c r="H271" s="206"/>
      <c r="I271" s="207"/>
      <c r="J271" s="37" t="s">
        <v>60</v>
      </c>
      <c r="K271" s="40">
        <v>1</v>
      </c>
      <c r="L271" s="210"/>
      <c r="M271" s="211"/>
    </row>
    <row r="272" spans="2:13" ht="15.75" thickBot="1">
      <c r="B272" s="16"/>
      <c r="D272" s="49"/>
      <c r="E272" s="48"/>
      <c r="F272" s="48"/>
      <c r="G272" s="48"/>
      <c r="H272" s="48"/>
      <c r="I272" s="50"/>
      <c r="J272" s="37" t="s">
        <v>61</v>
      </c>
      <c r="K272" s="40">
        <v>1</v>
      </c>
      <c r="L272" s="212"/>
      <c r="M272" s="213"/>
    </row>
    <row r="273" spans="2:13" ht="15.75" thickBot="1">
      <c r="B273" s="214" t="s">
        <v>15</v>
      </c>
      <c r="C273" s="215"/>
      <c r="D273" s="215"/>
      <c r="E273" s="215"/>
      <c r="F273" s="215"/>
      <c r="G273" s="215"/>
      <c r="H273" s="215"/>
      <c r="I273" s="215"/>
      <c r="J273" s="215"/>
      <c r="K273" s="215"/>
      <c r="L273" s="215"/>
      <c r="M273" s="216"/>
    </row>
    <row r="274" spans="2:13" ht="15.75" thickBot="1">
      <c r="B274" s="217" t="s">
        <v>16</v>
      </c>
      <c r="C274" s="218"/>
      <c r="D274" s="218"/>
      <c r="E274" s="218"/>
      <c r="F274" s="218"/>
      <c r="G274" s="218"/>
      <c r="H274" s="218"/>
      <c r="I274" s="218" t="s">
        <v>50</v>
      </c>
      <c r="J274" s="219"/>
      <c r="K274" s="220" t="s">
        <v>17</v>
      </c>
      <c r="L274" s="221"/>
      <c r="M274" s="222"/>
    </row>
    <row r="275" spans="2:13" ht="15.75" thickBot="1">
      <c r="B275" s="42" t="s">
        <v>18</v>
      </c>
      <c r="C275" s="43" t="s">
        <v>0</v>
      </c>
      <c r="D275" s="44"/>
      <c r="E275" s="44"/>
      <c r="F275" s="44"/>
      <c r="G275" s="44"/>
      <c r="H275" s="45"/>
      <c r="I275" s="44" t="s">
        <v>6</v>
      </c>
      <c r="J275" s="46"/>
      <c r="K275" s="40" t="s">
        <v>19</v>
      </c>
      <c r="L275" s="40" t="s">
        <v>20</v>
      </c>
      <c r="M275" s="13"/>
    </row>
    <row r="276" spans="2:13" ht="15.75" thickBot="1">
      <c r="B276" s="47" t="s">
        <v>21</v>
      </c>
      <c r="C276" s="43" t="s">
        <v>1</v>
      </c>
      <c r="D276" s="44"/>
      <c r="E276" s="44"/>
      <c r="F276" s="44"/>
      <c r="G276" s="44"/>
      <c r="H276" s="45"/>
      <c r="I276" s="44" t="s">
        <v>51</v>
      </c>
      <c r="J276" s="46"/>
      <c r="K276" s="41" t="s">
        <v>19</v>
      </c>
      <c r="L276" s="52" t="s">
        <v>20</v>
      </c>
      <c r="M276" s="12"/>
    </row>
    <row r="277" spans="2:13" ht="15.75" thickBot="1">
      <c r="B277" s="47" t="s">
        <v>22</v>
      </c>
      <c r="C277" s="43" t="s">
        <v>2</v>
      </c>
      <c r="D277" s="44"/>
      <c r="E277" s="44"/>
      <c r="F277" s="44"/>
      <c r="G277" s="44"/>
      <c r="H277" s="45"/>
      <c r="I277" s="44" t="s">
        <v>8</v>
      </c>
      <c r="J277" s="46"/>
      <c r="K277" s="41" t="s">
        <v>19</v>
      </c>
      <c r="L277" s="52" t="s">
        <v>20</v>
      </c>
      <c r="M277" s="12"/>
    </row>
    <row r="278" spans="2:13" ht="15" thickBot="1">
      <c r="B278" s="14" t="s">
        <v>23</v>
      </c>
      <c r="C278" s="37"/>
      <c r="D278" s="38"/>
      <c r="E278" s="38"/>
      <c r="F278" s="38"/>
      <c r="G278" s="38"/>
      <c r="H278" s="13"/>
      <c r="I278" s="38"/>
      <c r="J278" s="39"/>
      <c r="K278" s="52"/>
      <c r="L278" s="52"/>
      <c r="M278" s="12"/>
    </row>
    <row r="279" spans="2:13" ht="15" thickBot="1">
      <c r="B279" s="184" t="s">
        <v>46</v>
      </c>
      <c r="C279" s="185"/>
      <c r="D279" s="185"/>
      <c r="E279" s="185"/>
      <c r="F279" s="185"/>
      <c r="G279" s="185"/>
      <c r="H279" s="185"/>
      <c r="I279" s="185"/>
      <c r="J279" s="185"/>
      <c r="K279" s="185"/>
      <c r="L279" s="185"/>
      <c r="M279" s="186"/>
    </row>
    <row r="280" spans="2:13">
      <c r="B280" s="187" t="s">
        <v>16</v>
      </c>
      <c r="C280" s="188"/>
      <c r="D280" s="193" t="s">
        <v>47</v>
      </c>
      <c r="E280" s="194"/>
      <c r="F280" s="195"/>
      <c r="G280" s="193" t="s">
        <v>48</v>
      </c>
      <c r="H280" s="194"/>
      <c r="I280" s="195"/>
      <c r="J280" s="193" t="s">
        <v>49</v>
      </c>
      <c r="K280" s="194"/>
      <c r="L280" s="194"/>
      <c r="M280" s="195"/>
    </row>
    <row r="281" spans="2:13">
      <c r="B281" s="189"/>
      <c r="C281" s="190"/>
      <c r="D281" s="196"/>
      <c r="E281" s="197"/>
      <c r="F281" s="198"/>
      <c r="G281" s="196"/>
      <c r="H281" s="197"/>
      <c r="I281" s="198"/>
      <c r="J281" s="196"/>
      <c r="K281" s="197"/>
      <c r="L281" s="197"/>
      <c r="M281" s="198"/>
    </row>
    <row r="282" spans="2:13" ht="15" thickBot="1">
      <c r="B282" s="191"/>
      <c r="C282" s="192"/>
      <c r="D282" s="199"/>
      <c r="E282" s="200"/>
      <c r="F282" s="201"/>
      <c r="G282" s="199"/>
      <c r="H282" s="200"/>
      <c r="I282" s="201"/>
      <c r="J282" s="199"/>
      <c r="K282" s="200"/>
      <c r="L282" s="200"/>
      <c r="M282" s="201"/>
    </row>
    <row r="283" spans="2:13">
      <c r="B283" s="174" t="s">
        <v>52</v>
      </c>
      <c r="C283" s="175"/>
      <c r="D283" s="178"/>
      <c r="E283" s="179"/>
      <c r="F283" s="180"/>
      <c r="G283" s="178"/>
      <c r="H283" s="179"/>
      <c r="I283" s="180"/>
      <c r="J283" s="178"/>
      <c r="K283" s="179"/>
      <c r="L283" s="179"/>
      <c r="M283" s="180"/>
    </row>
    <row r="284" spans="2:13" ht="15" thickBot="1">
      <c r="B284" s="176"/>
      <c r="C284" s="177"/>
      <c r="D284" s="181"/>
      <c r="E284" s="182"/>
      <c r="F284" s="183"/>
      <c r="G284" s="181"/>
      <c r="H284" s="182"/>
      <c r="I284" s="183"/>
      <c r="J284" s="181"/>
      <c r="K284" s="182"/>
      <c r="L284" s="182"/>
      <c r="M284" s="183"/>
    </row>
    <row r="285" spans="2:13">
      <c r="B285" s="174" t="s">
        <v>56</v>
      </c>
      <c r="C285" s="175"/>
      <c r="D285" s="178"/>
      <c r="E285" s="179"/>
      <c r="F285" s="180"/>
      <c r="G285" s="178"/>
      <c r="H285" s="179"/>
      <c r="I285" s="180"/>
      <c r="J285" s="178"/>
      <c r="K285" s="179"/>
      <c r="L285" s="179"/>
      <c r="M285" s="180"/>
    </row>
    <row r="286" spans="2:13" ht="15" thickBot="1">
      <c r="B286" s="176"/>
      <c r="C286" s="177"/>
      <c r="D286" s="181"/>
      <c r="E286" s="182"/>
      <c r="F286" s="183"/>
      <c r="G286" s="181"/>
      <c r="H286" s="182"/>
      <c r="I286" s="183"/>
      <c r="J286" s="181"/>
      <c r="K286" s="182"/>
      <c r="L286" s="182"/>
      <c r="M286" s="183"/>
    </row>
    <row r="287" spans="2:13">
      <c r="B287" s="174"/>
      <c r="C287" s="175"/>
      <c r="D287" s="178"/>
      <c r="E287" s="179"/>
      <c r="F287" s="180"/>
      <c r="G287" s="178"/>
      <c r="H287" s="179"/>
      <c r="I287" s="180"/>
      <c r="J287" s="178"/>
      <c r="K287" s="179"/>
      <c r="L287" s="179"/>
      <c r="M287" s="180"/>
    </row>
    <row r="288" spans="2:13" ht="15" thickBot="1">
      <c r="B288" s="176"/>
      <c r="C288" s="177"/>
      <c r="D288" s="181"/>
      <c r="E288" s="182"/>
      <c r="F288" s="183"/>
      <c r="G288" s="181"/>
      <c r="H288" s="182"/>
      <c r="I288" s="183"/>
      <c r="J288" s="181"/>
      <c r="K288" s="182"/>
      <c r="L288" s="182"/>
      <c r="M288" s="183"/>
    </row>
  </sheetData>
  <mergeCells count="368">
    <mergeCell ref="B24:C24"/>
    <mergeCell ref="D24:F24"/>
    <mergeCell ref="G24:I24"/>
    <mergeCell ref="J24:M24"/>
    <mergeCell ref="B25:M25"/>
    <mergeCell ref="B31:M31"/>
    <mergeCell ref="B32:H32"/>
    <mergeCell ref="I32:J32"/>
    <mergeCell ref="K32:M32"/>
    <mergeCell ref="B26:M26"/>
    <mergeCell ref="B27:C27"/>
    <mergeCell ref="D27:I27"/>
    <mergeCell ref="L27:M27"/>
    <mergeCell ref="D28:I29"/>
    <mergeCell ref="L28:M30"/>
    <mergeCell ref="D4:I4"/>
    <mergeCell ref="B14:M14"/>
    <mergeCell ref="B15:C17"/>
    <mergeCell ref="B9:H9"/>
    <mergeCell ref="I9:J9"/>
    <mergeCell ref="L4:M4"/>
    <mergeCell ref="L5:M7"/>
    <mergeCell ref="B2:M2"/>
    <mergeCell ref="B3:M3"/>
    <mergeCell ref="B4:C4"/>
    <mergeCell ref="K9:M9"/>
    <mergeCell ref="B8:M8"/>
    <mergeCell ref="D5:I6"/>
    <mergeCell ref="B20:C21"/>
    <mergeCell ref="D20:F21"/>
    <mergeCell ref="G20:I21"/>
    <mergeCell ref="J20:M21"/>
    <mergeCell ref="B22:C23"/>
    <mergeCell ref="D22:F23"/>
    <mergeCell ref="G22:I23"/>
    <mergeCell ref="J22:M23"/>
    <mergeCell ref="D15:F17"/>
    <mergeCell ref="G15:I17"/>
    <mergeCell ref="J15:M17"/>
    <mergeCell ref="B18:C19"/>
    <mergeCell ref="D18:F19"/>
    <mergeCell ref="G18:I19"/>
    <mergeCell ref="J18:M19"/>
    <mergeCell ref="B37:M37"/>
    <mergeCell ref="B38:C40"/>
    <mergeCell ref="D38:F40"/>
    <mergeCell ref="G38:I40"/>
    <mergeCell ref="J38:M40"/>
    <mergeCell ref="B45:C46"/>
    <mergeCell ref="D45:F46"/>
    <mergeCell ref="G45:I46"/>
    <mergeCell ref="J45:M46"/>
    <mergeCell ref="B41:C42"/>
    <mergeCell ref="D41:F42"/>
    <mergeCell ref="G41:I42"/>
    <mergeCell ref="J41:M42"/>
    <mergeCell ref="B43:C44"/>
    <mergeCell ref="D43:F44"/>
    <mergeCell ref="G43:I44"/>
    <mergeCell ref="J43:M44"/>
    <mergeCell ref="D50:I51"/>
    <mergeCell ref="L50:M52"/>
    <mergeCell ref="B53:M53"/>
    <mergeCell ref="B54:H54"/>
    <mergeCell ref="I54:J54"/>
    <mergeCell ref="K54:M54"/>
    <mergeCell ref="B47:M47"/>
    <mergeCell ref="B48:M48"/>
    <mergeCell ref="B49:C49"/>
    <mergeCell ref="D49:I49"/>
    <mergeCell ref="L49:M49"/>
    <mergeCell ref="B63:C64"/>
    <mergeCell ref="D63:F64"/>
    <mergeCell ref="G63:I64"/>
    <mergeCell ref="J63:M64"/>
    <mergeCell ref="B65:C66"/>
    <mergeCell ref="D65:F66"/>
    <mergeCell ref="G65:I66"/>
    <mergeCell ref="J65:M66"/>
    <mergeCell ref="B59:M59"/>
    <mergeCell ref="B60:C62"/>
    <mergeCell ref="D60:F62"/>
    <mergeCell ref="G60:I62"/>
    <mergeCell ref="J60:M62"/>
    <mergeCell ref="B70:M70"/>
    <mergeCell ref="B71:C71"/>
    <mergeCell ref="D71:I71"/>
    <mergeCell ref="L71:M71"/>
    <mergeCell ref="D72:I73"/>
    <mergeCell ref="L72:M74"/>
    <mergeCell ref="B67:C68"/>
    <mergeCell ref="D67:F68"/>
    <mergeCell ref="G67:I68"/>
    <mergeCell ref="J67:M68"/>
    <mergeCell ref="B69:M69"/>
    <mergeCell ref="B82:C84"/>
    <mergeCell ref="D82:F84"/>
    <mergeCell ref="G82:I84"/>
    <mergeCell ref="J82:M84"/>
    <mergeCell ref="B85:C86"/>
    <mergeCell ref="D85:F86"/>
    <mergeCell ref="G85:I86"/>
    <mergeCell ref="J85:M86"/>
    <mergeCell ref="B75:M75"/>
    <mergeCell ref="B76:H76"/>
    <mergeCell ref="I76:J76"/>
    <mergeCell ref="K76:M76"/>
    <mergeCell ref="B81:M81"/>
    <mergeCell ref="B91:M91"/>
    <mergeCell ref="B92:M92"/>
    <mergeCell ref="B93:C93"/>
    <mergeCell ref="D93:I93"/>
    <mergeCell ref="L93:M93"/>
    <mergeCell ref="B87:C88"/>
    <mergeCell ref="D87:F88"/>
    <mergeCell ref="G87:I88"/>
    <mergeCell ref="J87:M88"/>
    <mergeCell ref="B89:C90"/>
    <mergeCell ref="D89:F90"/>
    <mergeCell ref="G89:I90"/>
    <mergeCell ref="J89:M90"/>
    <mergeCell ref="B103:M103"/>
    <mergeCell ref="B104:C106"/>
    <mergeCell ref="D104:F106"/>
    <mergeCell ref="G104:I106"/>
    <mergeCell ref="J104:M106"/>
    <mergeCell ref="D94:I95"/>
    <mergeCell ref="L94:M96"/>
    <mergeCell ref="B97:M97"/>
    <mergeCell ref="B98:H98"/>
    <mergeCell ref="I98:J98"/>
    <mergeCell ref="K98:M98"/>
    <mergeCell ref="B111:C112"/>
    <mergeCell ref="D111:F112"/>
    <mergeCell ref="G111:I112"/>
    <mergeCell ref="J111:M112"/>
    <mergeCell ref="B113:M113"/>
    <mergeCell ref="B107:C108"/>
    <mergeCell ref="D107:F108"/>
    <mergeCell ref="G107:I108"/>
    <mergeCell ref="J107:M108"/>
    <mergeCell ref="B109:C110"/>
    <mergeCell ref="D109:F110"/>
    <mergeCell ref="G109:I110"/>
    <mergeCell ref="J109:M110"/>
    <mergeCell ref="B119:M119"/>
    <mergeCell ref="B120:H120"/>
    <mergeCell ref="I120:J120"/>
    <mergeCell ref="K120:M120"/>
    <mergeCell ref="B125:M125"/>
    <mergeCell ref="B114:M114"/>
    <mergeCell ref="B115:C115"/>
    <mergeCell ref="D115:I115"/>
    <mergeCell ref="L115:M115"/>
    <mergeCell ref="D116:I117"/>
    <mergeCell ref="L116:M118"/>
    <mergeCell ref="B131:C132"/>
    <mergeCell ref="D131:F132"/>
    <mergeCell ref="G131:I132"/>
    <mergeCell ref="J131:M132"/>
    <mergeCell ref="B133:C134"/>
    <mergeCell ref="D133:F134"/>
    <mergeCell ref="G133:I134"/>
    <mergeCell ref="J133:M134"/>
    <mergeCell ref="B126:C128"/>
    <mergeCell ref="D126:F128"/>
    <mergeCell ref="G126:I128"/>
    <mergeCell ref="J126:M128"/>
    <mergeCell ref="B129:C130"/>
    <mergeCell ref="D129:F130"/>
    <mergeCell ref="G129:I130"/>
    <mergeCell ref="J129:M130"/>
    <mergeCell ref="D138:I139"/>
    <mergeCell ref="L138:M140"/>
    <mergeCell ref="B141:M141"/>
    <mergeCell ref="B142:H142"/>
    <mergeCell ref="I142:J142"/>
    <mergeCell ref="K142:M142"/>
    <mergeCell ref="B135:M135"/>
    <mergeCell ref="B136:M136"/>
    <mergeCell ref="B137:C137"/>
    <mergeCell ref="D137:I137"/>
    <mergeCell ref="L137:M137"/>
    <mergeCell ref="B151:C152"/>
    <mergeCell ref="D151:F152"/>
    <mergeCell ref="G151:I152"/>
    <mergeCell ref="J151:M152"/>
    <mergeCell ref="B153:C154"/>
    <mergeCell ref="D153:F154"/>
    <mergeCell ref="G153:I154"/>
    <mergeCell ref="J153:M154"/>
    <mergeCell ref="B147:M147"/>
    <mergeCell ref="B148:C150"/>
    <mergeCell ref="D148:F150"/>
    <mergeCell ref="G148:I150"/>
    <mergeCell ref="J148:M150"/>
    <mergeCell ref="B158:M158"/>
    <mergeCell ref="B159:C159"/>
    <mergeCell ref="D159:I159"/>
    <mergeCell ref="L159:M159"/>
    <mergeCell ref="D160:I161"/>
    <mergeCell ref="L160:M162"/>
    <mergeCell ref="B155:C156"/>
    <mergeCell ref="D155:F156"/>
    <mergeCell ref="G155:I156"/>
    <mergeCell ref="J155:M156"/>
    <mergeCell ref="B157:M157"/>
    <mergeCell ref="B170:C172"/>
    <mergeCell ref="D170:F172"/>
    <mergeCell ref="G170:I172"/>
    <mergeCell ref="J170:M172"/>
    <mergeCell ref="B173:C174"/>
    <mergeCell ref="D173:F174"/>
    <mergeCell ref="G173:I174"/>
    <mergeCell ref="J173:M174"/>
    <mergeCell ref="B163:M163"/>
    <mergeCell ref="B164:H164"/>
    <mergeCell ref="I164:J164"/>
    <mergeCell ref="K164:M164"/>
    <mergeCell ref="B169:M169"/>
    <mergeCell ref="B179:M179"/>
    <mergeCell ref="B180:M180"/>
    <mergeCell ref="B181:C181"/>
    <mergeCell ref="D181:I181"/>
    <mergeCell ref="L181:M181"/>
    <mergeCell ref="B175:C176"/>
    <mergeCell ref="D175:F176"/>
    <mergeCell ref="G175:I176"/>
    <mergeCell ref="J175:M176"/>
    <mergeCell ref="B177:C178"/>
    <mergeCell ref="D177:F178"/>
    <mergeCell ref="G177:I178"/>
    <mergeCell ref="J177:M178"/>
    <mergeCell ref="B191:M191"/>
    <mergeCell ref="B192:C194"/>
    <mergeCell ref="D192:F194"/>
    <mergeCell ref="G192:I194"/>
    <mergeCell ref="J192:M194"/>
    <mergeCell ref="D182:I183"/>
    <mergeCell ref="L182:M184"/>
    <mergeCell ref="B185:M185"/>
    <mergeCell ref="B186:H186"/>
    <mergeCell ref="I186:J186"/>
    <mergeCell ref="K186:M186"/>
    <mergeCell ref="B199:C200"/>
    <mergeCell ref="D199:F200"/>
    <mergeCell ref="G199:I200"/>
    <mergeCell ref="J199:M200"/>
    <mergeCell ref="B201:M201"/>
    <mergeCell ref="B195:C196"/>
    <mergeCell ref="D195:F196"/>
    <mergeCell ref="G195:I196"/>
    <mergeCell ref="J195:M196"/>
    <mergeCell ref="B197:C198"/>
    <mergeCell ref="D197:F198"/>
    <mergeCell ref="G197:I198"/>
    <mergeCell ref="J197:M198"/>
    <mergeCell ref="B207:M207"/>
    <mergeCell ref="B208:H208"/>
    <mergeCell ref="I208:J208"/>
    <mergeCell ref="K208:M208"/>
    <mergeCell ref="B213:M213"/>
    <mergeCell ref="B202:M202"/>
    <mergeCell ref="B203:C203"/>
    <mergeCell ref="D203:I203"/>
    <mergeCell ref="L203:M203"/>
    <mergeCell ref="D204:I205"/>
    <mergeCell ref="L204:M206"/>
    <mergeCell ref="B219:C220"/>
    <mergeCell ref="D219:F220"/>
    <mergeCell ref="G219:I220"/>
    <mergeCell ref="J219:M220"/>
    <mergeCell ref="B221:C222"/>
    <mergeCell ref="D221:F222"/>
    <mergeCell ref="G221:I222"/>
    <mergeCell ref="J221:M222"/>
    <mergeCell ref="B214:C216"/>
    <mergeCell ref="D214:F216"/>
    <mergeCell ref="G214:I216"/>
    <mergeCell ref="J214:M216"/>
    <mergeCell ref="B217:C218"/>
    <mergeCell ref="D217:F218"/>
    <mergeCell ref="G217:I218"/>
    <mergeCell ref="J217:M218"/>
    <mergeCell ref="D226:I227"/>
    <mergeCell ref="L226:M228"/>
    <mergeCell ref="B229:M229"/>
    <mergeCell ref="B230:H230"/>
    <mergeCell ref="I230:J230"/>
    <mergeCell ref="K230:M230"/>
    <mergeCell ref="B223:M223"/>
    <mergeCell ref="B224:M224"/>
    <mergeCell ref="B225:C225"/>
    <mergeCell ref="D225:I225"/>
    <mergeCell ref="L225:M225"/>
    <mergeCell ref="B239:C240"/>
    <mergeCell ref="D239:F240"/>
    <mergeCell ref="G239:I240"/>
    <mergeCell ref="J239:M240"/>
    <mergeCell ref="B241:C242"/>
    <mergeCell ref="D241:F242"/>
    <mergeCell ref="G241:I242"/>
    <mergeCell ref="J241:M242"/>
    <mergeCell ref="B235:M235"/>
    <mergeCell ref="B236:C238"/>
    <mergeCell ref="D236:F238"/>
    <mergeCell ref="G236:I238"/>
    <mergeCell ref="J236:M238"/>
    <mergeCell ref="B246:M246"/>
    <mergeCell ref="B247:C247"/>
    <mergeCell ref="D247:I247"/>
    <mergeCell ref="L247:M247"/>
    <mergeCell ref="D248:I249"/>
    <mergeCell ref="L248:M250"/>
    <mergeCell ref="B243:C244"/>
    <mergeCell ref="D243:F244"/>
    <mergeCell ref="G243:I244"/>
    <mergeCell ref="J243:M244"/>
    <mergeCell ref="B245:M245"/>
    <mergeCell ref="B258:C260"/>
    <mergeCell ref="D258:F260"/>
    <mergeCell ref="G258:I260"/>
    <mergeCell ref="J258:M260"/>
    <mergeCell ref="B261:C262"/>
    <mergeCell ref="D261:F262"/>
    <mergeCell ref="G261:I262"/>
    <mergeCell ref="J261:M262"/>
    <mergeCell ref="B251:M251"/>
    <mergeCell ref="B252:H252"/>
    <mergeCell ref="I252:J252"/>
    <mergeCell ref="K252:M252"/>
    <mergeCell ref="B257:M257"/>
    <mergeCell ref="B267:M267"/>
    <mergeCell ref="B268:M268"/>
    <mergeCell ref="B269:C269"/>
    <mergeCell ref="D269:I269"/>
    <mergeCell ref="L269:M269"/>
    <mergeCell ref="B263:C264"/>
    <mergeCell ref="D263:F264"/>
    <mergeCell ref="G263:I264"/>
    <mergeCell ref="J263:M264"/>
    <mergeCell ref="B265:C266"/>
    <mergeCell ref="D265:F266"/>
    <mergeCell ref="G265:I266"/>
    <mergeCell ref="J265:M266"/>
    <mergeCell ref="B279:M279"/>
    <mergeCell ref="B280:C282"/>
    <mergeCell ref="D280:F282"/>
    <mergeCell ref="G280:I282"/>
    <mergeCell ref="J280:M282"/>
    <mergeCell ref="D270:I271"/>
    <mergeCell ref="L270:M272"/>
    <mergeCell ref="B273:M273"/>
    <mergeCell ref="B274:H274"/>
    <mergeCell ref="I274:J274"/>
    <mergeCell ref="K274:M274"/>
    <mergeCell ref="B287:C288"/>
    <mergeCell ref="D287:F288"/>
    <mergeCell ref="G287:I288"/>
    <mergeCell ref="J287:M288"/>
    <mergeCell ref="B283:C284"/>
    <mergeCell ref="D283:F284"/>
    <mergeCell ref="G283:I284"/>
    <mergeCell ref="J283:M284"/>
    <mergeCell ref="B285:C286"/>
    <mergeCell ref="D285:F286"/>
    <mergeCell ref="G285:I286"/>
    <mergeCell ref="J285:M28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0"/>
  <sheetViews>
    <sheetView workbookViewId="0">
      <selection activeCell="B3" sqref="B3"/>
    </sheetView>
  </sheetViews>
  <sheetFormatPr baseColWidth="10" defaultRowHeight="14.25"/>
  <cols>
    <col min="3" max="3" width="18" bestFit="1" customWidth="1"/>
    <col min="4" max="4" width="13.75" bestFit="1" customWidth="1"/>
    <col min="6" max="6" width="13.625" customWidth="1"/>
  </cols>
  <sheetData>
    <row r="2" spans="2:6" ht="15" thickBot="1"/>
    <row r="3" spans="2:6" ht="15.75">
      <c r="B3" s="98" t="s">
        <v>159</v>
      </c>
      <c r="C3" s="99"/>
      <c r="D3" s="100" t="s">
        <v>160</v>
      </c>
      <c r="E3" s="99"/>
      <c r="F3" s="101"/>
    </row>
    <row r="4" spans="2:6" ht="15.75">
      <c r="B4" s="102"/>
      <c r="C4" s="103" t="s">
        <v>161</v>
      </c>
      <c r="D4" s="104"/>
      <c r="E4" s="104"/>
      <c r="F4" s="105"/>
    </row>
    <row r="5" spans="2:6">
      <c r="B5" s="102"/>
      <c r="C5" s="104"/>
      <c r="D5" s="104"/>
      <c r="E5" s="104"/>
      <c r="F5" s="105"/>
    </row>
    <row r="6" spans="2:6" ht="16.5" thickBot="1">
      <c r="B6" s="102"/>
      <c r="C6" s="103" t="s">
        <v>162</v>
      </c>
      <c r="D6" s="104"/>
      <c r="E6" s="104"/>
      <c r="F6" s="105"/>
    </row>
    <row r="7" spans="2:6">
      <c r="B7" s="102"/>
      <c r="C7" s="165" t="s">
        <v>429</v>
      </c>
      <c r="D7" s="166"/>
      <c r="E7" s="167"/>
      <c r="F7" s="105"/>
    </row>
    <row r="8" spans="2:6">
      <c r="B8" s="102"/>
      <c r="C8" s="168"/>
      <c r="D8" s="169"/>
      <c r="E8" s="170"/>
      <c r="F8" s="105"/>
    </row>
    <row r="9" spans="2:6">
      <c r="B9" s="102"/>
      <c r="C9" s="168"/>
      <c r="D9" s="169"/>
      <c r="E9" s="170"/>
      <c r="F9" s="105"/>
    </row>
    <row r="10" spans="2:6">
      <c r="B10" s="102"/>
      <c r="C10" s="168"/>
      <c r="D10" s="169"/>
      <c r="E10" s="170"/>
      <c r="F10" s="105"/>
    </row>
    <row r="11" spans="2:6" ht="15" thickBot="1">
      <c r="B11" s="102"/>
      <c r="C11" s="171"/>
      <c r="D11" s="172"/>
      <c r="E11" s="173"/>
      <c r="F11" s="105"/>
    </row>
    <row r="12" spans="2:6">
      <c r="B12" s="102"/>
      <c r="C12" s="104"/>
      <c r="D12" s="104"/>
      <c r="E12" s="104"/>
      <c r="F12" s="105"/>
    </row>
    <row r="13" spans="2:6" ht="16.5" thickBot="1">
      <c r="B13" s="102"/>
      <c r="C13" s="103" t="s">
        <v>163</v>
      </c>
      <c r="D13" s="104"/>
      <c r="E13" s="104"/>
      <c r="F13" s="105"/>
    </row>
    <row r="14" spans="2:6">
      <c r="B14" s="102"/>
      <c r="C14" s="165" t="s">
        <v>164</v>
      </c>
      <c r="D14" s="166"/>
      <c r="E14" s="167"/>
      <c r="F14" s="105"/>
    </row>
    <row r="15" spans="2:6">
      <c r="B15" s="102"/>
      <c r="C15" s="168"/>
      <c r="D15" s="169"/>
      <c r="E15" s="170"/>
      <c r="F15" s="105"/>
    </row>
    <row r="16" spans="2:6">
      <c r="B16" s="102"/>
      <c r="C16" s="168"/>
      <c r="D16" s="169"/>
      <c r="E16" s="170"/>
      <c r="F16" s="105"/>
    </row>
    <row r="17" spans="2:6">
      <c r="B17" s="102"/>
      <c r="C17" s="168"/>
      <c r="D17" s="169"/>
      <c r="E17" s="170"/>
      <c r="F17" s="105"/>
    </row>
    <row r="18" spans="2:6" ht="15" thickBot="1">
      <c r="B18" s="102"/>
      <c r="C18" s="171"/>
      <c r="D18" s="172"/>
      <c r="E18" s="173"/>
      <c r="F18" s="105"/>
    </row>
    <row r="19" spans="2:6">
      <c r="B19" s="102"/>
      <c r="C19" s="104"/>
      <c r="D19" s="104"/>
      <c r="E19" s="104"/>
      <c r="F19" s="105"/>
    </row>
    <row r="20" spans="2:6" ht="16.5" thickBot="1">
      <c r="B20" s="102"/>
      <c r="C20" s="103" t="s">
        <v>165</v>
      </c>
      <c r="D20" s="104"/>
      <c r="E20" s="104"/>
      <c r="F20" s="105"/>
    </row>
    <row r="21" spans="2:6">
      <c r="B21" s="102"/>
      <c r="C21" s="165" t="s">
        <v>166</v>
      </c>
      <c r="D21" s="166"/>
      <c r="E21" s="167"/>
      <c r="F21" s="105"/>
    </row>
    <row r="22" spans="2:6">
      <c r="B22" s="102"/>
      <c r="C22" s="168"/>
      <c r="D22" s="169"/>
      <c r="E22" s="170"/>
      <c r="F22" s="105"/>
    </row>
    <row r="23" spans="2:6">
      <c r="B23" s="102"/>
      <c r="C23" s="168"/>
      <c r="D23" s="169"/>
      <c r="E23" s="170"/>
      <c r="F23" s="105"/>
    </row>
    <row r="24" spans="2:6">
      <c r="B24" s="102"/>
      <c r="C24" s="168"/>
      <c r="D24" s="169"/>
      <c r="E24" s="170"/>
      <c r="F24" s="105"/>
    </row>
    <row r="25" spans="2:6" ht="15" thickBot="1">
      <c r="B25" s="102"/>
      <c r="C25" s="171"/>
      <c r="D25" s="172"/>
      <c r="E25" s="173"/>
      <c r="F25" s="105"/>
    </row>
    <row r="26" spans="2:6">
      <c r="B26" s="102"/>
      <c r="C26" s="104"/>
      <c r="D26" s="104"/>
      <c r="E26" s="104"/>
      <c r="F26" s="105"/>
    </row>
    <row r="27" spans="2:6" ht="16.5" thickBot="1">
      <c r="B27" s="102"/>
      <c r="C27" s="103" t="s">
        <v>167</v>
      </c>
      <c r="D27" s="104"/>
      <c r="E27" s="104"/>
      <c r="F27" s="105"/>
    </row>
    <row r="28" spans="2:6">
      <c r="B28" s="102"/>
      <c r="C28" s="165" t="s">
        <v>168</v>
      </c>
      <c r="D28" s="166"/>
      <c r="E28" s="167"/>
      <c r="F28" s="105"/>
    </row>
    <row r="29" spans="2:6">
      <c r="B29" s="102"/>
      <c r="C29" s="168"/>
      <c r="D29" s="169"/>
      <c r="E29" s="170"/>
      <c r="F29" s="105"/>
    </row>
    <row r="30" spans="2:6">
      <c r="B30" s="102"/>
      <c r="C30" s="168"/>
      <c r="D30" s="169"/>
      <c r="E30" s="170"/>
      <c r="F30" s="105"/>
    </row>
    <row r="31" spans="2:6">
      <c r="B31" s="102"/>
      <c r="C31" s="168"/>
      <c r="D31" s="169"/>
      <c r="E31" s="170"/>
      <c r="F31" s="105"/>
    </row>
    <row r="32" spans="2:6" ht="15" thickBot="1">
      <c r="B32" s="102"/>
      <c r="C32" s="171"/>
      <c r="D32" s="172"/>
      <c r="E32" s="173"/>
      <c r="F32" s="105"/>
    </row>
    <row r="33" spans="2:6">
      <c r="B33" s="102"/>
      <c r="C33" s="104"/>
      <c r="D33" s="104"/>
      <c r="E33" s="104"/>
      <c r="F33" s="105"/>
    </row>
    <row r="34" spans="2:6" ht="16.5" thickBot="1">
      <c r="B34" s="102"/>
      <c r="C34" s="103" t="s">
        <v>169</v>
      </c>
      <c r="D34" s="104"/>
      <c r="E34" s="104"/>
      <c r="F34" s="105"/>
    </row>
    <row r="35" spans="2:6">
      <c r="B35" s="102"/>
      <c r="C35" s="165" t="s">
        <v>170</v>
      </c>
      <c r="D35" s="166"/>
      <c r="E35" s="167"/>
      <c r="F35" s="105"/>
    </row>
    <row r="36" spans="2:6" ht="88.5" customHeight="1">
      <c r="B36" s="102"/>
      <c r="C36" s="168"/>
      <c r="D36" s="169"/>
      <c r="E36" s="170"/>
      <c r="F36" s="105"/>
    </row>
    <row r="37" spans="2:6" ht="102" customHeight="1">
      <c r="B37" s="102"/>
      <c r="C37" s="168"/>
      <c r="D37" s="169"/>
      <c r="E37" s="170"/>
      <c r="F37" s="105"/>
    </row>
    <row r="38" spans="2:6" ht="68.25" customHeight="1">
      <c r="B38" s="102"/>
      <c r="C38" s="168"/>
      <c r="D38" s="169"/>
      <c r="E38" s="170"/>
      <c r="F38" s="105"/>
    </row>
    <row r="39" spans="2:6" ht="15" thickBot="1">
      <c r="B39" s="102"/>
      <c r="C39" s="171"/>
      <c r="D39" s="172"/>
      <c r="E39" s="173"/>
      <c r="F39" s="105"/>
    </row>
    <row r="40" spans="2:6" ht="52.5" customHeight="1" thickBot="1">
      <c r="B40" s="106"/>
      <c r="C40" s="107"/>
      <c r="D40" s="107"/>
      <c r="E40" s="107"/>
      <c r="F40" s="108"/>
    </row>
  </sheetData>
  <mergeCells count="5">
    <mergeCell ref="C7:E11"/>
    <mergeCell ref="C14:E18"/>
    <mergeCell ref="C21:E25"/>
    <mergeCell ref="C28:E32"/>
    <mergeCell ref="C35:E3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B25"/>
  <sheetViews>
    <sheetView topLeftCell="Q1" zoomScale="70" zoomScaleNormal="70" workbookViewId="0">
      <selection activeCell="AC9" sqref="AC9:AC10"/>
    </sheetView>
  </sheetViews>
  <sheetFormatPr baseColWidth="10" defaultRowHeight="14.25"/>
  <cols>
    <col min="3" max="4" width="33.5" customWidth="1"/>
    <col min="6" max="6" width="26.375" style="1" customWidth="1"/>
    <col min="13" max="13" width="32.125" customWidth="1"/>
    <col min="14" max="14" width="44.875" customWidth="1"/>
    <col min="15" max="15" width="23" customWidth="1"/>
    <col min="16" max="16" width="25" customWidth="1"/>
    <col min="17" max="17" width="16.5" customWidth="1"/>
    <col min="18" max="18" width="19.75" customWidth="1"/>
    <col min="19" max="19" width="19.375" style="111" customWidth="1"/>
    <col min="20" max="20" width="11.125" bestFit="1" customWidth="1"/>
    <col min="21" max="21" width="10.875" customWidth="1"/>
    <col min="22" max="22" width="19.75" customWidth="1"/>
    <col min="24" max="24" width="24.125" customWidth="1"/>
    <col min="25" max="26" width="23.5" customWidth="1"/>
    <col min="27" max="28" width="15.5" customWidth="1"/>
  </cols>
  <sheetData>
    <row r="1" spans="3:28">
      <c r="M1" t="s">
        <v>377</v>
      </c>
    </row>
    <row r="2" spans="3:28" ht="15" thickBot="1">
      <c r="C2" t="s">
        <v>225</v>
      </c>
      <c r="D2" t="s">
        <v>382</v>
      </c>
      <c r="F2" s="1" t="s">
        <v>232</v>
      </c>
      <c r="H2" s="1" t="s">
        <v>233</v>
      </c>
      <c r="I2" s="1" t="s">
        <v>433</v>
      </c>
      <c r="M2" t="s">
        <v>378</v>
      </c>
    </row>
    <row r="3" spans="3:28" ht="30.75" thickBot="1">
      <c r="C3" t="s">
        <v>226</v>
      </c>
      <c r="D3" s="119">
        <v>0</v>
      </c>
      <c r="F3" s="1">
        <v>2</v>
      </c>
      <c r="H3" s="1">
        <v>1</v>
      </c>
      <c r="I3" s="1" t="s">
        <v>19</v>
      </c>
      <c r="J3">
        <v>1</v>
      </c>
      <c r="K3" t="s">
        <v>91</v>
      </c>
      <c r="M3" s="60" t="s">
        <v>70</v>
      </c>
      <c r="N3" s="61" t="s">
        <v>71</v>
      </c>
      <c r="O3" s="61" t="s">
        <v>72</v>
      </c>
      <c r="P3" s="61" t="s">
        <v>73</v>
      </c>
      <c r="Q3" s="61" t="s">
        <v>74</v>
      </c>
      <c r="R3" s="61" t="s">
        <v>75</v>
      </c>
      <c r="S3" s="61" t="s">
        <v>76</v>
      </c>
      <c r="T3" s="60" t="s">
        <v>379</v>
      </c>
      <c r="U3" s="60" t="s">
        <v>380</v>
      </c>
      <c r="V3" s="61" t="s">
        <v>381</v>
      </c>
      <c r="X3" s="121" t="s">
        <v>76</v>
      </c>
      <c r="Y3" s="121" t="s">
        <v>382</v>
      </c>
      <c r="Z3" s="121" t="s">
        <v>384</v>
      </c>
      <c r="AA3" s="121" t="s">
        <v>383</v>
      </c>
      <c r="AB3" s="121" t="s">
        <v>385</v>
      </c>
    </row>
    <row r="4" spans="3:28" ht="57.75" thickBot="1">
      <c r="C4" t="s">
        <v>227</v>
      </c>
      <c r="D4" s="119">
        <v>0.3</v>
      </c>
      <c r="F4" s="1">
        <v>4</v>
      </c>
      <c r="H4" s="1">
        <v>2</v>
      </c>
      <c r="I4" s="1" t="s">
        <v>20</v>
      </c>
      <c r="J4">
        <v>2</v>
      </c>
      <c r="K4" t="s">
        <v>94</v>
      </c>
      <c r="M4" s="66" t="s">
        <v>352</v>
      </c>
      <c r="N4" s="67" t="str">
        <f>VLOOKUP(M4,'PRODUCT - SPRINT BACKLOG'!$F:$N,2,0)</f>
        <v xml:space="preserve">Como usuario
Puedo ingresar la información de los pedios 
Para poder llevar un control de ellos 
</v>
      </c>
      <c r="O4" s="66" t="str">
        <f>VLOOKUP(M4,'PRODUCT - SPRINT BACKLOG'!$F:$N,3,0)</f>
        <v>DATOS</v>
      </c>
      <c r="P4" s="117" t="str">
        <f>VLOOKUP(M4,'PRODUCT - SPRINT BACKLOG'!$F:$N,4,0)</f>
        <v>HECHO Y EN PRODUCCCION</v>
      </c>
      <c r="Q4" s="117">
        <f>VLOOKUP(M4,'PRODUCT - SPRINT BACKLOG'!$F:$N,5,0)</f>
        <v>10</v>
      </c>
      <c r="R4" s="117">
        <f>VLOOKUP(M4,'PRODUCT - SPRINT BACKLOG'!$F:$N,7,0)</f>
        <v>1</v>
      </c>
      <c r="S4" s="67" t="str">
        <f>VLOOKUP(M4,'PRODUCT - SPRINT BACKLOG'!$F:$N,8,0)</f>
        <v>SPRINT- SEM-#1</v>
      </c>
      <c r="T4" s="66">
        <f>SUM('PRODUCT - SPRINT BACKLOG'!X6:X9)</f>
        <v>16</v>
      </c>
      <c r="U4" s="66">
        <f>'PRODUCT - SPRINT BACKLOG'!AE5</f>
        <v>16</v>
      </c>
      <c r="V4" s="117">
        <f>(VLOOKUP(P4,$C:$D,2,0))*Q4</f>
        <v>10</v>
      </c>
      <c r="X4" s="72" t="s">
        <v>172</v>
      </c>
      <c r="Y4" s="72">
        <f>SUMIFS(Q:Q,S:S,X4)</f>
        <v>104</v>
      </c>
      <c r="Z4" s="72">
        <f>Y4</f>
        <v>104</v>
      </c>
      <c r="AA4" s="72">
        <f>SUMIFS(V:V,S:S,X4)</f>
        <v>104</v>
      </c>
      <c r="AB4" s="72">
        <f>AA4</f>
        <v>104</v>
      </c>
    </row>
    <row r="5" spans="3:28" ht="33.75" thickBot="1">
      <c r="C5" t="s">
        <v>228</v>
      </c>
      <c r="D5" s="119">
        <v>0.5</v>
      </c>
      <c r="F5" s="1">
        <f>F4+F3</f>
        <v>6</v>
      </c>
      <c r="H5" s="1">
        <v>3</v>
      </c>
      <c r="I5" s="1"/>
      <c r="J5">
        <v>3</v>
      </c>
      <c r="K5" t="s">
        <v>99</v>
      </c>
      <c r="M5" s="66" t="s">
        <v>353</v>
      </c>
      <c r="N5" s="67" t="str">
        <f>VLOOKUP(M5,'PRODUCT - SPRINT BACKLOG'!$F:$N,2,0)</f>
        <v>Como administrador requiero poder ver los USURAIOS dados de alta</v>
      </c>
      <c r="O5" s="66" t="str">
        <f>VLOOKUP(M5,'PRODUCT - SPRINT BACKLOG'!$F:$N,3,0)</f>
        <v>USUARIOS</v>
      </c>
      <c r="P5" s="117" t="str">
        <f>VLOOKUP(M5,'PRODUCT - SPRINT BACKLOG'!$F:$N,4,0)</f>
        <v>HECHO Y EN PRODUCCCION</v>
      </c>
      <c r="Q5" s="117">
        <f>VLOOKUP(M5,'PRODUCT - SPRINT BACKLOG'!$F:$N,5,0)</f>
        <v>16</v>
      </c>
      <c r="R5" s="117">
        <f>VLOOKUP(M5,'PRODUCT - SPRINT BACKLOG'!$F:$N,7,0)</f>
        <v>1</v>
      </c>
      <c r="S5" s="67" t="str">
        <f>VLOOKUP(M5,'PRODUCT - SPRINT BACKLOG'!$F:$N,8,0)</f>
        <v>SPRINT- SEM-#1</v>
      </c>
      <c r="T5" s="66">
        <f>SUM('PRODUCT - SPRINT BACKLOG'!X11:X12)</f>
        <v>4</v>
      </c>
      <c r="U5" s="66">
        <f>'PRODUCT - SPRINT BACKLOG'!AE10</f>
        <v>4</v>
      </c>
      <c r="V5" s="117">
        <f t="shared" ref="V5:V25" si="0">(VLOOKUP(P5,$C:$D,2,0))*Q5</f>
        <v>16</v>
      </c>
      <c r="X5" s="72" t="s">
        <v>360</v>
      </c>
      <c r="Y5" s="72">
        <f>SUMIFS(Q:Q,S:S,X5)</f>
        <v>256</v>
      </c>
      <c r="Z5" s="72">
        <f>Y5+Z4</f>
        <v>360</v>
      </c>
      <c r="AA5" s="72">
        <f>SUMIFS(V:V,S:S,X5)</f>
        <v>256</v>
      </c>
      <c r="AB5" s="72">
        <f>AA5+AB4</f>
        <v>360</v>
      </c>
    </row>
    <row r="6" spans="3:28" ht="33.75" thickBot="1">
      <c r="C6" t="s">
        <v>229</v>
      </c>
      <c r="D6" s="119">
        <v>0</v>
      </c>
      <c r="F6" s="1">
        <f t="shared" ref="F6:F19" si="1">F5+F4</f>
        <v>10</v>
      </c>
      <c r="H6" s="1">
        <v>4</v>
      </c>
      <c r="I6" s="1"/>
      <c r="J6">
        <v>4</v>
      </c>
      <c r="K6" t="s">
        <v>105</v>
      </c>
      <c r="M6" s="66" t="s">
        <v>354</v>
      </c>
      <c r="N6" s="67" t="str">
        <f>VLOOKUP(M6,'PRODUCT - SPRINT BACKLOG'!$F:$N,2,0)</f>
        <v xml:space="preserve">Como administrador requiero poder dar de lata usuarios nuevos </v>
      </c>
      <c r="O6" s="66" t="str">
        <f>VLOOKUP(M6,'PRODUCT - SPRINT BACKLOG'!$F:$N,3,0)</f>
        <v>USUARIOS_NUEVOS</v>
      </c>
      <c r="P6" s="117" t="str">
        <f>VLOOKUP(M6,'PRODUCT - SPRINT BACKLOG'!$F:$N,4,0)</f>
        <v>HECHO Y EN PRODUCCCION</v>
      </c>
      <c r="Q6" s="117">
        <f>VLOOKUP(M6,'PRODUCT - SPRINT BACKLOG'!$F:$N,5,0)</f>
        <v>6</v>
      </c>
      <c r="R6" s="117">
        <f>VLOOKUP(M6,'PRODUCT - SPRINT BACKLOG'!$F:$N,7,0)</f>
        <v>3</v>
      </c>
      <c r="S6" s="67" t="str">
        <f>VLOOKUP(M6,'PRODUCT - SPRINT BACKLOG'!$F:$N,8,0)</f>
        <v>SPRINT- SEM-#3</v>
      </c>
      <c r="T6" s="66">
        <f>SUM('PRODUCT - SPRINT BACKLOG'!X14:X16)</f>
        <v>8</v>
      </c>
      <c r="U6" s="66">
        <f>'PRODUCT - SPRINT BACKLOG'!AE13</f>
        <v>8</v>
      </c>
      <c r="V6" s="117">
        <f t="shared" si="0"/>
        <v>6</v>
      </c>
      <c r="X6" s="72" t="s">
        <v>355</v>
      </c>
      <c r="Y6" s="72">
        <f>SUMIFS(Q:Q,S:S,X6)</f>
        <v>206</v>
      </c>
      <c r="Z6" s="72">
        <f>Y6+Z5</f>
        <v>566</v>
      </c>
      <c r="AA6" s="72">
        <f>SUMIFS(V:V,S:S,X6)</f>
        <v>206</v>
      </c>
      <c r="AB6" s="72">
        <f>IF(AA6=0,"",AA6+AB5)</f>
        <v>566</v>
      </c>
    </row>
    <row r="7" spans="3:28" ht="33.75" thickBot="1">
      <c r="C7" t="s">
        <v>230</v>
      </c>
      <c r="D7" s="119">
        <v>0.9</v>
      </c>
      <c r="F7" s="1">
        <f t="shared" si="1"/>
        <v>16</v>
      </c>
      <c r="M7" s="66" t="s">
        <v>356</v>
      </c>
      <c r="N7" s="67" t="str">
        <f>VLOOKUP(M7,'PRODUCT - SPRINT BACKLOG'!$F:$N,2,0)</f>
        <v xml:space="preserve">Como administrador requiero poder dar de baja usuarios </v>
      </c>
      <c r="O7" s="66" t="str">
        <f>VLOOKUP(M7,'PRODUCT - SPRINT BACKLOG'!$F:$N,3,0)</f>
        <v>USUARIOS_BAJA</v>
      </c>
      <c r="P7" s="117" t="str">
        <f>VLOOKUP(M7,'PRODUCT - SPRINT BACKLOG'!$F:$N,4,0)</f>
        <v>HECHO Y EN PRODUCCCION</v>
      </c>
      <c r="Q7" s="117">
        <f>VLOOKUP(M7,'PRODUCT - SPRINT BACKLOG'!$F:$N,5,0)</f>
        <v>6</v>
      </c>
      <c r="R7" s="117">
        <f>VLOOKUP(M7,'PRODUCT - SPRINT BACKLOG'!$F:$N,7,0)</f>
        <v>3</v>
      </c>
      <c r="S7" s="67" t="str">
        <f>VLOOKUP(M7,'PRODUCT - SPRINT BACKLOG'!$F:$N,8,0)</f>
        <v>SPRINT- SEM-#3</v>
      </c>
      <c r="T7" s="66">
        <f>SUM('PRODUCT - SPRINT BACKLOG'!X18:X22)</f>
        <v>14</v>
      </c>
      <c r="U7" s="66">
        <f>'PRODUCT - SPRINT BACKLOG'!AE17</f>
        <v>13</v>
      </c>
      <c r="V7" s="117">
        <f t="shared" si="0"/>
        <v>6</v>
      </c>
      <c r="X7" s="72" t="s">
        <v>366</v>
      </c>
      <c r="Y7" s="72">
        <f>SUMIFS(Q:Q,S:S,X7)</f>
        <v>560</v>
      </c>
      <c r="Z7" s="72">
        <f>Y7+Z6</f>
        <v>1126</v>
      </c>
      <c r="AA7" s="72">
        <f>SUMIFS(V:V,S:S,X7)</f>
        <v>0</v>
      </c>
      <c r="AB7" s="72" t="str">
        <f>IF(AA7=0,"",AA7+AB6)</f>
        <v/>
      </c>
    </row>
    <row r="8" spans="3:28" ht="33.75" thickBot="1">
      <c r="C8" t="s">
        <v>231</v>
      </c>
      <c r="D8" s="118">
        <v>1</v>
      </c>
      <c r="F8" s="1">
        <f t="shared" si="1"/>
        <v>26</v>
      </c>
      <c r="M8" s="66" t="s">
        <v>357</v>
      </c>
      <c r="N8" s="67" t="str">
        <f>VLOOKUP(M8,'PRODUCT - SPRINT BACKLOG'!$F:$N,2,0)</f>
        <v>Como administrador requiero poder ver fotografia y datos generales de cada usuario.</v>
      </c>
      <c r="O8" s="66" t="str">
        <f>VLOOKUP(M8,'PRODUCT - SPRINT BACKLOG'!$F:$N,3,0)</f>
        <v>USUARIO_DATOS</v>
      </c>
      <c r="P8" s="117" t="str">
        <f>VLOOKUP(M8,'PRODUCT - SPRINT BACKLOG'!$F:$N,4,0)</f>
        <v>HECHO Y EN PRODUCCCION</v>
      </c>
      <c r="Q8" s="117">
        <f>VLOOKUP(M8,'PRODUCT - SPRINT BACKLOG'!$F:$N,5,0)</f>
        <v>10</v>
      </c>
      <c r="R8" s="117">
        <f>VLOOKUP(M8,'PRODUCT - SPRINT BACKLOG'!$F:$N,7,0)</f>
        <v>1</v>
      </c>
      <c r="S8" s="67" t="str">
        <f>VLOOKUP(M8,'PRODUCT - SPRINT BACKLOG'!$F:$N,8,0)</f>
        <v>SPRINT- SEM-#1</v>
      </c>
      <c r="T8" s="66">
        <f>SUM('PRODUCT - SPRINT BACKLOG'!X24:X25)</f>
        <v>10</v>
      </c>
      <c r="U8" s="66">
        <f>'PRODUCT - SPRINT BACKLOG'!AE23</f>
        <v>10</v>
      </c>
      <c r="V8" s="117">
        <f t="shared" si="0"/>
        <v>10</v>
      </c>
    </row>
    <row r="9" spans="3:28" ht="33.75" thickBot="1">
      <c r="F9" s="1">
        <f t="shared" si="1"/>
        <v>42</v>
      </c>
      <c r="M9" s="66" t="s">
        <v>358</v>
      </c>
      <c r="N9" s="67" t="str">
        <f>VLOOKUP(M9,'PRODUCT - SPRINT BACKLOG'!$F:$N,2,0)</f>
        <v>Como usuarios del sistema requiero poder tener opciones de exportar documentos a pdf, excel, etc.</v>
      </c>
      <c r="O9" s="66" t="str">
        <f>VLOOKUP(M9,'PRODUCT - SPRINT BACKLOG'!$F:$N,3,0)</f>
        <v>OPCIONES</v>
      </c>
      <c r="P9" s="117" t="str">
        <f>VLOOKUP(M9,'PRODUCT - SPRINT BACKLOG'!$F:$N,4,0)</f>
        <v>HECHO Y EN PRODUCCCION</v>
      </c>
      <c r="Q9" s="117">
        <f>VLOOKUP(M9,'PRODUCT - SPRINT BACKLOG'!$F:$N,5,0)</f>
        <v>68</v>
      </c>
      <c r="R9" s="117">
        <f>VLOOKUP(M9,'PRODUCT - SPRINT BACKLOG'!$F:$N,7,0)</f>
        <v>3</v>
      </c>
      <c r="S9" s="67" t="str">
        <f>VLOOKUP(M9,'PRODUCT - SPRINT BACKLOG'!$F:$N,8,0)</f>
        <v>SPRINT- SEM-#3</v>
      </c>
      <c r="T9" s="66">
        <f>SUM('PRODUCT - SPRINT BACKLOG'!X27:X29)</f>
        <v>18</v>
      </c>
      <c r="U9" s="66">
        <f>'PRODUCT - SPRINT BACKLOG'!AE26</f>
        <v>20</v>
      </c>
      <c r="V9" s="117">
        <f t="shared" si="0"/>
        <v>68</v>
      </c>
    </row>
    <row r="10" spans="3:28" ht="33.75" thickBot="1">
      <c r="F10" s="1">
        <f t="shared" si="1"/>
        <v>68</v>
      </c>
      <c r="M10" s="66" t="s">
        <v>359</v>
      </c>
      <c r="N10" s="67" t="str">
        <f>VLOOKUP(M10,'PRODUCT - SPRINT BACKLOG'!$F:$N,2,0)</f>
        <v>Como usuarios del sistema requiero poder tener un menu que no entorpesca la visibilidad del la pantalla.</v>
      </c>
      <c r="O10" s="66" t="str">
        <f>VLOOKUP(M10,'PRODUCT - SPRINT BACKLOG'!$F:$N,3,0)</f>
        <v>OPCIONES_MENU</v>
      </c>
      <c r="P10" s="117" t="str">
        <f>VLOOKUP(M10,'PRODUCT - SPRINT BACKLOG'!$F:$N,4,0)</f>
        <v>HECHO Y EN PRODUCCCION</v>
      </c>
      <c r="Q10" s="117">
        <f>VLOOKUP(M10,'PRODUCT - SPRINT BACKLOG'!$F:$N,5,0)</f>
        <v>26</v>
      </c>
      <c r="R10" s="117">
        <f>VLOOKUP(M10,'PRODUCT - SPRINT BACKLOG'!$F:$N,7,0)</f>
        <v>2</v>
      </c>
      <c r="S10" s="67" t="str">
        <f>VLOOKUP(M10,'PRODUCT - SPRINT BACKLOG'!$F:$N,8,0)</f>
        <v>SPRINT- SEM-#2</v>
      </c>
      <c r="T10" s="66">
        <f>SUM('PRODUCT - SPRINT BACKLOG'!X31:X33)</f>
        <v>14</v>
      </c>
      <c r="U10" s="66">
        <f>'PRODUCT - SPRINT BACKLOG'!AE30</f>
        <v>16</v>
      </c>
      <c r="V10" s="117">
        <f t="shared" si="0"/>
        <v>26</v>
      </c>
    </row>
    <row r="11" spans="3:28" ht="33.75" thickBot="1">
      <c r="F11" s="1">
        <f t="shared" si="1"/>
        <v>110</v>
      </c>
      <c r="M11" s="66" t="s">
        <v>361</v>
      </c>
      <c r="N11" s="67" t="str">
        <f>VLOOKUP(M11,'PRODUCT - SPRINT BACKLOG'!$F:$N,2,0)</f>
        <v xml:space="preserve">Como usuario del sistema requiero poder ver de forma rapida el total de los pedidos pendientes </v>
      </c>
      <c r="O11" s="66" t="str">
        <f>VLOOKUP(M11,'PRODUCT - SPRINT BACKLOG'!$F:$N,3,0)</f>
        <v>PEDIDOS_DATOS</v>
      </c>
      <c r="P11" s="117" t="str">
        <f>VLOOKUP(M11,'PRODUCT - SPRINT BACKLOG'!$F:$N,4,0)</f>
        <v>HECHO Y EN PRODUCCCION</v>
      </c>
      <c r="Q11" s="117">
        <f>VLOOKUP(M11,'PRODUCT - SPRINT BACKLOG'!$F:$N,5,0)</f>
        <v>68</v>
      </c>
      <c r="R11" s="117">
        <f>VLOOKUP(M11,'PRODUCT - SPRINT BACKLOG'!$F:$N,7,0)</f>
        <v>2</v>
      </c>
      <c r="S11" s="67" t="str">
        <f>VLOOKUP(M11,'PRODUCT - SPRINT BACKLOG'!$F:$N,8,0)</f>
        <v>SPRINT- SEM-#2</v>
      </c>
      <c r="T11" s="66">
        <f>SUM('PRODUCT - SPRINT BACKLOG'!X35:X38)</f>
        <v>40</v>
      </c>
      <c r="U11" s="66">
        <f>'PRODUCT - SPRINT BACKLOG'!AE34</f>
        <v>44</v>
      </c>
      <c r="V11" s="117">
        <f t="shared" si="0"/>
        <v>68</v>
      </c>
    </row>
    <row r="12" spans="3:28" ht="33.75" thickBot="1">
      <c r="F12" s="1">
        <f t="shared" si="1"/>
        <v>178</v>
      </c>
      <c r="M12" s="66" t="s">
        <v>362</v>
      </c>
      <c r="N12" s="67" t="str">
        <f>VLOOKUP(M12,'PRODUCT - SPRINT BACKLOG'!$F:$N,2,0)</f>
        <v>Como usuario del sistema requiero poder ver el total de clientes con pedido activo</v>
      </c>
      <c r="O12" s="66" t="str">
        <f>VLOOKUP(M12,'PRODUCT - SPRINT BACKLOG'!$F:$N,3,0)</f>
        <v>CLIENTES_DATOS</v>
      </c>
      <c r="P12" s="117" t="str">
        <f>VLOOKUP(M12,'PRODUCT - SPRINT BACKLOG'!$F:$N,4,0)</f>
        <v>HECHO Y EN PRODUCCCION</v>
      </c>
      <c r="Q12" s="117">
        <f>VLOOKUP(M12,'PRODUCT - SPRINT BACKLOG'!$F:$N,5,0)</f>
        <v>42</v>
      </c>
      <c r="R12" s="117">
        <f>VLOOKUP(M12,'PRODUCT - SPRINT BACKLOG'!$F:$N,7,0)</f>
        <v>2</v>
      </c>
      <c r="S12" s="67" t="str">
        <f>VLOOKUP(M12,'PRODUCT - SPRINT BACKLOG'!$F:$N,8,0)</f>
        <v>SPRINT- SEM-#2</v>
      </c>
      <c r="T12" s="66">
        <f>SUM('PRODUCT - SPRINT BACKLOG'!X40:X41)</f>
        <v>12</v>
      </c>
      <c r="U12" s="66">
        <f>'PRODUCT - SPRINT BACKLOG'!AE39</f>
        <v>16</v>
      </c>
      <c r="V12" s="117">
        <f t="shared" si="0"/>
        <v>42</v>
      </c>
    </row>
    <row r="13" spans="3:28" ht="33.75" thickBot="1">
      <c r="F13" s="1">
        <f t="shared" si="1"/>
        <v>288</v>
      </c>
      <c r="M13" s="66" t="s">
        <v>363</v>
      </c>
      <c r="N13" s="67" t="str">
        <f>VLOOKUP(M13,'PRODUCT - SPRINT BACKLOG'!$F:$N,2,0)</f>
        <v>Como usuario del sistema requierpo poder ver el total de SKU'S solicitados en el total de los pedidos.</v>
      </c>
      <c r="O13" s="66" t="str">
        <f>VLOOKUP(M13,'PRODUCT - SPRINT BACKLOG'!$F:$N,3,0)</f>
        <v>SKUS_DATOS</v>
      </c>
      <c r="P13" s="117" t="str">
        <f>VLOOKUP(M13,'PRODUCT - SPRINT BACKLOG'!$F:$N,4,0)</f>
        <v>HECHO Y EN PRODUCCCION</v>
      </c>
      <c r="Q13" s="117">
        <f>VLOOKUP(M13,'PRODUCT - SPRINT BACKLOG'!$F:$N,5,0)</f>
        <v>26</v>
      </c>
      <c r="R13" s="117">
        <f>VLOOKUP(M13,'PRODUCT - SPRINT BACKLOG'!$F:$N,7,0)</f>
        <v>2</v>
      </c>
      <c r="S13" s="67" t="str">
        <f>VLOOKUP(M13,'PRODUCT - SPRINT BACKLOG'!$F:$N,8,0)</f>
        <v>SPRINT- SEM-#2</v>
      </c>
      <c r="T13" s="66">
        <f>SUM('PRODUCT - SPRINT BACKLOG'!X43:X44)</f>
        <v>10</v>
      </c>
      <c r="U13" s="66">
        <f>'PRODUCT - SPRINT BACKLOG'!AE42</f>
        <v>10</v>
      </c>
      <c r="V13" s="117">
        <f t="shared" si="0"/>
        <v>26</v>
      </c>
    </row>
    <row r="14" spans="3:28" ht="43.5" thickBot="1">
      <c r="F14" s="1">
        <f t="shared" si="1"/>
        <v>466</v>
      </c>
      <c r="M14" s="66" t="s">
        <v>364</v>
      </c>
      <c r="N14" s="67" t="str">
        <f>VLOOKUP(M14,'PRODUCT - SPRINT BACKLOG'!$F:$N,2,0)</f>
        <v>Como administrador del sistema requierpo poder ver el total de dinero amortizado en pedidos para evaluar inversion y forecast</v>
      </c>
      <c r="O14" s="66" t="str">
        <f>VLOOKUP(M14,'PRODUCT - SPRINT BACKLOG'!$F:$N,3,0)</f>
        <v>CASH_DATOS</v>
      </c>
      <c r="P14" s="117" t="str">
        <f>VLOOKUP(M14,'PRODUCT - SPRINT BACKLOG'!$F:$N,4,0)</f>
        <v>HECHO Y EN PRODUCCCION</v>
      </c>
      <c r="Q14" s="117">
        <f>VLOOKUP(M14,'PRODUCT - SPRINT BACKLOG'!$F:$N,5,0)</f>
        <v>26</v>
      </c>
      <c r="R14" s="117">
        <f>VLOOKUP(M14,'PRODUCT - SPRINT BACKLOG'!$F:$N,7,0)</f>
        <v>2</v>
      </c>
      <c r="S14" s="67" t="str">
        <f>VLOOKUP(M14,'PRODUCT - SPRINT BACKLOG'!$F:$N,8,0)</f>
        <v>SPRINT- SEM-#2</v>
      </c>
      <c r="T14" s="66">
        <f>SUM('PRODUCT - SPRINT BACKLOG'!X46:X48)</f>
        <v>12</v>
      </c>
      <c r="U14" s="66">
        <f>'PRODUCT - SPRINT BACKLOG'!AE45</f>
        <v>12</v>
      </c>
      <c r="V14" s="117">
        <f t="shared" si="0"/>
        <v>26</v>
      </c>
    </row>
    <row r="15" spans="3:28" ht="29.25" thickBot="1">
      <c r="F15" s="1">
        <f t="shared" si="1"/>
        <v>754</v>
      </c>
      <c r="M15" s="66" t="s">
        <v>365</v>
      </c>
      <c r="N15" s="67" t="str">
        <f>VLOOKUP(M15,'PRODUCT - SPRINT BACKLOG'!$F:$N,2,0)</f>
        <v>Como usuario del sistema requiero poder ver el inventario y existencia del Stock de sku's</v>
      </c>
      <c r="O15" s="66" t="str">
        <f>VLOOKUP(M15,'PRODUCT - SPRINT BACKLOG'!$F:$N,3,0)</f>
        <v>INVENTARIO</v>
      </c>
      <c r="P15" s="117" t="str">
        <f>VLOOKUP(M15,'PRODUCT - SPRINT BACKLOG'!$F:$N,4,0)</f>
        <v>TAREAS A FUTURO</v>
      </c>
      <c r="Q15" s="117">
        <f>VLOOKUP(M15,'PRODUCT - SPRINT BACKLOG'!$F:$N,5,0)</f>
        <v>26</v>
      </c>
      <c r="R15" s="117">
        <f>VLOOKUP(M15,'PRODUCT - SPRINT BACKLOG'!$F:$N,7,0)</f>
        <v>4</v>
      </c>
      <c r="S15" s="67" t="str">
        <f>VLOOKUP(M15,'PRODUCT - SPRINT BACKLOG'!$F:$N,8,0)</f>
        <v>SPRINT- SEM-#4</v>
      </c>
      <c r="T15" s="66">
        <f>SUM('PRODUCT - SPRINT BACKLOG'!X50:X52)</f>
        <v>18</v>
      </c>
      <c r="U15" s="66">
        <f>'PRODUCT - SPRINT BACKLOG'!AE49</f>
        <v>28</v>
      </c>
      <c r="V15" s="117">
        <f t="shared" si="0"/>
        <v>0</v>
      </c>
    </row>
    <row r="16" spans="3:28" ht="57.75" thickBot="1">
      <c r="F16" s="1">
        <f t="shared" si="1"/>
        <v>1220</v>
      </c>
      <c r="M16" s="66" t="s">
        <v>367</v>
      </c>
      <c r="N16" s="67" t="str">
        <f>VLOOKUP(M16,'PRODUCT - SPRINT BACKLOG'!$F:$N,2,0)</f>
        <v>Como administrador del sistema requiero poder ver el total de los clientes que tengo edades de alta para poder evaluar el estatus del mismo, así como su cartera vencida</v>
      </c>
      <c r="O16" s="66" t="str">
        <f>VLOOKUP(M16,'PRODUCT - SPRINT BACKLOG'!$F:$N,3,0)</f>
        <v>CLIENTES</v>
      </c>
      <c r="P16" s="117" t="str">
        <f>VLOOKUP(M16,'PRODUCT - SPRINT BACKLOG'!$F:$N,4,0)</f>
        <v>TAREAS A FUTURO</v>
      </c>
      <c r="Q16" s="117">
        <f>VLOOKUP(M16,'PRODUCT - SPRINT BACKLOG'!$F:$N,5,0)</f>
        <v>26</v>
      </c>
      <c r="R16" s="117">
        <f>VLOOKUP(M16,'PRODUCT - SPRINT BACKLOG'!$F:$N,7,0)</f>
        <v>4</v>
      </c>
      <c r="S16" s="67" t="str">
        <f>VLOOKUP(M16,'PRODUCT - SPRINT BACKLOG'!$F:$N,8,0)</f>
        <v>SPRINT- SEM-#4</v>
      </c>
      <c r="T16" s="66">
        <f>SUM('PRODUCT - SPRINT BACKLOG'!X54:X57)</f>
        <v>38</v>
      </c>
      <c r="U16" s="66">
        <f>'PRODUCT - SPRINT BACKLOG'!AE53</f>
        <v>44</v>
      </c>
      <c r="V16" s="117">
        <f t="shared" si="0"/>
        <v>0</v>
      </c>
    </row>
    <row r="17" spans="6:22" ht="43.5" thickBot="1">
      <c r="F17" s="1">
        <f t="shared" si="1"/>
        <v>1974</v>
      </c>
      <c r="M17" s="66" t="s">
        <v>368</v>
      </c>
      <c r="N17" s="67" t="str">
        <f>VLOOKUP(M17,'PRODUCT - SPRINT BACKLOG'!$F:$N,2,0)</f>
        <v>Como administrador del sistema requiro poder ver el historia de pedidos de los clientes para poder evaluar las compras generales de cada cliente.</v>
      </c>
      <c r="O17" s="66" t="str">
        <f>VLOOKUP(M17,'PRODUCT - SPRINT BACKLOG'!$F:$N,3,0)</f>
        <v>PEDIDOS</v>
      </c>
      <c r="P17" s="117" t="str">
        <f>VLOOKUP(M17,'PRODUCT - SPRINT BACKLOG'!$F:$N,4,0)</f>
        <v>TAREAS A FUTURO</v>
      </c>
      <c r="Q17" s="117">
        <f>VLOOKUP(M17,'PRODUCT - SPRINT BACKLOG'!$F:$N,5,0)</f>
        <v>178</v>
      </c>
      <c r="R17" s="117">
        <f>VLOOKUP(M17,'PRODUCT - SPRINT BACKLOG'!$F:$N,7,0)</f>
        <v>4</v>
      </c>
      <c r="S17" s="67" t="str">
        <f>VLOOKUP(M17,'PRODUCT - SPRINT BACKLOG'!$F:$N,8,0)</f>
        <v>SPRINT- SEM-#4</v>
      </c>
      <c r="T17" s="66">
        <f>SUM('PRODUCT - SPRINT BACKLOG'!X59:X61)</f>
        <v>16</v>
      </c>
      <c r="U17" s="66">
        <f>'PRODUCT - SPRINT BACKLOG'!AE58</f>
        <v>24</v>
      </c>
      <c r="V17" s="117">
        <f t="shared" si="0"/>
        <v>0</v>
      </c>
    </row>
    <row r="18" spans="6:22" ht="43.5" thickBot="1">
      <c r="F18" s="1">
        <f t="shared" si="1"/>
        <v>3194</v>
      </c>
      <c r="M18" s="66" t="s">
        <v>369</v>
      </c>
      <c r="N18" s="67" t="str">
        <f>VLOOKUP(M18,'PRODUCT - SPRINT BACKLOG'!$F:$N,2,0)</f>
        <v>Como usuario del sistema requierpo poder dar de alta y baja a usuarios en eel sistema, para poder generar cotrol de accesos al mismo</v>
      </c>
      <c r="O18" s="66" t="str">
        <f>VLOOKUP(M18,'PRODUCT - SPRINT BACKLOG'!$F:$N,3,0)</f>
        <v>USUARIOS</v>
      </c>
      <c r="P18" s="117" t="str">
        <f>VLOOKUP(M18,'PRODUCT - SPRINT BACKLOG'!$F:$N,4,0)</f>
        <v>HECHO Y EN PRODUCCCION</v>
      </c>
      <c r="Q18" s="117">
        <f>VLOOKUP(M18,'PRODUCT - SPRINT BACKLOG'!$F:$N,5,0)</f>
        <v>16</v>
      </c>
      <c r="R18" s="117">
        <f>VLOOKUP(M18,'PRODUCT - SPRINT BACKLOG'!$F:$N,7,0)</f>
        <v>3</v>
      </c>
      <c r="S18" s="67" t="str">
        <f>VLOOKUP(M18,'PRODUCT - SPRINT BACKLOG'!$F:$N,8,0)</f>
        <v>SPRINT- SEM-#3</v>
      </c>
      <c r="T18" s="66">
        <f>SUM('PRODUCT - SPRINT BACKLOG'!X63)</f>
        <v>6</v>
      </c>
      <c r="U18" s="66">
        <f>'PRODUCT - SPRINT BACKLOG'!AE62</f>
        <v>6</v>
      </c>
      <c r="V18" s="117">
        <f t="shared" si="0"/>
        <v>16</v>
      </c>
    </row>
    <row r="19" spans="6:22" ht="29.25" thickBot="1">
      <c r="F19" s="1">
        <f t="shared" si="1"/>
        <v>5168</v>
      </c>
      <c r="M19" s="66" t="s">
        <v>370</v>
      </c>
      <c r="N19" s="67" t="str">
        <f>VLOOKUP(M19,'PRODUCT - SPRINT BACKLOG'!$F:$N,2,0)</f>
        <v>Como usuario del sistema requiero poder modificar un pedido del un cliente</v>
      </c>
      <c r="O19" s="66" t="str">
        <f>VLOOKUP(M19,'PRODUCT - SPRINT BACKLOG'!$F:$N,3,0)</f>
        <v>MODIFICAR_PEDIDO</v>
      </c>
      <c r="P19" s="117" t="str">
        <f>VLOOKUP(M19,'PRODUCT - SPRINT BACKLOG'!$F:$N,4,0)</f>
        <v>TAREAS A FUTURO</v>
      </c>
      <c r="Q19" s="117">
        <f>VLOOKUP(M19,'PRODUCT - SPRINT BACKLOG'!$F:$N,5,0)</f>
        <v>178</v>
      </c>
      <c r="R19" s="117">
        <f>VLOOKUP(M19,'PRODUCT - SPRINT BACKLOG'!$F:$N,7,0)</f>
        <v>4</v>
      </c>
      <c r="S19" s="67" t="str">
        <f>VLOOKUP(M19,'PRODUCT - SPRINT BACKLOG'!$F:$N,8,0)</f>
        <v>SPRINT- SEM-#4</v>
      </c>
      <c r="T19" s="66">
        <f>SUM('PRODUCT - SPRINT BACKLOG'!X65:X66)</f>
        <v>12</v>
      </c>
      <c r="U19" s="66">
        <f>'PRODUCT - SPRINT BACKLOG'!AE64</f>
        <v>22</v>
      </c>
      <c r="V19" s="117">
        <f t="shared" si="0"/>
        <v>0</v>
      </c>
    </row>
    <row r="20" spans="6:22" ht="43.5" thickBot="1">
      <c r="M20" s="66" t="s">
        <v>371</v>
      </c>
      <c r="N20" s="67" t="str">
        <f>VLOOKUP(M20,'PRODUCT - SPRINT BACKLOG'!$F:$N,2,0)</f>
        <v>Como usuario del sistema requiero poder dar de alta clientes o modificar datos.</v>
      </c>
      <c r="O20" s="66" t="str">
        <f>VLOOKUP(M20,'PRODUCT - SPRINT BACKLOG'!$F:$N,3,0)</f>
        <v>MODIFICAR_CLIENTES</v>
      </c>
      <c r="P20" s="117" t="str">
        <f>VLOOKUP(M20,'PRODUCT - SPRINT BACKLOG'!$F:$N,4,0)</f>
        <v>TAREAS A FUTURO</v>
      </c>
      <c r="Q20" s="117">
        <f>VLOOKUP(M20,'PRODUCT - SPRINT BACKLOG'!$F:$N,5,0)</f>
        <v>42</v>
      </c>
      <c r="R20" s="117">
        <f>VLOOKUP(M20,'PRODUCT - SPRINT BACKLOG'!$F:$N,7,0)</f>
        <v>4</v>
      </c>
      <c r="S20" s="67" t="str">
        <f>VLOOKUP(M20,'PRODUCT - SPRINT BACKLOG'!$F:$N,8,0)</f>
        <v>SPRINT- SEM-#4</v>
      </c>
      <c r="T20" s="66">
        <f>SUM('PRODUCT - SPRINT BACKLOG'!X68:X69)</f>
        <v>24</v>
      </c>
      <c r="U20" s="66">
        <f>'PRODUCT - SPRINT BACKLOG'!AE67</f>
        <v>24</v>
      </c>
      <c r="V20" s="117">
        <f t="shared" si="0"/>
        <v>0</v>
      </c>
    </row>
    <row r="21" spans="6:22" ht="43.5" thickBot="1">
      <c r="M21" s="66" t="s">
        <v>372</v>
      </c>
      <c r="N21" s="67" t="str">
        <f>VLOOKUP(M21,'PRODUCT - SPRINT BACKLOG'!$F:$N,2,0)</f>
        <v>Como usuario del sistema requiero poder hacer sugerencias de ajuste a mi inventario.</v>
      </c>
      <c r="O21" s="66" t="str">
        <f>VLOOKUP(M21,'PRODUCT - SPRINT BACKLOG'!$F:$N,3,0)</f>
        <v>MODIFICAR_INVENTARIO</v>
      </c>
      <c r="P21" s="117" t="str">
        <f>VLOOKUP(M21,'PRODUCT - SPRINT BACKLOG'!$F:$N,4,0)</f>
        <v>TAREAS A FUTURO</v>
      </c>
      <c r="Q21" s="117">
        <f>VLOOKUP(M21,'PRODUCT - SPRINT BACKLOG'!$F:$N,5,0)</f>
        <v>110</v>
      </c>
      <c r="R21" s="117">
        <f>VLOOKUP(M21,'PRODUCT - SPRINT BACKLOG'!$F:$N,7,0)</f>
        <v>4</v>
      </c>
      <c r="S21" s="67" t="str">
        <f>VLOOKUP(M21,'PRODUCT - SPRINT BACKLOG'!$F:$N,8,0)</f>
        <v>SPRINT- SEM-#4</v>
      </c>
      <c r="T21" s="66">
        <f>SUM('PRODUCT - SPRINT BACKLOG'!X71:X73)</f>
        <v>36</v>
      </c>
      <c r="U21" s="66">
        <f>'PRODUCT - SPRINT BACKLOG'!AE70</f>
        <v>48</v>
      </c>
      <c r="V21" s="117">
        <f t="shared" si="0"/>
        <v>0</v>
      </c>
    </row>
    <row r="22" spans="6:22" ht="33.75" thickBot="1">
      <c r="M22" s="66" t="s">
        <v>373</v>
      </c>
      <c r="N22" s="67" t="str">
        <f>VLOOKUP(M22,'PRODUCT - SPRINT BACKLOG'!$F:$N,2,0)</f>
        <v xml:space="preserve">Como usuario del sistema requiero poder ver el sistema en mi dispositivo portatil. </v>
      </c>
      <c r="O22" s="66" t="str">
        <f>VLOOKUP(M22,'PRODUCT - SPRINT BACKLOG'!$F:$N,3,0)</f>
        <v>RESPONSIVE</v>
      </c>
      <c r="P22" s="117" t="str">
        <f>VLOOKUP(M22,'PRODUCT - SPRINT BACKLOG'!$F:$N,4,0)</f>
        <v>HECHO Y EN PRODUCCCION</v>
      </c>
      <c r="Q22" s="117">
        <f>VLOOKUP(M22,'PRODUCT - SPRINT BACKLOG'!$F:$N,5,0)</f>
        <v>68</v>
      </c>
      <c r="R22" s="117">
        <f>VLOOKUP(M22,'PRODUCT - SPRINT BACKLOG'!$F:$N,7,0)</f>
        <v>3</v>
      </c>
      <c r="S22" s="67" t="str">
        <f>VLOOKUP(M22,'PRODUCT - SPRINT BACKLOG'!$F:$N,8,0)</f>
        <v>SPRINT- SEM-#3</v>
      </c>
      <c r="T22" s="66">
        <f>SUM('PRODUCT - SPRINT BACKLOG'!X75)</f>
        <v>4</v>
      </c>
      <c r="U22" s="66">
        <f>'PRODUCT - SPRINT BACKLOG'!AE74</f>
        <v>4</v>
      </c>
      <c r="V22" s="117">
        <f t="shared" si="0"/>
        <v>68</v>
      </c>
    </row>
    <row r="23" spans="6:22" ht="43.5" thickBot="1">
      <c r="M23" s="66" t="s">
        <v>374</v>
      </c>
      <c r="N23" s="67" t="str">
        <f>VLOOKUP(M23,'PRODUCT - SPRINT BACKLOG'!$F:$N,2,0)</f>
        <v>Como usuario de sistema requiero poder tener un menu desplegable para poder ver con detalle los datos.</v>
      </c>
      <c r="O23" s="66" t="str">
        <f>VLOOKUP(M23,'PRODUCT - SPRINT BACKLOG'!$F:$N,3,0)</f>
        <v>MENU</v>
      </c>
      <c r="P23" s="117" t="str">
        <f>VLOOKUP(M23,'PRODUCT - SPRINT BACKLOG'!$F:$N,4,0)</f>
        <v>HECHO Y EN PRODUCCCION</v>
      </c>
      <c r="Q23" s="117">
        <f>VLOOKUP(M23,'PRODUCT - SPRINT BACKLOG'!$F:$N,5,0)</f>
        <v>68</v>
      </c>
      <c r="R23" s="117">
        <f>VLOOKUP(M23,'PRODUCT - SPRINT BACKLOG'!$F:$N,7,0)</f>
        <v>2</v>
      </c>
      <c r="S23" s="67" t="str">
        <f>VLOOKUP(M23,'PRODUCT - SPRINT BACKLOG'!$F:$N,8,0)</f>
        <v>SPRINT- SEM-#2</v>
      </c>
      <c r="T23" s="66">
        <f>SUM('PRODUCT - SPRINT BACKLOG'!X77:X79)</f>
        <v>28</v>
      </c>
      <c r="U23" s="66">
        <f>'PRODUCT - SPRINT BACKLOG'!AE76</f>
        <v>28</v>
      </c>
      <c r="V23" s="117">
        <f t="shared" si="0"/>
        <v>68</v>
      </c>
    </row>
    <row r="24" spans="6:22" ht="43.5" thickBot="1">
      <c r="M24" s="66" t="s">
        <v>375</v>
      </c>
      <c r="N24" s="67" t="str">
        <f>VLOOKUP(M24,'PRODUCT - SPRINT BACKLOG'!$F:$N,2,0)</f>
        <v>Como usuario del sistema requiepro poder ver a detalle cada pedido para poder ver si se puede facturar</v>
      </c>
      <c r="O24" s="66" t="str">
        <f>VLOOKUP(M24,'PRODUCT - SPRINT BACKLOG'!$F:$N,3,0)</f>
        <v>PEDIDOS_DETALLE</v>
      </c>
      <c r="P24" s="117" t="str">
        <f>VLOOKUP(M24,'PRODUCT - SPRINT BACKLOG'!$F:$N,4,0)</f>
        <v>HECHO Y EN PRODUCCCION</v>
      </c>
      <c r="Q24" s="117">
        <f>VLOOKUP(M24,'PRODUCT - SPRINT BACKLOG'!$F:$N,5,0)</f>
        <v>42</v>
      </c>
      <c r="R24" s="117">
        <f>VLOOKUP(M24,'PRODUCT - SPRINT BACKLOG'!$F:$N,7,0)</f>
        <v>3</v>
      </c>
      <c r="S24" s="67" t="str">
        <f>VLOOKUP(M24,'PRODUCT - SPRINT BACKLOG'!$F:$N,8,0)</f>
        <v>SPRINT- SEM-#3</v>
      </c>
      <c r="T24" s="66">
        <f>SUM('PRODUCT - SPRINT BACKLOG'!X81:X83)</f>
        <v>30</v>
      </c>
      <c r="U24" s="66">
        <f>'PRODUCT - SPRINT BACKLOG'!AE80</f>
        <v>30</v>
      </c>
      <c r="V24" s="117">
        <f t="shared" si="0"/>
        <v>42</v>
      </c>
    </row>
    <row r="25" spans="6:22" ht="33.75" thickBot="1">
      <c r="M25" s="72" t="s">
        <v>376</v>
      </c>
      <c r="N25" s="67" t="str">
        <f>VLOOKUP(M25,'PRODUCT - SPRINT BACKLOG'!$F:$N,2,0)</f>
        <v>Como usuario del sistema requiero poder ver el logo de la empresa en que estoy trabajando.</v>
      </c>
      <c r="O25" s="66" t="str">
        <f>VLOOKUP(M25,'PRODUCT - SPRINT BACKLOG'!$F:$N,3,0)</f>
        <v>LOGO</v>
      </c>
      <c r="P25" s="117" t="str">
        <f>VLOOKUP(M25,'PRODUCT - SPRINT BACKLOG'!$F:$N,4,0)</f>
        <v>HECHO Y EN PRODUCCCION</v>
      </c>
      <c r="Q25" s="117">
        <f>VLOOKUP(M25,'PRODUCT - SPRINT BACKLOG'!$F:$N,5,0)</f>
        <v>68</v>
      </c>
      <c r="R25" s="117">
        <f>VLOOKUP(M25,'PRODUCT - SPRINT BACKLOG'!$F:$N,7,0)</f>
        <v>1</v>
      </c>
      <c r="S25" s="67" t="str">
        <f>VLOOKUP(M25,'PRODUCT - SPRINT BACKLOG'!$F:$N,8,0)</f>
        <v>SPRINT- SEM-#1</v>
      </c>
      <c r="T25" s="72">
        <f>SUM('PRODUCT - SPRINT BACKLOG'!X85:X87)</f>
        <v>30</v>
      </c>
      <c r="U25" s="72">
        <f>'PRODUCT - SPRINT BACKLOG'!AE84</f>
        <v>30</v>
      </c>
      <c r="V25" s="117">
        <f t="shared" si="0"/>
        <v>68</v>
      </c>
    </row>
  </sheetData>
  <autoFilter ref="M3:V25"/>
  <pageMargins left="0.7" right="0.7" top="0.75" bottom="0.75" header="0.3" footer="0.3"/>
  <ignoredErrors>
    <ignoredError sqref="F3:F4" calculatedColumn="1"/>
  </ignoredErrors>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9"/>
  <sheetViews>
    <sheetView tabSelected="1" topLeftCell="J28" zoomScale="80" zoomScaleNormal="80" workbookViewId="0">
      <selection activeCell="O46" sqref="O46"/>
    </sheetView>
  </sheetViews>
  <sheetFormatPr baseColWidth="10" defaultRowHeight="14.25"/>
  <cols>
    <col min="2" max="2" width="23.375" bestFit="1" customWidth="1"/>
    <col min="3" max="3" width="32.25" customWidth="1"/>
    <col min="4" max="4" width="13.875" customWidth="1"/>
    <col min="5" max="5" width="14.25" customWidth="1"/>
    <col min="6" max="7" width="16.5" customWidth="1"/>
    <col min="8" max="9" width="15.125" customWidth="1"/>
    <col min="12" max="15" width="14.375" customWidth="1"/>
    <col min="16" max="16" width="17.625" customWidth="1"/>
  </cols>
  <sheetData>
    <row r="1" spans="2:18" ht="15.75" thickBot="1">
      <c r="K1" t="s">
        <v>397</v>
      </c>
      <c r="R1" s="129" t="s">
        <v>396</v>
      </c>
    </row>
    <row r="2" spans="2:18" ht="17.25">
      <c r="B2" s="157" t="s">
        <v>10</v>
      </c>
      <c r="C2" s="158"/>
      <c r="D2" s="158"/>
      <c r="E2" s="158"/>
      <c r="F2" s="158"/>
      <c r="G2" s="158"/>
      <c r="H2" s="159"/>
      <c r="I2" s="127"/>
    </row>
    <row r="3" spans="2:18" ht="45">
      <c r="B3" s="20" t="s">
        <v>30</v>
      </c>
      <c r="C3" s="17" t="s">
        <v>33</v>
      </c>
      <c r="D3" s="17" t="s">
        <v>31</v>
      </c>
      <c r="E3" s="17" t="s">
        <v>32</v>
      </c>
      <c r="F3" s="17" t="s">
        <v>43</v>
      </c>
      <c r="G3" s="21" t="s">
        <v>37</v>
      </c>
      <c r="H3" s="21" t="s">
        <v>391</v>
      </c>
      <c r="I3" s="122" t="s">
        <v>392</v>
      </c>
      <c r="K3" s="122" t="s">
        <v>386</v>
      </c>
      <c r="L3" s="122" t="s">
        <v>387</v>
      </c>
      <c r="M3" s="122" t="s">
        <v>388</v>
      </c>
      <c r="N3" s="122" t="s">
        <v>389</v>
      </c>
      <c r="O3" s="122" t="s">
        <v>395</v>
      </c>
      <c r="P3" s="122" t="s">
        <v>390</v>
      </c>
    </row>
    <row r="4" spans="2:18" ht="30.75" customHeight="1">
      <c r="B4" s="22" t="s">
        <v>25</v>
      </c>
      <c r="C4" s="18" t="s">
        <v>34</v>
      </c>
      <c r="D4" s="19">
        <v>44312</v>
      </c>
      <c r="E4" s="19">
        <v>44314</v>
      </c>
      <c r="F4" s="19">
        <v>44316</v>
      </c>
      <c r="G4" s="23">
        <v>44319</v>
      </c>
      <c r="H4" s="128">
        <v>50</v>
      </c>
      <c r="I4" s="128">
        <f>H4</f>
        <v>50</v>
      </c>
      <c r="K4" s="19">
        <v>44312</v>
      </c>
      <c r="L4" s="123">
        <v>1126</v>
      </c>
      <c r="M4" s="123">
        <f>L4-N4</f>
        <v>1106</v>
      </c>
      <c r="N4" s="123">
        <v>20</v>
      </c>
      <c r="O4" s="123">
        <f>N4</f>
        <v>20</v>
      </c>
    </row>
    <row r="5" spans="2:18" ht="30.75" customHeight="1">
      <c r="B5" s="22" t="s">
        <v>26</v>
      </c>
      <c r="C5" s="18" t="s">
        <v>38</v>
      </c>
      <c r="D5" s="19">
        <v>44319</v>
      </c>
      <c r="E5" s="19">
        <v>44321</v>
      </c>
      <c r="F5" s="19">
        <v>44323</v>
      </c>
      <c r="G5" s="23">
        <v>44326</v>
      </c>
      <c r="H5" s="128">
        <v>104</v>
      </c>
      <c r="I5" s="128">
        <f>H5+I4</f>
        <v>154</v>
      </c>
      <c r="K5" s="19">
        <v>44314</v>
      </c>
      <c r="L5" s="123">
        <f>L4-(50*33%)</f>
        <v>1109.5</v>
      </c>
      <c r="M5" s="123">
        <f>1126-O5</f>
        <v>1076</v>
      </c>
      <c r="N5" s="123">
        <v>30</v>
      </c>
      <c r="O5" s="123">
        <f t="shared" ref="O5:O12" si="0">O4+N5</f>
        <v>50</v>
      </c>
    </row>
    <row r="6" spans="2:18" ht="30.75" customHeight="1">
      <c r="B6" s="22" t="s">
        <v>27</v>
      </c>
      <c r="C6" s="18" t="s">
        <v>39</v>
      </c>
      <c r="D6" s="19">
        <v>44326</v>
      </c>
      <c r="E6" s="19">
        <v>44328</v>
      </c>
      <c r="F6" s="19">
        <v>44330</v>
      </c>
      <c r="G6" s="23">
        <v>44333</v>
      </c>
      <c r="H6" s="128">
        <v>256</v>
      </c>
      <c r="I6" s="128">
        <f>H6+I5</f>
        <v>410</v>
      </c>
      <c r="K6" s="19">
        <v>44316</v>
      </c>
      <c r="L6" s="123">
        <f>L4-(50*66%)</f>
        <v>1093</v>
      </c>
      <c r="M6" s="123">
        <f t="shared" ref="M6:M12" si="1">1126-O6</f>
        <v>1076</v>
      </c>
      <c r="N6" s="123">
        <v>0</v>
      </c>
      <c r="O6" s="123">
        <f t="shared" si="0"/>
        <v>50</v>
      </c>
    </row>
    <row r="7" spans="2:18" ht="30.75" customHeight="1">
      <c r="B7" s="22" t="s">
        <v>28</v>
      </c>
      <c r="C7" s="18" t="s">
        <v>40</v>
      </c>
      <c r="D7" s="19">
        <v>44333</v>
      </c>
      <c r="E7" s="19">
        <v>44335</v>
      </c>
      <c r="F7" s="19">
        <v>44337</v>
      </c>
      <c r="G7" s="23">
        <v>44340</v>
      </c>
      <c r="H7" s="128">
        <v>206</v>
      </c>
      <c r="I7" s="128">
        <f>H7+I6</f>
        <v>616</v>
      </c>
      <c r="K7" s="124">
        <v>44319</v>
      </c>
      <c r="L7" s="125">
        <f>L4-50</f>
        <v>1076</v>
      </c>
      <c r="M7" s="125">
        <f t="shared" si="1"/>
        <v>1046</v>
      </c>
      <c r="N7" s="125">
        <v>30</v>
      </c>
      <c r="O7" s="125">
        <f t="shared" si="0"/>
        <v>80</v>
      </c>
      <c r="P7" s="126" t="s">
        <v>393</v>
      </c>
    </row>
    <row r="8" spans="2:18" ht="30.75" customHeight="1">
      <c r="B8" s="22" t="s">
        <v>29</v>
      </c>
      <c r="C8" s="18" t="s">
        <v>41</v>
      </c>
      <c r="D8" s="19">
        <v>44340</v>
      </c>
      <c r="E8" s="19">
        <v>44342</v>
      </c>
      <c r="F8" s="19">
        <v>44344</v>
      </c>
      <c r="G8" s="23">
        <v>44354</v>
      </c>
      <c r="H8" s="128">
        <v>560</v>
      </c>
      <c r="I8" s="128">
        <f>H8+I7</f>
        <v>1176</v>
      </c>
      <c r="K8" s="19">
        <v>44321</v>
      </c>
      <c r="L8" s="123">
        <f>L7-(I5*33%)</f>
        <v>1025.18</v>
      </c>
      <c r="M8" s="123">
        <f t="shared" si="1"/>
        <v>1012</v>
      </c>
      <c r="N8" s="123">
        <v>34</v>
      </c>
      <c r="O8" s="123">
        <f t="shared" si="0"/>
        <v>114</v>
      </c>
    </row>
    <row r="9" spans="2:18" ht="30.75" customHeight="1">
      <c r="B9" s="24"/>
      <c r="C9" s="25"/>
      <c r="D9" s="26"/>
      <c r="E9" s="26"/>
      <c r="F9" s="26"/>
      <c r="G9" s="26"/>
      <c r="H9" s="27"/>
      <c r="I9" s="26"/>
      <c r="K9" s="19">
        <v>44323</v>
      </c>
      <c r="L9" s="123">
        <f>L7-(I5*66%)</f>
        <v>974.36</v>
      </c>
      <c r="M9" s="123">
        <f t="shared" si="1"/>
        <v>972</v>
      </c>
      <c r="N9" s="123">
        <v>40</v>
      </c>
      <c r="O9" s="123">
        <f t="shared" si="0"/>
        <v>154</v>
      </c>
    </row>
    <row r="10" spans="2:18" ht="30.75" customHeight="1">
      <c r="B10" s="24"/>
      <c r="C10" s="25"/>
      <c r="D10" s="25"/>
      <c r="E10" s="25"/>
      <c r="F10" s="25"/>
      <c r="G10" s="25"/>
      <c r="H10" s="28"/>
      <c r="I10" s="25"/>
      <c r="K10" s="124">
        <v>44326</v>
      </c>
      <c r="L10" s="125">
        <f>L4-I5</f>
        <v>972</v>
      </c>
      <c r="M10" s="125">
        <f t="shared" si="1"/>
        <v>942</v>
      </c>
      <c r="N10" s="125">
        <v>30</v>
      </c>
      <c r="O10" s="125">
        <f t="shared" si="0"/>
        <v>184</v>
      </c>
      <c r="P10" s="126" t="s">
        <v>393</v>
      </c>
    </row>
    <row r="11" spans="2:18" ht="30.75" customHeight="1">
      <c r="B11" s="29" t="s">
        <v>35</v>
      </c>
      <c r="C11" s="25"/>
      <c r="D11" s="25"/>
      <c r="E11" s="25"/>
      <c r="F11" s="25"/>
      <c r="G11" s="25"/>
      <c r="H11" s="28"/>
      <c r="I11" s="25"/>
      <c r="K11" s="19">
        <v>44328</v>
      </c>
      <c r="L11" s="123">
        <f>L7-(I6*33%)</f>
        <v>940.7</v>
      </c>
      <c r="M11" s="123">
        <f t="shared" si="1"/>
        <v>862</v>
      </c>
      <c r="N11" s="123">
        <v>80</v>
      </c>
      <c r="O11" s="123">
        <f t="shared" si="0"/>
        <v>264</v>
      </c>
    </row>
    <row r="12" spans="2:18" ht="30.75" customHeight="1">
      <c r="B12" s="160" t="s">
        <v>36</v>
      </c>
      <c r="C12" s="161"/>
      <c r="D12" s="161"/>
      <c r="E12" s="161"/>
      <c r="F12" s="161"/>
      <c r="G12" s="161"/>
      <c r="H12" s="162"/>
      <c r="I12" s="109"/>
      <c r="K12" s="19">
        <v>44330</v>
      </c>
      <c r="L12" s="123">
        <f>L7-(I6*66%)</f>
        <v>805.4</v>
      </c>
      <c r="M12" s="123">
        <f t="shared" si="1"/>
        <v>776</v>
      </c>
      <c r="N12" s="123">
        <v>86</v>
      </c>
      <c r="O12" s="123">
        <f t="shared" si="0"/>
        <v>350</v>
      </c>
    </row>
    <row r="13" spans="2:18" ht="30.75" customHeight="1">
      <c r="B13" s="24"/>
      <c r="C13" s="25"/>
      <c r="D13" s="25"/>
      <c r="E13" s="25"/>
      <c r="F13" s="25"/>
      <c r="G13" s="25"/>
      <c r="H13" s="28"/>
      <c r="I13" s="25"/>
      <c r="K13" s="124">
        <v>44333</v>
      </c>
      <c r="L13" s="125">
        <f>L4-I6</f>
        <v>716</v>
      </c>
      <c r="M13" s="125">
        <f t="shared" ref="M13:M19" si="2">IFERROR(1126-O13,"")</f>
        <v>716</v>
      </c>
      <c r="N13" s="125">
        <v>60</v>
      </c>
      <c r="O13" s="125">
        <f>IF(N13="","",O12+N13)</f>
        <v>410</v>
      </c>
      <c r="P13" s="126" t="s">
        <v>393</v>
      </c>
    </row>
    <row r="14" spans="2:18" ht="30.75" customHeight="1">
      <c r="B14" s="24"/>
      <c r="C14" s="25"/>
      <c r="D14" s="25"/>
      <c r="E14" s="25"/>
      <c r="F14" s="25"/>
      <c r="G14" s="25"/>
      <c r="H14" s="28"/>
      <c r="I14" s="25"/>
      <c r="K14" s="19">
        <v>44335</v>
      </c>
      <c r="L14" s="123">
        <f>L13-(I7*33%)</f>
        <v>512.72</v>
      </c>
      <c r="M14" s="123">
        <f t="shared" si="2"/>
        <v>616</v>
      </c>
      <c r="N14" s="123">
        <v>100</v>
      </c>
      <c r="O14" s="123">
        <f t="shared" ref="O14:O19" si="3">IF(N14="","",O13+N14)</f>
        <v>510</v>
      </c>
    </row>
    <row r="15" spans="2:18" ht="30.75" customHeight="1" thickBot="1">
      <c r="B15" s="30"/>
      <c r="C15" s="31"/>
      <c r="D15" s="31"/>
      <c r="E15" s="31"/>
      <c r="F15" s="31"/>
      <c r="G15" s="31"/>
      <c r="H15" s="32"/>
      <c r="I15" s="25"/>
      <c r="K15" s="19">
        <v>44337</v>
      </c>
      <c r="L15" s="123">
        <f>L13-(I7*66%)</f>
        <v>309.44</v>
      </c>
      <c r="M15" s="123">
        <f t="shared" si="2"/>
        <v>570</v>
      </c>
      <c r="N15" s="123">
        <v>46</v>
      </c>
      <c r="O15" s="123">
        <f t="shared" si="3"/>
        <v>556</v>
      </c>
    </row>
    <row r="16" spans="2:18" ht="30.75" customHeight="1">
      <c r="K16" s="124">
        <v>44340</v>
      </c>
      <c r="L16" s="125">
        <f>L4-I7</f>
        <v>510</v>
      </c>
      <c r="M16" s="125">
        <f t="shared" si="2"/>
        <v>540</v>
      </c>
      <c r="N16" s="125">
        <v>30</v>
      </c>
      <c r="O16" s="125">
        <f t="shared" si="3"/>
        <v>586</v>
      </c>
      <c r="P16" s="126" t="s">
        <v>393</v>
      </c>
    </row>
    <row r="17" spans="11:16" ht="30.75" customHeight="1">
      <c r="K17" s="19">
        <v>44342</v>
      </c>
      <c r="L17" s="123">
        <f>L16-(I8*33%)</f>
        <v>121.91999999999996</v>
      </c>
      <c r="M17" s="123" t="str">
        <f t="shared" si="2"/>
        <v/>
      </c>
      <c r="N17" s="123"/>
      <c r="O17" s="123" t="str">
        <f t="shared" si="3"/>
        <v/>
      </c>
    </row>
    <row r="18" spans="11:16" ht="30.75" customHeight="1">
      <c r="K18" s="19">
        <v>44344</v>
      </c>
      <c r="L18" s="123">
        <v>88</v>
      </c>
      <c r="M18" s="123" t="str">
        <f t="shared" si="2"/>
        <v/>
      </c>
      <c r="N18" s="123"/>
      <c r="O18" s="123" t="str">
        <f t="shared" si="3"/>
        <v/>
      </c>
    </row>
    <row r="19" spans="11:16" ht="23.25" customHeight="1">
      <c r="K19" s="124">
        <v>44354</v>
      </c>
      <c r="L19" s="125">
        <v>0</v>
      </c>
      <c r="M19" s="125" t="str">
        <f t="shared" si="2"/>
        <v/>
      </c>
      <c r="N19" s="125"/>
      <c r="O19" s="125" t="str">
        <f t="shared" si="3"/>
        <v/>
      </c>
      <c r="P19" s="126" t="s">
        <v>394</v>
      </c>
    </row>
  </sheetData>
  <autoFilter ref="K3:M18"/>
  <mergeCells count="2">
    <mergeCell ref="B2:H2"/>
    <mergeCell ref="B12:H1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R37"/>
  <sheetViews>
    <sheetView topLeftCell="I1" zoomScale="90" zoomScaleNormal="90" workbookViewId="0">
      <selection activeCell="K4" sqref="K4"/>
    </sheetView>
  </sheetViews>
  <sheetFormatPr baseColWidth="10" defaultRowHeight="14.25"/>
  <cols>
    <col min="2" max="2" width="13" customWidth="1"/>
    <col min="3" max="3" width="0" hidden="1" customWidth="1"/>
    <col min="4" max="4" width="20.5" style="1" customWidth="1"/>
    <col min="5" max="5" width="24.5" style="1" customWidth="1"/>
    <col min="6" max="6" width="36.875" customWidth="1"/>
    <col min="7" max="7" width="16" customWidth="1"/>
    <col min="8" max="8" width="18" customWidth="1"/>
    <col min="9" max="9" width="10.25" bestFit="1" customWidth="1"/>
    <col min="10" max="10" width="6.875" customWidth="1"/>
    <col min="11" max="11" width="24.125" customWidth="1"/>
    <col min="12" max="12" width="32.75" customWidth="1"/>
    <col min="13" max="13" width="20.625" customWidth="1"/>
    <col min="14" max="14" width="19.875" style="1" customWidth="1"/>
    <col min="15" max="15" width="24.125" customWidth="1"/>
    <col min="16" max="16" width="17.75" bestFit="1" customWidth="1"/>
    <col min="17" max="17" width="40.125" customWidth="1"/>
    <col min="18" max="18" width="32.25" customWidth="1"/>
  </cols>
  <sheetData>
    <row r="1" spans="3:18" ht="18">
      <c r="D1" s="132" t="s">
        <v>442</v>
      </c>
    </row>
    <row r="2" spans="3:18" ht="15" thickBot="1"/>
    <row r="3" spans="3:18" s="120" customFormat="1" ht="30.75" thickBot="1">
      <c r="D3" s="130" t="s">
        <v>441</v>
      </c>
      <c r="E3" s="130" t="s">
        <v>70</v>
      </c>
      <c r="F3" s="131" t="s">
        <v>71</v>
      </c>
      <c r="G3" s="131" t="s">
        <v>72</v>
      </c>
      <c r="H3" s="131" t="s">
        <v>73</v>
      </c>
      <c r="I3" s="131" t="s">
        <v>74</v>
      </c>
      <c r="J3" s="131" t="s">
        <v>75</v>
      </c>
      <c r="K3" s="131" t="s">
        <v>76</v>
      </c>
      <c r="L3" s="131" t="s">
        <v>430</v>
      </c>
      <c r="M3" s="131" t="s">
        <v>431</v>
      </c>
      <c r="N3" s="131" t="s">
        <v>432</v>
      </c>
      <c r="O3" s="131" t="s">
        <v>434</v>
      </c>
      <c r="P3" s="131" t="s">
        <v>435</v>
      </c>
      <c r="Q3" s="131" t="s">
        <v>437</v>
      </c>
      <c r="R3" s="131" t="s">
        <v>436</v>
      </c>
    </row>
    <row r="4" spans="3:18" ht="84.75" customHeight="1" thickBot="1">
      <c r="C4">
        <v>1</v>
      </c>
      <c r="D4" s="155" t="str">
        <f>C4 &amp;"-SIGEN/" &amp;M4</f>
        <v>1-SIGEN/44321</v>
      </c>
      <c r="E4" s="143" t="s">
        <v>438</v>
      </c>
      <c r="F4" s="144" t="s">
        <v>443</v>
      </c>
      <c r="G4" s="143" t="s">
        <v>87</v>
      </c>
      <c r="H4" s="145" t="s">
        <v>227</v>
      </c>
      <c r="I4" s="146">
        <v>10</v>
      </c>
      <c r="J4" s="143">
        <v>1</v>
      </c>
      <c r="K4" s="147" t="str">
        <f xml:space="preserve"> J4 &amp;"--SPRINT- SEM-#"</f>
        <v>1--SPRINT- SEM-#</v>
      </c>
      <c r="L4" s="144" t="s">
        <v>444</v>
      </c>
      <c r="M4" s="133">
        <v>44321</v>
      </c>
      <c r="N4" s="146" t="s">
        <v>19</v>
      </c>
      <c r="O4" s="145" t="s">
        <v>1</v>
      </c>
      <c r="P4" s="146" t="s">
        <v>6</v>
      </c>
      <c r="Q4" s="136" t="s">
        <v>447</v>
      </c>
      <c r="R4" s="137" t="s">
        <v>445</v>
      </c>
    </row>
    <row r="5" spans="3:18" ht="75.75" thickBot="1">
      <c r="C5">
        <v>2</v>
      </c>
      <c r="D5" s="155" t="str">
        <f t="shared" ref="D5:D37" si="0">C5 &amp;"-SIGEN/" &amp;M5</f>
        <v>2-SIGEN/44321</v>
      </c>
      <c r="E5" s="143" t="s">
        <v>439</v>
      </c>
      <c r="F5" s="144" t="s">
        <v>446</v>
      </c>
      <c r="G5" s="143" t="s">
        <v>174</v>
      </c>
      <c r="H5" s="135" t="s">
        <v>227</v>
      </c>
      <c r="I5" s="134">
        <v>2</v>
      </c>
      <c r="J5" s="140">
        <v>2</v>
      </c>
      <c r="K5" s="147" t="str">
        <f t="shared" ref="K5:K37" si="1" xml:space="preserve"> J5 &amp;"--SPRINT- SEM-#"</f>
        <v>2--SPRINT- SEM-#</v>
      </c>
      <c r="L5" s="144" t="s">
        <v>444</v>
      </c>
      <c r="M5" s="133">
        <v>44321</v>
      </c>
      <c r="N5" s="134" t="s">
        <v>19</v>
      </c>
      <c r="O5" s="135" t="s">
        <v>1</v>
      </c>
      <c r="P5" s="146" t="s">
        <v>6</v>
      </c>
      <c r="Q5" s="136" t="s">
        <v>447</v>
      </c>
      <c r="R5" s="137" t="s">
        <v>452</v>
      </c>
    </row>
    <row r="6" spans="3:18" ht="90.75" thickBot="1">
      <c r="C6">
        <v>3</v>
      </c>
      <c r="D6" s="155" t="str">
        <f t="shared" si="0"/>
        <v>3-SIGEN/44321</v>
      </c>
      <c r="E6" s="143" t="s">
        <v>440</v>
      </c>
      <c r="F6" s="144" t="s">
        <v>448</v>
      </c>
      <c r="G6" s="143" t="s">
        <v>450</v>
      </c>
      <c r="H6" s="135" t="s">
        <v>227</v>
      </c>
      <c r="I6" s="134">
        <v>2</v>
      </c>
      <c r="J6" s="140">
        <v>3</v>
      </c>
      <c r="K6" s="147" t="str">
        <f t="shared" si="1"/>
        <v>3--SPRINT- SEM-#</v>
      </c>
      <c r="L6" s="144" t="s">
        <v>444</v>
      </c>
      <c r="M6" s="133">
        <v>44321</v>
      </c>
      <c r="N6" s="134" t="s">
        <v>19</v>
      </c>
      <c r="O6" s="135" t="s">
        <v>1</v>
      </c>
      <c r="P6" s="146" t="s">
        <v>6</v>
      </c>
      <c r="Q6" s="136" t="s">
        <v>447</v>
      </c>
      <c r="R6" s="137" t="s">
        <v>452</v>
      </c>
    </row>
    <row r="7" spans="3:18" ht="105.75" thickBot="1">
      <c r="C7">
        <v>4</v>
      </c>
      <c r="D7" s="155" t="str">
        <f t="shared" si="0"/>
        <v>4-SIGEN/44321</v>
      </c>
      <c r="E7" s="143">
        <v>2</v>
      </c>
      <c r="F7" s="144" t="s">
        <v>449</v>
      </c>
      <c r="G7" s="143" t="s">
        <v>451</v>
      </c>
      <c r="H7" s="135" t="s">
        <v>227</v>
      </c>
      <c r="I7" s="134">
        <v>2</v>
      </c>
      <c r="J7" s="140">
        <v>4</v>
      </c>
      <c r="K7" s="147" t="str">
        <f t="shared" si="1"/>
        <v>4--SPRINT- SEM-#</v>
      </c>
      <c r="L7" s="144" t="s">
        <v>444</v>
      </c>
      <c r="M7" s="133">
        <v>44321</v>
      </c>
      <c r="N7" s="134" t="s">
        <v>19</v>
      </c>
      <c r="O7" s="135" t="s">
        <v>1</v>
      </c>
      <c r="P7" s="146" t="s">
        <v>6</v>
      </c>
      <c r="Q7" s="136" t="s">
        <v>447</v>
      </c>
      <c r="R7" s="137" t="s">
        <v>445</v>
      </c>
    </row>
    <row r="8" spans="3:18" ht="75.75" thickBot="1">
      <c r="C8">
        <v>5</v>
      </c>
      <c r="D8" s="155" t="str">
        <f t="shared" si="0"/>
        <v>5-SIGEN/44323</v>
      </c>
      <c r="E8" s="144" t="s">
        <v>352</v>
      </c>
      <c r="F8" s="144" t="str">
        <f>VLOOKUP('CAMBIOS (CONTROL)'!E8,'PRODUCT - SPRINT BACKLOG'!F:N,2,0)</f>
        <v xml:space="preserve">Como usuario
Puedo ingresar la información de los pedios 
Para poder llevar un control de ellos 
</v>
      </c>
      <c r="G8" s="144" t="str">
        <f>VLOOKUP('CAMBIOS (CONTROL)'!E8,'PRODUCT - SPRINT BACKLOG'!F:N,3,0)</f>
        <v>DATOS</v>
      </c>
      <c r="H8" s="135" t="str">
        <f>VLOOKUP('CAMBIOS (CONTROL)'!E8,'PRODUCT - SPRINT BACKLOG'!F:N,4,0)</f>
        <v>HECHO Y EN PRODUCCCION</v>
      </c>
      <c r="I8" s="134">
        <f>VLOOKUP('CAMBIOS (CONTROL)'!E8,'PRODUCT - SPRINT BACKLOG'!F:N,5,0)</f>
        <v>10</v>
      </c>
      <c r="J8" s="140">
        <f>VLOOKUP('CAMBIOS (CONTROL)'!E8,'PRODUCT - SPRINT BACKLOG'!F:N,7,0)</f>
        <v>1</v>
      </c>
      <c r="K8" s="147" t="str">
        <f t="shared" si="1"/>
        <v>1--SPRINT- SEM-#</v>
      </c>
      <c r="L8" s="141" t="s">
        <v>453</v>
      </c>
      <c r="M8" s="138">
        <v>44323</v>
      </c>
      <c r="N8" s="134" t="s">
        <v>19</v>
      </c>
      <c r="O8" s="135" t="s">
        <v>2</v>
      </c>
      <c r="P8" s="135" t="s">
        <v>8</v>
      </c>
      <c r="Q8" s="139" t="s">
        <v>460</v>
      </c>
      <c r="R8" s="148"/>
    </row>
    <row r="9" spans="3:18" ht="60.75" thickBot="1">
      <c r="C9">
        <v>6</v>
      </c>
      <c r="D9" s="155" t="str">
        <f t="shared" si="0"/>
        <v>6-SIGEN/44323</v>
      </c>
      <c r="E9" s="144" t="s">
        <v>353</v>
      </c>
      <c r="F9" s="144" t="str">
        <f>VLOOKUP('CAMBIOS (CONTROL)'!E9,'PRODUCT - SPRINT BACKLOG'!F:N,2,0)</f>
        <v>Como administrador requiero poder ver los USURAIOS dados de alta</v>
      </c>
      <c r="G9" s="144" t="str">
        <f>VLOOKUP('CAMBIOS (CONTROL)'!E9,'PRODUCT - SPRINT BACKLOG'!F:N,3,0)</f>
        <v>USUARIOS</v>
      </c>
      <c r="H9" s="135" t="str">
        <f>VLOOKUP('CAMBIOS (CONTROL)'!E9,'PRODUCT - SPRINT BACKLOG'!F:N,4,0)</f>
        <v>HECHO Y EN PRODUCCCION</v>
      </c>
      <c r="I9" s="134">
        <f>VLOOKUP('CAMBIOS (CONTROL)'!E9,'PRODUCT - SPRINT BACKLOG'!F:N,5,0)</f>
        <v>16</v>
      </c>
      <c r="J9" s="140">
        <f>VLOOKUP('CAMBIOS (CONTROL)'!E9,'PRODUCT - SPRINT BACKLOG'!F:N,7,0)</f>
        <v>1</v>
      </c>
      <c r="K9" s="147" t="str">
        <f t="shared" si="1"/>
        <v>1--SPRINT- SEM-#</v>
      </c>
      <c r="L9" s="141" t="s">
        <v>454</v>
      </c>
      <c r="M9" s="138">
        <v>44323</v>
      </c>
      <c r="N9" s="134" t="s">
        <v>19</v>
      </c>
      <c r="O9" s="135" t="s">
        <v>2</v>
      </c>
      <c r="P9" s="135" t="s">
        <v>8</v>
      </c>
      <c r="Q9" s="139" t="s">
        <v>460</v>
      </c>
      <c r="R9" s="148"/>
    </row>
    <row r="10" spans="3:18" ht="45.75" thickBot="1">
      <c r="C10">
        <v>7</v>
      </c>
      <c r="D10" s="155" t="str">
        <f t="shared" si="0"/>
        <v>7-SIGEN/44326</v>
      </c>
      <c r="E10" s="144" t="s">
        <v>354</v>
      </c>
      <c r="F10" s="144" t="str">
        <f>VLOOKUP('CAMBIOS (CONTROL)'!E10,'PRODUCT - SPRINT BACKLOG'!F:N,2,0)</f>
        <v xml:space="preserve">Como administrador requiero poder dar de lata usuarios nuevos </v>
      </c>
      <c r="G10" s="144" t="str">
        <f>VLOOKUP('CAMBIOS (CONTROL)'!E10,'PRODUCT - SPRINT BACKLOG'!F:N,3,0)</f>
        <v>USUARIOS_NUEVOS</v>
      </c>
      <c r="H10" s="135" t="str">
        <f>VLOOKUP('CAMBIOS (CONTROL)'!E10,'PRODUCT - SPRINT BACKLOG'!F:N,4,0)</f>
        <v>HECHO Y EN PRODUCCCION</v>
      </c>
      <c r="I10" s="134">
        <f>VLOOKUP('CAMBIOS (CONTROL)'!E10,'PRODUCT - SPRINT BACKLOG'!F:N,5,0)</f>
        <v>6</v>
      </c>
      <c r="J10" s="140">
        <f>VLOOKUP('CAMBIOS (CONTROL)'!E10,'PRODUCT - SPRINT BACKLOG'!F:N,7,0)</f>
        <v>3</v>
      </c>
      <c r="K10" s="147" t="str">
        <f xml:space="preserve"> J10 &amp;"--SPRINT- SEM-#" &amp;J4</f>
        <v>3--SPRINT- SEM-#1</v>
      </c>
      <c r="L10" s="141" t="s">
        <v>459</v>
      </c>
      <c r="M10" s="138">
        <v>44326</v>
      </c>
      <c r="N10" s="134" t="s">
        <v>19</v>
      </c>
      <c r="O10" s="135" t="s">
        <v>1</v>
      </c>
      <c r="P10" s="134" t="s">
        <v>7</v>
      </c>
      <c r="Q10" s="139" t="s">
        <v>460</v>
      </c>
      <c r="R10" s="148"/>
    </row>
    <row r="11" spans="3:18" ht="45.75" thickBot="1">
      <c r="C11">
        <v>8</v>
      </c>
      <c r="D11" s="155" t="str">
        <f t="shared" si="0"/>
        <v>8-SIGEN/44326</v>
      </c>
      <c r="E11" s="144" t="s">
        <v>356</v>
      </c>
      <c r="F11" s="144" t="str">
        <f>VLOOKUP('CAMBIOS (CONTROL)'!E11,'PRODUCT - SPRINT BACKLOG'!F:N,2,0)</f>
        <v xml:space="preserve">Como administrador requiero poder dar de baja usuarios </v>
      </c>
      <c r="G11" s="144" t="str">
        <f>VLOOKUP('CAMBIOS (CONTROL)'!E11,'PRODUCT - SPRINT BACKLOG'!F:N,3,0)</f>
        <v>USUARIOS_BAJA</v>
      </c>
      <c r="H11" s="135" t="str">
        <f>VLOOKUP('CAMBIOS (CONTROL)'!E11,'PRODUCT - SPRINT BACKLOG'!F:N,4,0)</f>
        <v>HECHO Y EN PRODUCCCION</v>
      </c>
      <c r="I11" s="134">
        <f>VLOOKUP('CAMBIOS (CONTROL)'!E11,'PRODUCT - SPRINT BACKLOG'!F:N,5,0)</f>
        <v>6</v>
      </c>
      <c r="J11" s="140">
        <f>VLOOKUP('CAMBIOS (CONTROL)'!E11,'PRODUCT - SPRINT BACKLOG'!F:N,7,0)</f>
        <v>3</v>
      </c>
      <c r="K11" s="147" t="str">
        <f t="shared" si="1"/>
        <v>3--SPRINT- SEM-#</v>
      </c>
      <c r="L11" s="141" t="s">
        <v>459</v>
      </c>
      <c r="M11" s="138">
        <v>44326</v>
      </c>
      <c r="N11" s="134" t="s">
        <v>19</v>
      </c>
      <c r="O11" s="135" t="s">
        <v>1</v>
      </c>
      <c r="P11" s="134" t="s">
        <v>7</v>
      </c>
      <c r="Q11" s="139" t="s">
        <v>460</v>
      </c>
      <c r="R11" s="148"/>
    </row>
    <row r="12" spans="3:18" ht="75.75" thickBot="1">
      <c r="C12">
        <v>9</v>
      </c>
      <c r="D12" s="155" t="str">
        <f t="shared" si="0"/>
        <v>9-SIGEN/44323</v>
      </c>
      <c r="E12" s="144" t="s">
        <v>357</v>
      </c>
      <c r="F12" s="144" t="str">
        <f>VLOOKUP('CAMBIOS (CONTROL)'!E12,'PRODUCT - SPRINT BACKLOG'!F:N,2,0)</f>
        <v>Como administrador requiero poder ver fotografia y datos generales de cada usuario.</v>
      </c>
      <c r="G12" s="144" t="str">
        <f>VLOOKUP('CAMBIOS (CONTROL)'!E12,'PRODUCT - SPRINT BACKLOG'!F:N,3,0)</f>
        <v>USUARIO_DATOS</v>
      </c>
      <c r="H12" s="135" t="str">
        <f>VLOOKUP('CAMBIOS (CONTROL)'!E12,'PRODUCT - SPRINT BACKLOG'!F:N,4,0)</f>
        <v>HECHO Y EN PRODUCCCION</v>
      </c>
      <c r="I12" s="134">
        <f>VLOOKUP('CAMBIOS (CONTROL)'!E12,'PRODUCT - SPRINT BACKLOG'!F:N,5,0)</f>
        <v>10</v>
      </c>
      <c r="J12" s="140">
        <f>VLOOKUP('CAMBIOS (CONTROL)'!E12,'PRODUCT - SPRINT BACKLOG'!F:N,7,0)</f>
        <v>1</v>
      </c>
      <c r="K12" s="147" t="str">
        <f t="shared" si="1"/>
        <v>1--SPRINT- SEM-#</v>
      </c>
      <c r="L12" s="141" t="s">
        <v>455</v>
      </c>
      <c r="M12" s="138">
        <v>44323</v>
      </c>
      <c r="N12" s="134" t="s">
        <v>19</v>
      </c>
      <c r="O12" s="135" t="s">
        <v>2</v>
      </c>
      <c r="P12" s="135" t="s">
        <v>8</v>
      </c>
      <c r="Q12" s="139" t="s">
        <v>460</v>
      </c>
      <c r="R12" s="148"/>
    </row>
    <row r="13" spans="3:18" ht="45.75" thickBot="1">
      <c r="C13">
        <v>10</v>
      </c>
      <c r="D13" s="155" t="str">
        <f t="shared" si="0"/>
        <v>10-SIGEN/</v>
      </c>
      <c r="E13" s="144" t="s">
        <v>358</v>
      </c>
      <c r="F13" s="144" t="str">
        <f>VLOOKUP('CAMBIOS (CONTROL)'!E13,'PRODUCT - SPRINT BACKLOG'!F:N,2,0)</f>
        <v>Como usuarios del sistema requiero poder tener opciones de exportar documentos a pdf, excel, etc.</v>
      </c>
      <c r="G13" s="144" t="str">
        <f>VLOOKUP('CAMBIOS (CONTROL)'!E13,'PRODUCT - SPRINT BACKLOG'!F:N,3,0)</f>
        <v>OPCIONES</v>
      </c>
      <c r="H13" s="135" t="str">
        <f>VLOOKUP('CAMBIOS (CONTROL)'!E13,'PRODUCT - SPRINT BACKLOG'!F:N,4,0)</f>
        <v>HECHO Y EN PRODUCCCION</v>
      </c>
      <c r="I13" s="134">
        <f>VLOOKUP('CAMBIOS (CONTROL)'!E13,'PRODUCT - SPRINT BACKLOG'!F:N,5,0)</f>
        <v>68</v>
      </c>
      <c r="J13" s="140">
        <f>VLOOKUP('CAMBIOS (CONTROL)'!E13,'PRODUCT - SPRINT BACKLOG'!F:N,7,0)</f>
        <v>3</v>
      </c>
      <c r="K13" s="147" t="str">
        <f t="shared" si="1"/>
        <v>3--SPRINT- SEM-#</v>
      </c>
      <c r="L13" s="141" t="s">
        <v>459</v>
      </c>
      <c r="M13" s="138"/>
      <c r="N13" s="134" t="s">
        <v>19</v>
      </c>
      <c r="O13" s="135" t="s">
        <v>1</v>
      </c>
      <c r="P13" s="135" t="s">
        <v>8</v>
      </c>
      <c r="Q13" s="139" t="s">
        <v>460</v>
      </c>
      <c r="R13" s="148"/>
    </row>
    <row r="14" spans="3:18" ht="75.75" thickBot="1">
      <c r="C14">
        <v>11</v>
      </c>
      <c r="D14" s="155" t="str">
        <f t="shared" si="0"/>
        <v>11-SIGEN/44326</v>
      </c>
      <c r="E14" s="144" t="s">
        <v>359</v>
      </c>
      <c r="F14" s="144" t="str">
        <f>VLOOKUP('CAMBIOS (CONTROL)'!E14,'PRODUCT - SPRINT BACKLOG'!F:N,2,0)</f>
        <v>Como usuarios del sistema requiero poder tener un menu que no entorpesca la visibilidad del la pantalla.</v>
      </c>
      <c r="G14" s="144" t="str">
        <f>VLOOKUP('CAMBIOS (CONTROL)'!E14,'PRODUCT - SPRINT BACKLOG'!F:N,3,0)</f>
        <v>OPCIONES_MENU</v>
      </c>
      <c r="H14" s="135" t="str">
        <f>VLOOKUP('CAMBIOS (CONTROL)'!E14,'PRODUCT - SPRINT BACKLOG'!F:N,4,0)</f>
        <v>HECHO Y EN PRODUCCCION</v>
      </c>
      <c r="I14" s="134">
        <f>VLOOKUP('CAMBIOS (CONTROL)'!E14,'PRODUCT - SPRINT BACKLOG'!F:N,5,0)</f>
        <v>26</v>
      </c>
      <c r="J14" s="140">
        <f>VLOOKUP('CAMBIOS (CONTROL)'!E14,'PRODUCT - SPRINT BACKLOG'!F:N,7,0)</f>
        <v>2</v>
      </c>
      <c r="K14" s="147" t="str">
        <f t="shared" si="1"/>
        <v>2--SPRINT- SEM-#</v>
      </c>
      <c r="L14" s="141" t="s">
        <v>456</v>
      </c>
      <c r="M14" s="138">
        <v>44326</v>
      </c>
      <c r="N14" s="134" t="s">
        <v>19</v>
      </c>
      <c r="O14" s="135" t="s">
        <v>2</v>
      </c>
      <c r="P14" s="135" t="s">
        <v>8</v>
      </c>
      <c r="Q14" s="139" t="s">
        <v>460</v>
      </c>
      <c r="R14" s="148"/>
    </row>
    <row r="15" spans="3:18" ht="105.75" thickBot="1">
      <c r="C15">
        <v>12</v>
      </c>
      <c r="D15" s="155" t="str">
        <f t="shared" si="0"/>
        <v>12-SIGEN/44326</v>
      </c>
      <c r="E15" s="144" t="s">
        <v>361</v>
      </c>
      <c r="F15" s="144" t="str">
        <f>VLOOKUP('CAMBIOS (CONTROL)'!E15,'PRODUCT - SPRINT BACKLOG'!F:N,2,0)</f>
        <v xml:space="preserve">Como usuario del sistema requiero poder ver de forma rapida el total de los pedidos pendientes </v>
      </c>
      <c r="G15" s="144" t="str">
        <f>VLOOKUP('CAMBIOS (CONTROL)'!E15,'PRODUCT - SPRINT BACKLOG'!F:N,3,0)</f>
        <v>PEDIDOS_DATOS</v>
      </c>
      <c r="H15" s="135" t="str">
        <f>VLOOKUP('CAMBIOS (CONTROL)'!E15,'PRODUCT - SPRINT BACKLOG'!F:N,4,0)</f>
        <v>HECHO Y EN PRODUCCCION</v>
      </c>
      <c r="I15" s="134">
        <f>VLOOKUP('CAMBIOS (CONTROL)'!E15,'PRODUCT - SPRINT BACKLOG'!F:N,5,0)</f>
        <v>68</v>
      </c>
      <c r="J15" s="140">
        <f>VLOOKUP('CAMBIOS (CONTROL)'!E15,'PRODUCT - SPRINT BACKLOG'!F:N,7,0)</f>
        <v>2</v>
      </c>
      <c r="K15" s="147" t="str">
        <f t="shared" si="1"/>
        <v>2--SPRINT- SEM-#</v>
      </c>
      <c r="L15" s="141" t="s">
        <v>457</v>
      </c>
      <c r="M15" s="138">
        <v>44326</v>
      </c>
      <c r="N15" s="134" t="s">
        <v>19</v>
      </c>
      <c r="O15" s="135" t="s">
        <v>1</v>
      </c>
      <c r="P15" s="135" t="s">
        <v>7</v>
      </c>
      <c r="Q15" s="139" t="s">
        <v>460</v>
      </c>
      <c r="R15" s="148"/>
    </row>
    <row r="16" spans="3:18" ht="45.75" thickBot="1">
      <c r="C16">
        <v>13</v>
      </c>
      <c r="D16" s="155" t="str">
        <f t="shared" si="0"/>
        <v>13-SIGEN/44328</v>
      </c>
      <c r="E16" s="144" t="s">
        <v>362</v>
      </c>
      <c r="F16" s="144" t="str">
        <f>VLOOKUP('CAMBIOS (CONTROL)'!E16,'PRODUCT - SPRINT BACKLOG'!F:N,2,0)</f>
        <v>Como usuario del sistema requiero poder ver el total de clientes con pedido activo</v>
      </c>
      <c r="G16" s="144" t="str">
        <f>VLOOKUP('CAMBIOS (CONTROL)'!E16,'PRODUCT - SPRINT BACKLOG'!F:N,3,0)</f>
        <v>CLIENTES_DATOS</v>
      </c>
      <c r="H16" s="135" t="str">
        <f>VLOOKUP('CAMBIOS (CONTROL)'!E16,'PRODUCT - SPRINT BACKLOG'!F:N,4,0)</f>
        <v>HECHO Y EN PRODUCCCION</v>
      </c>
      <c r="I16" s="134">
        <f>VLOOKUP('CAMBIOS (CONTROL)'!E16,'PRODUCT - SPRINT BACKLOG'!F:N,5,0)</f>
        <v>42</v>
      </c>
      <c r="J16" s="140">
        <f>VLOOKUP('CAMBIOS (CONTROL)'!E16,'PRODUCT - SPRINT BACKLOG'!F:N,7,0)</f>
        <v>2</v>
      </c>
      <c r="K16" s="147" t="str">
        <f t="shared" si="1"/>
        <v>2--SPRINT- SEM-#</v>
      </c>
      <c r="L16" s="141" t="s">
        <v>459</v>
      </c>
      <c r="M16" s="138">
        <v>44328</v>
      </c>
      <c r="N16" s="134" t="s">
        <v>19</v>
      </c>
      <c r="O16" s="135" t="s">
        <v>2</v>
      </c>
      <c r="P16" s="135" t="s">
        <v>8</v>
      </c>
      <c r="Q16" s="139" t="s">
        <v>460</v>
      </c>
      <c r="R16" s="148"/>
    </row>
    <row r="17" spans="3:18" ht="45.75" thickBot="1">
      <c r="C17">
        <v>14</v>
      </c>
      <c r="D17" s="155" t="str">
        <f t="shared" si="0"/>
        <v>14-SIGEN/44328</v>
      </c>
      <c r="E17" s="144" t="s">
        <v>363</v>
      </c>
      <c r="F17" s="144" t="str">
        <f>VLOOKUP('CAMBIOS (CONTROL)'!E17,'PRODUCT - SPRINT BACKLOG'!F:N,2,0)</f>
        <v>Como usuario del sistema requierpo poder ver el total de SKU'S solicitados en el total de los pedidos.</v>
      </c>
      <c r="G17" s="144" t="str">
        <f>VLOOKUP('CAMBIOS (CONTROL)'!E17,'PRODUCT - SPRINT BACKLOG'!F:N,3,0)</f>
        <v>SKUS_DATOS</v>
      </c>
      <c r="H17" s="135" t="str">
        <f>VLOOKUP('CAMBIOS (CONTROL)'!E17,'PRODUCT - SPRINT BACKLOG'!F:N,4,0)</f>
        <v>HECHO Y EN PRODUCCCION</v>
      </c>
      <c r="I17" s="134">
        <f>VLOOKUP('CAMBIOS (CONTROL)'!E17,'PRODUCT - SPRINT BACKLOG'!F:N,5,0)</f>
        <v>26</v>
      </c>
      <c r="J17" s="140">
        <f>VLOOKUP('CAMBIOS (CONTROL)'!E17,'PRODUCT - SPRINT BACKLOG'!F:N,7,0)</f>
        <v>2</v>
      </c>
      <c r="K17" s="147" t="str">
        <f t="shared" si="1"/>
        <v>2--SPRINT- SEM-#</v>
      </c>
      <c r="L17" s="141" t="s">
        <v>459</v>
      </c>
      <c r="M17" s="138">
        <v>44328</v>
      </c>
      <c r="N17" s="134" t="s">
        <v>19</v>
      </c>
      <c r="O17" s="135" t="s">
        <v>2</v>
      </c>
      <c r="P17" s="135" t="s">
        <v>8</v>
      </c>
      <c r="Q17" s="139" t="s">
        <v>460</v>
      </c>
      <c r="R17" s="148"/>
    </row>
    <row r="18" spans="3:18" ht="60.75" thickBot="1">
      <c r="C18">
        <v>15</v>
      </c>
      <c r="D18" s="155" t="str">
        <f t="shared" si="0"/>
        <v>15-SIGEN/44330</v>
      </c>
      <c r="E18" s="144" t="s">
        <v>364</v>
      </c>
      <c r="F18" s="144" t="str">
        <f>VLOOKUP('CAMBIOS (CONTROL)'!E18,'PRODUCT - SPRINT BACKLOG'!F:N,2,0)</f>
        <v>Como administrador del sistema requierpo poder ver el total de dinero amortizado en pedidos para evaluar inversion y forecast</v>
      </c>
      <c r="G18" s="144" t="str">
        <f>VLOOKUP('CAMBIOS (CONTROL)'!E18,'PRODUCT - SPRINT BACKLOG'!F:N,3,0)</f>
        <v>CASH_DATOS</v>
      </c>
      <c r="H18" s="135" t="str">
        <f>VLOOKUP('CAMBIOS (CONTROL)'!E18,'PRODUCT - SPRINT BACKLOG'!F:N,4,0)</f>
        <v>HECHO Y EN PRODUCCCION</v>
      </c>
      <c r="I18" s="134">
        <f>VLOOKUP('CAMBIOS (CONTROL)'!E18,'PRODUCT - SPRINT BACKLOG'!F:N,5,0)</f>
        <v>26</v>
      </c>
      <c r="J18" s="140">
        <f>VLOOKUP('CAMBIOS (CONTROL)'!E18,'PRODUCT - SPRINT BACKLOG'!F:N,7,0)</f>
        <v>2</v>
      </c>
      <c r="K18" s="147" t="str">
        <f t="shared" si="1"/>
        <v>2--SPRINT- SEM-#</v>
      </c>
      <c r="L18" s="141" t="s">
        <v>459</v>
      </c>
      <c r="M18" s="138">
        <v>44330</v>
      </c>
      <c r="N18" s="134" t="s">
        <v>19</v>
      </c>
      <c r="O18" s="135" t="s">
        <v>2</v>
      </c>
      <c r="P18" s="135" t="s">
        <v>8</v>
      </c>
      <c r="Q18" s="139" t="s">
        <v>460</v>
      </c>
      <c r="R18" s="148"/>
    </row>
    <row r="19" spans="3:18" ht="45.75" thickBot="1">
      <c r="C19">
        <v>16</v>
      </c>
      <c r="D19" s="155" t="str">
        <f t="shared" si="0"/>
        <v>16-SIGEN/44328</v>
      </c>
      <c r="E19" s="144" t="s">
        <v>365</v>
      </c>
      <c r="F19" s="144" t="str">
        <f>VLOOKUP('CAMBIOS (CONTROL)'!E19,'PRODUCT - SPRINT BACKLOG'!F:N,2,0)</f>
        <v>Como usuario del sistema requiero poder ver el inventario y existencia del Stock de sku's</v>
      </c>
      <c r="G19" s="144" t="str">
        <f>VLOOKUP('CAMBIOS (CONTROL)'!E19,'PRODUCT - SPRINT BACKLOG'!F:N,3,0)</f>
        <v>INVENTARIO</v>
      </c>
      <c r="H19" s="135" t="str">
        <f>VLOOKUP('CAMBIOS (CONTROL)'!E19,'PRODUCT - SPRINT BACKLOG'!F:N,4,0)</f>
        <v>TAREAS A FUTURO</v>
      </c>
      <c r="I19" s="134">
        <f>VLOOKUP('CAMBIOS (CONTROL)'!E19,'PRODUCT - SPRINT BACKLOG'!F:N,5,0)</f>
        <v>26</v>
      </c>
      <c r="J19" s="140">
        <f>VLOOKUP('CAMBIOS (CONTROL)'!E19,'PRODUCT - SPRINT BACKLOG'!F:N,7,0)</f>
        <v>4</v>
      </c>
      <c r="K19" s="147" t="str">
        <f t="shared" si="1"/>
        <v>4--SPRINT- SEM-#</v>
      </c>
      <c r="L19" s="141" t="s">
        <v>459</v>
      </c>
      <c r="M19" s="138">
        <v>44328</v>
      </c>
      <c r="N19" s="134" t="s">
        <v>19</v>
      </c>
      <c r="O19" s="135" t="s">
        <v>2</v>
      </c>
      <c r="P19" s="135" t="s">
        <v>8</v>
      </c>
      <c r="Q19" s="139" t="s">
        <v>460</v>
      </c>
      <c r="R19" s="148"/>
    </row>
    <row r="20" spans="3:18" ht="75.75" thickBot="1">
      <c r="C20">
        <v>17</v>
      </c>
      <c r="D20" s="155" t="str">
        <f t="shared" si="0"/>
        <v>17-SIGEN/44328</v>
      </c>
      <c r="E20" s="144" t="s">
        <v>367</v>
      </c>
      <c r="F20" s="144" t="str">
        <f>VLOOKUP('CAMBIOS (CONTROL)'!E20,'PRODUCT - SPRINT BACKLOG'!F:N,2,0)</f>
        <v>Como administrador del sistema requiero poder ver el total de los clientes que tengo edades de alta para poder evaluar el estatus del mismo, así como su cartera vencida</v>
      </c>
      <c r="G20" s="144" t="str">
        <f>VLOOKUP('CAMBIOS (CONTROL)'!E20,'PRODUCT - SPRINT BACKLOG'!F:N,3,0)</f>
        <v>CLIENTES</v>
      </c>
      <c r="H20" s="135" t="str">
        <f>VLOOKUP('CAMBIOS (CONTROL)'!E20,'PRODUCT - SPRINT BACKLOG'!F:N,4,0)</f>
        <v>TAREAS A FUTURO</v>
      </c>
      <c r="I20" s="134">
        <f>VLOOKUP('CAMBIOS (CONTROL)'!E20,'PRODUCT - SPRINT BACKLOG'!F:N,5,0)</f>
        <v>26</v>
      </c>
      <c r="J20" s="140">
        <f>VLOOKUP('CAMBIOS (CONTROL)'!E20,'PRODUCT - SPRINT BACKLOG'!F:N,7,0)</f>
        <v>4</v>
      </c>
      <c r="K20" s="147" t="str">
        <f t="shared" si="1"/>
        <v>4--SPRINT- SEM-#</v>
      </c>
      <c r="L20" s="141" t="s">
        <v>459</v>
      </c>
      <c r="M20" s="138">
        <v>44328</v>
      </c>
      <c r="N20" s="134" t="s">
        <v>19</v>
      </c>
      <c r="O20" s="135" t="s">
        <v>2</v>
      </c>
      <c r="P20" s="135" t="s">
        <v>8</v>
      </c>
      <c r="Q20" s="139" t="s">
        <v>460</v>
      </c>
      <c r="R20" s="148"/>
    </row>
    <row r="21" spans="3:18" ht="60.75" thickBot="1">
      <c r="C21">
        <v>18</v>
      </c>
      <c r="D21" s="155" t="str">
        <f t="shared" si="0"/>
        <v>18-SIGEN/44328</v>
      </c>
      <c r="E21" s="144" t="s">
        <v>368</v>
      </c>
      <c r="F21" s="144" t="str">
        <f>VLOOKUP('CAMBIOS (CONTROL)'!E21,'PRODUCT - SPRINT BACKLOG'!F:N,2,0)</f>
        <v>Como administrador del sistema requiro poder ver el historia de pedidos de los clientes para poder evaluar las compras generales de cada cliente.</v>
      </c>
      <c r="G21" s="144" t="str">
        <f>VLOOKUP('CAMBIOS (CONTROL)'!E21,'PRODUCT - SPRINT BACKLOG'!F:N,3,0)</f>
        <v>PEDIDOS</v>
      </c>
      <c r="H21" s="135" t="str">
        <f>VLOOKUP('CAMBIOS (CONTROL)'!E21,'PRODUCT - SPRINT BACKLOG'!F:N,4,0)</f>
        <v>TAREAS A FUTURO</v>
      </c>
      <c r="I21" s="134">
        <f>VLOOKUP('CAMBIOS (CONTROL)'!E21,'PRODUCT - SPRINT BACKLOG'!F:N,5,0)</f>
        <v>178</v>
      </c>
      <c r="J21" s="140">
        <f>VLOOKUP('CAMBIOS (CONTROL)'!E21,'PRODUCT - SPRINT BACKLOG'!F:N,7,0)</f>
        <v>4</v>
      </c>
      <c r="K21" s="147" t="str">
        <f t="shared" si="1"/>
        <v>4--SPRINT- SEM-#</v>
      </c>
      <c r="L21" s="141" t="s">
        <v>459</v>
      </c>
      <c r="M21" s="138">
        <v>44328</v>
      </c>
      <c r="N21" s="134" t="s">
        <v>19</v>
      </c>
      <c r="O21" s="135" t="s">
        <v>2</v>
      </c>
      <c r="P21" s="135" t="s">
        <v>8</v>
      </c>
      <c r="Q21" s="139" t="s">
        <v>460</v>
      </c>
      <c r="R21" s="148"/>
    </row>
    <row r="22" spans="3:18" ht="60.75" thickBot="1">
      <c r="C22">
        <v>19</v>
      </c>
      <c r="D22" s="155" t="str">
        <f t="shared" si="0"/>
        <v>19-SIGEN/44326</v>
      </c>
      <c r="E22" s="144" t="s">
        <v>369</v>
      </c>
      <c r="F22" s="144" t="str">
        <f>VLOOKUP('CAMBIOS (CONTROL)'!E22,'PRODUCT - SPRINT BACKLOG'!F:N,2,0)</f>
        <v>Como usuario del sistema requierpo poder dar de alta y baja a usuarios en eel sistema, para poder generar cotrol de accesos al mismo</v>
      </c>
      <c r="G22" s="144" t="str">
        <f>VLOOKUP('CAMBIOS (CONTROL)'!E22,'PRODUCT - SPRINT BACKLOG'!F:N,3,0)</f>
        <v>USUARIOS</v>
      </c>
      <c r="H22" s="135" t="str">
        <f>VLOOKUP('CAMBIOS (CONTROL)'!E22,'PRODUCT - SPRINT BACKLOG'!F:N,4,0)</f>
        <v>HECHO Y EN PRODUCCCION</v>
      </c>
      <c r="I22" s="134">
        <f>VLOOKUP('CAMBIOS (CONTROL)'!E22,'PRODUCT - SPRINT BACKLOG'!F:N,5,0)</f>
        <v>16</v>
      </c>
      <c r="J22" s="140">
        <f>VLOOKUP('CAMBIOS (CONTROL)'!E22,'PRODUCT - SPRINT BACKLOG'!F:N,7,0)</f>
        <v>3</v>
      </c>
      <c r="K22" s="147" t="str">
        <f t="shared" si="1"/>
        <v>3--SPRINT- SEM-#</v>
      </c>
      <c r="L22" s="141" t="s">
        <v>459</v>
      </c>
      <c r="M22" s="138">
        <v>44326</v>
      </c>
      <c r="N22" s="134" t="s">
        <v>19</v>
      </c>
      <c r="O22" s="135" t="s">
        <v>1</v>
      </c>
      <c r="P22" s="135" t="s">
        <v>7</v>
      </c>
      <c r="Q22" s="139" t="s">
        <v>460</v>
      </c>
      <c r="R22" s="148"/>
    </row>
    <row r="23" spans="3:18" ht="45.75" thickBot="1">
      <c r="C23">
        <v>20</v>
      </c>
      <c r="D23" s="155" t="str">
        <f t="shared" si="0"/>
        <v>20-SIGEN/44328</v>
      </c>
      <c r="E23" s="144" t="s">
        <v>370</v>
      </c>
      <c r="F23" s="144" t="str">
        <f>VLOOKUP('CAMBIOS (CONTROL)'!E23,'PRODUCT - SPRINT BACKLOG'!F:N,2,0)</f>
        <v>Como usuario del sistema requiero poder modificar un pedido del un cliente</v>
      </c>
      <c r="G23" s="144" t="str">
        <f>VLOOKUP('CAMBIOS (CONTROL)'!E23,'PRODUCT - SPRINT BACKLOG'!F:N,3,0)</f>
        <v>MODIFICAR_PEDIDO</v>
      </c>
      <c r="H23" s="135" t="str">
        <f>VLOOKUP('CAMBIOS (CONTROL)'!E23,'PRODUCT - SPRINT BACKLOG'!F:N,4,0)</f>
        <v>TAREAS A FUTURO</v>
      </c>
      <c r="I23" s="134">
        <f>VLOOKUP('CAMBIOS (CONTROL)'!E23,'PRODUCT - SPRINT BACKLOG'!F:N,5,0)</f>
        <v>178</v>
      </c>
      <c r="J23" s="140">
        <f>VLOOKUP('CAMBIOS (CONTROL)'!E23,'PRODUCT - SPRINT BACKLOG'!F:N,7,0)</f>
        <v>4</v>
      </c>
      <c r="K23" s="147" t="str">
        <f t="shared" si="1"/>
        <v>4--SPRINT- SEM-#</v>
      </c>
      <c r="L23" s="141" t="s">
        <v>459</v>
      </c>
      <c r="M23" s="138">
        <v>44328</v>
      </c>
      <c r="N23" s="134" t="s">
        <v>19</v>
      </c>
      <c r="O23" s="135" t="s">
        <v>2</v>
      </c>
      <c r="P23" s="135" t="s">
        <v>8</v>
      </c>
      <c r="Q23" s="139" t="s">
        <v>460</v>
      </c>
      <c r="R23" s="148"/>
    </row>
    <row r="24" spans="3:18" ht="45.75" thickBot="1">
      <c r="C24">
        <v>21</v>
      </c>
      <c r="D24" s="155" t="str">
        <f t="shared" si="0"/>
        <v>21-SIGEN/44328</v>
      </c>
      <c r="E24" s="144" t="s">
        <v>371</v>
      </c>
      <c r="F24" s="144" t="str">
        <f>VLOOKUP('CAMBIOS (CONTROL)'!E24,'PRODUCT - SPRINT BACKLOG'!F:N,2,0)</f>
        <v>Como usuario del sistema requiero poder dar de alta clientes o modificar datos.</v>
      </c>
      <c r="G24" s="144" t="str">
        <f>VLOOKUP('CAMBIOS (CONTROL)'!E24,'PRODUCT - SPRINT BACKLOG'!F:N,3,0)</f>
        <v>MODIFICAR_CLIENTES</v>
      </c>
      <c r="H24" s="135" t="str">
        <f>VLOOKUP('CAMBIOS (CONTROL)'!E24,'PRODUCT - SPRINT BACKLOG'!F:N,4,0)</f>
        <v>TAREAS A FUTURO</v>
      </c>
      <c r="I24" s="134">
        <f>VLOOKUP('CAMBIOS (CONTROL)'!E24,'PRODUCT - SPRINT BACKLOG'!F:N,5,0)</f>
        <v>42</v>
      </c>
      <c r="J24" s="140">
        <f>VLOOKUP('CAMBIOS (CONTROL)'!E24,'PRODUCT - SPRINT BACKLOG'!F:N,7,0)</f>
        <v>4</v>
      </c>
      <c r="K24" s="147" t="str">
        <f t="shared" si="1"/>
        <v>4--SPRINT- SEM-#</v>
      </c>
      <c r="L24" s="141" t="s">
        <v>459</v>
      </c>
      <c r="M24" s="138">
        <v>44328</v>
      </c>
      <c r="N24" s="134" t="s">
        <v>19</v>
      </c>
      <c r="O24" s="135" t="s">
        <v>2</v>
      </c>
      <c r="P24" s="135" t="s">
        <v>8</v>
      </c>
      <c r="Q24" s="139" t="s">
        <v>460</v>
      </c>
      <c r="R24" s="148"/>
    </row>
    <row r="25" spans="3:18" ht="45.75" thickBot="1">
      <c r="C25">
        <v>22</v>
      </c>
      <c r="D25" s="155" t="str">
        <f t="shared" si="0"/>
        <v>22-SIGEN/44328</v>
      </c>
      <c r="E25" s="144" t="s">
        <v>372</v>
      </c>
      <c r="F25" s="144" t="str">
        <f>VLOOKUP('CAMBIOS (CONTROL)'!E25,'PRODUCT - SPRINT BACKLOG'!F:N,2,0)</f>
        <v>Como usuario del sistema requiero poder hacer sugerencias de ajuste a mi inventario.</v>
      </c>
      <c r="G25" s="144" t="str">
        <f>VLOOKUP('CAMBIOS (CONTROL)'!E25,'PRODUCT - SPRINT BACKLOG'!F:N,3,0)</f>
        <v>MODIFICAR_INVENTARIO</v>
      </c>
      <c r="H25" s="135" t="str">
        <f>VLOOKUP('CAMBIOS (CONTROL)'!E25,'PRODUCT - SPRINT BACKLOG'!F:N,4,0)</f>
        <v>TAREAS A FUTURO</v>
      </c>
      <c r="I25" s="134">
        <f>VLOOKUP('CAMBIOS (CONTROL)'!E25,'PRODUCT - SPRINT BACKLOG'!F:N,5,0)</f>
        <v>110</v>
      </c>
      <c r="J25" s="140">
        <f>VLOOKUP('CAMBIOS (CONTROL)'!E25,'PRODUCT - SPRINT BACKLOG'!F:N,7,0)</f>
        <v>4</v>
      </c>
      <c r="K25" s="147" t="str">
        <f t="shared" si="1"/>
        <v>4--SPRINT- SEM-#</v>
      </c>
      <c r="L25" s="141" t="s">
        <v>459</v>
      </c>
      <c r="M25" s="138">
        <v>44328</v>
      </c>
      <c r="N25" s="134" t="s">
        <v>19</v>
      </c>
      <c r="O25" s="135" t="s">
        <v>2</v>
      </c>
      <c r="P25" s="135" t="s">
        <v>8</v>
      </c>
      <c r="Q25" s="139" t="s">
        <v>460</v>
      </c>
      <c r="R25" s="148"/>
    </row>
    <row r="26" spans="3:18" ht="45.75" thickBot="1">
      <c r="C26">
        <v>23</v>
      </c>
      <c r="D26" s="155" t="str">
        <f t="shared" si="0"/>
        <v>23-SIGEN/44326</v>
      </c>
      <c r="E26" s="144" t="s">
        <v>373</v>
      </c>
      <c r="F26" s="144" t="str">
        <f>VLOOKUP('CAMBIOS (CONTROL)'!E26,'PRODUCT - SPRINT BACKLOG'!F:N,2,0)</f>
        <v xml:space="preserve">Como usuario del sistema requiero poder ver el sistema en mi dispositivo portatil. </v>
      </c>
      <c r="G26" s="144" t="str">
        <f>VLOOKUP('CAMBIOS (CONTROL)'!E26,'PRODUCT - SPRINT BACKLOG'!F:N,3,0)</f>
        <v>RESPONSIVE</v>
      </c>
      <c r="H26" s="135" t="str">
        <f>VLOOKUP('CAMBIOS (CONTROL)'!E26,'PRODUCT - SPRINT BACKLOG'!F:N,4,0)</f>
        <v>HECHO Y EN PRODUCCCION</v>
      </c>
      <c r="I26" s="134">
        <f>VLOOKUP('CAMBIOS (CONTROL)'!E26,'PRODUCT - SPRINT BACKLOG'!F:N,5,0)</f>
        <v>68</v>
      </c>
      <c r="J26" s="140">
        <f>VLOOKUP('CAMBIOS (CONTROL)'!E26,'PRODUCT - SPRINT BACKLOG'!F:N,7,0)</f>
        <v>3</v>
      </c>
      <c r="K26" s="147" t="str">
        <f t="shared" si="1"/>
        <v>3--SPRINT- SEM-#</v>
      </c>
      <c r="L26" s="141" t="s">
        <v>459</v>
      </c>
      <c r="M26" s="138">
        <v>44326</v>
      </c>
      <c r="N26" s="134" t="s">
        <v>19</v>
      </c>
      <c r="O26" s="135" t="s">
        <v>2</v>
      </c>
      <c r="P26" s="135" t="s">
        <v>8</v>
      </c>
      <c r="Q26" s="139" t="s">
        <v>460</v>
      </c>
      <c r="R26" s="148"/>
    </row>
    <row r="27" spans="3:18" ht="45.75" thickBot="1">
      <c r="C27">
        <v>24</v>
      </c>
      <c r="D27" s="155" t="str">
        <f t="shared" si="0"/>
        <v>24-SIGEN/44326</v>
      </c>
      <c r="E27" s="144" t="s">
        <v>374</v>
      </c>
      <c r="F27" s="144" t="str">
        <f>VLOOKUP('CAMBIOS (CONTROL)'!E27,'PRODUCT - SPRINT BACKLOG'!F:N,2,0)</f>
        <v>Como usuario de sistema requiero poder tener un menu desplegable para poder ver con detalle los datos.</v>
      </c>
      <c r="G27" s="144" t="str">
        <f>VLOOKUP('CAMBIOS (CONTROL)'!E27,'PRODUCT - SPRINT BACKLOG'!F:N,3,0)</f>
        <v>MENU</v>
      </c>
      <c r="H27" s="135" t="str">
        <f>VLOOKUP('CAMBIOS (CONTROL)'!E27,'PRODUCT - SPRINT BACKLOG'!F:N,4,0)</f>
        <v>HECHO Y EN PRODUCCCION</v>
      </c>
      <c r="I27" s="134">
        <f>VLOOKUP('CAMBIOS (CONTROL)'!E27,'PRODUCT - SPRINT BACKLOG'!F:N,5,0)</f>
        <v>68</v>
      </c>
      <c r="J27" s="140">
        <f>VLOOKUP('CAMBIOS (CONTROL)'!E27,'PRODUCT - SPRINT BACKLOG'!F:N,7,0)</f>
        <v>2</v>
      </c>
      <c r="K27" s="147" t="str">
        <f t="shared" si="1"/>
        <v>2--SPRINT- SEM-#</v>
      </c>
      <c r="L27" s="141" t="s">
        <v>459</v>
      </c>
      <c r="M27" s="138">
        <v>44326</v>
      </c>
      <c r="N27" s="134" t="s">
        <v>19</v>
      </c>
      <c r="O27" s="135" t="s">
        <v>1</v>
      </c>
      <c r="P27" s="135" t="s">
        <v>7</v>
      </c>
      <c r="Q27" s="139" t="s">
        <v>460</v>
      </c>
      <c r="R27" s="148"/>
    </row>
    <row r="28" spans="3:18" ht="45.75" thickBot="1">
      <c r="C28">
        <v>25</v>
      </c>
      <c r="D28" s="155" t="str">
        <f t="shared" si="0"/>
        <v>25-SIGEN/44326</v>
      </c>
      <c r="E28" s="144" t="s">
        <v>375</v>
      </c>
      <c r="F28" s="144" t="str">
        <f>VLOOKUP('CAMBIOS (CONTROL)'!E28,'PRODUCT - SPRINT BACKLOG'!F:N,2,0)</f>
        <v>Como usuario del sistema requiepro poder ver a detalle cada pedido para poder ver si se puede facturar</v>
      </c>
      <c r="G28" s="144" t="str">
        <f>VLOOKUP('CAMBIOS (CONTROL)'!E28,'PRODUCT - SPRINT BACKLOG'!F:N,3,0)</f>
        <v>PEDIDOS_DETALLE</v>
      </c>
      <c r="H28" s="135" t="str">
        <f>VLOOKUP('CAMBIOS (CONTROL)'!E28,'PRODUCT - SPRINT BACKLOG'!F:N,4,0)</f>
        <v>HECHO Y EN PRODUCCCION</v>
      </c>
      <c r="I28" s="134">
        <f>VLOOKUP('CAMBIOS (CONTROL)'!E28,'PRODUCT - SPRINT BACKLOG'!F:N,5,0)</f>
        <v>42</v>
      </c>
      <c r="J28" s="140">
        <f>VLOOKUP('CAMBIOS (CONTROL)'!E28,'PRODUCT - SPRINT BACKLOG'!F:N,7,0)</f>
        <v>3</v>
      </c>
      <c r="K28" s="147" t="str">
        <f t="shared" si="1"/>
        <v>3--SPRINT- SEM-#</v>
      </c>
      <c r="L28" s="141" t="s">
        <v>459</v>
      </c>
      <c r="M28" s="138">
        <v>44326</v>
      </c>
      <c r="N28" s="134" t="s">
        <v>19</v>
      </c>
      <c r="O28" s="135" t="s">
        <v>2</v>
      </c>
      <c r="P28" s="135" t="s">
        <v>8</v>
      </c>
      <c r="Q28" s="139" t="s">
        <v>460</v>
      </c>
      <c r="R28" s="148"/>
    </row>
    <row r="29" spans="3:18" ht="60.75" thickBot="1">
      <c r="C29">
        <v>26</v>
      </c>
      <c r="D29" s="155" t="str">
        <f t="shared" si="0"/>
        <v>26-SIGEN/44326</v>
      </c>
      <c r="E29" s="144" t="s">
        <v>376</v>
      </c>
      <c r="F29" s="144" t="str">
        <f>VLOOKUP('CAMBIOS (CONTROL)'!E29,'PRODUCT - SPRINT BACKLOG'!F:N,2,0)</f>
        <v>Como usuario del sistema requiero poder ver el logo de la empresa en que estoy trabajando.</v>
      </c>
      <c r="G29" s="144" t="str">
        <f>VLOOKUP('CAMBIOS (CONTROL)'!E29,'PRODUCT - SPRINT BACKLOG'!F:N,3,0)</f>
        <v>LOGO</v>
      </c>
      <c r="H29" s="135" t="str">
        <f>VLOOKUP('CAMBIOS (CONTROL)'!E29,'PRODUCT - SPRINT BACKLOG'!F:N,4,0)</f>
        <v>HECHO Y EN PRODUCCCION</v>
      </c>
      <c r="I29" s="134">
        <f>VLOOKUP('CAMBIOS (CONTROL)'!E29,'PRODUCT - SPRINT BACKLOG'!F:N,5,0)</f>
        <v>68</v>
      </c>
      <c r="J29" s="140">
        <f>VLOOKUP('CAMBIOS (CONTROL)'!E29,'PRODUCT - SPRINT BACKLOG'!F:N,7,0)</f>
        <v>1</v>
      </c>
      <c r="K29" s="147" t="str">
        <f t="shared" si="1"/>
        <v>1--SPRINT- SEM-#</v>
      </c>
      <c r="L29" s="141" t="s">
        <v>458</v>
      </c>
      <c r="M29" s="138">
        <v>44326</v>
      </c>
      <c r="N29" s="134" t="s">
        <v>19</v>
      </c>
      <c r="O29" s="135" t="s">
        <v>1</v>
      </c>
      <c r="P29" s="135" t="s">
        <v>8</v>
      </c>
      <c r="Q29" s="139" t="s">
        <v>460</v>
      </c>
      <c r="R29" s="148"/>
    </row>
    <row r="30" spans="3:18" ht="16.5" thickBot="1">
      <c r="C30">
        <v>27</v>
      </c>
      <c r="D30" s="142" t="str">
        <f t="shared" si="0"/>
        <v>27-SIGEN/</v>
      </c>
      <c r="E30" s="143"/>
      <c r="F30" s="143"/>
      <c r="G30" s="143"/>
      <c r="H30" s="135"/>
      <c r="I30" s="134" t="e">
        <f>VLOOKUP('CAMBIOS (CONTROL)'!E30,'PRODUCT - SPRINT BACKLOG'!F:N,5,0)</f>
        <v>#N/A</v>
      </c>
      <c r="J30" s="140" t="e">
        <f>VLOOKUP('CAMBIOS (CONTROL)'!E30,'PRODUCT - SPRINT BACKLOG'!F:N,7,0)</f>
        <v>#N/A</v>
      </c>
      <c r="K30" s="147" t="e">
        <f t="shared" si="1"/>
        <v>#N/A</v>
      </c>
      <c r="L30" s="141"/>
      <c r="M30" s="138"/>
      <c r="N30" s="134"/>
      <c r="O30" s="135"/>
      <c r="P30" s="134"/>
      <c r="Q30" s="139"/>
      <c r="R30" s="148"/>
    </row>
    <row r="31" spans="3:18" ht="16.5" thickBot="1">
      <c r="C31">
        <v>28</v>
      </c>
      <c r="D31" s="142" t="str">
        <f t="shared" si="0"/>
        <v>28-SIGEN/</v>
      </c>
      <c r="E31" s="143"/>
      <c r="F31" s="143"/>
      <c r="G31" s="143"/>
      <c r="H31" s="135"/>
      <c r="I31" s="134" t="e">
        <f>VLOOKUP('CAMBIOS (CONTROL)'!E31,'PRODUCT - SPRINT BACKLOG'!F:N,5,0)</f>
        <v>#N/A</v>
      </c>
      <c r="J31" s="140" t="e">
        <f>VLOOKUP('CAMBIOS (CONTROL)'!E31,'PRODUCT - SPRINT BACKLOG'!F:N,7,0)</f>
        <v>#N/A</v>
      </c>
      <c r="K31" s="147" t="e">
        <f t="shared" si="1"/>
        <v>#N/A</v>
      </c>
      <c r="L31" s="141"/>
      <c r="M31" s="138"/>
      <c r="N31" s="134"/>
      <c r="O31" s="135"/>
      <c r="P31" s="134"/>
      <c r="Q31" s="139"/>
      <c r="R31" s="148"/>
    </row>
    <row r="32" spans="3:18" ht="16.5" thickBot="1">
      <c r="C32">
        <v>29</v>
      </c>
      <c r="D32" s="142" t="str">
        <f t="shared" si="0"/>
        <v>29-SIGEN/</v>
      </c>
      <c r="E32" s="143"/>
      <c r="F32" s="143"/>
      <c r="G32" s="143"/>
      <c r="H32" s="135"/>
      <c r="I32" s="134" t="e">
        <f>VLOOKUP('CAMBIOS (CONTROL)'!E32,'PRODUCT - SPRINT BACKLOG'!F:N,5,0)</f>
        <v>#N/A</v>
      </c>
      <c r="J32" s="140" t="e">
        <f>VLOOKUP('CAMBIOS (CONTROL)'!E32,'PRODUCT - SPRINT BACKLOG'!F:N,7,0)</f>
        <v>#N/A</v>
      </c>
      <c r="K32" s="147" t="e">
        <f t="shared" si="1"/>
        <v>#N/A</v>
      </c>
      <c r="L32" s="141"/>
      <c r="M32" s="138"/>
      <c r="N32" s="134"/>
      <c r="O32" s="135"/>
      <c r="P32" s="134"/>
      <c r="Q32" s="139"/>
      <c r="R32" s="148"/>
    </row>
    <row r="33" spans="3:18" ht="16.5" thickBot="1">
      <c r="C33">
        <v>30</v>
      </c>
      <c r="D33" s="142" t="str">
        <f t="shared" si="0"/>
        <v>30-SIGEN/</v>
      </c>
      <c r="E33" s="143"/>
      <c r="F33" s="143"/>
      <c r="G33" s="143"/>
      <c r="H33" s="135"/>
      <c r="I33" s="134" t="e">
        <f>VLOOKUP('CAMBIOS (CONTROL)'!E33,'PRODUCT - SPRINT BACKLOG'!F:N,5,0)</f>
        <v>#N/A</v>
      </c>
      <c r="J33" s="140" t="e">
        <f>VLOOKUP('CAMBIOS (CONTROL)'!E33,'PRODUCT - SPRINT BACKLOG'!F:N,7,0)</f>
        <v>#N/A</v>
      </c>
      <c r="K33" s="147" t="e">
        <f t="shared" si="1"/>
        <v>#N/A</v>
      </c>
      <c r="L33" s="141"/>
      <c r="M33" s="138"/>
      <c r="N33" s="134"/>
      <c r="O33" s="135"/>
      <c r="P33" s="134"/>
      <c r="Q33" s="139"/>
      <c r="R33" s="148"/>
    </row>
    <row r="34" spans="3:18" ht="16.5" thickBot="1">
      <c r="C34">
        <v>31</v>
      </c>
      <c r="D34" s="142" t="str">
        <f t="shared" si="0"/>
        <v>31-SIGEN/</v>
      </c>
      <c r="E34" s="143"/>
      <c r="F34" s="143"/>
      <c r="G34" s="143"/>
      <c r="H34" s="135"/>
      <c r="I34" s="134" t="e">
        <f>VLOOKUP('CAMBIOS (CONTROL)'!E34,'PRODUCT - SPRINT BACKLOG'!F:N,5,0)</f>
        <v>#N/A</v>
      </c>
      <c r="J34" s="140" t="e">
        <f>VLOOKUP('CAMBIOS (CONTROL)'!E34,'PRODUCT - SPRINT BACKLOG'!F:N,7,0)</f>
        <v>#N/A</v>
      </c>
      <c r="K34" s="147" t="e">
        <f t="shared" si="1"/>
        <v>#N/A</v>
      </c>
      <c r="L34" s="141"/>
      <c r="M34" s="138"/>
      <c r="N34" s="134"/>
      <c r="O34" s="135"/>
      <c r="P34" s="134"/>
      <c r="Q34" s="139"/>
      <c r="R34" s="148"/>
    </row>
    <row r="35" spans="3:18" ht="16.5" thickBot="1">
      <c r="C35">
        <v>32</v>
      </c>
      <c r="D35" s="142" t="str">
        <f t="shared" si="0"/>
        <v>32-SIGEN/</v>
      </c>
      <c r="E35" s="143"/>
      <c r="F35" s="143"/>
      <c r="G35" s="143"/>
      <c r="H35" s="135"/>
      <c r="I35" s="134" t="e">
        <f>VLOOKUP('CAMBIOS (CONTROL)'!E35,'PRODUCT - SPRINT BACKLOG'!F:N,5,0)</f>
        <v>#N/A</v>
      </c>
      <c r="J35" s="140" t="e">
        <f>VLOOKUP('CAMBIOS (CONTROL)'!E35,'PRODUCT - SPRINT BACKLOG'!F:N,7,0)</f>
        <v>#N/A</v>
      </c>
      <c r="K35" s="147" t="e">
        <f t="shared" si="1"/>
        <v>#N/A</v>
      </c>
      <c r="L35" s="141"/>
      <c r="M35" s="138"/>
      <c r="N35" s="134"/>
      <c r="O35" s="135"/>
      <c r="P35" s="134"/>
      <c r="Q35" s="139"/>
      <c r="R35" s="148"/>
    </row>
    <row r="36" spans="3:18" ht="16.5" thickBot="1">
      <c r="C36">
        <v>33</v>
      </c>
      <c r="D36" s="142" t="str">
        <f t="shared" si="0"/>
        <v>33-SIGEN/</v>
      </c>
      <c r="E36" s="143"/>
      <c r="F36" s="143"/>
      <c r="G36" s="143"/>
      <c r="H36" s="135"/>
      <c r="I36" s="134" t="e">
        <f>VLOOKUP('CAMBIOS (CONTROL)'!E36,'PRODUCT - SPRINT BACKLOG'!F:N,5,0)</f>
        <v>#N/A</v>
      </c>
      <c r="J36" s="140" t="e">
        <f>VLOOKUP('CAMBIOS (CONTROL)'!E36,'PRODUCT - SPRINT BACKLOG'!F:N,7,0)</f>
        <v>#N/A</v>
      </c>
      <c r="K36" s="147" t="e">
        <f t="shared" si="1"/>
        <v>#N/A</v>
      </c>
      <c r="L36" s="141"/>
      <c r="M36" s="138"/>
      <c r="N36" s="134"/>
      <c r="O36" s="135"/>
      <c r="P36" s="134"/>
      <c r="Q36" s="139"/>
      <c r="R36" s="148"/>
    </row>
    <row r="37" spans="3:18" ht="16.5" thickBot="1">
      <c r="C37">
        <v>34</v>
      </c>
      <c r="D37" s="142" t="str">
        <f t="shared" si="0"/>
        <v>34-SIGEN/</v>
      </c>
      <c r="E37" s="143"/>
      <c r="F37" s="143"/>
      <c r="G37" s="143"/>
      <c r="H37" s="135"/>
      <c r="I37" s="134" t="e">
        <f>VLOOKUP('CAMBIOS (CONTROL)'!E37,'PRODUCT - SPRINT BACKLOG'!F:N,5,0)</f>
        <v>#N/A</v>
      </c>
      <c r="J37" s="140" t="e">
        <f>VLOOKUP('CAMBIOS (CONTROL)'!E37,'PRODUCT - SPRINT BACKLOG'!F:N,7,0)</f>
        <v>#N/A</v>
      </c>
      <c r="K37" s="147" t="e">
        <f t="shared" si="1"/>
        <v>#N/A</v>
      </c>
      <c r="L37" s="149"/>
      <c r="M37" s="152"/>
      <c r="N37" s="151"/>
      <c r="O37" s="150"/>
      <c r="P37" s="151"/>
      <c r="Q37" s="153"/>
      <c r="R37"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TABLAS!$I$3:$I$4</xm:f>
          </x14:formula1>
          <xm:sqref>N4:N37</xm:sqref>
        </x14:dataValidation>
        <x14:dataValidation type="list" allowBlank="1" showInputMessage="1" showErrorMessage="1">
          <x14:formula1>
            <xm:f>'ROLES DE SCRUM.'!$C$4:$C$6</xm:f>
          </x14:formula1>
          <xm:sqref>P4:P37</xm:sqref>
        </x14:dataValidation>
        <x14:dataValidation type="list" allowBlank="1" showInputMessage="1" showErrorMessage="1">
          <x14:formula1>
            <xm:f>'ROLES DE SCRUM.'!$B$4:$B$6</xm:f>
          </x14:formula1>
          <xm:sqref>O4:O37</xm:sqref>
        </x14:dataValidation>
        <x14:dataValidation type="list" allowBlank="1" showInputMessage="1" showErrorMessage="1">
          <x14:formula1>
            <xm:f>TABLAS!$C$3:$C$8</xm:f>
          </x14:formula1>
          <xm:sqref>H4:H7</xm:sqref>
        </x14:dataValidation>
        <x14:dataValidation type="list" allowBlank="1" showInputMessage="1" showErrorMessage="1">
          <x14:formula1>
            <xm:f>TABLAS!$F$2:$F$19</xm:f>
          </x14:formula1>
          <xm:sqref>I4:I7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ROLES DE SCRUM.</vt:lpstr>
      <vt:lpstr>PRODUCT - SPRINT BACKLOG</vt:lpstr>
      <vt:lpstr>Hoja1</vt:lpstr>
      <vt:lpstr>DAILY SCRUM MEETING</vt:lpstr>
      <vt:lpstr>TARJETAS DE HISTORIA DE USUARIO</vt:lpstr>
      <vt:lpstr>TABLAS</vt:lpstr>
      <vt:lpstr>GRAFICAS </vt:lpstr>
      <vt:lpstr>CAMBIOS (CONTROL)</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DALIFAROL</dc:creator>
  <cp:lastModifiedBy>DALIFAROL</cp:lastModifiedBy>
  <dcterms:created xsi:type="dcterms:W3CDTF">2021-05-03T20:03:37Z</dcterms:created>
  <dcterms:modified xsi:type="dcterms:W3CDTF">2021-05-29T18:43:04Z</dcterms:modified>
</cp:coreProperties>
</file>