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dor\Desktop\MI SUV III SEMESTRE\PROYECTO 2\DALI LOG ++ TRABAJO FINAL\"/>
    </mc:Choice>
  </mc:AlternateContent>
  <bookViews>
    <workbookView xWindow="0" yWindow="0" windowWidth="15360" windowHeight="7740" firstSheet="2" activeTab="3"/>
  </bookViews>
  <sheets>
    <sheet name="ROLES DE SCRUM" sheetId="5" r:id="rId1"/>
    <sheet name="DAILY SCRUM MEETING" sheetId="7" r:id="rId2"/>
    <sheet name="PRODUCT-SPRINT BACKLOG" sheetId="1" r:id="rId3"/>
    <sheet name="CAMBIO (CONTROL)" sheetId="8" r:id="rId4"/>
    <sheet name="GRAFICOS DE CONTROL." sheetId="3" r:id="rId5"/>
    <sheet name="TABLAS Y DATOS BRUTOS" sheetId="6" r:id="rId6"/>
    <sheet name="DATOS ALEATORIOS" sheetId="4" state="hidden" r:id="rId7"/>
    <sheet name="TARJETAS DE HISTORIA DE USUARIO" sheetId="2" r:id="rId8"/>
  </sheets>
  <definedNames>
    <definedName name="_xlnm._FilterDatabase" localSheetId="4" hidden="1">'GRAFICOS DE CONTROL.'!$AO$2:$AY$24</definedName>
    <definedName name="_xlnm._FilterDatabase" localSheetId="2" hidden="1">'PRODUCT-SPRINT BACKLOG'!$B$4:$M$93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9" i="3" l="1"/>
  <c r="O18" i="3"/>
  <c r="O17" i="3"/>
  <c r="O16" i="3"/>
  <c r="O15" i="3"/>
  <c r="O14" i="3"/>
  <c r="O13" i="3"/>
  <c r="O12" i="3"/>
  <c r="O11" i="3"/>
  <c r="O10" i="3"/>
  <c r="O9" i="3"/>
  <c r="O8" i="3"/>
  <c r="O7" i="3"/>
  <c r="O6" i="3"/>
  <c r="O5" i="3"/>
  <c r="O4" i="3"/>
  <c r="M4" i="3"/>
  <c r="M5" i="3" s="1"/>
  <c r="M6" i="3" s="1"/>
  <c r="M7" i="3" s="1"/>
  <c r="M8" i="3" s="1"/>
  <c r="C6" i="8" l="1"/>
  <c r="C7" i="8"/>
  <c r="C13" i="8"/>
  <c r="C14" i="8"/>
  <c r="C15" i="8"/>
  <c r="C16" i="8"/>
  <c r="C17" i="8"/>
  <c r="C18" i="8"/>
  <c r="C19" i="8"/>
  <c r="C20" i="8"/>
  <c r="C21" i="8"/>
  <c r="C22" i="8"/>
  <c r="C23" i="8"/>
  <c r="C24" i="8"/>
  <c r="C25" i="8"/>
  <c r="C26" i="8"/>
  <c r="C27" i="8"/>
  <c r="C28" i="8"/>
  <c r="C29" i="8"/>
  <c r="C30" i="8"/>
  <c r="C31" i="8"/>
  <c r="C32" i="8"/>
  <c r="C33" i="8"/>
  <c r="C5" i="8"/>
  <c r="O27" i="1" l="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6" i="1"/>
  <c r="O7" i="1"/>
  <c r="O8" i="1"/>
  <c r="O9" i="1"/>
  <c r="O10" i="1"/>
  <c r="O11" i="1"/>
  <c r="O12" i="1"/>
  <c r="O13" i="1"/>
  <c r="O14" i="1"/>
  <c r="O15" i="1"/>
  <c r="O16" i="1"/>
  <c r="O17" i="1"/>
  <c r="O18" i="1"/>
  <c r="O19" i="1"/>
  <c r="O20" i="1"/>
  <c r="O21" i="1"/>
  <c r="O22" i="1"/>
  <c r="O23" i="1"/>
  <c r="O24" i="1"/>
  <c r="O25" i="1"/>
  <c r="O26" i="1"/>
  <c r="O5" i="1"/>
  <c r="J6" i="8"/>
  <c r="J7" i="8"/>
  <c r="J8" i="8"/>
  <c r="J9" i="8"/>
  <c r="J10" i="8"/>
  <c r="J11" i="8"/>
  <c r="J12" i="8" l="1"/>
  <c r="J13" i="8"/>
  <c r="J14" i="8"/>
  <c r="J15" i="8"/>
  <c r="J16" i="8"/>
  <c r="J17" i="8"/>
  <c r="J18" i="8"/>
  <c r="J19" i="8"/>
  <c r="J20" i="8"/>
  <c r="J21" i="8"/>
  <c r="J22" i="8"/>
  <c r="J23" i="8"/>
  <c r="J24" i="8"/>
  <c r="J25" i="8"/>
  <c r="J26" i="8"/>
  <c r="J27" i="8"/>
  <c r="J28" i="8"/>
  <c r="J29" i="8"/>
  <c r="J30" i="8"/>
  <c r="J31" i="8"/>
  <c r="J32" i="8"/>
  <c r="J33" i="8"/>
  <c r="J5" i="8"/>
  <c r="D5" i="4" l="1"/>
  <c r="N6" i="1"/>
  <c r="N7" i="1"/>
  <c r="N8" i="1"/>
  <c r="N9" i="1"/>
  <c r="N10" i="1"/>
  <c r="N11" i="1"/>
  <c r="N12" i="1"/>
  <c r="N13" i="1"/>
  <c r="N14" i="1"/>
  <c r="N15" i="1"/>
  <c r="N16" i="1"/>
  <c r="N17" i="1"/>
  <c r="N18" i="1"/>
  <c r="N19" i="1"/>
  <c r="N20" i="1"/>
  <c r="N21" i="1"/>
  <c r="N22" i="1"/>
  <c r="N23" i="1"/>
  <c r="N24" i="1"/>
  <c r="N25" i="1"/>
  <c r="N26" i="1"/>
  <c r="N5" i="1"/>
  <c r="W7" i="3"/>
  <c r="W6" i="3"/>
  <c r="W5" i="3"/>
  <c r="W4" i="3"/>
  <c r="W3" i="3"/>
  <c r="X3" i="3" s="1"/>
  <c r="X7" i="3"/>
  <c r="V5" i="3"/>
  <c r="V6" i="3"/>
  <c r="V7" i="3" s="1"/>
  <c r="V4" i="3"/>
  <c r="V3" i="3"/>
  <c r="T3" i="3"/>
  <c r="T4" i="3"/>
  <c r="T6" i="3"/>
  <c r="T7" i="3"/>
  <c r="T5" i="3"/>
  <c r="X6" i="3"/>
  <c r="X5" i="3"/>
  <c r="Q3" i="3"/>
  <c r="Q4" i="3" s="1"/>
  <c r="N17" i="3"/>
  <c r="N18" i="3"/>
  <c r="N19" i="3"/>
  <c r="N16" i="3"/>
  <c r="N14" i="3"/>
  <c r="N15" i="3"/>
  <c r="N13" i="3"/>
  <c r="N11" i="3"/>
  <c r="N12" i="3"/>
  <c r="N10" i="3"/>
  <c r="N8" i="3"/>
  <c r="N9" i="3"/>
  <c r="N7" i="3"/>
  <c r="N4" i="3"/>
  <c r="N5" i="3"/>
  <c r="N6" i="3"/>
  <c r="N3" i="3"/>
  <c r="K19" i="3"/>
  <c r="L19" i="3" s="1"/>
  <c r="K18" i="3"/>
  <c r="L18" i="3" s="1"/>
  <c r="K17" i="3"/>
  <c r="L17" i="3" s="1"/>
  <c r="K16" i="3"/>
  <c r="L16" i="3" s="1"/>
  <c r="K15" i="3"/>
  <c r="L15" i="3" s="1"/>
  <c r="K12" i="3"/>
  <c r="L12" i="3" s="1"/>
  <c r="K10" i="3"/>
  <c r="L10" i="3" s="1"/>
  <c r="K11" i="3"/>
  <c r="L11" i="3" s="1"/>
  <c r="K9" i="3"/>
  <c r="L9" i="3" s="1"/>
  <c r="K8" i="3"/>
  <c r="L8" i="3" s="1"/>
  <c r="K7" i="3"/>
  <c r="L7" i="3" s="1"/>
  <c r="K6" i="3"/>
  <c r="L6" i="3" s="1"/>
  <c r="K5" i="3"/>
  <c r="L5" i="3" s="1"/>
  <c r="K4" i="3"/>
  <c r="L4" i="3" s="1"/>
  <c r="K3" i="3"/>
  <c r="L3" i="3" s="1"/>
  <c r="E7" i="3"/>
  <c r="F7" i="3" s="1"/>
  <c r="K14" i="3" s="1"/>
  <c r="L14" i="3" s="1"/>
  <c r="I4" i="3"/>
  <c r="I5" i="3" s="1"/>
  <c r="I6" i="3" s="1"/>
  <c r="I7" i="3" s="1"/>
  <c r="I8" i="3" s="1"/>
  <c r="I9" i="3" s="1"/>
  <c r="M3" i="3" s="1"/>
  <c r="K235" i="7"/>
  <c r="K193" i="7"/>
  <c r="K151" i="7"/>
  <c r="K109" i="7"/>
  <c r="K46" i="7"/>
  <c r="K4" i="7"/>
  <c r="P6" i="5"/>
  <c r="P18" i="5"/>
  <c r="K319" i="7" s="1"/>
  <c r="P17" i="5"/>
  <c r="K298" i="7" s="1"/>
  <c r="P16" i="5"/>
  <c r="K277" i="7" s="1"/>
  <c r="J7" i="5"/>
  <c r="K7" i="5" s="1"/>
  <c r="P14" i="5" s="1"/>
  <c r="P15" i="5"/>
  <c r="K256" i="7" s="1"/>
  <c r="P12" i="5"/>
  <c r="P11" i="5"/>
  <c r="K172" i="7" s="1"/>
  <c r="P10" i="5"/>
  <c r="P9" i="5"/>
  <c r="K130" i="7" s="1"/>
  <c r="P8" i="5"/>
  <c r="P7" i="5"/>
  <c r="K88" i="7" s="1"/>
  <c r="P5" i="5"/>
  <c r="P4" i="5"/>
  <c r="K25" i="7" s="1"/>
  <c r="P3" i="5"/>
  <c r="N4" i="5"/>
  <c r="N5" i="5" s="1"/>
  <c r="N6" i="5" s="1"/>
  <c r="N7" i="5" s="1"/>
  <c r="N8" i="5" s="1"/>
  <c r="M11" i="5" s="1"/>
  <c r="L6" i="1"/>
  <c r="L7" i="1"/>
  <c r="L8" i="1"/>
  <c r="L9" i="1"/>
  <c r="L10" i="1"/>
  <c r="L11" i="1"/>
  <c r="L12" i="1"/>
  <c r="L13" i="1"/>
  <c r="L14" i="1"/>
  <c r="L15" i="1"/>
  <c r="L16" i="1"/>
  <c r="L17" i="1"/>
  <c r="L18" i="1"/>
  <c r="L19" i="1"/>
  <c r="L20" i="1"/>
  <c r="L21" i="1"/>
  <c r="L22" i="1"/>
  <c r="L23" i="1"/>
  <c r="L24" i="1"/>
  <c r="L25" i="1"/>
  <c r="L26" i="1"/>
  <c r="L5" i="1"/>
  <c r="E5" i="6"/>
  <c r="E6" i="6" s="1"/>
  <c r="E7" i="6" s="1"/>
  <c r="E8" i="6" s="1"/>
  <c r="E9" i="6" s="1"/>
  <c r="E10" i="6" s="1"/>
  <c r="E11" i="6" s="1"/>
  <c r="E12" i="6" s="1"/>
  <c r="E13" i="6" s="1"/>
  <c r="E14" i="6" s="1"/>
  <c r="E15" i="6" s="1"/>
  <c r="E16" i="6" s="1"/>
  <c r="E17" i="6" s="1"/>
  <c r="E18" i="6" s="1"/>
  <c r="E19" i="6" s="1"/>
  <c r="F6" i="1"/>
  <c r="F7" i="1"/>
  <c r="F8" i="1"/>
  <c r="F9" i="1"/>
  <c r="F10" i="1"/>
  <c r="F11" i="1"/>
  <c r="F12" i="1"/>
  <c r="F13" i="1"/>
  <c r="F14" i="1"/>
  <c r="F15" i="1"/>
  <c r="F16" i="1"/>
  <c r="F17" i="1"/>
  <c r="F18" i="1"/>
  <c r="F19" i="1"/>
  <c r="F20" i="1"/>
  <c r="F21" i="1"/>
  <c r="F22" i="1"/>
  <c r="F23" i="1"/>
  <c r="F24" i="1"/>
  <c r="F25" i="1"/>
  <c r="F26" i="1"/>
  <c r="F5" i="1"/>
  <c r="O3" i="3" l="1"/>
  <c r="T6" i="1"/>
  <c r="Y6" i="1" s="1"/>
  <c r="T8" i="1"/>
  <c r="Y8" i="1" s="1"/>
  <c r="T5" i="1"/>
  <c r="T7" i="1"/>
  <c r="Y7" i="1" s="1"/>
  <c r="T9" i="1"/>
  <c r="Y9" i="1" s="1"/>
  <c r="T86" i="1"/>
  <c r="T88" i="1"/>
  <c r="Y88" i="1" s="1"/>
  <c r="T87" i="1"/>
  <c r="Y87" i="1" s="1"/>
  <c r="T89" i="1"/>
  <c r="Y89" i="1" s="1"/>
  <c r="T80" i="1"/>
  <c r="T81" i="1"/>
  <c r="Y81" i="1" s="1"/>
  <c r="T74" i="1"/>
  <c r="Y74" i="1" s="1"/>
  <c r="T75" i="1"/>
  <c r="Y75" i="1" s="1"/>
  <c r="T73" i="1"/>
  <c r="T68" i="1"/>
  <c r="T69" i="1"/>
  <c r="Y69" i="1" s="1"/>
  <c r="T60" i="1"/>
  <c r="Y60" i="1" s="1"/>
  <c r="T62" i="1"/>
  <c r="Y62" i="1" s="1"/>
  <c r="T59" i="1"/>
  <c r="T63" i="1"/>
  <c r="Y63" i="1" s="1"/>
  <c r="T61" i="1"/>
  <c r="Y61" i="1" s="1"/>
  <c r="T52" i="1"/>
  <c r="Y52" i="1" s="1"/>
  <c r="T54" i="1"/>
  <c r="Y54" i="1" s="1"/>
  <c r="T51" i="1"/>
  <c r="T53" i="1"/>
  <c r="Y53" i="1" s="1"/>
  <c r="T42" i="1"/>
  <c r="Y42" i="1" s="1"/>
  <c r="T44" i="1"/>
  <c r="Y44" i="1" s="1"/>
  <c r="T46" i="1"/>
  <c r="Y46" i="1" s="1"/>
  <c r="T43" i="1"/>
  <c r="Y43" i="1" s="1"/>
  <c r="T41" i="1"/>
  <c r="T45" i="1"/>
  <c r="Y45" i="1" s="1"/>
  <c r="T32" i="1"/>
  <c r="T34" i="1"/>
  <c r="Y34" i="1" s="1"/>
  <c r="T35" i="1"/>
  <c r="Y35" i="1" s="1"/>
  <c r="T33" i="1"/>
  <c r="Y33" i="1" s="1"/>
  <c r="T24" i="1"/>
  <c r="Y24" i="1" s="1"/>
  <c r="T26" i="1"/>
  <c r="Y26" i="1" s="1"/>
  <c r="T23" i="1"/>
  <c r="T27" i="1"/>
  <c r="Y27" i="1" s="1"/>
  <c r="T25" i="1"/>
  <c r="Y25" i="1" s="1"/>
  <c r="T14" i="1"/>
  <c r="Y14" i="1" s="1"/>
  <c r="T16" i="1"/>
  <c r="Y16" i="1" s="1"/>
  <c r="T15" i="1"/>
  <c r="Y15" i="1" s="1"/>
  <c r="T13" i="1"/>
  <c r="T90" i="1"/>
  <c r="T92" i="1"/>
  <c r="Y92" i="1" s="1"/>
  <c r="T91" i="1"/>
  <c r="Y91" i="1" s="1"/>
  <c r="T93" i="1"/>
  <c r="Y93" i="1" s="1"/>
  <c r="T82" i="1"/>
  <c r="T84" i="1"/>
  <c r="Y84" i="1" s="1"/>
  <c r="T83" i="1"/>
  <c r="Y83" i="1" s="1"/>
  <c r="T85" i="1"/>
  <c r="Y85" i="1" s="1"/>
  <c r="T76" i="1"/>
  <c r="T78" i="1"/>
  <c r="Y78" i="1" s="1"/>
  <c r="T79" i="1"/>
  <c r="Y79" i="1" s="1"/>
  <c r="T77" i="1"/>
  <c r="Y77" i="1" s="1"/>
  <c r="T70" i="1"/>
  <c r="T72" i="1"/>
  <c r="Y72" i="1" s="1"/>
  <c r="T71" i="1"/>
  <c r="Y71" i="1" s="1"/>
  <c r="T64" i="1"/>
  <c r="T66" i="1"/>
  <c r="Y66" i="1" s="1"/>
  <c r="T67" i="1"/>
  <c r="Y67" i="1" s="1"/>
  <c r="T65" i="1"/>
  <c r="Y65" i="1" s="1"/>
  <c r="T56" i="1"/>
  <c r="Y56" i="1" s="1"/>
  <c r="T58" i="1"/>
  <c r="Y58" i="1" s="1"/>
  <c r="T55" i="1"/>
  <c r="T57" i="1"/>
  <c r="Y57" i="1" s="1"/>
  <c r="T48" i="1"/>
  <c r="Y48" i="1" s="1"/>
  <c r="T50" i="1"/>
  <c r="Y50" i="1" s="1"/>
  <c r="T47" i="1"/>
  <c r="T49" i="1"/>
  <c r="Y49" i="1" s="1"/>
  <c r="T36" i="1"/>
  <c r="T38" i="1"/>
  <c r="Y38" i="1" s="1"/>
  <c r="T40" i="1"/>
  <c r="Y40" i="1" s="1"/>
  <c r="T39" i="1"/>
  <c r="Y39" i="1" s="1"/>
  <c r="T37" i="1"/>
  <c r="Y37" i="1" s="1"/>
  <c r="T28" i="1"/>
  <c r="T30" i="1"/>
  <c r="Y30" i="1" s="1"/>
  <c r="T31" i="1"/>
  <c r="Y31" i="1" s="1"/>
  <c r="T29" i="1"/>
  <c r="Y29" i="1" s="1"/>
  <c r="T18" i="1"/>
  <c r="Y18" i="1" s="1"/>
  <c r="T20" i="1"/>
  <c r="Y20" i="1" s="1"/>
  <c r="T22" i="1"/>
  <c r="Y22" i="1" s="1"/>
  <c r="T19" i="1"/>
  <c r="Y19" i="1" s="1"/>
  <c r="T17" i="1"/>
  <c r="T21" i="1"/>
  <c r="Y21" i="1" s="1"/>
  <c r="T10" i="1"/>
  <c r="T12" i="1"/>
  <c r="Y12" i="1" s="1"/>
  <c r="T11" i="1"/>
  <c r="Y11" i="1" s="1"/>
  <c r="X4" i="3"/>
  <c r="Q5" i="3"/>
  <c r="Q6" i="3" s="1"/>
  <c r="K13" i="3"/>
  <c r="L13" i="3" s="1"/>
  <c r="M9" i="3"/>
  <c r="M10" i="3" s="1"/>
  <c r="M11" i="3" s="1"/>
  <c r="M12" i="3" s="1"/>
  <c r="M13" i="3" s="1"/>
  <c r="M14" i="3" s="1"/>
  <c r="M15" i="3" s="1"/>
  <c r="M16" i="3" s="1"/>
  <c r="M17" i="3" s="1"/>
  <c r="M18" i="3" s="1"/>
  <c r="M19" i="3" s="1"/>
  <c r="P13" i="5"/>
  <c r="K214" i="7" s="1"/>
  <c r="Q7" i="3" l="1"/>
  <c r="Q8" i="3"/>
  <c r="Q9" i="3" l="1"/>
  <c r="Q10" i="3" l="1"/>
  <c r="Q11" i="3" l="1"/>
  <c r="Q12" i="3" l="1"/>
  <c r="Q13" i="3" l="1"/>
  <c r="Q14" i="3" l="1"/>
  <c r="Q15" i="3" l="1"/>
  <c r="Q16" i="3" l="1"/>
  <c r="Q17" i="3" l="1"/>
  <c r="Q18" i="3" l="1"/>
  <c r="Q19" i="3" l="1"/>
  <c r="BI4" i="3" l="1"/>
  <c r="BI5" i="3" s="1"/>
  <c r="BI6" i="3" s="1"/>
  <c r="BI7" i="3" s="1"/>
  <c r="BI8" i="3" s="1"/>
  <c r="BI9" i="3" s="1"/>
  <c r="BI10" i="3" s="1"/>
  <c r="BI11" i="3" s="1"/>
  <c r="BI12" i="3" s="1"/>
  <c r="BI13" i="3" s="1"/>
  <c r="BI14" i="3" s="1"/>
  <c r="BI15" i="3" s="1"/>
  <c r="BI16" i="3" s="1"/>
  <c r="BI17" i="3" s="1"/>
  <c r="BI18" i="3" s="1"/>
  <c r="BI19" i="3" s="1"/>
  <c r="BI20" i="3" s="1"/>
  <c r="BI21" i="3" s="1"/>
  <c r="BI22" i="3" s="1"/>
  <c r="BI23" i="3" s="1"/>
  <c r="BI24" i="3" s="1"/>
  <c r="BJ4" i="3"/>
  <c r="BJ5" i="3" s="1"/>
  <c r="BJ6" i="3" s="1"/>
  <c r="BJ7" i="3" s="1"/>
  <c r="BJ8" i="3" s="1"/>
  <c r="BJ9" i="3" s="1"/>
  <c r="BJ10" i="3" s="1"/>
  <c r="BJ11" i="3" s="1"/>
  <c r="BJ12" i="3" s="1"/>
  <c r="BJ13" i="3" s="1"/>
  <c r="BJ14" i="3" s="1"/>
  <c r="BJ15" i="3" s="1"/>
  <c r="BJ16" i="3" s="1"/>
  <c r="BJ17" i="3" s="1"/>
  <c r="BJ18" i="3" s="1"/>
  <c r="BJ19" i="3" s="1"/>
  <c r="BJ20" i="3" s="1"/>
  <c r="BJ21" i="3" s="1"/>
  <c r="BJ22" i="3" s="1"/>
  <c r="BJ23" i="3" s="1"/>
  <c r="BJ24" i="3" s="1"/>
  <c r="BK4" i="3"/>
  <c r="BK5" i="3" s="1"/>
  <c r="BK6" i="3" s="1"/>
  <c r="BK7" i="3" s="1"/>
  <c r="BK8" i="3" s="1"/>
  <c r="BK9" i="3" s="1"/>
  <c r="BK10" i="3" s="1"/>
  <c r="BK11" i="3" s="1"/>
  <c r="BK12" i="3" s="1"/>
  <c r="BK13" i="3" s="1"/>
  <c r="BK14" i="3" s="1"/>
  <c r="BK15" i="3" s="1"/>
  <c r="BK16" i="3" s="1"/>
  <c r="BK17" i="3" s="1"/>
  <c r="BK18" i="3" s="1"/>
  <c r="BK19" i="3" s="1"/>
  <c r="BK20" i="3" s="1"/>
  <c r="BK21" i="3" s="1"/>
  <c r="BK22" i="3" s="1"/>
  <c r="BK23" i="3" s="1"/>
  <c r="BK24" i="3" s="1"/>
  <c r="BL4" i="3"/>
  <c r="BL5" i="3" s="1"/>
  <c r="BL6" i="3" s="1"/>
  <c r="BL7" i="3" s="1"/>
  <c r="BL8" i="3" s="1"/>
  <c r="BL9" i="3" s="1"/>
  <c r="BL10" i="3" s="1"/>
  <c r="BL11" i="3" s="1"/>
  <c r="BL12" i="3" s="1"/>
  <c r="BL13" i="3" s="1"/>
  <c r="BL14" i="3" s="1"/>
  <c r="BL15" i="3" s="1"/>
  <c r="BL16" i="3" s="1"/>
  <c r="BL17" i="3" s="1"/>
  <c r="BL18" i="3" s="1"/>
  <c r="BL19" i="3" s="1"/>
  <c r="BL20" i="3" s="1"/>
  <c r="BL21" i="3" s="1"/>
  <c r="BL22" i="3" s="1"/>
  <c r="BL23" i="3" s="1"/>
  <c r="BL24" i="3" s="1"/>
  <c r="BF1" i="3"/>
  <c r="BG1" i="3" s="1"/>
  <c r="BH1" i="3" s="1"/>
  <c r="BC4" i="3"/>
  <c r="BC5" i="3" s="1"/>
  <c r="BC6" i="3" s="1"/>
  <c r="BC7" i="3" s="1"/>
  <c r="BC8" i="3" s="1"/>
  <c r="BC9" i="3" s="1"/>
  <c r="BC10" i="3" s="1"/>
  <c r="BC11" i="3" s="1"/>
  <c r="BC12" i="3" s="1"/>
  <c r="BC13" i="3" s="1"/>
  <c r="BC14" i="3" s="1"/>
  <c r="BC15" i="3" s="1"/>
  <c r="BC16" i="3" s="1"/>
  <c r="BC17" i="3" s="1"/>
  <c r="BC18" i="3" s="1"/>
  <c r="BC19" i="3" s="1"/>
  <c r="BC20" i="3" s="1"/>
  <c r="BC21" i="3" s="1"/>
  <c r="BC22" i="3" s="1"/>
  <c r="BC23" i="3" s="1"/>
  <c r="BC24" i="3" s="1"/>
  <c r="BA4" i="3"/>
  <c r="BA5" i="3"/>
  <c r="BA6" i="3"/>
  <c r="BA7" i="3"/>
  <c r="BA8" i="3"/>
  <c r="BA9" i="3"/>
  <c r="BA10" i="3"/>
  <c r="BA11" i="3"/>
  <c r="BA12" i="3"/>
  <c r="BA13" i="3"/>
  <c r="BA14" i="3"/>
  <c r="BP6" i="3" s="1"/>
  <c r="BA15" i="3"/>
  <c r="BA16" i="3"/>
  <c r="BA17" i="3"/>
  <c r="BA18" i="3"/>
  <c r="BA19" i="3"/>
  <c r="BA20" i="3"/>
  <c r="BA21" i="3"/>
  <c r="BA22" i="3"/>
  <c r="BA23" i="3"/>
  <c r="BA24" i="3"/>
  <c r="BA3" i="3"/>
  <c r="AZ26" i="3"/>
  <c r="AZ27" i="3" s="1"/>
  <c r="BP5" i="3" l="1"/>
  <c r="BP7" i="3"/>
  <c r="BP3" i="3"/>
  <c r="BP4" i="3"/>
  <c r="BB4" i="3"/>
  <c r="BB5" i="3" s="1"/>
  <c r="BB6" i="3" s="1"/>
  <c r="BB7" i="3" s="1"/>
  <c r="BB8" i="3" s="1"/>
  <c r="BB9" i="3" s="1"/>
  <c r="BB10" i="3" s="1"/>
  <c r="BB11" i="3" s="1"/>
  <c r="BB12" i="3" s="1"/>
  <c r="BB13" i="3" s="1"/>
  <c r="BB14" i="3" s="1"/>
  <c r="BB15" i="3" s="1"/>
  <c r="BB16" i="3" s="1"/>
  <c r="BB17" i="3" s="1"/>
  <c r="BB18" i="3" s="1"/>
  <c r="BB19" i="3" s="1"/>
  <c r="BB20" i="3" s="1"/>
  <c r="BB21" i="3" s="1"/>
  <c r="BB22" i="3" s="1"/>
  <c r="BB23" i="3" s="1"/>
  <c r="BB24" i="3" s="1"/>
  <c r="BD6" i="1"/>
  <c r="BD5" i="1"/>
  <c r="BE5" i="1" s="1"/>
  <c r="AV93" i="1"/>
  <c r="AV92" i="1"/>
  <c r="AV91" i="1"/>
  <c r="AX90" i="1" s="1"/>
  <c r="AV89" i="1"/>
  <c r="AV88" i="1"/>
  <c r="AV87" i="1"/>
  <c r="AV85" i="1"/>
  <c r="AV84" i="1"/>
  <c r="AV83" i="1"/>
  <c r="AV81" i="1"/>
  <c r="AX80" i="1" s="1"/>
  <c r="AV79" i="1"/>
  <c r="AV78" i="1"/>
  <c r="AV77" i="1"/>
  <c r="AV75" i="1"/>
  <c r="AV74" i="1"/>
  <c r="AV72" i="1"/>
  <c r="AV71" i="1"/>
  <c r="AV69" i="1"/>
  <c r="AX68" i="1" s="1"/>
  <c r="AV67" i="1"/>
  <c r="AV66" i="1"/>
  <c r="AV65" i="1"/>
  <c r="AM64" i="1"/>
  <c r="AV63" i="1"/>
  <c r="AV62" i="1"/>
  <c r="AV61" i="1"/>
  <c r="AV60" i="1"/>
  <c r="AV58" i="1"/>
  <c r="AV57" i="1"/>
  <c r="AV56" i="1"/>
  <c r="AV54" i="1"/>
  <c r="AV53" i="1"/>
  <c r="AV52" i="1"/>
  <c r="AV50" i="1"/>
  <c r="AV49" i="1"/>
  <c r="AV48" i="1"/>
  <c r="AV46" i="1"/>
  <c r="AV45" i="1"/>
  <c r="AV44" i="1"/>
  <c r="AV43" i="1"/>
  <c r="AV42" i="1"/>
  <c r="AV40" i="1"/>
  <c r="AV39" i="1"/>
  <c r="AV38" i="1"/>
  <c r="AV37" i="1"/>
  <c r="AV35" i="1"/>
  <c r="AV34" i="1"/>
  <c r="AV33" i="1"/>
  <c r="AV31" i="1"/>
  <c r="AV30" i="1"/>
  <c r="AV29" i="1"/>
  <c r="AV27" i="1"/>
  <c r="AV26" i="1"/>
  <c r="AV25" i="1"/>
  <c r="AV24" i="1"/>
  <c r="AV22" i="1"/>
  <c r="AV21" i="1"/>
  <c r="AV20" i="1"/>
  <c r="AV19" i="1"/>
  <c r="AV18" i="1"/>
  <c r="AV16" i="1"/>
  <c r="AV15" i="1"/>
  <c r="AV14" i="1"/>
  <c r="AV12" i="1"/>
  <c r="AV11" i="1"/>
  <c r="AV9" i="1"/>
  <c r="AV8" i="1"/>
  <c r="AV6" i="1"/>
  <c r="AX32" i="1" l="1"/>
  <c r="AX47" i="1"/>
  <c r="BP8" i="3"/>
  <c r="AX28" i="1"/>
  <c r="AX36" i="1"/>
  <c r="AX10" i="1"/>
  <c r="AX23" i="1"/>
  <c r="AX51" i="1"/>
  <c r="AX59" i="1"/>
  <c r="AX86" i="1"/>
  <c r="AX5" i="1"/>
  <c r="AX17" i="1"/>
  <c r="AX73" i="1"/>
  <c r="AX76" i="1"/>
  <c r="AX82" i="1"/>
  <c r="BD7" i="1"/>
  <c r="AX13" i="1"/>
  <c r="AX41" i="1"/>
  <c r="AX55" i="1"/>
  <c r="AX64" i="1"/>
  <c r="AX70" i="1"/>
  <c r="BE7" i="1"/>
  <c r="BE6" i="1"/>
  <c r="BD8" i="1" l="1"/>
  <c r="BD9" i="1" s="1"/>
  <c r="DY9" i="2"/>
  <c r="EA5" i="2"/>
  <c r="DZ6" i="2"/>
  <c r="DS9" i="2"/>
  <c r="DU5" i="2"/>
  <c r="DT6" i="2"/>
  <c r="DM9" i="2"/>
  <c r="DN6" i="2"/>
  <c r="DO5" i="2"/>
  <c r="DG9" i="2"/>
  <c r="DH6" i="2"/>
  <c r="DI5" i="2"/>
  <c r="DA9" i="2"/>
  <c r="DC5" i="2"/>
  <c r="DB6" i="2"/>
  <c r="CU9" i="2"/>
  <c r="CV6" i="2"/>
  <c r="CW5" i="2"/>
  <c r="CO9" i="2"/>
  <c r="CQ5" i="2"/>
  <c r="CP6" i="2"/>
  <c r="CI9" i="2"/>
  <c r="CJ6" i="2"/>
  <c r="CK5" i="2"/>
  <c r="CC9" i="2"/>
  <c r="CE5" i="2"/>
  <c r="CD6" i="2"/>
  <c r="BW9" i="2"/>
  <c r="BX6" i="2"/>
  <c r="BY5" i="2"/>
  <c r="BQ9" i="2"/>
  <c r="BR6" i="2"/>
  <c r="BS5" i="2"/>
  <c r="BK9" i="2"/>
  <c r="BL6" i="2"/>
  <c r="BM5" i="2"/>
  <c r="BE9" i="2"/>
  <c r="BF6" i="2"/>
  <c r="BG5" i="2"/>
  <c r="AY9" i="2"/>
  <c r="AZ6" i="2"/>
  <c r="BA5" i="2"/>
  <c r="AS9" i="2"/>
  <c r="AT6" i="2"/>
  <c r="AU5" i="2"/>
  <c r="AM9" i="2"/>
  <c r="AN6" i="2"/>
  <c r="AO5" i="2"/>
  <c r="AG9" i="2"/>
  <c r="AH6" i="2"/>
  <c r="AI5" i="2"/>
  <c r="AA9" i="2"/>
  <c r="AB6" i="2"/>
  <c r="AC5" i="2"/>
  <c r="U9" i="2"/>
  <c r="V6" i="2"/>
  <c r="W5" i="2"/>
  <c r="O9" i="2"/>
  <c r="P6" i="2"/>
  <c r="Q5" i="2"/>
  <c r="I9" i="2"/>
  <c r="C9" i="2"/>
  <c r="J6" i="2"/>
  <c r="K5" i="2"/>
  <c r="D6" i="2"/>
  <c r="E5" i="2"/>
  <c r="AE92" i="1"/>
  <c r="AE93" i="1"/>
  <c r="AE91" i="1"/>
  <c r="AE88" i="1"/>
  <c r="AE89" i="1"/>
  <c r="AE87" i="1"/>
  <c r="AE84" i="1"/>
  <c r="AE85" i="1"/>
  <c r="AE83" i="1"/>
  <c r="AE81" i="1"/>
  <c r="AG80" i="1" s="1"/>
  <c r="AE78" i="1"/>
  <c r="AE79" i="1"/>
  <c r="AE77" i="1"/>
  <c r="AE75" i="1"/>
  <c r="AE74" i="1"/>
  <c r="AE72" i="1"/>
  <c r="AE71" i="1"/>
  <c r="AE69" i="1"/>
  <c r="AG68" i="1" s="1"/>
  <c r="AE66" i="1"/>
  <c r="AE67" i="1"/>
  <c r="AE65" i="1"/>
  <c r="AE61" i="1"/>
  <c r="AE62" i="1"/>
  <c r="AE63" i="1"/>
  <c r="AE60" i="1"/>
  <c r="AE57" i="1"/>
  <c r="AE58" i="1"/>
  <c r="AE56" i="1"/>
  <c r="AE53" i="1"/>
  <c r="AE54" i="1"/>
  <c r="AE52" i="1"/>
  <c r="AE49" i="1"/>
  <c r="AE50" i="1"/>
  <c r="AE48" i="1"/>
  <c r="AE43" i="1"/>
  <c r="AE44" i="1"/>
  <c r="AE45" i="1"/>
  <c r="AE46" i="1"/>
  <c r="AE42" i="1"/>
  <c r="AE38" i="1"/>
  <c r="AE39" i="1"/>
  <c r="AE40" i="1"/>
  <c r="AE37" i="1"/>
  <c r="AE34" i="1"/>
  <c r="AE35" i="1"/>
  <c r="AE33" i="1"/>
  <c r="AE30" i="1"/>
  <c r="AE31" i="1"/>
  <c r="AE29" i="1"/>
  <c r="V90" i="1"/>
  <c r="AM90" i="1" s="1"/>
  <c r="V86" i="1"/>
  <c r="AM86" i="1" s="1"/>
  <c r="V82" i="1"/>
  <c r="AM82" i="1" s="1"/>
  <c r="V80" i="1"/>
  <c r="AM80" i="1" s="1"/>
  <c r="V76" i="1"/>
  <c r="AM76" i="1" s="1"/>
  <c r="V73" i="1"/>
  <c r="AM73" i="1" s="1"/>
  <c r="V70" i="1"/>
  <c r="AM70" i="1" s="1"/>
  <c r="V68" i="1"/>
  <c r="AM68" i="1" s="1"/>
  <c r="V64" i="1"/>
  <c r="V59" i="1"/>
  <c r="AM59" i="1" s="1"/>
  <c r="V55" i="1"/>
  <c r="AM55" i="1" s="1"/>
  <c r="V51" i="1"/>
  <c r="AM51" i="1" s="1"/>
  <c r="V47" i="1"/>
  <c r="AM47" i="1" s="1"/>
  <c r="V41" i="1"/>
  <c r="AM41" i="1" s="1"/>
  <c r="V36" i="1"/>
  <c r="AM36" i="1" s="1"/>
  <c r="V32" i="1"/>
  <c r="AM32" i="1" s="1"/>
  <c r="AE25" i="1"/>
  <c r="AE26" i="1"/>
  <c r="AE27" i="1"/>
  <c r="AE24" i="1"/>
  <c r="V28" i="1"/>
  <c r="AM28" i="1" s="1"/>
  <c r="V23" i="1"/>
  <c r="AM23" i="1" s="1"/>
  <c r="V10" i="1"/>
  <c r="AM10" i="1" s="1"/>
  <c r="V5" i="1"/>
  <c r="AM5" i="1" s="1"/>
  <c r="U28" i="1"/>
  <c r="U34" i="1"/>
  <c r="AE8" i="1"/>
  <c r="AE9" i="1"/>
  <c r="AE11" i="1"/>
  <c r="AE12" i="1"/>
  <c r="AE14" i="1"/>
  <c r="AE15" i="1"/>
  <c r="AE16" i="1"/>
  <c r="AE18" i="1"/>
  <c r="AE19" i="1"/>
  <c r="AE20" i="1"/>
  <c r="AE21" i="1"/>
  <c r="AE22" i="1"/>
  <c r="AE6" i="1"/>
  <c r="U36" i="1"/>
  <c r="U44" i="1"/>
  <c r="U49" i="1"/>
  <c r="U53" i="1"/>
  <c r="U58" i="1"/>
  <c r="U59" i="1"/>
  <c r="U67" i="1"/>
  <c r="U68" i="1"/>
  <c r="CO5" i="2"/>
  <c r="U75" i="1"/>
  <c r="U79" i="1"/>
  <c r="DG5" i="2"/>
  <c r="U85" i="1"/>
  <c r="U88" i="1"/>
  <c r="U93" i="1"/>
  <c r="U12" i="1"/>
  <c r="U15" i="1"/>
  <c r="U20" i="1"/>
  <c r="U26" i="1"/>
  <c r="BE8" i="1" l="1"/>
  <c r="AG90" i="1"/>
  <c r="I5" i="2"/>
  <c r="BK5" i="2"/>
  <c r="CI5" i="2"/>
  <c r="AG28" i="1"/>
  <c r="AG32" i="1"/>
  <c r="AG59" i="1"/>
  <c r="AG76" i="1"/>
  <c r="AG82" i="1"/>
  <c r="AG86" i="1"/>
  <c r="AY5" i="2"/>
  <c r="BW5" i="2"/>
  <c r="CU5" i="2"/>
  <c r="AG73" i="1"/>
  <c r="AG70" i="1"/>
  <c r="AG64" i="1"/>
  <c r="AG55" i="1"/>
  <c r="AG51" i="1"/>
  <c r="AG47" i="1"/>
  <c r="AG41" i="1"/>
  <c r="AG36" i="1"/>
  <c r="AG23" i="1"/>
  <c r="U90" i="1"/>
  <c r="U91" i="1"/>
  <c r="DM5" i="2"/>
  <c r="DS5" i="2"/>
  <c r="DY5" i="2"/>
  <c r="AG17" i="1"/>
  <c r="CC5" i="2"/>
  <c r="DA5" i="2"/>
  <c r="BE5" i="2"/>
  <c r="BQ5" i="2"/>
  <c r="AG13" i="1"/>
  <c r="BD10" i="1"/>
  <c r="BE10" i="1" s="1"/>
  <c r="BE9" i="1"/>
  <c r="AG5" i="1"/>
  <c r="AG10" i="1"/>
  <c r="O5" i="2"/>
  <c r="U5" i="2"/>
  <c r="AA5" i="2"/>
  <c r="AG5" i="2"/>
  <c r="AM5" i="2"/>
  <c r="AS5" i="2"/>
  <c r="U92" i="1"/>
  <c r="U50" i="1"/>
  <c r="U52" i="1"/>
  <c r="U54" i="1"/>
  <c r="U48" i="1"/>
  <c r="U35" i="1"/>
  <c r="U40" i="1"/>
  <c r="U38" i="1"/>
  <c r="U42" i="1"/>
  <c r="U45" i="1"/>
  <c r="U43" i="1"/>
  <c r="U47" i="1"/>
  <c r="U51" i="1"/>
  <c r="U55" i="1"/>
  <c r="U56" i="1"/>
  <c r="U57" i="1"/>
  <c r="U62" i="1"/>
  <c r="U65" i="1"/>
  <c r="U66" i="1"/>
  <c r="U71" i="1"/>
  <c r="U72" i="1"/>
  <c r="U64" i="1"/>
  <c r="U70" i="1"/>
  <c r="U76" i="1"/>
  <c r="U82" i="1"/>
  <c r="U77" i="1"/>
  <c r="U78" i="1"/>
  <c r="U83" i="1"/>
  <c r="U84" i="1"/>
  <c r="U89" i="1"/>
  <c r="U32" i="1"/>
  <c r="U37" i="1"/>
  <c r="U39" i="1"/>
  <c r="U41" i="1"/>
  <c r="U46" i="1"/>
  <c r="U60" i="1"/>
  <c r="U63" i="1"/>
  <c r="U61" i="1"/>
  <c r="U69" i="1"/>
  <c r="U73" i="1"/>
  <c r="U80" i="1"/>
  <c r="U86" i="1"/>
  <c r="U74" i="1"/>
  <c r="U81" i="1"/>
  <c r="U87" i="1"/>
  <c r="U33" i="1"/>
  <c r="U10" i="1"/>
  <c r="U11" i="1"/>
  <c r="U21" i="1"/>
  <c r="U18" i="1"/>
  <c r="U19" i="1"/>
  <c r="U31" i="1"/>
  <c r="U13" i="1"/>
  <c r="U23" i="1"/>
  <c r="U16" i="1"/>
  <c r="U27" i="1"/>
  <c r="U25" i="1"/>
  <c r="U17" i="1"/>
  <c r="U14" i="1"/>
  <c r="U22" i="1"/>
  <c r="U24" i="1"/>
  <c r="U29" i="1"/>
  <c r="U30" i="1"/>
  <c r="BD11" i="1" l="1"/>
  <c r="U8" i="1"/>
  <c r="U6" i="1"/>
  <c r="U5" i="1"/>
  <c r="U7" i="1"/>
  <c r="U9" i="1"/>
  <c r="BE11" i="1" l="1"/>
  <c r="BD12" i="1"/>
  <c r="BE12" i="1" l="1"/>
  <c r="BD13" i="1"/>
  <c r="BE13" i="1" l="1"/>
  <c r="BD14" i="1"/>
  <c r="BD15" i="1" l="1"/>
  <c r="BE14" i="1"/>
  <c r="BD16" i="1" l="1"/>
  <c r="BE15" i="1"/>
  <c r="BD17" i="1" l="1"/>
  <c r="BE16" i="1"/>
  <c r="BE17" i="1" l="1"/>
  <c r="BD18" i="1"/>
  <c r="BD19" i="1" l="1"/>
  <c r="BE18" i="1"/>
  <c r="BE19" i="1" l="1"/>
  <c r="BD20" i="1"/>
  <c r="BE20" i="1" l="1"/>
  <c r="BD21" i="1"/>
  <c r="BE21" i="1" s="1"/>
  <c r="C5" i="2"/>
  <c r="C8" i="8"/>
  <c r="C9" i="8"/>
  <c r="C10" i="8"/>
  <c r="C11" i="8"/>
  <c r="C12" i="8"/>
</calcChain>
</file>

<file path=xl/sharedStrings.xml><?xml version="1.0" encoding="utf-8"?>
<sst xmlns="http://schemas.openxmlformats.org/spreadsheetml/2006/main" count="2418" uniqueCount="719">
  <si>
    <t>Identificador (ID) de la Historia</t>
  </si>
  <si>
    <t>Enunciado de la Historia</t>
  </si>
  <si>
    <t>Alias</t>
  </si>
  <si>
    <t>Estado</t>
  </si>
  <si>
    <t>Comentarios</t>
  </si>
  <si>
    <t>Se necesita desarrollar Prototipo y esquema general, con la finalidad de generar estándares de diseño y funcionalidad UX-UI</t>
  </si>
  <si>
    <t>En proceso</t>
  </si>
  <si>
    <t>Se necesita desarrollar Diseño de tipografía y estilos con la finalidad de estandarizar diseños y generar identidad de marca.</t>
  </si>
  <si>
    <t>Tipografía</t>
  </si>
  <si>
    <t>EN proceso</t>
  </si>
  <si>
    <t>*Diseño de tipografía general.</t>
  </si>
  <si>
    <t>Se necesita desarrollar Banner´s de publicidad buscando colocar los sku de oportunidad.</t>
  </si>
  <si>
    <t>*Definir como se empleará la publicidad grafica</t>
  </si>
  <si>
    <t>Se necesita desarrollar Diseño de Menús de navegación con la finalidad de generar estándares de diseño y funcionalidad UX-UI</t>
  </si>
  <si>
    <t>*Diseñar menú de navegación por modelo de tamaño de reponsive web desing.</t>
  </si>
  <si>
    <t>PINICIO</t>
  </si>
  <si>
    <t>/DALI-LOG</t>
  </si>
  <si>
    <t xml:space="preserve">ENTREGABLE </t>
  </si>
  <si>
    <t>CONSECUTIVO</t>
  </si>
  <si>
    <t>PROYECTO</t>
  </si>
  <si>
    <t>*Usar diseño a escala real.
**A un 50% de semejanza con el entregable final.</t>
  </si>
  <si>
    <t>BANNER</t>
  </si>
  <si>
    <t>LAYOUT</t>
  </si>
  <si>
    <t>PCOMENTARIOS_CALIF</t>
  </si>
  <si>
    <t>PEXAMEN_VOCA</t>
  </si>
  <si>
    <t>PAPRENDIZAJE_PORTAL</t>
  </si>
  <si>
    <t>PREGISTRO_CONTACTO</t>
  </si>
  <si>
    <t>PCERTIFICACION_FINALIZACION</t>
  </si>
  <si>
    <t>CAMPOS</t>
  </si>
  <si>
    <t xml:space="preserve">SERVIDOR </t>
  </si>
  <si>
    <t>DISEÑO_LAYOUT</t>
  </si>
  <si>
    <t>MENU_PORTAL</t>
  </si>
  <si>
    <t>LINK'S</t>
  </si>
  <si>
    <t>#</t>
  </si>
  <si>
    <t xml:space="preserve">URGENTE </t>
  </si>
  <si>
    <t xml:space="preserve">ALTA </t>
  </si>
  <si>
    <t>MEDIANA</t>
  </si>
  <si>
    <t>BAJA</t>
  </si>
  <si>
    <t>SEM</t>
  </si>
  <si>
    <t>-#1</t>
  </si>
  <si>
    <t>-#2</t>
  </si>
  <si>
    <t>-#3</t>
  </si>
  <si>
    <t>-#4</t>
  </si>
  <si>
    <t>COMENT_LAYOUT</t>
  </si>
  <si>
    <t>MENÚ</t>
  </si>
  <si>
    <t xml:space="preserve">Se requiere diseñar los campos que tendrá en registro principal para los beneficios de usuarios registrados </t>
  </si>
  <si>
    <t>Se requiere diseñar el layout de cómo estará la pagina de registro</t>
  </si>
  <si>
    <t>Se requiere diseñar el layout de cómo estará la pagina o el portal de aprendizaje.</t>
  </si>
  <si>
    <t>Diseño de menús principales para poder navegar el en portal de usuarios.</t>
  </si>
  <si>
    <t>Se requiere diseñar el modelo de navegación del portal de aprendizaje.</t>
  </si>
  <si>
    <t>NAVEGACIÓN</t>
  </si>
  <si>
    <t>Se requiere diseñar el layout de cómo estará la pagina o el portal de comentarios.</t>
  </si>
  <si>
    <t xml:space="preserve">Definir como será la calificación de los usuarios </t>
  </si>
  <si>
    <t>CALIFICACIÓN</t>
  </si>
  <si>
    <t>Se requiere definir una validación de los comentarios para poder evitar comentarios que puedan ser agresivos u ofensivos</t>
  </si>
  <si>
    <t>PUBLICACIÓN</t>
  </si>
  <si>
    <t>CARACTERES</t>
  </si>
  <si>
    <t>TIEMPO</t>
  </si>
  <si>
    <t>Se requiere diseñar el layout de cómo estará la pagina DE EXAMEN.</t>
  </si>
  <si>
    <t>Se requiere diseñar los campos de formularios.</t>
  </si>
  <si>
    <t>Se requiere diseñar la forma en que se enviaran los registros al servidor.</t>
  </si>
  <si>
    <t>Se requiere diseñar el tipo de documento que se genere como respuesta a al formulario.</t>
  </si>
  <si>
    <t>RESPUESTA</t>
  </si>
  <si>
    <t>CAMPOS_EXAMEN</t>
  </si>
  <si>
    <t>LAYOUT_EXAMEN</t>
  </si>
  <si>
    <t>ALERTA</t>
  </si>
  <si>
    <t>-#5</t>
  </si>
  <si>
    <t>-#7</t>
  </si>
  <si>
    <t>-#8</t>
  </si>
  <si>
    <t>-#9</t>
  </si>
  <si>
    <t>-#10</t>
  </si>
  <si>
    <t>-#11</t>
  </si>
  <si>
    <t>-#12</t>
  </si>
  <si>
    <t>-#13</t>
  </si>
  <si>
    <t>-#14</t>
  </si>
  <si>
    <t>-#15</t>
  </si>
  <si>
    <t>-#16</t>
  </si>
  <si>
    <t>-#17</t>
  </si>
  <si>
    <t>-#18</t>
  </si>
  <si>
    <t>-#19</t>
  </si>
  <si>
    <t>-#20</t>
  </si>
  <si>
    <t>-#21</t>
  </si>
  <si>
    <t>-#22</t>
  </si>
  <si>
    <t>-#23</t>
  </si>
  <si>
    <t>Se requiere definir lugar de  link's para consulta de documentos externos.</t>
  </si>
  <si>
    <t>*definir caracteres en total a publicar</t>
  </si>
  <si>
    <t>*Diseño de pagina de examen</t>
  </si>
  <si>
    <t>*Diseño de formularios de examen.</t>
  </si>
  <si>
    <t xml:space="preserve">*Diseño de alertas y de que tipo, ejemplo PopApp's, </t>
  </si>
  <si>
    <t>/DALÍ-LOG</t>
  </si>
  <si>
    <t>*Diseño de los campos que se atendrán y de que tipo para poder hacer mas rápido los cuestionarios.
**Diseñar que los campos sea de llenado automático e inteligente.</t>
  </si>
  <si>
    <t>*Definir como es que se llevaran a cabo los registros de los campos en el servidor.</t>
  </si>
  <si>
    <t>*Generar el Layout de pagina
**Generar layout en formato responsive</t>
  </si>
  <si>
    <t>*Definir como es que los usuarios podrán navegar en la pagina para poder establecer métodos de usabilidad.</t>
  </si>
  <si>
    <t>*Definir los lugares y formatos de los link's externos para poder ser identificados por el usuarios, por ejemplo que se abran en una nueva pestaña o pagina para evitar que se abandone la que están usando actualmente.</t>
  </si>
  <si>
    <t xml:space="preserve">*definir como será el formato de calificación de los usuario si la pagina </t>
  </si>
  <si>
    <t>*Validación de los comentarios antes de su publicación.</t>
  </si>
  <si>
    <t>Definir el numero de caracteres y gráficos en los comentarios que se generen.</t>
  </si>
  <si>
    <t>Se requiere definir tiempo de publicación de comentarios en portal</t>
  </si>
  <si>
    <t>*Definir tiempo de publicación de comentarios o alerta de negativa a publicación y motivo general</t>
  </si>
  <si>
    <t>*Diseño de envió de respuesta  a los campos.</t>
  </si>
  <si>
    <t xml:space="preserve">*Diseño de documento que se generar como respuesta </t>
  </si>
  <si>
    <t xml:space="preserve">Se requiere generar una alerta de finalización de cursos </t>
  </si>
  <si>
    <t xml:space="preserve">Se requiere generar un documento y su formato para certificar la finalización de los cursos </t>
  </si>
  <si>
    <t>CERTIFICACIÓN</t>
  </si>
  <si>
    <t>*Generación de documento de finalización.</t>
  </si>
  <si>
    <t>Puntos de historia</t>
  </si>
  <si>
    <t>Responsable</t>
  </si>
  <si>
    <t>TOTAL</t>
  </si>
  <si>
    <t>Revisión del Sprint</t>
  </si>
  <si>
    <r>
      <t xml:space="preserve">Tarea: </t>
    </r>
    <r>
      <rPr>
        <b/>
        <sz val="10"/>
        <color theme="1"/>
        <rFont val="Calibri"/>
        <family val="2"/>
        <scheme val="minor"/>
      </rPr>
      <t>Diseño de Layout.</t>
    </r>
  </si>
  <si>
    <t>Diseño general y modelo de página de inicio. Espacios y lugares de información.</t>
  </si>
  <si>
    <t>Sin revisar</t>
  </si>
  <si>
    <r>
      <t xml:space="preserve">Tarea: </t>
    </r>
    <r>
      <rPr>
        <b/>
        <sz val="10"/>
        <color theme="1"/>
        <rFont val="Calibri"/>
        <family val="2"/>
        <scheme val="minor"/>
      </rPr>
      <t>Esquema general de página.</t>
    </r>
  </si>
  <si>
    <t>Se presenta modelo general de página de inicio conforme al 50% de semejanza a la realidad</t>
  </si>
  <si>
    <r>
      <t xml:space="preserve">Tarea: </t>
    </r>
    <r>
      <rPr>
        <b/>
        <sz val="10"/>
        <color theme="1"/>
        <rFont val="Calibri"/>
        <family val="2"/>
        <scheme val="minor"/>
      </rPr>
      <t>Definir Modelo Responsive web Desing.</t>
    </r>
  </si>
  <si>
    <t>Por asignar</t>
  </si>
  <si>
    <t>Sin revisar.</t>
  </si>
  <si>
    <t xml:space="preserve">Tarea modelo de tipografías </t>
  </si>
  <si>
    <t>Se coordinan equipo de desarrollo y diseño para generar modelo de tipografías en capas.</t>
  </si>
  <si>
    <t>Tarea generación de layout de tipografías usadas para estandarización de proceso.</t>
  </si>
  <si>
    <t xml:space="preserve">Tarea diseñar plantilla de SKU  de oportunidad para futuros cambios rápidos </t>
  </si>
  <si>
    <t>Diseño de lugar y espacio de SKU de oportunidad.</t>
  </si>
  <si>
    <t>Diseñador gráfico y programador forntend.</t>
  </si>
  <si>
    <t>Tarea definir lugar y espacios disponibles para banner´s. cantidad de espacios a usar</t>
  </si>
  <si>
    <t>Definir lugar banner de publicidad y patrocinadores externos</t>
  </si>
  <si>
    <t>Diseñador gráfico y MKT team</t>
  </si>
  <si>
    <t>Tarea en caso de requerir definir espacios para publicidad externa.</t>
  </si>
  <si>
    <t>Definir cantidad de sku publicados y espacios en modelo de cajas estándar</t>
  </si>
  <si>
    <t>Tarea definir tipos de menú a usar</t>
  </si>
  <si>
    <t>Se define bosquejo de estructura menús de navegación por modelo o tipo de diseño o tamaño.</t>
  </si>
  <si>
    <t>Se define formato y contenidos de menús de navegación.</t>
  </si>
  <si>
    <t xml:space="preserve">Tarea presentar diseño de pruebas de usabilidad </t>
  </si>
  <si>
    <t>Presentación de menús y pruebas de funcionalidad UX, UI</t>
  </si>
  <si>
    <t>Tarea diseño de articule para comentarios  diseño básico de caja de comentarios y caracteres a usar modelos de comentarios general</t>
  </si>
  <si>
    <t>Diseño de caja de comentarios, como se presentará en página.</t>
  </si>
  <si>
    <t>Tarea diseño básico de registro de clientes.</t>
  </si>
  <si>
    <t>ID DE LA HISTORIA</t>
  </si>
  <si>
    <t>Estimado original
HRS.</t>
  </si>
  <si>
    <r>
      <t xml:space="preserve">Elemento de trabajo pendiente
</t>
    </r>
    <r>
      <rPr>
        <b/>
        <sz val="14"/>
        <color rgb="FFFFFFFF"/>
        <rFont val="Calibri"/>
        <family val="2"/>
        <scheme val="minor"/>
      </rPr>
      <t>TAREAS</t>
    </r>
  </si>
  <si>
    <t>Tarea: Definir lenguajes de programación.</t>
  </si>
  <si>
    <t xml:space="preserve">Se requiere alojar la información en una base de datos en el host o servidor </t>
  </si>
  <si>
    <t>TAREA #1</t>
  </si>
  <si>
    <t>TAREA #2</t>
  </si>
  <si>
    <t>TAREA #3</t>
  </si>
  <si>
    <t>TAREA#4</t>
  </si>
  <si>
    <t>TAREA #4</t>
  </si>
  <si>
    <t>TAREA #5</t>
  </si>
  <si>
    <t>SEM 1</t>
  </si>
  <si>
    <t>SEM 2</t>
  </si>
  <si>
    <t>SEM 3</t>
  </si>
  <si>
    <t>SEM 4</t>
  </si>
  <si>
    <t>Se definen partes de la pagina de registro.</t>
  </si>
  <si>
    <t>diseñador UX, UI</t>
  </si>
  <si>
    <t xml:space="preserve">Definir la fuente de la letra de las preguntas </t>
  </si>
  <si>
    <t>Definir el host de alojamiento de la pagina.</t>
  </si>
  <si>
    <t xml:space="preserve">programador backend, </t>
  </si>
  <si>
    <t>Diseñar la base de datos de forma que sea optima.</t>
  </si>
  <si>
    <t>Darle formato a la base de datos.</t>
  </si>
  <si>
    <t>Generar diseño de consultas y registros en la base de datos.</t>
  </si>
  <si>
    <t xml:space="preserve">Diseñar formato de consultas y registros para poder acceder en la base de datos </t>
  </si>
  <si>
    <t>Diseño general de layout de la pagina.</t>
  </si>
  <si>
    <t xml:space="preserve">diseño de colores de pagina de registro </t>
  </si>
  <si>
    <t xml:space="preserve">Diseño general de pagina de registro y definir colores de pagina </t>
  </si>
  <si>
    <t>Color de los links para poder diferenciarlos.</t>
  </si>
  <si>
    <t>Definir Ubicación de los links</t>
  </si>
  <si>
    <t>Diseñar caja de comentarios para pagina de comentarios.</t>
  </si>
  <si>
    <t>programador backend y diseñador</t>
  </si>
  <si>
    <t>diseñador grafico y forntend</t>
  </si>
  <si>
    <t>Generar lista de palabras prohibidas</t>
  </si>
  <si>
    <t xml:space="preserve">Lista de palabras prohibidas </t>
  </si>
  <si>
    <t>Diseñador web y forntend.</t>
  </si>
  <si>
    <t>Definir lenguajes de programación básica como HTML, CSS, JAVASCRIPT, y framework.</t>
  </si>
  <si>
    <t>Programador forntend.</t>
  </si>
  <si>
    <t>Diseñador gráfico y forntend.</t>
  </si>
  <si>
    <t>Definir modelo de estructura general de pagina LAYOUT</t>
  </si>
  <si>
    <t>Diseñador gráfico, programador forntend</t>
  </si>
  <si>
    <t>Se genera Layout de tipografías para futuras páginas o modificaciones.</t>
  </si>
  <si>
    <t>Diseñador gráfico, programador forntend.</t>
  </si>
  <si>
    <t>Diseñador gráfico,  programador forntend.</t>
  </si>
  <si>
    <t>Tarea contenido de menú, Inicio, sku, promociones, etc.</t>
  </si>
  <si>
    <t>MKT, diseñador gráfico, forntend, diseñador UX, UI</t>
  </si>
  <si>
    <t>Diseñador gráfico, forntend, diseñador UX.</t>
  </si>
  <si>
    <t>Diseñar layout de la pagina de registro en general, como estarán diseñadas las partes de la pagina.</t>
  </si>
  <si>
    <t>diseñador y programador FORNTEND</t>
  </si>
  <si>
    <t>Dividir las preguntas por categorías, dependiendo.</t>
  </si>
  <si>
    <t>Diseñar las preguntas para que puedan ser de selección múltiple, para hacer mas rápido el llenado del formulario.</t>
  </si>
  <si>
    <t>Definir el formato de las preguntas para que sea mas ágil su llenado.</t>
  </si>
  <si>
    <t>Programador forntend.
Diseñador UX, UI</t>
  </si>
  <si>
    <t xml:space="preserve">Diseñar el "Font" o la fuente de las preguntas para que estén uniformes y se puede apreciar estándares en la fuente de la misma </t>
  </si>
  <si>
    <t>Reservar los derechos de alojamiento de la base de tatos en algún prestador de servicio de renta de host.</t>
  </si>
  <si>
    <t>Diseño de layout de la pagina de registro de los usuarios</t>
  </si>
  <si>
    <t>Programador forntend, diseñador web.</t>
  </si>
  <si>
    <t xml:space="preserve">Diseño de tipografía de pagina de contacto </t>
  </si>
  <si>
    <t xml:space="preserve">Diseño general de la tipografía de pagina de contacto </t>
  </si>
  <si>
    <t>Definir lugar para reproducción de video en curso.</t>
  </si>
  <si>
    <t>video actual lugar de reproducción.</t>
  </si>
  <si>
    <t xml:space="preserve">Definir en el layout, el lugar donde estarán los demás cursos pendientes de reproducción </t>
  </si>
  <si>
    <t>cursos alternativos de reproducción</t>
  </si>
  <si>
    <t xml:space="preserve">Definir el lugar donde estará el menú principal </t>
  </si>
  <si>
    <t xml:space="preserve">Menú principal </t>
  </si>
  <si>
    <t>Definir cuantos reactivos tendrá el menú</t>
  </si>
  <si>
    <t>reactivos de mena, que llevara en menú principal</t>
  </si>
  <si>
    <t>definir ubicación del menú principal.</t>
  </si>
  <si>
    <t xml:space="preserve">Ubicación de menú principal </t>
  </si>
  <si>
    <t>Definir formato de menú principal.</t>
  </si>
  <si>
    <t>formato de menú, será de que tipo, hamburguesa, horizontal, vertical.</t>
  </si>
  <si>
    <t xml:space="preserve">definir Tipografía del menú principal </t>
  </si>
  <si>
    <t>Definir la fuente del menú para poder generar un estándar de menús</t>
  </si>
  <si>
    <t>Definir colores de menú principal.</t>
  </si>
  <si>
    <t>definir colores de menú.</t>
  </si>
  <si>
    <t>Como usaran los usuarios la navegación, como cambiaran del un menú a otro.</t>
  </si>
  <si>
    <t>Definiera el modelo de navegación de la pagina en general.</t>
  </si>
  <si>
    <t>Como navegaran los usuarios de una pagina a otra, para que sea dinámico.</t>
  </si>
  <si>
    <t>Definir el modelo de navegación de los cursos en general.</t>
  </si>
  <si>
    <t>Como es los usuarios podrán navegar de un curso a otro.</t>
  </si>
  <si>
    <t>Definir la tipografía de los links externos para poder diferenciarlos a los internos</t>
  </si>
  <si>
    <t>Definir la tipografía de los link</t>
  </si>
  <si>
    <t>Definir el color de los link para poder diferenciarlos.</t>
  </si>
  <si>
    <t>Definir estándar de ubicación para los links externos en cada pagina.</t>
  </si>
  <si>
    <t>Diseñar lay auto de cómo estará la pagina de comentarios.</t>
  </si>
  <si>
    <t>Diseño general de donde estará cada parte de la pagina.</t>
  </si>
  <si>
    <t>Diseño de caja de comentarios, cuantos caracteres mínimos y máximos, así como colocación de la caja en la pagina.</t>
  </si>
  <si>
    <t>Diseño general de publicación de comentarios al pie de pagina</t>
  </si>
  <si>
    <t xml:space="preserve">Como se verán los comentarios publicados en la pagina </t>
  </si>
  <si>
    <t>General como será la calificación de los usuarios, mediante estrellas o pulgar arriba / abajo.</t>
  </si>
  <si>
    <t>Como se genera la califica con del portal?</t>
  </si>
  <si>
    <t>Genera imágenes de calificación de pagina o portal</t>
  </si>
  <si>
    <t xml:space="preserve">Generar imago tipos para calificar de forma mas dinámica y grafica </t>
  </si>
  <si>
    <t>Generar caja de publicación de calificación de usuarios.</t>
  </si>
  <si>
    <t>Donde y como se publica la calificación de los usuarios.</t>
  </si>
  <si>
    <t>Generar conteo de calificaciones y porcentajes por calificación</t>
  </si>
  <si>
    <t>como se registro a las calificaciones de los usuarios.</t>
  </si>
  <si>
    <t>Generar validación de comentarios antes de publicarlos.</t>
  </si>
  <si>
    <t>No publicar antes de generar revisen general de comentarios</t>
  </si>
  <si>
    <t>generar botón de reporte de comentario por medio d usuarios</t>
  </si>
  <si>
    <t xml:space="preserve">Generar diseño de botón para reportar comentarios </t>
  </si>
  <si>
    <t>Definir caracteres.</t>
  </si>
  <si>
    <t>Generar layout de pagina y numero de publicaciones presentadas.</t>
  </si>
  <si>
    <t>programados backend</t>
  </si>
  <si>
    <t>Generar formato de pagina de examen.</t>
  </si>
  <si>
    <t xml:space="preserve">Generar layout de pagina en general </t>
  </si>
  <si>
    <t>Diseño de formularios.</t>
  </si>
  <si>
    <t>Diseño de cajas para comentarios mas extensos.</t>
  </si>
  <si>
    <t>Diseñar "alert" para notificar a los usuarios que ya se registro.</t>
  </si>
  <si>
    <t xml:space="preserve">Como se notifica a los usuarios </t>
  </si>
  <si>
    <t>que tipo de alert se genera</t>
  </si>
  <si>
    <t>Diseño genera del Alert</t>
  </si>
  <si>
    <t>diseño general de alert.</t>
  </si>
  <si>
    <t xml:space="preserve">Generar diseño de formato </t>
  </si>
  <si>
    <t>Dimensión
/ Esfuerzo</t>
  </si>
  <si>
    <t>Interacción
 (Sprint)</t>
  </si>
  <si>
    <t xml:space="preserve">Definir en el layout el lugar donde estará el registro  de usuario </t>
  </si>
  <si>
    <t xml:space="preserve">registro  de usuario definir lugar </t>
  </si>
  <si>
    <t>Definir el modelo de navegación de los menús</t>
  </si>
  <si>
    <t>Diseño de PLANTILLA  de registro de clientes. Es decir NOMBRE, CIUDAD, EMAIL, CIUDAD, ETC.</t>
  </si>
  <si>
    <t>definir el tipo de preguntas a contestar para categorizarlas ejemplo: personales, de perfil, familiares. etc.</t>
  </si>
  <si>
    <t>Genera numero máximo y mínimo de caracteres que se publican en el portal de comentarios</t>
  </si>
  <si>
    <t xml:space="preserve">cuantas publicaciones serán visibles </t>
  </si>
  <si>
    <t>Generar el lógica para estimar tiempo que estarán las publicaciones en la caja de comentarios.</t>
  </si>
  <si>
    <t>cuanto tiempo estarán alojadas las publicaciones en la caja de comentarios</t>
  </si>
  <si>
    <t>En que formato será el examen.</t>
  </si>
  <si>
    <t>programador forntend y diseñador</t>
  </si>
  <si>
    <t>Donde estará cada parte del examen.</t>
  </si>
  <si>
    <t xml:space="preserve">Como serán las preguntas en cuestión de forma </t>
  </si>
  <si>
    <t>Diseño de tipo de preguntas para modificación rápida en caso de ser necesario.</t>
  </si>
  <si>
    <t>Las preguntas se podrán modificar de forma regular?</t>
  </si>
  <si>
    <t>en caso de requerir comentarios adicionales se podrá?</t>
  </si>
  <si>
    <t>definir le método en que se enviaran los formularios a servidor</t>
  </si>
  <si>
    <t>serán visibles por el usuario o no</t>
  </si>
  <si>
    <t xml:space="preserve">Tipo de alerta que se genera, de tipo Pop App, o de link otra pagina, generar y definir formato </t>
  </si>
  <si>
    <t xml:space="preserve">Generar layout de formato de finalización de cursos </t>
  </si>
  <si>
    <t>Donde estará cada parte del certificado.</t>
  </si>
  <si>
    <t>diseño general, tipografía, colores, etc.</t>
  </si>
  <si>
    <t>Generar botón y link de descarga de formato</t>
  </si>
  <si>
    <t xml:space="preserve">botón para descargar </t>
  </si>
  <si>
    <t>TOTA DE HRS POR HISTORIA</t>
  </si>
  <si>
    <t>ID</t>
  </si>
  <si>
    <t xml:space="preserve">DEL SPRINT </t>
  </si>
  <si>
    <r>
      <t>FORMATO DE SPRINT BACKLOG</t>
    </r>
    <r>
      <rPr>
        <b/>
        <u/>
        <sz val="16"/>
        <color theme="1"/>
        <rFont val="Calibri"/>
        <family val="2"/>
        <scheme val="minor"/>
      </rPr>
      <t>SRINT BACKLOG</t>
    </r>
  </si>
  <si>
    <t>FORMATO DE PRODUCT BACKLOG</t>
  </si>
  <si>
    <t>ALIAS</t>
  </si>
  <si>
    <t>COMO:</t>
  </si>
  <si>
    <t>QUIERO:</t>
  </si>
  <si>
    <t>PARA:</t>
  </si>
  <si>
    <t>CONDICIONES:</t>
  </si>
  <si>
    <t>usuario de la pagina web.</t>
  </si>
  <si>
    <t>Usuario de la pagina web</t>
  </si>
  <si>
    <t>leer una página de forma fluida y sin problemas de entendimiento por parte del tipo de letra</t>
  </si>
  <si>
    <t xml:space="preserve">ayudara a que las personas que accedamos a la página no tengamos problemas para entender el mensaje </t>
  </si>
  <si>
    <t xml:space="preserve">* Se coordinan equipo de desarrollo y diseño para generar modelo de tipografías que sean comunes y de fácil entendimiento para los usuarios.
*Evitar tipografías complicadas y sin contraste de fondo. 
</t>
  </si>
  <si>
    <t>ver una página sin invasión de publicidad y anuncios pagados ya que es muy molesto.</t>
  </si>
  <si>
    <t>esto me ayuda a permanecer más tiempo conectado en lo que de verdad me interesa saber de la página así como administrar mejor mi tiempo.</t>
  </si>
  <si>
    <t xml:space="preserve">Diseño de lugar y espacio de SKU de oportunidad.
*Definir lugar banner de publicidad y patrocinadores externos
*Definir cantidad de sku publicados y espacios en modelo de cajas estándar.
</t>
  </si>
  <si>
    <t>Usuario de sistema.</t>
  </si>
  <si>
    <t>ver y usar menús dinámicos y de fácil localización para ubicar de forma más rápida y directa lo que busco en la página.</t>
  </si>
  <si>
    <t>navegar de forma más dinámica y fluida en la página de internet.</t>
  </si>
  <si>
    <t xml:space="preserve">Se define bosquejo de estructura menús de navegación por modelo o tipo de diseño o tamaño.
*Se define formato y contenidos de menús de navegación.
*Presentación de menús y pruebas de funcionalidad UX, UI.
</t>
  </si>
  <si>
    <t>Usuario del sistema.</t>
  </si>
  <si>
    <t>poder dejar mi comentario sobre mi experiencia de usuario en la página, así como recomendaciones, felicitaciones u otro comentario que quiera realizar.</t>
  </si>
  <si>
    <t>que los diseñadores y programadores de la página puedan mejorar la experiencia de usuario.</t>
  </si>
  <si>
    <t>Usuario de la pagina web.</t>
  </si>
  <si>
    <t>navegar en el sitio web de forma intuitiva.</t>
  </si>
  <si>
    <t>para poder desplazarme entre las paginas y link del portal.</t>
  </si>
  <si>
    <t xml:space="preserve">usuario del sistema </t>
  </si>
  <si>
    <t>poder calificar mi experiencia de usuario al visitar el portal</t>
  </si>
  <si>
    <t>para poder generar un record de mejoras al portal</t>
  </si>
  <si>
    <t xml:space="preserve"> </t>
  </si>
  <si>
    <t>para poder  expresar mejor mi mensaje.</t>
  </si>
  <si>
    <t>Usuarios del sistema.</t>
  </si>
  <si>
    <t>saber que si se toman en cuenta mi comentarios.</t>
  </si>
  <si>
    <t>Usuario de sistema</t>
  </si>
  <si>
    <t>Invertir mi tiempo de forma eficiente donde mejor me convenga.</t>
  </si>
  <si>
    <t xml:space="preserve">Usuario del sistema </t>
  </si>
  <si>
    <t xml:space="preserve">tener privacidad de mis datos </t>
  </si>
  <si>
    <t>Poder saber y darme cuenta cuando llene el formulario completo y de forma correcta.</t>
  </si>
  <si>
    <t>Saber que hice lo correcto o lo indicado para el correcto funcionamiento del sistema.</t>
  </si>
  <si>
    <t>saber que lo he finalizado de forma satisfactoria.</t>
  </si>
  <si>
    <t>poder tener una evidencia de que termine o finalice un curso.</t>
  </si>
  <si>
    <t>Generar un certificado de culminación de curso que tenga un formato descargable para poder demostrar que se finalizo el curso que se esta llevando a cabo por parte de los usuarios.</t>
  </si>
  <si>
    <t>DESCRIPCIÓN:</t>
  </si>
  <si>
    <t xml:space="preserve">Usuario del la pagina web </t>
  </si>
  <si>
    <t>ver una pagina accesible y fácil de entender en cuestión de espacios en la pagina de internet.</t>
  </si>
  <si>
    <t>Requiero poder tener mi  información y acceso a la plataforma de forma permanente las veces que se requiera el cualquier parte del mundo, requiero disponibilidad 24/7</t>
  </si>
  <si>
    <t>Ver una forma mas común de poder hacer un registro de mi perfil en la pagina web.</t>
  </si>
  <si>
    <t xml:space="preserve">poder ver un pagina web de fácil uso, </t>
  </si>
  <si>
    <t>tener la facilidad de navegar en la pagina y el portal con facilidad, así como saber en donde estoy ubicado en el portal de aprendizaje.</t>
  </si>
  <si>
    <t>Poder abrir y compartir los links del portal de forma dinámica.</t>
  </si>
  <si>
    <t>poder generar comentarios de mi experiencia en el uso de la pagina de internet o portal en el que estoy visitando.</t>
  </si>
  <si>
    <t>poder publicar y ver mi calificación asignada al portal.</t>
  </si>
  <si>
    <t>Poder tener suficientes caracteres y espacio para poder expresar mis comentarios así como poder poner caritas o emoticones.</t>
  </si>
  <si>
    <t>Poder ver mi publicación al momento.</t>
  </si>
  <si>
    <t>poder hacer un examen de diagnostico de forma dinámica y de forma veraz.</t>
  </si>
  <si>
    <t>tener la facilidad de llenar de forma correcta, fácil y rápida el formulario y los reactivos del examen de diagnostico previo.</t>
  </si>
  <si>
    <t xml:space="preserve">saber que he terminado el curso actual en desarrollo </t>
  </si>
  <si>
    <t>navegar de forma mas dinámica y fluida en la pagina de internet</t>
  </si>
  <si>
    <t>Poder acceder cuando así lo desee a los cursos, además poder acceder desde mi celular en cualquier momento.</t>
  </si>
  <si>
    <t>Poder generar un registro mas confiable y de forma mas rápida</t>
  </si>
  <si>
    <t>así como quiero poder encontrar las cosas que mas necesito sin tener que perder tiempo buscándolas por toda la pagina de internet en la que este en ese momento, así como poderme familiarizar mas rápido con el formato de la pagina web.</t>
  </si>
  <si>
    <t>para poder navegar de forma mas dinámica, sin tener que invertir tanto tiempo en descubrir donde me encuentro o como llego a otro lado de la pagina.</t>
  </si>
  <si>
    <t>para poder hacer mas agradable la navegación y perder consultar las citas referencias publicadas en el portal.</t>
  </si>
  <si>
    <t>Para poder generar feedback de los que creo que podría mejorar en cuanto a la usabilidad o accesibilidad del siente que se me esta presentado, así como del contenido de los videos o el funcionamiento de los mismos</t>
  </si>
  <si>
    <t>saber y sentir que se toma en cuenta mi experiencia de usuario.</t>
  </si>
  <si>
    <t>Invertir el tiempo necesario y no usar  mas de lo necesario.</t>
  </si>
  <si>
    <t>evitar posibles fraudes o mal manejo de mi información o de mis datos.</t>
  </si>
  <si>
    <t xml:space="preserve">para poder demostrar a quien me lo solicite mi capacitación sobre el tema </t>
  </si>
  <si>
    <t xml:space="preserve">* Se debe crear un Diseño general y modelo principal  de página de inicio. Además de deberán definir Espacios y lugares de información.
* Se deberá Definir lenguajes de programación básica como HTML, CSS, JAVASCRIPT, y framework.
* Se deberá hacer bosquejos y maquetas de la página web presentando el modelo de la página de inicio, como es que debería de quedar según lo solicitado.
* Definir modelo de estructura general de menú, que es lo que deberá decir el menú principal </t>
  </si>
  <si>
    <t>*Generar una base de datos relacional
*Generar una base de datos de lectura y de escritura.
*Generar una base de datos que tenga disponibilidad 24/7</t>
  </si>
  <si>
    <t>*que la pagina a de registro tenga estándares  generales de localización de objetos.
*Que la pagina web tenga un registro de contacto mas dinámico.
*Que la pagina de registro tenga acceso de forma permanece y visible cuando esta en sesión abierta.</t>
  </si>
  <si>
    <t>*Generar un visión de los cursos mas importantes.
*Generar una pagina dinámica para poder ver el curso o los cursos del momento que son mas relevantes.
*Generar un partido de cursos que están mas relacionados con su área de trabajo</t>
  </si>
  <si>
    <t>*Generar menús responsive
*Generar menús que sean de colores agradables.
*Generar menús que tenga lo más relevante del portan como encabezado
*Generar menú con sentido de jerarquía.</t>
  </si>
  <si>
    <t>*definir el modelo de navegación, de preferencia de forma horizontal.
*Señalar el sentido de la navegación con flechas guiadoras en todo momento tanto si se esta en el menú general así como si se esta en los menús de cursos.</t>
  </si>
  <si>
    <t>*Los links que sean externos se deberá de abrir en una nueva pestana.
*Los link que sean internos se deberán de abrir en la misma pestaña que se esta generando l a petición del link.</t>
  </si>
  <si>
    <t>*Solo genera comentarios de usuarios registrados
*Solo generar comentarios que estén enfocados al portal.
*Generar espacio libre para que puedan comentar de forma expresiva lo que deseen.</t>
  </si>
  <si>
    <t>*la calificación será con estrellas de satisfacción.
*máximo 5
Mínimo 1 estrella.
*publicar las estrellas de calificación dadas.</t>
  </si>
  <si>
    <t>*La publicación de las experiencias de usuarios no deberán de estar condicionadas solo favoreciendo el portal, es decir solo comentarios positivos
*Los comentarios publicados deberán de estar sujetos a revisen antes de la publicación para poder evitar groserías o malas palabras.</t>
  </si>
  <si>
    <t>*El numero de caracteres para colocar deberá de ser indefinido.
*En caso de que los caracteres sobrepase los 256, se deberá de comprimir el comentario para que se pueda ver publicados mas comentarios
*Se debe de pode colocar emoticones en los comentarios para permitir que se expresen mejor los usuarios.</t>
  </si>
  <si>
    <t>*La publicación de deberá de publicar al momento
*Se deberá de hacer una pre validación de los comentarios usando comparación de caracteres para evitar groserías o insultos.</t>
  </si>
  <si>
    <t xml:space="preserve">*El examen deberá de tener </t>
  </si>
  <si>
    <t>*Usas formularios de llegando rápido
*Usar formularios de multi repuesta rápida.
*En las preguntas abiertas usa sugerencias.</t>
  </si>
  <si>
    <t>*Para el envió de datos usar métodos de envió cifrado ejemplo método POST.
*Para el envió de datos tendrá que estar cifrado de punto a punto.</t>
  </si>
  <si>
    <t>Diseñar un Pop App que de alerta al usuario de que el sistema este correctamente lleno.</t>
  </si>
  <si>
    <t>*la finalización del curso deberá de ser notificada al usuario por medio de una nueva pagina rende rizada, además se deberá de generar un documento de forma automática donde especifique que se ha generado la finalización del curso.</t>
  </si>
  <si>
    <t>FORMATO DE SPRINT BACKLOGSRINT BACKLOG</t>
  </si>
  <si>
    <t>PINICIO-1/DALÍ-LOG- ALIAS-LAYOUT</t>
  </si>
  <si>
    <t>PINICIO-1/DALÍ-LOG- ALIAS-LAYOUT   TAREA #1</t>
  </si>
  <si>
    <t>PINICIO-1/DALÍ-LOG- ALIAS-LAYOUT   TAREA #2</t>
  </si>
  <si>
    <t>PINICIO-1/DALÍ-LOG- ALIAS-LAYOUT   TAREA #3</t>
  </si>
  <si>
    <t>PINICIO-1/DALÍ-LOG- ALIAS-LAYOUT   TAREA#4</t>
  </si>
  <si>
    <t>PINICIO-2/DALÍ-LOG- ALIAS-Tipografía</t>
  </si>
  <si>
    <t>PINICIO-2/DALÍ-LOG- ALIAS-Tipografía   TAREA #1</t>
  </si>
  <si>
    <t>PINICIO-2/DALÍ-LOG- ALIAS-Tipografía   TAREA #2</t>
  </si>
  <si>
    <t>PINICIO-3/DALÍ-LOG- ALIAS-BANNER</t>
  </si>
  <si>
    <t>PINICIO-3/DALÍ-LOG- ALIAS-BANNER   TAREA #1</t>
  </si>
  <si>
    <t>PINICIO-3/DALÍ-LOG- ALIAS-BANNER   TAREA #2</t>
  </si>
  <si>
    <t>PINICIO-3/DALÍ-LOG- ALIAS-BANNER   TAREA #3</t>
  </si>
  <si>
    <t>PINICIO-4/DALÍ-LOG- ALIAS-MENÚ</t>
  </si>
  <si>
    <t>PINICIO-4/DALÍ-LOG- ALIAS-MENÚ   TAREA #1</t>
  </si>
  <si>
    <t>PINICIO-4/DALÍ-LOG- ALIAS-MENÚ   TAREA #2</t>
  </si>
  <si>
    <t>PINICIO-4/DALÍ-LOG- ALIAS-MENÚ   TAREA #3</t>
  </si>
  <si>
    <t>PINICIO-4/DALÍ-LOG- ALIAS-MENÚ   TAREA #4</t>
  </si>
  <si>
    <t>PINICIO-4/DALÍ-LOG- ALIAS-MENÚ   TAREA #5</t>
  </si>
  <si>
    <t>PREGISTRO_CONTACTO-1/DALI-LOG- ALIAS-CAMPOS</t>
  </si>
  <si>
    <t>PREGISTRO_CONTACTO-1/DALI-LOG- ALIAS-CAMPOS   TAREA #1</t>
  </si>
  <si>
    <t>PREGISTRO_CONTACTO-1/DALI-LOG- ALIAS-CAMPOS   TAREA #2</t>
  </si>
  <si>
    <t>PREGISTRO_CONTACTO-1/DALI-LOG- ALIAS-CAMPOS   TAREA #3</t>
  </si>
  <si>
    <t>PREGISTRO_CONTACTO-1/DALI-LOG- ALIAS-CAMPOS   TAREA #4</t>
  </si>
  <si>
    <t xml:space="preserve">PREGISTRO_CONTACTO-2/DALI-LOG- ALIAS-SERVIDOR </t>
  </si>
  <si>
    <t>PREGISTRO_CONTACTO-2/DALI-LOG- ALIAS-SERVIDOR    TAREA #1</t>
  </si>
  <si>
    <t>PREGISTRO_CONTACTO-2/DALI-LOG- ALIAS-SERVIDOR    TAREA #2</t>
  </si>
  <si>
    <t>PREGISTRO_CONTACTO-2/DALI-LOG- ALIAS-SERVIDOR    TAREA #3</t>
  </si>
  <si>
    <t>PREGISTRO_CONTACTO-3/DALI-LOG- ALIAS-DISEÑO_LAYOUT</t>
  </si>
  <si>
    <t>PREGISTRO_CONTACTO-3/DALI-LOG- ALIAS-DISEÑO_LAYOUT   TAREA #1</t>
  </si>
  <si>
    <t>PREGISTRO_CONTACTO-3/DALI-LOG- ALIAS-DISEÑO_LAYOUT   TAREA #2</t>
  </si>
  <si>
    <t>PREGISTRO_CONTACTO-3/DALI-LOG- ALIAS-DISEÑO_LAYOUT   TAREA #3</t>
  </si>
  <si>
    <t>PAPRENDIZAJE_PORTAL-1/DALI-LOG- ALIAS-DISEÑO_LAYOUT</t>
  </si>
  <si>
    <t>PAPRENDIZAJE_PORTAL-1/DALI-LOG- ALIAS-DISEÑO_LAYOUT   TAREA #1</t>
  </si>
  <si>
    <t>PAPRENDIZAJE_PORTAL-1/DALI-LOG- ALIAS-DISEÑO_LAYOUT   TAREA #2</t>
  </si>
  <si>
    <t>PAPRENDIZAJE_PORTAL-1/DALI-LOG- ALIAS-DISEÑO_LAYOUT   TAREA #3</t>
  </si>
  <si>
    <t>PAPRENDIZAJE_PORTAL-1/DALI-LOG- ALIAS-DISEÑO_LAYOUT   TAREA #4</t>
  </si>
  <si>
    <t>PAPRENDIZAJE_PORTAL-2/DALI-LOG- ALIAS-DISEÑO_LAYOUT</t>
  </si>
  <si>
    <t>PAPRENDIZAJE_PORTAL-2/DALI-LOG- ALIAS-MENU_PORTAL   TAREA #1</t>
  </si>
  <si>
    <t>PAPRENDIZAJE_PORTAL-2/DALI-LOG- ALIAS-MENU_PORTAL   TAREA #2</t>
  </si>
  <si>
    <t>PAPRENDIZAJE_PORTAL-2/DALI-LOG- ALIAS-MENU_PORTAL   TAREA #3</t>
  </si>
  <si>
    <t>PAPRENDIZAJE_PORTAL-2/DALI-LOG- ALIAS-MENU_PORTAL   TAREA #4</t>
  </si>
  <si>
    <t>PAPRENDIZAJE_PORTAL-2/DALI-LOG- ALIAS-MENU_PORTAL   TAREA #5</t>
  </si>
  <si>
    <t>PAPRENDIZAJE_PORTAL-3/DALI-LOG- ALIAS-DISEÑO_LAYOUT</t>
  </si>
  <si>
    <t>PAPRENDIZAJE_PORTAL-3/DALI-LOG- ALIAS-NAVEGACIÓN   TAREA #1</t>
  </si>
  <si>
    <t>PAPRENDIZAJE_PORTAL-3/DALI-LOG- ALIAS-NAVEGACIÓN   TAREA #2</t>
  </si>
  <si>
    <t>PAPRENDIZAJE_PORTAL-3/DALI-LOG- ALIAS-NAVEGACIÓN   TAREA #3</t>
  </si>
  <si>
    <t>PAPRENDIZAJE_PORTAL-4/DALI-LOG- ALIAS-DISEÑO_LAYOUT</t>
  </si>
  <si>
    <t>PAPRENDIZAJE_PORTAL-4/DALI-LOG- ALIAS-LINK'S   TAREA #1</t>
  </si>
  <si>
    <t>PAPRENDIZAJE_PORTAL-4/DALI-LOG- ALIAS-LINK'S   TAREA #2</t>
  </si>
  <si>
    <t>PAPRENDIZAJE_PORTAL-4/DALI-LOG- ALIAS-LINK'S   TAREA #3</t>
  </si>
  <si>
    <t>PCOMENTARIOS_CALIF-1/DALI-LOG- ALIAS-DISEÑO_LAYOUT</t>
  </si>
  <si>
    <t>PCOMENTARIOS_CALIF-1/DALI-LOG- ALIAS-COMENT_LAYOUT   TAREA #1</t>
  </si>
  <si>
    <t>PCOMENTARIOS_CALIF-1/DALI-LOG- ALIAS-COMENT_LAYOUT   TAREA #2</t>
  </si>
  <si>
    <t>PCOMENTARIOS_CALIF-1/DALI-LOG- ALIAS-COMENT_LAYOUT   TAREA #3</t>
  </si>
  <si>
    <t>PCOMENTARIOS_CALIF-2/DALI-LOG- ALIAS-DISEÑO_LAYOUT</t>
  </si>
  <si>
    <t>PCOMENTARIOS_CALIF-2/DALI-LOG- ALIAS-CALIFICACIÓN   TAREA #1</t>
  </si>
  <si>
    <t>PCOMENTARIOS_CALIF-2/DALI-LOG- ALIAS-CALIFICACIÓN   TAREA #2</t>
  </si>
  <si>
    <t>PCOMENTARIOS_CALIF-2/DALI-LOG- ALIAS-CALIFICACIÓN   TAREA #3</t>
  </si>
  <si>
    <t>PCOMENTARIOS_CALIF-2/DALI-LOG- ALIAS-CALIFICACIÓN   TAREA #4</t>
  </si>
  <si>
    <t>PCOMENTARIOS_CALIF-3/DALI-LOG- ALIAS-DISEÑO_LAYOUT</t>
  </si>
  <si>
    <t>PCOMENTARIOS_CALIF-3/DALI-LOG- ALIAS-PUBLICACIÓN   TAREA #1</t>
  </si>
  <si>
    <t>PCOMENTARIOS_CALIF-3/DALI-LOG- ALIAS-PUBLICACIÓN   TAREA #2</t>
  </si>
  <si>
    <t>PCOMENTARIOS_CALIF-3/DALI-LOG- ALIAS-PUBLICACIÓN   TAREA #3</t>
  </si>
  <si>
    <t>PCOMENTARIOS_CALIF-4/DALI-LOG- ALIAS-DISEÑO_LAYOUT</t>
  </si>
  <si>
    <t>PCOMENTARIOS_CALIF-4/DALI-LOG- ALIAS-CARACTERES   TAREA #1</t>
  </si>
  <si>
    <t>PCOMENTARIOS_CALIF-5/DALI-LOG- ALIAS-DISEÑO_LAYOUT</t>
  </si>
  <si>
    <t>PCOMENTARIOS_CALIF-5/DALI-LOG- ALIAS-TIEMPO   TAREA #1</t>
  </si>
  <si>
    <t>PCOMENTARIOS_CALIF-5/DALI-LOG- ALIAS-TIEMPO   TAREA #2</t>
  </si>
  <si>
    <t>PEXAMEN_VOCA-1/DALI-LOG- ALIAS-DISEÑO_LAYOUT</t>
  </si>
  <si>
    <t>PEXAMEN_VOCA-1/DALI-LOG- ALIAS-LAYOUT_EXAMEN   TAREA #1</t>
  </si>
  <si>
    <t>PEXAMEN_VOCA-1/DALI-LOG- ALIAS-LAYOUT_EXAMEN   TAREA #2</t>
  </si>
  <si>
    <t>PEXAMEN_VOCA-2/DALI-LOG- ALIAS-DISEÑO_LAYOUT</t>
  </si>
  <si>
    <t>PEXAMEN_VOCA-2/DALI-LOG- ALIAS-CAMPOS_EXAMEN   TAREA #1</t>
  </si>
  <si>
    <t>PEXAMEN_VOCA-2/DALI-LOG- ALIAS-CAMPOS_EXAMEN   TAREA #2</t>
  </si>
  <si>
    <t>PEXAMEN_VOCA-2/DALI-LOG- ALIAS-CAMPOS_EXAMEN   TAREA #3</t>
  </si>
  <si>
    <t>PEXAMEN_VOCA-3/DALI-LOG- ALIAS-DISEÑO_LAYOUT</t>
  </si>
  <si>
    <t>PEXAMEN_VOCA-3/DALI-LOG- ALIAS-SERVIDOR    TAREA #1</t>
  </si>
  <si>
    <t>PEXAMEN_VOCA-4/DALI-LOG- ALIAS-DISEÑO_LAYOUT</t>
  </si>
  <si>
    <t>PEXAMEN_VOCA-4/DALI-LOG- ALIAS-RESPUESTA   TAREA #1</t>
  </si>
  <si>
    <t>PEXAMEN_VOCA-4/DALI-LOG- ALIAS-RESPUESTA   TAREA #2</t>
  </si>
  <si>
    <t>PEXAMEN_VOCA-4/DALI-LOG- ALIAS-RESPUESTA   TAREA #3</t>
  </si>
  <si>
    <t>PCERTIFICACION_FINALIZACION-1/DALI-LOG- ALIAS-DISEÑO_LAYOUT</t>
  </si>
  <si>
    <t>PCERTIFICACION_FINALIZACION-1/DALI-LOG- ALIAS-ALERTA   TAREA #1</t>
  </si>
  <si>
    <t>PCERTIFICACION_FINALIZACION-1/DALI-LOG- ALIAS-ALERTA   TAREA #2</t>
  </si>
  <si>
    <t>PCERTIFICACION_FINALIZACION-1/DALI-LOG- ALIAS-ALERTA   TAREA #3</t>
  </si>
  <si>
    <t>PCERTIFICACION_FINALIZACION-2/DALI-LOG- ALIAS-DISEÑO_LAYOUT</t>
  </si>
  <si>
    <t>PCERTIFICACION_FINALIZACION-2/DALI-LOG- ALIAS-CERTIFICACIÓN   TAREA #1</t>
  </si>
  <si>
    <t>PCERTIFICACION_FINALIZACION-2/DALI-LOG- ALIAS-CERTIFICACIÓN   TAREA #2</t>
  </si>
  <si>
    <t>PCERTIFICACION_FINALIZACION-2/DALI-LOG- ALIAS-CERTIFICACIÓN   TAREA #3</t>
  </si>
  <si>
    <t>PLANNING 
POKER</t>
  </si>
  <si>
    <t>Sucesión de Fibonacci</t>
  </si>
  <si>
    <t>DURACION EN SEMANA</t>
  </si>
  <si>
    <t xml:space="preserve">equipo de desarrrollo </t>
  </si>
  <si>
    <t>plan de trabaj para PO SM</t>
  </si>
  <si>
    <t>PINICIO-1/DALÍ-LOG</t>
  </si>
  <si>
    <t>SPRINT BACKLOG2-SEM-#1</t>
  </si>
  <si>
    <t>PINICIO-2/DALÍ-LOG</t>
  </si>
  <si>
    <t>SPRINT BACKLOG3-SEM-#2</t>
  </si>
  <si>
    <t>PINICIO-3/DALÍ-LOG</t>
  </si>
  <si>
    <t>SPRINT BACKLOG2-SEM-#3</t>
  </si>
  <si>
    <t>PINICIO-4/DALÍ-LOG</t>
  </si>
  <si>
    <t>SPRINT BACKLOG1-SEM-#4</t>
  </si>
  <si>
    <t>PREGISTRO_CONTACTO-1/DALI-LOG</t>
  </si>
  <si>
    <t>SPRINT BACKLOG2-SEM-#5</t>
  </si>
  <si>
    <t>PREGISTRO_CONTACTO-2/DALI-LOG</t>
  </si>
  <si>
    <t>SPRINT BACKLOG1-SEM-#7</t>
  </si>
  <si>
    <t>PREGISTRO_CONTACTO-3/DALI-LOG</t>
  </si>
  <si>
    <t>SPRINT BACKLOG4-SEM-#8</t>
  </si>
  <si>
    <t>PAPRENDIZAJE_PORTAL-1/DALI-LOG</t>
  </si>
  <si>
    <t>SPRINT BACKLOG4-SEM-#9</t>
  </si>
  <si>
    <t>PAPRENDIZAJE_PORTAL-2/DALI-LOG</t>
  </si>
  <si>
    <t>SPRINT BACKLOG2-SEM-#10</t>
  </si>
  <si>
    <t>PAPRENDIZAJE_PORTAL-3/DALI-LOG</t>
  </si>
  <si>
    <t>SPRINT BACKLOG1-SEM-#11</t>
  </si>
  <si>
    <t>PAPRENDIZAJE_PORTAL-4/DALI-LOG</t>
  </si>
  <si>
    <t>SPRINT BACKLOG1-SEM-#12</t>
  </si>
  <si>
    <t>PCOMENTARIOS_CALIF-1/DALI-LOG</t>
  </si>
  <si>
    <t>SPRINT BACKLOG4-SEM-#13</t>
  </si>
  <si>
    <t>PCOMENTARIOS_CALIF-2/DALI-LOG</t>
  </si>
  <si>
    <t>SPRINT BACKLOG4-SEM-#14</t>
  </si>
  <si>
    <t>PCOMENTARIOS_CALIF-3/DALI-LOG</t>
  </si>
  <si>
    <t>SPRINT BACKLOG4-SEM-#15</t>
  </si>
  <si>
    <t>PCOMENTARIOS_CALIF-4/DALI-LOG</t>
  </si>
  <si>
    <t>SPRINT BACKLOG4-SEM-#16</t>
  </si>
  <si>
    <t>PCOMENTARIOS_CALIF-5/DALI-LOG</t>
  </si>
  <si>
    <t>SPRINT BACKLOG1-SEM-#17</t>
  </si>
  <si>
    <t>PEXAMEN_VOCA-1/DALI-LOG</t>
  </si>
  <si>
    <t>SPRINT BACKLOG4-SEM-#18</t>
  </si>
  <si>
    <t>PEXAMEN_VOCA-2/DALI-LOG</t>
  </si>
  <si>
    <t>SPRINT BACKLOG3-SEM-#19</t>
  </si>
  <si>
    <t>PEXAMEN_VOCA-3/DALI-LOG</t>
  </si>
  <si>
    <t>SPRINT BACKLOG1-SEM-#20</t>
  </si>
  <si>
    <t>PEXAMEN_VOCA-4/DALI-LOG</t>
  </si>
  <si>
    <t>SPRINT BACKLOG2-SEM-#21</t>
  </si>
  <si>
    <t>PCERTIFICACION_FINALIZACION-1/DALI-LOG</t>
  </si>
  <si>
    <t>SPRINT BACKLOG2-SEM-#22</t>
  </si>
  <si>
    <t>PCERTIFICACION_FINALIZACION-2/DALI-LOG</t>
  </si>
  <si>
    <t>SPRINT BACKLOG4-SEM-#23</t>
  </si>
  <si>
    <t>Identificador (ID)
 de la Historia</t>
  </si>
  <si>
    <t>ESTATUS</t>
  </si>
  <si>
    <t xml:space="preserve">ESTATUS </t>
  </si>
  <si>
    <t>LISTA DE ESTATUS</t>
  </si>
  <si>
    <t>BACKLOG PLANEADO</t>
  </si>
  <si>
    <t>BACKLOG AUTORIZADO.</t>
  </si>
  <si>
    <t xml:space="preserve">TAREAS EN DESARROLLO </t>
  </si>
  <si>
    <t>TAREAS FRIAS</t>
  </si>
  <si>
    <t>FASE DE PRUEBA</t>
  </si>
  <si>
    <t xml:space="preserve">EN PRODUCCION </t>
  </si>
  <si>
    <t>PUNTAJE
 POR SPRINT</t>
  </si>
  <si>
    <t xml:space="preserve">STORY POINTS TOTAL </t>
  </si>
  <si>
    <t xml:space="preserve">POR SEMANA </t>
  </si>
  <si>
    <t>AVANCE POR SPRITN</t>
  </si>
  <si>
    <t>PUNTAJE</t>
  </si>
  <si>
    <t>PROYECTADO</t>
  </si>
  <si>
    <t>AVANCE REAL</t>
  </si>
  <si>
    <t>BURNDOWN CHART</t>
  </si>
  <si>
    <t>AVANCE</t>
  </si>
  <si>
    <t>SEMANA 1</t>
  </si>
  <si>
    <t>SEMANA 2</t>
  </si>
  <si>
    <t>SEMANA 3</t>
  </si>
  <si>
    <t>SEMANA 4</t>
  </si>
  <si>
    <t># SEMANAS</t>
  </si>
  <si>
    <t>NOMBRE</t>
  </si>
  <si>
    <t xml:space="preserve">ROLES </t>
  </si>
  <si>
    <t>Antonio De Jesus Velazque Cardenas.</t>
  </si>
  <si>
    <t>SCRUM MASTER</t>
  </si>
  <si>
    <r>
      <rPr>
        <b/>
        <sz val="11"/>
        <color theme="1"/>
        <rFont val="Calibri"/>
        <scheme val="minor"/>
      </rPr>
      <t>SIGEM</t>
    </r>
    <r>
      <rPr>
        <sz val="11"/>
        <color theme="1"/>
        <rFont val="Calibri"/>
        <family val="2"/>
        <scheme val="minor"/>
      </rPr>
      <t xml:space="preserve"> (SISTEMA DE GASTION EMPRESARIAL )</t>
    </r>
  </si>
  <si>
    <t>Maria Alejandra Palacios Robles.</t>
  </si>
  <si>
    <t>PRODCT OWNER</t>
  </si>
  <si>
    <t>Ivan Dali Garcia Torres.</t>
  </si>
  <si>
    <t>DEVELOPMENT TEAM</t>
  </si>
  <si>
    <t>DAILY SCRUM MEETING</t>
  </si>
  <si>
    <t>SEMANAS
 ACTIVAS</t>
  </si>
  <si>
    <t>DESCRIPCION</t>
  </si>
  <si>
    <t xml:space="preserve">LUNES </t>
  </si>
  <si>
    <t xml:space="preserve">MIERCOLES </t>
  </si>
  <si>
    <t>VIERNES</t>
  </si>
  <si>
    <t>LUNES 
INFORME DE AVANCE</t>
  </si>
  <si>
    <t xml:space="preserve">CIERRE </t>
  </si>
  <si>
    <t>Comentarios adicionales:</t>
  </si>
  <si>
    <t>Al inicio de la semana, comparte con tu equipo los back log y el calendario de los Sprints propuesto en la unidad anterior, el desarrollo de los sprint deberán compartirlo son sus compañeros de equipo en Github.</t>
  </si>
  <si>
    <t>NOTAS Y OBS</t>
  </si>
  <si>
    <t xml:space="preserve">Sin reporte de actividades </t>
  </si>
  <si>
    <t>Funciones Basicas de la plataforma. Pagina principal en funcionammiento.</t>
  </si>
  <si>
    <t>Funciones secundarias en proceso, para que se pueda generar una interaccion con la plataforma. Miante comentarios y obs de los usuarios.</t>
  </si>
  <si>
    <t>Mejoras a las actividades realizadas en las dos faces anteriores, se genera modelos de UX, UI para que el usuario tenga una experiencia de usabilidad con mejora calidad</t>
  </si>
  <si>
    <t>Fase de desarrollo de operaciones y modulos operativos de la app. Mejoras en formas y estructura de la app</t>
  </si>
  <si>
    <t>Actividad integradora. Mejora continua</t>
  </si>
  <si>
    <t>VALOR DE SPRINT POINTS</t>
  </si>
  <si>
    <t>ACUMULADO</t>
  </si>
  <si>
    <t>TOTAL DE PUNTOS</t>
  </si>
  <si>
    <r>
      <t>SIGEM</t>
    </r>
    <r>
      <rPr>
        <b/>
        <sz val="11"/>
        <color theme="0"/>
        <rFont val="Calibri"/>
        <family val="2"/>
        <scheme val="minor"/>
      </rPr>
      <t xml:space="preserve"> (SISTEMA DE GASTION EMPRESARIAL )</t>
    </r>
  </si>
  <si>
    <t xml:space="preserve">ACTIVOS </t>
  </si>
  <si>
    <t>ESTADO DE ITERACION</t>
  </si>
  <si>
    <t>VALOR</t>
  </si>
  <si>
    <t>DIMENSION DE ESFUERZO</t>
  </si>
  <si>
    <t>SPRINT</t>
  </si>
  <si>
    <t>Columna1</t>
  </si>
  <si>
    <t>TAREAS A FUTURO</t>
  </si>
  <si>
    <t>SI</t>
  </si>
  <si>
    <t>BACKLOG AUTORIZADO</t>
  </si>
  <si>
    <t>NO</t>
  </si>
  <si>
    <t>TAREAS EN DESARROLLO</t>
  </si>
  <si>
    <t>FASE DE PRUEBAS</t>
  </si>
  <si>
    <t>HECHO Y EN PRODUCCCION</t>
  </si>
  <si>
    <r>
      <t xml:space="preserve">Elemento de trabajo pendiente
</t>
    </r>
    <r>
      <rPr>
        <b/>
        <sz val="13"/>
        <color theme="0"/>
        <rFont val="Calibri"/>
        <family val="2"/>
        <scheme val="minor"/>
      </rPr>
      <t>TAREAS</t>
    </r>
  </si>
  <si>
    <t>FORMATO DE JUNTA O REUNIÓN</t>
  </si>
  <si>
    <t>Scrum DAILY meeting.</t>
  </si>
  <si>
    <t>LUGAR DE REUNIÓN:</t>
  </si>
  <si>
    <t>https://us04web.zoom.us/j/78454119902?pwd=UjRUWkNiVk9hMXdmSTlzNEFrekpzQT09</t>
  </si>
  <si>
    <t>fecha</t>
  </si>
  <si>
    <t># REUNION</t>
  </si>
  <si>
    <t>DURACIÓN:</t>
  </si>
  <si>
    <t>Por motivos de pandemia se programan por medios elecronicos en este caso se genera una direccion de ZOOM</t>
  </si>
  <si>
    <t xml:space="preserve">HORA </t>
  </si>
  <si>
    <t># SEMANA</t>
  </si>
  <si>
    <t># SPRINT</t>
  </si>
  <si>
    <t>PARTICIPANTES DE LA REUNIÓN :</t>
  </si>
  <si>
    <t>NOMBRE (S):</t>
  </si>
  <si>
    <t>ROLES</t>
  </si>
  <si>
    <t>ASISTIÓ A LA REUNIÓN</t>
  </si>
  <si>
    <t>1.-</t>
  </si>
  <si>
    <t>2.-</t>
  </si>
  <si>
    <t>PRODUCT OWNER</t>
  </si>
  <si>
    <t>3.-</t>
  </si>
  <si>
    <t>4.-</t>
  </si>
  <si>
    <t>DATOS DE LA REUNION.</t>
  </si>
  <si>
    <t>¿Qué he hecho desde la ultima reunion de sicronizacion para ayudar al equipo a cumplir su objetivo?</t>
  </si>
  <si>
    <t>¿ Qué voy a hacer s patir de este momento para ayudar al equipo a cumplirsus objetivos?</t>
  </si>
  <si>
    <t>¿Qué impedimentos tengo o voy a tener que nos impidan consegir nuestro objetivo</t>
  </si>
  <si>
    <t>Dali</t>
  </si>
  <si>
    <t>revise los sprints, ademas empece genrando una sesion en GITHUB para poder alojar como repositorio los que se va generando de los sprints, hicimos mejoras a los sprints y agregamos graficas de monitoreo para poder ver los avances que se tiene hasta este momento de los sprints</t>
  </si>
  <si>
    <t>Empezare a generar el codigo para poder ver los avances de lso sprints, vamos un poco atrasados pero creo que podemos manejar los avances con los ajustes de los sprints, pasra poder ver mejoras significativas en cada uno de los sprints.</t>
  </si>
  <si>
    <t>E tiempo para poder genrear los avances en laprogramacion de los sprints, pero con la modificacion de los sprints podemos lograr el objetivo.</t>
  </si>
  <si>
    <t>Alejandra</t>
  </si>
  <si>
    <t>se desarrollo el PRODUCT BACKLOG Y EL SRINT BACKLOG.</t>
  </si>
  <si>
    <t>Se generon mejoras en los sprints que se estaran llevando a cabo para poder genera una dimanica mas fluida en la generaciond e los avances, mismo que estare modificacando y llevando a cabo en los formatos de SCRUM para poder tener un mejor segimiento de los avances que se tiene.
Ademas se propoen genera una kANVAN en TRELLO para poder ver el seguimiento de los sprints en curso. mismo que se estara presentado enla siguiente sesion de resultados</t>
  </si>
  <si>
    <t>EL tiempo para poder generar los correctos formatos de seguimieto</t>
  </si>
  <si>
    <t xml:space="preserve">FECHA </t>
  </si>
  <si>
    <t>JUNTA DE:</t>
  </si>
  <si>
    <t>SCRUM MEETING</t>
  </si>
  <si>
    <t>PRESENTACION DE AVANCES</t>
  </si>
  <si>
    <t>FECHA</t>
  </si>
  <si>
    <t xml:space="preserve">ESPERADO </t>
  </si>
  <si>
    <t>REAL</t>
  </si>
  <si>
    <t xml:space="preserve">PUNTOS REALIZADOS </t>
  </si>
  <si>
    <t>PUNTOS REALIZADOS 
ACUMULADOS</t>
  </si>
  <si>
    <t>TIPO DE JUNTA:</t>
  </si>
  <si>
    <t>VALOR ACUMULADO</t>
  </si>
  <si>
    <t>VALOR REAL</t>
  </si>
  <si>
    <t>VALOR REAL ACUMULADO</t>
  </si>
  <si>
    <t>No. De SEM.</t>
  </si>
  <si>
    <t>DIMENCION DE ESFUERZO</t>
  </si>
  <si>
    <t>ID DE CAMBIO</t>
  </si>
  <si>
    <t>MODIFICACION
REALIZADA</t>
  </si>
  <si>
    <t>FECHA DE
MODIFICACION</t>
  </si>
  <si>
    <t>SE MODIFICAN
TAREAS?</t>
  </si>
  <si>
    <t>RESPONSABLE DEL 
CAMBIO</t>
  </si>
  <si>
    <t xml:space="preserve">ROL DEL 
RESPONSABLE </t>
  </si>
  <si>
    <t>MOTIVO DEL CAMBIO</t>
  </si>
  <si>
    <t>COMENTARIOS
ADICIONALES</t>
  </si>
  <si>
    <t># ITERACION</t>
  </si>
  <si>
    <t>DALI++LOG</t>
  </si>
  <si>
    <t>16-/ PCOMENTARIOS_CALIF/DALI-LOG-/TIEMPO</t>
  </si>
  <si>
    <t>Si se nodifican las tareas para poder dar mejoras en la iteracion</t>
  </si>
  <si>
    <t xml:space="preserve">Se aplica el ajuste para poder dar mejores resultados a producto final, ademas esta iteracion no tenia rezon de ser solo nos quitaba tiempo y  esfuerzo </t>
  </si>
  <si>
    <t xml:space="preserve">No palica </t>
  </si>
  <si>
    <t xml:space="preserve">Se cambia la historia y el enunciado asi como las tareas del  enunciado </t>
  </si>
  <si>
    <t>Se genera descripcion del taller que se esta visualizando en panbtalla principal</t>
  </si>
  <si>
    <t>Definir descripcion de los taller que se esta presentando en la pantalla principal</t>
  </si>
  <si>
    <t xml:space="preserve">Como usuraio requiero poder tener un abreve descriopcion del curso que se esta viendo y que se opretende ver </t>
  </si>
  <si>
    <t xml:space="preserve">Descripcion de video que se vera </t>
  </si>
  <si>
    <t>Colocar el nombre de video asi como su descripcion para poder definir si se quiere ver o no o en su caso poder tener una referencia antes de abrir el video de estudio</t>
  </si>
  <si>
    <t xml:space="preserve">ver titulo del video que se estara viendo </t>
  </si>
  <si>
    <t>programador forntend</t>
  </si>
  <si>
    <t>programador frontend y diseñador</t>
  </si>
  <si>
    <t xml:space="preserve">19-/ PEXAMEN_VOCA/DALI-LOG-/SERVIDOR </t>
  </si>
  <si>
    <t>Se cambia la historia y el enunciado asi como las tareas del  enunciado, realmente se modifica todo lo que esta en el enunciado ya que no to tenia razon de ser… se ajusta directamente en el sprint backlog</t>
  </si>
  <si>
    <t>LOGOTIPO</t>
  </si>
  <si>
    <t>Como sponsor del sistema requierop porder ver el logotipo de la plataforma en la pagina o plataforma</t>
  </si>
  <si>
    <t>Diseño de logotipo para poder presentarlo en la plataforma</t>
  </si>
  <si>
    <t xml:space="preserve">Generar el logotipo de la marca o la pagina y ponderla en el portal en la parte superior del la plataforma </t>
  </si>
  <si>
    <t>se define logotipo de plataforma y diseño del mismo</t>
  </si>
  <si>
    <t>apoyar en la programacion de los que se tiene que entregar en la primer semana</t>
  </si>
  <si>
    <t>tiempo y programacion asi como esperar que se genere lo que est aprogramado para hacer por el develoment Team.</t>
  </si>
  <si>
    <t xml:space="preserve">Se Genera modificacion alos prints y a las historia de usuarios de la primera semana y de la primera iteracion </t>
  </si>
  <si>
    <t xml:space="preserve">Se genera modulos de navegacion asi como logotiopo </t>
  </si>
  <si>
    <t>generare los menus de navegacion asi como el metodo de navegacion y las imágenes que se presentan en el menu.</t>
  </si>
  <si>
    <t xml:space="preserve">tiempo y recurso para popder desarrollar lo que se planteo que se netregaria, recursos de desarrollo o habilidades de programacion </t>
  </si>
  <si>
    <t xml:space="preserve">La reunion pasada generamos los menus, generamos el metodo de navegacion, asi como la pagina de registro. </t>
  </si>
  <si>
    <t>Se generaron modificaciones en sprint y se genera imagnes para poder generar vistas previas de los videos</t>
  </si>
  <si>
    <t>generar el formato y vista de la pagina de registro para poder terminar el proimer spritn</t>
  </si>
  <si>
    <t xml:space="preserve">modificaciones en la base de lay out de la pagina de registrio </t>
  </si>
  <si>
    <t xml:space="preserve">tiempo para poder genear el recurso del entregable </t>
  </si>
  <si>
    <t>LOGIN</t>
  </si>
  <si>
    <t>Se requiere diseñar el layout de cómo estará la pagina de LOGIN</t>
  </si>
  <si>
    <t>7-/ PREGISTRO_CONTACTO/DALI-LOG-/LOGIN</t>
  </si>
  <si>
    <t>Se modifica la historia de usuario asi como el sprint</t>
  </si>
  <si>
    <t>Se realiza la modificacion ya que la iteracion aterior no se ajustaba a los requieremientos que se necesitaban</t>
  </si>
  <si>
    <t>PRESPONSIVE</t>
  </si>
  <si>
    <t>RESPONSIVE_800PX</t>
  </si>
  <si>
    <t xml:space="preserve">Definir responsive en los botones de de pantalla principal </t>
  </si>
  <si>
    <t>Se veran en responsive de 800px</t>
  </si>
  <si>
    <t>Definri como se vera la pantalla con el responsive señalado el menu</t>
  </si>
  <si>
    <t xml:space="preserve">Definri como se vera las opciones con el menu de responsive </t>
  </si>
  <si>
    <t>Definir como se vera la pantalla principal con el responsive señalado</t>
  </si>
  <si>
    <t>SCROL_VIDEOS</t>
  </si>
  <si>
    <t>Como sera el scroll de los video s que estan por ver, definir como se seleecionan los videos que estan por verse.</t>
  </si>
  <si>
    <t xml:space="preserve">Diseñar como se veran los demas video que seleccione el usuario </t>
  </si>
  <si>
    <t>definir el scroll de los video como se veran, o si sera en una formato de carrusel</t>
  </si>
  <si>
    <t>Defirni cuantos video se pondran en el carrusell o scroll</t>
  </si>
  <si>
    <t>Definir como sera el formato de los video que se presentan en el carrusell o el scroll</t>
  </si>
  <si>
    <t>SCROLL_CARRUSELL</t>
  </si>
  <si>
    <t>Solo generar lay out de cómo es que quedaran los banner de publicidad para pdoer generar los espacios y paginas necesarias para generarlas.</t>
  </si>
  <si>
    <t>3-/ PINICIO/DALÍ-LOG-/BANNER</t>
  </si>
  <si>
    <t>se modifica el enunciado de la historia para poder generar un mejor resultado final en el entregable</t>
  </si>
  <si>
    <t xml:space="preserve">NO, </t>
  </si>
  <si>
    <t>13-/ PRESPONSIVE/DALI-LOG-/RESPONSIVE_800PX</t>
  </si>
  <si>
    <t>Se modifica el identificador el enunciado de la hitoria, y las tareas para poder genear una mejor calidad del entregable</t>
  </si>
  <si>
    <t>Se genera modificacion para poder desarrolar primero lo escencial de los entregables y no invertir tiempo en enregables posteriores</t>
  </si>
  <si>
    <t>20-/ SCROLL_CARRUSELL/DALI-LOG-/SCROL_VIDEOS</t>
  </si>
  <si>
    <t>21-/ PCERTIFICACION_FINALIZACION/DALI-LOG-/ALERTA</t>
  </si>
  <si>
    <t>Definir como se vera la pagina con el resonsive de 800px</t>
  </si>
  <si>
    <t xml:space="preserve">MAS INFORMACION </t>
  </si>
  <si>
    <t>INFORMACION_REPRODUCCION</t>
  </si>
  <si>
    <t xml:space="preserve">Agregar el boton de mas informnacion en cada video que se agrege </t>
  </si>
  <si>
    <t>Diseño de boton de mas inforamcion</t>
  </si>
  <si>
    <t>Generar boton de mas inforamcion en cada uno de los video.</t>
  </si>
  <si>
    <t>diseño de boton</t>
  </si>
  <si>
    <t>Generar lay out de cómo se vera el boton de mas informacion</t>
  </si>
  <si>
    <t>Generar botón y link de mas info</t>
  </si>
  <si>
    <t>Se modifica ya que en  esta etapa no es prioridad generar la caja de publicidad No se ha conseguido patrocinadores, SE PASA ESTA ITERACION A LA SEMANA 4</t>
  </si>
  <si>
    <t xml:space="preserve">Se trabajo en la imágenes y en en banner de cursos en la parte inferior de la pagina princila </t>
  </si>
  <si>
    <t xml:space="preserve">trabajo en la base de los nombre y el css en los estilos de las paginas hechas colores y tipografias </t>
  </si>
  <si>
    <t xml:space="preserve">avanzar en la pagina de comentarios </t>
  </si>
  <si>
    <t xml:space="preserve">esperar que avance el compañero para poder generar las imágenes y tipografias de la pagina de comentarios </t>
  </si>
  <si>
    <t>tiempo…</t>
  </si>
  <si>
    <t>El tiempo para entrega de paginas y esperar que me pasen a mi el trabajo para seguir avanzando.</t>
  </si>
  <si>
    <t xml:space="preserve">terminamos el banner de cursos ya que no estaba terminado </t>
  </si>
  <si>
    <t>generare el modulo de los comentairos</t>
  </si>
  <si>
    <t xml:space="preserve">El tiempo para poder terminar </t>
  </si>
  <si>
    <t xml:space="preserve">Genere las iamgenes y tipografias </t>
  </si>
  <si>
    <t>esperar a que me envie lo siguientes modulos</t>
  </si>
  <si>
    <t>Tiempo de espera para seguir</t>
  </si>
  <si>
    <t xml:space="preserve">Se generar modulo de comentaarios para poer avanzar en el proyecto </t>
  </si>
  <si>
    <t xml:space="preserve">se generar tipografia e imágenes </t>
  </si>
  <si>
    <t xml:space="preserve">terminar el modulo de comentarios </t>
  </si>
  <si>
    <t xml:space="preserve">terminar modulo de comentarios </t>
  </si>
  <si>
    <t>tiempo</t>
  </si>
  <si>
    <t>El tiempo lo tenemos muy corto.</t>
  </si>
  <si>
    <t xml:space="preserve">agregamos funciones de JS AL modulo de comentarios </t>
  </si>
  <si>
    <t>ajustes al backlog y cambios</t>
  </si>
  <si>
    <t xml:space="preserve">seguir avanzando con las imagens que me soliciten </t>
  </si>
  <si>
    <t>Tiempo</t>
  </si>
  <si>
    <t>terminar modulo de cursos en fucnciones de JS.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</si>
</sst>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48">
    <font>
      <sz val="11"/>
      <color theme="1"/>
      <name val="Calibri"/>
      <family val="2"/>
      <scheme val="minor"/>
    </font>
    <font>
      <sz val="11"/>
      <color rgb="FFFFFFFF"/>
      <name val="Calibri"/>
      <family val="2"/>
      <scheme val="minor"/>
    </font>
    <font>
      <sz val="8"/>
      <color theme="1"/>
      <name val="Calibri"/>
      <family val="2"/>
      <scheme val="minor"/>
    </font>
    <font>
      <b/>
      <sz val="11"/>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b/>
      <sz val="14"/>
      <color rgb="FFFFFFFF"/>
      <name val="Calibri"/>
      <family val="2"/>
      <scheme val="minor"/>
    </font>
    <font>
      <b/>
      <sz val="20"/>
      <color theme="1"/>
      <name val="Calibri"/>
      <family val="2"/>
      <scheme val="minor"/>
    </font>
    <font>
      <b/>
      <sz val="16"/>
      <color theme="1"/>
      <name val="Calibri"/>
      <family val="2"/>
      <scheme val="minor"/>
    </font>
    <font>
      <b/>
      <u/>
      <sz val="16"/>
      <color theme="1"/>
      <name val="Calibri"/>
      <family val="2"/>
      <scheme val="minor"/>
    </font>
    <font>
      <sz val="30"/>
      <color theme="1"/>
      <name val="Calibri"/>
      <family val="2"/>
      <scheme val="minor"/>
    </font>
    <font>
      <b/>
      <sz val="18"/>
      <color theme="1"/>
      <name val="Calibri"/>
      <family val="2"/>
      <scheme val="minor"/>
    </font>
    <font>
      <b/>
      <sz val="12"/>
      <color theme="1"/>
      <name val="Arial"/>
      <family val="2"/>
    </font>
    <font>
      <b/>
      <sz val="11"/>
      <color theme="1"/>
      <name val="Calibri"/>
      <scheme val="minor"/>
    </font>
    <font>
      <sz val="11"/>
      <color theme="1"/>
      <name val="Calibri"/>
      <family val="2"/>
      <scheme val="minor"/>
    </font>
    <font>
      <b/>
      <sz val="11"/>
      <color theme="0"/>
      <name val="Calibri"/>
      <family val="2"/>
      <scheme val="minor"/>
    </font>
    <font>
      <sz val="12"/>
      <color theme="1"/>
      <name val="Arial"/>
      <family val="2"/>
    </font>
    <font>
      <sz val="11"/>
      <color theme="1"/>
      <name val="Calibri"/>
      <scheme val="minor"/>
    </font>
    <font>
      <b/>
      <sz val="12"/>
      <color theme="1"/>
      <name val="Calibri"/>
      <scheme val="minor"/>
    </font>
    <font>
      <i/>
      <sz val="11"/>
      <color theme="1"/>
      <name val="Calibri"/>
      <scheme val="minor"/>
    </font>
    <font>
      <b/>
      <sz val="11"/>
      <color theme="0"/>
      <name val="Calibri"/>
      <scheme val="minor"/>
    </font>
    <font>
      <b/>
      <sz val="12"/>
      <color rgb="FF000000"/>
      <name val="Calibri"/>
    </font>
    <font>
      <b/>
      <sz val="12"/>
      <color theme="0"/>
      <name val="Calibri"/>
      <scheme val="minor"/>
    </font>
    <font>
      <b/>
      <sz val="12"/>
      <color theme="0"/>
      <name val="Arial"/>
      <family val="2"/>
    </font>
    <font>
      <sz val="12"/>
      <color theme="1"/>
      <name val="Calibri"/>
      <family val="2"/>
      <scheme val="minor"/>
    </font>
    <font>
      <b/>
      <sz val="14"/>
      <color theme="0"/>
      <name val="Calibri"/>
      <scheme val="minor"/>
    </font>
    <font>
      <b/>
      <sz val="14"/>
      <color rgb="FFFFFFFF"/>
      <name val="Calibri"/>
      <scheme val="minor"/>
    </font>
    <font>
      <b/>
      <sz val="14"/>
      <color theme="0"/>
      <name val="Calibri"/>
      <family val="2"/>
      <scheme val="minor"/>
    </font>
    <font>
      <sz val="13"/>
      <color theme="0"/>
      <name val="Calibri"/>
      <family val="2"/>
      <scheme val="minor"/>
    </font>
    <font>
      <b/>
      <sz val="13"/>
      <color theme="0"/>
      <name val="Calibri"/>
      <family val="2"/>
      <scheme val="minor"/>
    </font>
    <font>
      <b/>
      <sz val="10"/>
      <color theme="0"/>
      <name val="Calibri"/>
      <family val="2"/>
      <scheme val="minor"/>
    </font>
    <font>
      <b/>
      <sz val="20"/>
      <color theme="0"/>
      <name val="Calibri"/>
      <family val="2"/>
      <scheme val="minor"/>
    </font>
    <font>
      <b/>
      <sz val="12"/>
      <color theme="0"/>
      <name val="Calibri"/>
      <family val="2"/>
      <scheme val="minor"/>
    </font>
    <font>
      <b/>
      <sz val="11"/>
      <name val="Calibri"/>
      <scheme val="minor"/>
    </font>
    <font>
      <b/>
      <sz val="10"/>
      <color rgb="FF000000"/>
      <name val="Arial"/>
      <family val="2"/>
    </font>
    <font>
      <sz val="10"/>
      <color rgb="FF000000"/>
      <name val="Arial"/>
      <family val="2"/>
    </font>
    <font>
      <sz val="10"/>
      <color theme="1"/>
      <name val="Arial"/>
      <family val="2"/>
    </font>
    <font>
      <b/>
      <sz val="10"/>
      <color theme="0"/>
      <name val="Arial"/>
      <family val="2"/>
    </font>
    <font>
      <b/>
      <sz val="13"/>
      <color theme="0"/>
      <name val="Calibri"/>
      <scheme val="minor"/>
    </font>
    <font>
      <b/>
      <sz val="13"/>
      <color theme="1"/>
      <name val="Calibri"/>
      <scheme val="minor"/>
    </font>
    <font>
      <b/>
      <sz val="15"/>
      <color theme="1"/>
      <name val="Arial"/>
      <family val="2"/>
    </font>
    <font>
      <sz val="11"/>
      <color rgb="FF000000"/>
      <name val="Calibri"/>
    </font>
    <font>
      <b/>
      <sz val="14"/>
      <color theme="1"/>
      <name val="Calibri"/>
      <scheme val="minor"/>
    </font>
    <font>
      <b/>
      <sz val="12"/>
      <color theme="0"/>
      <name val="Calibri"/>
    </font>
    <font>
      <b/>
      <sz val="11"/>
      <color rgb="FFFFFFFF"/>
      <name val="Calibri"/>
    </font>
    <font>
      <b/>
      <sz val="16"/>
      <color theme="4" tint="-0.499984740745262"/>
      <name val="Arial"/>
      <family val="2"/>
    </font>
    <font>
      <sz val="11"/>
      <color rgb="FFFF0000"/>
      <name val="Calibri"/>
      <family val="2"/>
      <scheme val="minor"/>
    </font>
  </fonts>
  <fills count="28">
    <fill>
      <patternFill patternType="none"/>
    </fill>
    <fill>
      <patternFill patternType="gray125"/>
    </fill>
    <fill>
      <patternFill patternType="solid">
        <fgColor rgb="FF2F549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2EFD9"/>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4" tint="0.59999389629810485"/>
        <bgColor rgb="FF000000"/>
      </patternFill>
    </fill>
    <fill>
      <patternFill patternType="solid">
        <fgColor theme="1"/>
        <bgColor indexed="64"/>
      </patternFill>
    </fill>
    <fill>
      <patternFill patternType="solid">
        <fgColor rgb="FFB4C6E7"/>
        <bgColor indexed="64"/>
      </patternFill>
    </fill>
    <fill>
      <patternFill patternType="solid">
        <fgColor rgb="FFD9D9D9"/>
        <bgColor indexed="64"/>
      </patternFill>
    </fill>
    <fill>
      <patternFill patternType="solid">
        <fgColor rgb="FF00B050"/>
        <bgColor indexed="64"/>
      </patternFill>
    </fill>
    <fill>
      <patternFill patternType="solid">
        <fgColor theme="0"/>
        <bgColor indexed="64"/>
      </patternFill>
    </fill>
    <fill>
      <patternFill patternType="solid">
        <fgColor rgb="FF2F5496"/>
        <bgColor rgb="FF000000"/>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rgb="FF000000"/>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s>
  <cellStyleXfs count="3">
    <xf numFmtId="0" fontId="0" fillId="0" borderId="0"/>
    <xf numFmtId="43" fontId="15" fillId="0" borderId="0" applyFont="0" applyFill="0" applyBorder="0" applyAlignment="0" applyProtection="0"/>
    <xf numFmtId="9" fontId="15" fillId="0" borderId="0" applyFont="0" applyFill="0" applyBorder="0" applyAlignment="0" applyProtection="0"/>
  </cellStyleXfs>
  <cellXfs count="29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2" fillId="3" borderId="1" xfId="0" applyFont="1" applyFill="1" applyBorder="1" applyAlignment="1">
      <alignment horizontal="justify"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2" fillId="3" borderId="1" xfId="0" applyFont="1" applyFill="1" applyBorder="1" applyAlignment="1">
      <alignment vertical="center" wrapText="1"/>
    </xf>
    <xf numFmtId="0" fontId="0" fillId="0" borderId="0" xfId="0" applyAlignment="1">
      <alignment horizontal="left" vertical="center"/>
    </xf>
    <xf numFmtId="0" fontId="0" fillId="5" borderId="4" xfId="0" applyFill="1" applyBorder="1" applyAlignment="1">
      <alignment horizontal="center" vertical="center" wrapText="1"/>
    </xf>
    <xf numFmtId="0" fontId="0" fillId="5" borderId="1" xfId="0" applyFill="1" applyBorder="1" applyAlignment="1">
      <alignment vertical="center" wrapText="1"/>
    </xf>
    <xf numFmtId="0" fontId="0" fillId="5" borderId="1" xfId="0" applyFill="1" applyBorder="1" applyAlignment="1">
      <alignment horizontal="center" vertical="center" wrapText="1"/>
    </xf>
    <xf numFmtId="0" fontId="2" fillId="5" borderId="1" xfId="0" applyFont="1" applyFill="1" applyBorder="1" applyAlignment="1">
      <alignment vertical="center" wrapText="1"/>
    </xf>
    <xf numFmtId="0" fontId="0" fillId="6" borderId="4" xfId="0" applyFill="1" applyBorder="1" applyAlignment="1">
      <alignment horizontal="center" vertical="center" wrapText="1"/>
    </xf>
    <xf numFmtId="0" fontId="0" fillId="6" borderId="1" xfId="0" applyFill="1" applyBorder="1" applyAlignment="1">
      <alignment vertical="center" wrapText="1"/>
    </xf>
    <xf numFmtId="0" fontId="0" fillId="6" borderId="1" xfId="0" applyFill="1" applyBorder="1" applyAlignment="1">
      <alignment horizontal="center" vertical="center" wrapText="1"/>
    </xf>
    <xf numFmtId="0" fontId="2" fillId="6" borderId="1" xfId="0" applyFont="1" applyFill="1" applyBorder="1" applyAlignment="1">
      <alignment vertical="center" wrapText="1"/>
    </xf>
    <xf numFmtId="0" fontId="0" fillId="7" borderId="4"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lignment horizontal="center" vertical="center" wrapText="1"/>
    </xf>
    <xf numFmtId="0" fontId="2" fillId="7" borderId="1" xfId="0" applyFont="1" applyFill="1" applyBorder="1" applyAlignment="1">
      <alignment vertical="center" wrapText="1"/>
    </xf>
    <xf numFmtId="0" fontId="0" fillId="8" borderId="4" xfId="0" applyFill="1" applyBorder="1" applyAlignment="1">
      <alignment horizontal="center" vertical="center" wrapText="1"/>
    </xf>
    <xf numFmtId="0" fontId="0" fillId="8" borderId="1" xfId="0" applyFill="1" applyBorder="1" applyAlignment="1">
      <alignment vertical="center" wrapText="1"/>
    </xf>
    <xf numFmtId="0" fontId="0" fillId="8" borderId="1" xfId="0" applyFill="1" applyBorder="1" applyAlignment="1">
      <alignment horizontal="center" vertical="center" wrapText="1"/>
    </xf>
    <xf numFmtId="0" fontId="2" fillId="8" borderId="1" xfId="0" applyFont="1" applyFill="1" applyBorder="1" applyAlignment="1">
      <alignment vertical="center" wrapText="1"/>
    </xf>
    <xf numFmtId="0" fontId="0" fillId="9" borderId="4" xfId="0" applyFill="1" applyBorder="1" applyAlignment="1">
      <alignment horizontal="center" vertical="center" wrapText="1"/>
    </xf>
    <xf numFmtId="0" fontId="0" fillId="9" borderId="1" xfId="0" applyFill="1" applyBorder="1" applyAlignment="1">
      <alignment vertical="center" wrapText="1"/>
    </xf>
    <xf numFmtId="0" fontId="0" fillId="9" borderId="1" xfId="0" applyFill="1" applyBorder="1" applyAlignment="1">
      <alignment horizontal="center" vertical="center" wrapText="1"/>
    </xf>
    <xf numFmtId="0" fontId="2" fillId="9" borderId="1" xfId="0" applyFont="1" applyFill="1" applyBorder="1" applyAlignment="1">
      <alignment vertical="center" wrapText="1"/>
    </xf>
    <xf numFmtId="49" fontId="0" fillId="3" borderId="4" xfId="0" applyNumberFormat="1" applyFill="1" applyBorder="1" applyAlignment="1">
      <alignment horizontal="center" vertical="center" wrapText="1"/>
    </xf>
    <xf numFmtId="0" fontId="0" fillId="7" borderId="4" xfId="0" applyFill="1" applyBorder="1" applyAlignment="1">
      <alignment horizontal="left" vertical="center" wrapText="1"/>
    </xf>
    <xf numFmtId="49" fontId="0" fillId="3" borderId="1" xfId="0" applyNumberFormat="1" applyFill="1" applyBorder="1" applyAlignment="1">
      <alignment horizontal="center" vertical="center" wrapText="1"/>
    </xf>
    <xf numFmtId="0" fontId="5" fillId="10" borderId="1" xfId="0" applyFont="1" applyFill="1" applyBorder="1" applyAlignment="1">
      <alignment vertical="center" wrapText="1"/>
    </xf>
    <xf numFmtId="0" fontId="4" fillId="0" borderId="1" xfId="0" applyFont="1" applyBorder="1" applyAlignment="1">
      <alignment vertical="center" wrapText="1"/>
    </xf>
    <xf numFmtId="0" fontId="0" fillId="11" borderId="1" xfId="0" applyFill="1" applyBorder="1" applyAlignment="1">
      <alignment horizontal="center" vertical="center" wrapText="1"/>
    </xf>
    <xf numFmtId="0" fontId="0" fillId="11" borderId="1" xfId="0" applyFill="1" applyBorder="1" applyAlignment="1">
      <alignment vertical="center" wrapText="1"/>
    </xf>
    <xf numFmtId="0" fontId="3" fillId="13" borderId="4" xfId="0" applyFont="1" applyFill="1" applyBorder="1" applyAlignment="1">
      <alignment horizontal="center" vertical="center" wrapText="1"/>
    </xf>
    <xf numFmtId="0" fontId="3" fillId="12" borderId="4" xfId="0" applyFont="1" applyFill="1" applyBorder="1" applyAlignment="1">
      <alignment horizontal="center" vertical="center" wrapText="1"/>
    </xf>
    <xf numFmtId="0" fontId="5" fillId="12" borderId="1" xfId="0" applyFont="1" applyFill="1" applyBorder="1" applyAlignment="1">
      <alignment vertical="center" wrapText="1"/>
    </xf>
    <xf numFmtId="0" fontId="1" fillId="2" borderId="0" xfId="0" applyFont="1" applyFill="1" applyBorder="1" applyAlignment="1">
      <alignment horizontal="center" vertical="center" wrapText="1"/>
    </xf>
    <xf numFmtId="0" fontId="0" fillId="11" borderId="0" xfId="0" applyFill="1" applyBorder="1" applyAlignment="1">
      <alignment vertical="center" wrapText="1"/>
    </xf>
    <xf numFmtId="0" fontId="8" fillId="13" borderId="0" xfId="0" applyFont="1" applyFill="1" applyBorder="1" applyAlignment="1">
      <alignment horizontal="center" vertical="center" wrapText="1"/>
    </xf>
    <xf numFmtId="0" fontId="9" fillId="0" borderId="0" xfId="0" applyFont="1"/>
    <xf numFmtId="0" fontId="5" fillId="4" borderId="9" xfId="0" applyFont="1" applyFill="1" applyBorder="1" applyAlignment="1">
      <alignment horizontal="left" vertical="center"/>
    </xf>
    <xf numFmtId="0" fontId="0" fillId="4" borderId="7" xfId="0" applyFill="1" applyBorder="1" applyAlignment="1">
      <alignment horizontal="left" vertical="center"/>
    </xf>
    <xf numFmtId="0" fontId="5" fillId="4" borderId="7" xfId="0" applyFont="1" applyFill="1" applyBorder="1" applyAlignment="1">
      <alignment horizontal="left" vertical="center"/>
    </xf>
    <xf numFmtId="0" fontId="0" fillId="4" borderId="5" xfId="0" applyFill="1" applyBorder="1"/>
    <xf numFmtId="0" fontId="0" fillId="4" borderId="10" xfId="0" applyFill="1" applyBorder="1"/>
    <xf numFmtId="0" fontId="5" fillId="4" borderId="0" xfId="0" applyFont="1" applyFill="1" applyBorder="1" applyAlignment="1">
      <alignment horizontal="left" vertical="center"/>
    </xf>
    <xf numFmtId="0" fontId="0" fillId="4" borderId="0" xfId="0" applyFill="1" applyBorder="1"/>
    <xf numFmtId="0" fontId="0" fillId="4" borderId="3" xfId="0" applyFill="1" applyBorder="1"/>
    <xf numFmtId="0" fontId="0" fillId="4" borderId="11" xfId="0" applyFill="1" applyBorder="1"/>
    <xf numFmtId="0" fontId="0" fillId="4" borderId="8" xfId="0" applyFill="1" applyBorder="1"/>
    <xf numFmtId="0" fontId="0" fillId="4" borderId="6" xfId="0" applyFill="1" applyBorder="1"/>
    <xf numFmtId="0" fontId="8" fillId="13" borderId="1" xfId="0" applyFont="1" applyFill="1" applyBorder="1" applyAlignment="1">
      <alignment horizontal="center" vertical="center" wrapText="1"/>
    </xf>
    <xf numFmtId="0" fontId="0" fillId="11" borderId="4" xfId="0" applyFill="1" applyBorder="1" applyAlignment="1">
      <alignment vertical="center" wrapText="1"/>
    </xf>
    <xf numFmtId="0" fontId="0" fillId="11" borderId="14" xfId="0" applyFill="1" applyBorder="1" applyAlignment="1">
      <alignment vertical="center" wrapText="1"/>
    </xf>
    <xf numFmtId="0" fontId="0" fillId="11" borderId="15" xfId="0" applyFill="1" applyBorder="1" applyAlignment="1">
      <alignment vertical="center" wrapText="1"/>
    </xf>
    <xf numFmtId="0" fontId="12" fillId="13" borderId="1" xfId="0" applyFont="1" applyFill="1" applyBorder="1" applyAlignment="1">
      <alignment horizontal="center" vertical="center" wrapText="1"/>
    </xf>
    <xf numFmtId="0" fontId="0" fillId="15" borderId="10" xfId="0" applyFill="1" applyBorder="1"/>
    <xf numFmtId="0" fontId="0" fillId="15" borderId="3" xfId="0" applyFill="1" applyBorder="1"/>
    <xf numFmtId="0" fontId="11" fillId="15" borderId="10" xfId="0" applyFont="1" applyFill="1" applyBorder="1"/>
    <xf numFmtId="0" fontId="3" fillId="11" borderId="14" xfId="0" applyFont="1" applyFill="1" applyBorder="1" applyAlignment="1">
      <alignment horizontal="center" vertical="center" wrapText="1"/>
    </xf>
    <xf numFmtId="0" fontId="8" fillId="16" borderId="1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3"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7" borderId="1" xfId="0" applyFont="1" applyFill="1" applyBorder="1" applyAlignment="1">
      <alignment horizontal="left" vertical="center" wrapText="1"/>
    </xf>
    <xf numFmtId="0" fontId="13" fillId="8" borderId="1" xfId="0" applyFont="1" applyFill="1" applyBorder="1" applyAlignment="1">
      <alignment horizontal="left" vertical="center" wrapText="1"/>
    </xf>
    <xf numFmtId="0" fontId="13" fillId="9" borderId="1" xfId="0" applyFont="1" applyFill="1" applyBorder="1" applyAlignment="1">
      <alignment horizontal="left" vertical="center" wrapText="1"/>
    </xf>
    <xf numFmtId="0" fontId="13" fillId="13" borderId="1" xfId="0" applyFont="1" applyFill="1" applyBorder="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left" vertical="center"/>
    </xf>
    <xf numFmtId="0" fontId="14" fillId="0" borderId="18" xfId="0" applyFont="1" applyBorder="1" applyAlignment="1">
      <alignment horizontal="center" vertical="center"/>
    </xf>
    <xf numFmtId="0" fontId="14" fillId="0" borderId="19" xfId="0" applyFont="1" applyBorder="1" applyAlignment="1">
      <alignment horizontal="left" vertical="center"/>
    </xf>
    <xf numFmtId="0" fontId="14" fillId="0" borderId="20" xfId="0" applyFont="1" applyBorder="1" applyAlignment="1">
      <alignment horizontal="center" vertical="center"/>
    </xf>
    <xf numFmtId="0" fontId="14" fillId="0" borderId="21" xfId="0" applyFont="1" applyBorder="1" applyAlignment="1">
      <alignment horizontal="left"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8" fillId="0" borderId="27" xfId="0" applyFont="1" applyBorder="1" applyAlignment="1">
      <alignment horizontal="center"/>
    </xf>
    <xf numFmtId="0" fontId="17" fillId="0" borderId="16" xfId="0" applyFont="1" applyBorder="1" applyAlignment="1">
      <alignment horizontal="center" vertical="center"/>
    </xf>
    <xf numFmtId="0" fontId="0" fillId="0" borderId="16" xfId="0" applyBorder="1" applyAlignment="1">
      <alignment horizontal="center"/>
    </xf>
    <xf numFmtId="0" fontId="0" fillId="0" borderId="16" xfId="0" applyBorder="1" applyAlignment="1">
      <alignment horizontal="center" vertical="center" wrapText="1"/>
    </xf>
    <xf numFmtId="0" fontId="0" fillId="0" borderId="10" xfId="0" applyBorder="1"/>
    <xf numFmtId="0" fontId="0" fillId="0" borderId="0" xfId="0" applyBorder="1"/>
    <xf numFmtId="16" fontId="0" fillId="0" borderId="0" xfId="0" applyNumberFormat="1" applyBorder="1" applyAlignment="1">
      <alignment horizontal="center" vertical="center"/>
    </xf>
    <xf numFmtId="16" fontId="0" fillId="0" borderId="3" xfId="0" applyNumberFormat="1" applyBorder="1" applyAlignment="1">
      <alignment horizontal="center" vertical="center"/>
    </xf>
    <xf numFmtId="0" fontId="0" fillId="0" borderId="3" xfId="0" applyBorder="1"/>
    <xf numFmtId="0" fontId="14" fillId="0" borderId="10" xfId="0" applyFont="1" applyBorder="1" applyAlignment="1">
      <alignment horizontal="left" vertical="center"/>
    </xf>
    <xf numFmtId="0" fontId="0" fillId="0" borderId="11" xfId="0" applyBorder="1"/>
    <xf numFmtId="0" fontId="0" fillId="0" borderId="8" xfId="0" applyBorder="1"/>
    <xf numFmtId="0" fontId="0" fillId="0" borderId="6" xfId="0" applyBorder="1"/>
    <xf numFmtId="0" fontId="21" fillId="16" borderId="24" xfId="0" applyFont="1" applyFill="1" applyBorder="1" applyAlignment="1">
      <alignment horizontal="center" vertical="center"/>
    </xf>
    <xf numFmtId="0" fontId="21" fillId="16" borderId="25" xfId="0" applyFont="1" applyFill="1" applyBorder="1" applyAlignment="1">
      <alignment horizontal="center" vertical="center"/>
    </xf>
    <xf numFmtId="0" fontId="21" fillId="16" borderId="26" xfId="0" applyFont="1" applyFill="1" applyBorder="1" applyAlignment="1">
      <alignment horizontal="center" vertical="center"/>
    </xf>
    <xf numFmtId="0" fontId="21" fillId="20" borderId="19" xfId="0" applyFont="1" applyFill="1" applyBorder="1" applyAlignment="1">
      <alignment horizontal="center" vertical="center" wrapText="1"/>
    </xf>
    <xf numFmtId="0" fontId="21" fillId="20" borderId="16" xfId="0" applyFont="1" applyFill="1" applyBorder="1" applyAlignment="1">
      <alignment horizontal="center" vertical="center" wrapText="1"/>
    </xf>
    <xf numFmtId="0" fontId="21" fillId="20" borderId="20" xfId="0" applyFont="1" applyFill="1" applyBorder="1" applyAlignment="1">
      <alignment horizontal="center" vertical="center" wrapText="1"/>
    </xf>
    <xf numFmtId="14" fontId="22" fillId="0" borderId="16" xfId="0" applyNumberFormat="1" applyFont="1" applyFill="1" applyBorder="1" applyAlignment="1">
      <alignment horizontal="center" vertical="center"/>
    </xf>
    <xf numFmtId="14" fontId="22" fillId="21" borderId="20" xfId="0" applyNumberFormat="1" applyFont="1" applyFill="1" applyBorder="1" applyAlignment="1">
      <alignment horizontal="center" vertical="center"/>
    </xf>
    <xf numFmtId="0" fontId="22" fillId="21" borderId="20" xfId="0" applyNumberFormat="1" applyFont="1" applyFill="1" applyBorder="1" applyAlignment="1">
      <alignment horizontal="center" vertical="center"/>
    </xf>
    <xf numFmtId="0" fontId="24" fillId="17" borderId="27" xfId="0" applyFont="1" applyFill="1" applyBorder="1" applyAlignment="1">
      <alignment horizontal="center" vertical="center"/>
    </xf>
    <xf numFmtId="0" fontId="16" fillId="17" borderId="27" xfId="0" applyFont="1" applyFill="1" applyBorder="1" applyAlignment="1">
      <alignment horizontal="center" vertical="center"/>
    </xf>
    <xf numFmtId="0" fontId="21" fillId="17" borderId="27" xfId="0" applyFont="1" applyFill="1" applyBorder="1" applyAlignment="1">
      <alignment horizontal="center" vertical="center"/>
    </xf>
    <xf numFmtId="9" fontId="0" fillId="0" borderId="0" xfId="2" applyFont="1"/>
    <xf numFmtId="9" fontId="0" fillId="0" borderId="0" xfId="0" applyNumberFormat="1"/>
    <xf numFmtId="0" fontId="23" fillId="19" borderId="4" xfId="0" applyFont="1" applyFill="1" applyBorder="1" applyAlignment="1">
      <alignment horizontal="center" vertical="center" wrapText="1"/>
    </xf>
    <xf numFmtId="0" fontId="25" fillId="0" borderId="0" xfId="0" applyFont="1"/>
    <xf numFmtId="0" fontId="26" fillId="19" borderId="4" xfId="0" applyFont="1" applyFill="1" applyBorder="1" applyAlignment="1">
      <alignment horizontal="center" vertical="center" wrapText="1"/>
    </xf>
    <xf numFmtId="0" fontId="27" fillId="2" borderId="1" xfId="0" applyFont="1" applyFill="1" applyBorder="1" applyAlignment="1">
      <alignment horizontal="left" vertical="center" wrapText="1"/>
    </xf>
    <xf numFmtId="0" fontId="27" fillId="2" borderId="1"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29" fillId="19" borderId="2" xfId="0" applyFont="1" applyFill="1" applyBorder="1" applyAlignment="1">
      <alignment horizontal="center" vertical="center" wrapText="1"/>
    </xf>
    <xf numFmtId="0" fontId="16" fillId="16" borderId="4" xfId="0" applyFont="1" applyFill="1" applyBorder="1" applyAlignment="1">
      <alignment horizontal="center" vertical="center" wrapText="1"/>
    </xf>
    <xf numFmtId="0" fontId="32" fillId="16" borderId="0"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0" fillId="18" borderId="1" xfId="0" applyFill="1" applyBorder="1" applyAlignment="1">
      <alignment horizontal="center" vertical="center" wrapText="1"/>
    </xf>
    <xf numFmtId="0" fontId="4" fillId="0" borderId="4" xfId="0" applyFont="1" applyBorder="1" applyAlignment="1">
      <alignment vertical="center" wrapText="1"/>
    </xf>
    <xf numFmtId="0" fontId="0" fillId="0" borderId="4" xfId="0" applyBorder="1" applyAlignment="1">
      <alignment vertical="center" wrapText="1"/>
    </xf>
    <xf numFmtId="0" fontId="0" fillId="18" borderId="4" xfId="0" applyFill="1" applyBorder="1" applyAlignment="1">
      <alignment horizontal="center" vertical="center" wrapText="1"/>
    </xf>
    <xf numFmtId="0" fontId="0" fillId="0" borderId="4" xfId="0" applyBorder="1" applyAlignment="1">
      <alignment horizontal="center" vertical="center" wrapText="1"/>
    </xf>
    <xf numFmtId="0" fontId="0" fillId="11" borderId="4" xfId="0" applyFill="1" applyBorder="1" applyAlignment="1">
      <alignment horizontal="center" vertical="center" wrapText="1"/>
    </xf>
    <xf numFmtId="0" fontId="4" fillId="0" borderId="15" xfId="0" applyFont="1" applyBorder="1" applyAlignment="1">
      <alignment vertical="center" wrapText="1"/>
    </xf>
    <xf numFmtId="0" fontId="0" fillId="0" borderId="15" xfId="0" applyBorder="1" applyAlignment="1">
      <alignment vertical="center" wrapText="1"/>
    </xf>
    <xf numFmtId="0" fontId="0" fillId="9" borderId="15" xfId="0" applyFill="1" applyBorder="1" applyAlignment="1">
      <alignment horizontal="center" vertical="center" wrapText="1"/>
    </xf>
    <xf numFmtId="0" fontId="0" fillId="0" borderId="15" xfId="0" applyBorder="1" applyAlignment="1">
      <alignment horizontal="center" vertical="center" wrapText="1"/>
    </xf>
    <xf numFmtId="0" fontId="0" fillId="11" borderId="15" xfId="0" applyFill="1" applyBorder="1" applyAlignment="1">
      <alignment horizontal="center" vertical="center" wrapText="1"/>
    </xf>
    <xf numFmtId="0" fontId="33" fillId="16" borderId="1" xfId="0" applyFont="1" applyFill="1" applyBorder="1" applyAlignment="1">
      <alignment horizontal="center" vertical="center" wrapText="1"/>
    </xf>
    <xf numFmtId="0" fontId="33" fillId="16" borderId="2" xfId="0" applyFont="1" applyFill="1" applyBorder="1" applyAlignment="1">
      <alignment horizontal="center" vertical="center" wrapText="1"/>
    </xf>
    <xf numFmtId="0" fontId="3" fillId="18" borderId="14" xfId="0" applyFont="1" applyFill="1" applyBorder="1" applyAlignment="1">
      <alignment horizontal="center" vertical="center" wrapText="1"/>
    </xf>
    <xf numFmtId="0" fontId="34" fillId="11" borderId="1" xfId="0" applyFont="1" applyFill="1" applyBorder="1" applyAlignment="1">
      <alignment horizontal="center" vertical="center" wrapText="1"/>
    </xf>
    <xf numFmtId="0" fontId="35" fillId="0" borderId="8" xfId="0" applyFont="1" applyBorder="1" applyAlignment="1">
      <alignment vertical="center"/>
    </xf>
    <xf numFmtId="14" fontId="35" fillId="25" borderId="8" xfId="0" applyNumberFormat="1" applyFont="1" applyFill="1" applyBorder="1" applyAlignment="1">
      <alignment vertical="center"/>
    </xf>
    <xf numFmtId="0" fontId="35" fillId="0" borderId="10" xfId="0" applyFont="1" applyBorder="1" applyAlignment="1">
      <alignment vertical="center"/>
    </xf>
    <xf numFmtId="0" fontId="37" fillId="0" borderId="0" xfId="0" applyFont="1"/>
    <xf numFmtId="18" fontId="35" fillId="25" borderId="8" xfId="0" applyNumberFormat="1" applyFont="1" applyFill="1" applyBorder="1" applyAlignment="1">
      <alignment vertical="center"/>
    </xf>
    <xf numFmtId="0" fontId="36" fillId="0" borderId="12" xfId="0" applyFont="1" applyBorder="1" applyAlignment="1">
      <alignment vertical="center"/>
    </xf>
    <xf numFmtId="0" fontId="35" fillId="26" borderId="2" xfId="0" applyFont="1" applyFill="1" applyBorder="1" applyAlignment="1">
      <alignment horizontal="center" vertical="center"/>
    </xf>
    <xf numFmtId="0" fontId="36" fillId="0" borderId="11"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6" xfId="0" applyFont="1" applyBorder="1" applyAlignment="1">
      <alignment horizontal="center" vertical="center" wrapText="1"/>
    </xf>
    <xf numFmtId="0" fontId="36" fillId="0" borderId="2" xfId="0" applyFont="1" applyBorder="1" applyAlignment="1">
      <alignment vertical="center"/>
    </xf>
    <xf numFmtId="0" fontId="35" fillId="25" borderId="6" xfId="0" applyFont="1" applyFill="1" applyBorder="1" applyAlignment="1">
      <alignment horizontal="center" vertical="center"/>
    </xf>
    <xf numFmtId="0" fontId="36" fillId="0" borderId="6" xfId="0" applyFont="1" applyBorder="1" applyAlignment="1">
      <alignment horizontal="center" vertical="center"/>
    </xf>
    <xf numFmtId="0" fontId="36" fillId="0" borderId="6" xfId="0" applyFont="1" applyBorder="1" applyAlignment="1">
      <alignment vertical="center"/>
    </xf>
    <xf numFmtId="0" fontId="36" fillId="0" borderId="15" xfId="0" applyFont="1" applyBorder="1" applyAlignment="1">
      <alignment vertical="center"/>
    </xf>
    <xf numFmtId="0" fontId="36" fillId="0" borderId="13" xfId="0" applyFont="1" applyBorder="1" applyAlignment="1">
      <alignment vertical="center"/>
    </xf>
    <xf numFmtId="0" fontId="36" fillId="0" borderId="31" xfId="0" applyFont="1" applyBorder="1" applyAlignment="1">
      <alignment vertical="center"/>
    </xf>
    <xf numFmtId="0" fontId="36" fillId="18" borderId="1" xfId="0" applyFont="1" applyFill="1" applyBorder="1" applyAlignment="1">
      <alignment vertical="center"/>
    </xf>
    <xf numFmtId="0" fontId="36" fillId="18" borderId="12" xfId="0" applyFont="1" applyFill="1" applyBorder="1" applyAlignment="1">
      <alignment vertical="center"/>
    </xf>
    <xf numFmtId="0" fontId="36" fillId="18" borderId="13" xfId="0" applyFont="1" applyFill="1" applyBorder="1" applyAlignment="1">
      <alignment vertical="center"/>
    </xf>
    <xf numFmtId="0" fontId="36" fillId="18" borderId="2" xfId="0" applyFont="1" applyFill="1" applyBorder="1" applyAlignment="1">
      <alignment vertical="center"/>
    </xf>
    <xf numFmtId="0" fontId="36" fillId="18" borderId="31" xfId="0" applyFont="1" applyFill="1" applyBorder="1" applyAlignment="1">
      <alignment vertical="center"/>
    </xf>
    <xf numFmtId="0" fontId="36" fillId="18" borderId="15" xfId="0" applyFont="1" applyFill="1" applyBorder="1" applyAlignment="1">
      <alignment vertical="center"/>
    </xf>
    <xf numFmtId="0" fontId="23" fillId="20" borderId="19" xfId="0" applyFont="1" applyFill="1" applyBorder="1" applyAlignment="1">
      <alignment horizontal="center" vertical="center"/>
    </xf>
    <xf numFmtId="0" fontId="21" fillId="20" borderId="0" xfId="0" applyFont="1" applyFill="1" applyBorder="1" applyAlignment="1">
      <alignment horizontal="center" vertical="center" wrapText="1"/>
    </xf>
    <xf numFmtId="0" fontId="39" fillId="16" borderId="0" xfId="0" applyFont="1" applyFill="1"/>
    <xf numFmtId="14" fontId="40" fillId="16" borderId="0" xfId="0" applyNumberFormat="1" applyFont="1" applyFill="1" applyAlignment="1">
      <alignment horizontal="center" vertical="center"/>
    </xf>
    <xf numFmtId="0" fontId="35" fillId="17" borderId="2" xfId="0" applyFont="1" applyFill="1" applyBorder="1" applyAlignment="1">
      <alignment horizontal="center" vertical="center"/>
    </xf>
    <xf numFmtId="0" fontId="26" fillId="19" borderId="1" xfId="0" applyFont="1" applyFill="1" applyBorder="1" applyAlignment="1">
      <alignment horizontal="center" vertical="center"/>
    </xf>
    <xf numFmtId="164" fontId="26" fillId="19" borderId="1" xfId="1" applyNumberFormat="1" applyFont="1" applyFill="1" applyBorder="1" applyAlignment="1">
      <alignment horizontal="center" vertical="center"/>
    </xf>
    <xf numFmtId="0" fontId="21" fillId="16" borderId="16" xfId="0" applyFont="1" applyFill="1" applyBorder="1" applyAlignment="1">
      <alignment horizontal="center" vertical="center" wrapText="1"/>
    </xf>
    <xf numFmtId="14" fontId="42" fillId="0" borderId="0" xfId="0" applyNumberFormat="1" applyFont="1" applyFill="1" applyBorder="1" applyAlignment="1">
      <alignment horizontal="center" vertical="center" wrapText="1"/>
    </xf>
    <xf numFmtId="164" fontId="0" fillId="0" borderId="0" xfId="0" applyNumberFormat="1"/>
    <xf numFmtId="0" fontId="43" fillId="0" borderId="0" xfId="0" applyFont="1" applyAlignment="1">
      <alignment horizontal="center" vertical="center"/>
    </xf>
    <xf numFmtId="0" fontId="21" fillId="19" borderId="17" xfId="0" applyFont="1" applyFill="1" applyBorder="1" applyAlignment="1">
      <alignment horizontal="center" vertical="center" wrapText="1"/>
    </xf>
    <xf numFmtId="0" fontId="21" fillId="19" borderId="18" xfId="0" applyFont="1" applyFill="1" applyBorder="1" applyAlignment="1">
      <alignment horizontal="center" vertical="center" wrapText="1"/>
    </xf>
    <xf numFmtId="0" fontId="21" fillId="19" borderId="32" xfId="0" applyFont="1" applyFill="1" applyBorder="1" applyAlignment="1">
      <alignment horizontal="center" vertical="center" wrapText="1"/>
    </xf>
    <xf numFmtId="14" fontId="44" fillId="19" borderId="19" xfId="0" applyNumberFormat="1" applyFont="1" applyFill="1" applyBorder="1" applyAlignment="1">
      <alignment horizontal="center" vertical="center"/>
    </xf>
    <xf numFmtId="164" fontId="43" fillId="0" borderId="0" xfId="1" applyNumberFormat="1" applyFont="1" applyBorder="1" applyAlignment="1">
      <alignment horizontal="center" vertical="center"/>
    </xf>
    <xf numFmtId="1" fontId="43" fillId="0" borderId="0" xfId="0" applyNumberFormat="1" applyFont="1" applyBorder="1" applyAlignment="1">
      <alignment horizontal="center" vertical="center"/>
    </xf>
    <xf numFmtId="1" fontId="43" fillId="0" borderId="3" xfId="0" applyNumberFormat="1" applyFont="1" applyBorder="1" applyAlignment="1">
      <alignment horizontal="center" vertical="center"/>
    </xf>
    <xf numFmtId="164" fontId="43" fillId="16" borderId="0" xfId="1" applyNumberFormat="1" applyFont="1" applyFill="1" applyBorder="1" applyAlignment="1">
      <alignment horizontal="center" vertical="center"/>
    </xf>
    <xf numFmtId="1" fontId="43" fillId="16" borderId="0" xfId="0" applyNumberFormat="1" applyFont="1" applyFill="1" applyBorder="1" applyAlignment="1">
      <alignment horizontal="center" vertical="center"/>
    </xf>
    <xf numFmtId="1" fontId="43" fillId="16" borderId="3" xfId="0" applyNumberFormat="1" applyFont="1" applyFill="1" applyBorder="1" applyAlignment="1">
      <alignment horizontal="center" vertical="center"/>
    </xf>
    <xf numFmtId="14" fontId="22" fillId="16" borderId="21" xfId="0" applyNumberFormat="1" applyFont="1" applyFill="1" applyBorder="1" applyAlignment="1">
      <alignment horizontal="center" vertical="center"/>
    </xf>
    <xf numFmtId="0" fontId="21" fillId="16" borderId="22" xfId="0" applyFont="1" applyFill="1" applyBorder="1" applyAlignment="1">
      <alignment horizontal="center" vertical="center" wrapText="1"/>
    </xf>
    <xf numFmtId="164" fontId="43" fillId="16" borderId="8" xfId="1" applyNumberFormat="1" applyFont="1" applyFill="1" applyBorder="1" applyAlignment="1">
      <alignment horizontal="center" vertical="center"/>
    </xf>
    <xf numFmtId="1" fontId="43" fillId="16" borderId="8" xfId="0" applyNumberFormat="1" applyFont="1" applyFill="1" applyBorder="1" applyAlignment="1">
      <alignment horizontal="center" vertical="center"/>
    </xf>
    <xf numFmtId="1" fontId="43" fillId="16" borderId="6" xfId="0" applyNumberFormat="1" applyFont="1" applyFill="1" applyBorder="1" applyAlignment="1">
      <alignment horizontal="center" vertical="center"/>
    </xf>
    <xf numFmtId="0" fontId="45" fillId="27" borderId="2" xfId="0" applyFont="1" applyFill="1" applyBorder="1" applyAlignment="1">
      <alignment horizontal="center" vertical="center" wrapText="1"/>
    </xf>
    <xf numFmtId="0" fontId="23" fillId="20" borderId="33" xfId="0" applyFont="1" applyFill="1" applyBorder="1" applyAlignment="1">
      <alignment horizontal="center" vertical="center"/>
    </xf>
    <xf numFmtId="0" fontId="21" fillId="19" borderId="1" xfId="0" applyFont="1" applyFill="1" applyBorder="1" applyAlignment="1">
      <alignment horizontal="center" vertical="center" wrapText="1"/>
    </xf>
    <xf numFmtId="1" fontId="22" fillId="21" borderId="20" xfId="0" applyNumberFormat="1" applyFont="1" applyFill="1" applyBorder="1" applyAlignment="1">
      <alignment horizontal="center" vertical="center"/>
    </xf>
    <xf numFmtId="0" fontId="26" fillId="19" borderId="1" xfId="0" applyFont="1" applyFill="1" applyBorder="1" applyAlignment="1">
      <alignment horizontal="center" vertical="center" wrapText="1"/>
    </xf>
    <xf numFmtId="0" fontId="45" fillId="27" borderId="4" xfId="0" applyFont="1" applyFill="1" applyBorder="1" applyAlignment="1">
      <alignment horizontal="center" vertical="center" wrapText="1"/>
    </xf>
    <xf numFmtId="0" fontId="45" fillId="27" borderId="5"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25" borderId="1" xfId="0" applyFill="1" applyBorder="1" applyAlignment="1">
      <alignment horizontal="center" vertical="center" wrapText="1"/>
    </xf>
    <xf numFmtId="0" fontId="19" fillId="0" borderId="0" xfId="0" applyFont="1" applyAlignment="1">
      <alignment horizontal="center" vertical="center" wrapText="1"/>
    </xf>
    <xf numFmtId="0" fontId="46" fillId="11" borderId="16" xfId="0" applyFont="1" applyFill="1" applyBorder="1" applyAlignment="1">
      <alignment horizontal="center" vertical="center"/>
    </xf>
    <xf numFmtId="0" fontId="46" fillId="16" borderId="16" xfId="0" applyFont="1" applyFill="1" applyBorder="1" applyAlignment="1">
      <alignment horizontal="center" vertical="center" wrapText="1"/>
    </xf>
    <xf numFmtId="0" fontId="46" fillId="16" borderId="22" xfId="0" applyFont="1" applyFill="1" applyBorder="1" applyAlignment="1">
      <alignment horizontal="center" vertical="center" wrapText="1"/>
    </xf>
    <xf numFmtId="0" fontId="47" fillId="17" borderId="0" xfId="0" applyFont="1" applyFill="1"/>
    <xf numFmtId="0" fontId="0" fillId="17" borderId="0" xfId="0" applyFill="1"/>
    <xf numFmtId="0" fontId="0" fillId="0" borderId="0" xfId="0" applyFill="1" applyBorder="1" applyAlignment="1">
      <alignment horizontal="center" vertical="center"/>
    </xf>
    <xf numFmtId="0" fontId="20" fillId="0" borderId="10" xfId="0" applyFont="1" applyBorder="1" applyAlignment="1">
      <alignment horizontal="center" wrapText="1"/>
    </xf>
    <xf numFmtId="0" fontId="20" fillId="0" borderId="0" xfId="0" applyFont="1" applyBorder="1" applyAlignment="1">
      <alignment horizontal="center" wrapText="1"/>
    </xf>
    <xf numFmtId="0" fontId="20" fillId="0" borderId="3" xfId="0" applyFont="1" applyBorder="1" applyAlignment="1">
      <alignment horizontal="center" wrapText="1"/>
    </xf>
    <xf numFmtId="0" fontId="28" fillId="16" borderId="28" xfId="0" applyFont="1" applyFill="1" applyBorder="1" applyAlignment="1">
      <alignment horizontal="center" vertical="center"/>
    </xf>
    <xf numFmtId="0" fontId="28" fillId="16" borderId="29" xfId="0" applyFont="1" applyFill="1" applyBorder="1" applyAlignment="1">
      <alignment horizontal="center" vertical="center"/>
    </xf>
    <xf numFmtId="0" fontId="28" fillId="16" borderId="30" xfId="0" applyFont="1" applyFill="1" applyBorder="1" applyAlignment="1">
      <alignment horizontal="center" vertical="center"/>
    </xf>
    <xf numFmtId="0" fontId="6" fillId="13" borderId="12" xfId="0" applyFont="1" applyFill="1" applyBorder="1" applyAlignment="1">
      <alignment horizontal="center" vertical="center" wrapText="1"/>
    </xf>
    <xf numFmtId="0" fontId="6" fillId="13" borderId="13"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0" fillId="15" borderId="10" xfId="0" applyFill="1" applyBorder="1" applyAlignment="1">
      <alignment horizontal="center"/>
    </xf>
    <xf numFmtId="0" fontId="0" fillId="15" borderId="3" xfId="0" applyFill="1" applyBorder="1" applyAlignment="1">
      <alignment horizontal="center"/>
    </xf>
    <xf numFmtId="0" fontId="33" fillId="16" borderId="12" xfId="0" applyFont="1" applyFill="1" applyBorder="1" applyAlignment="1">
      <alignment horizontal="center" vertical="center" wrapText="1"/>
    </xf>
    <xf numFmtId="0" fontId="33" fillId="16" borderId="13" xfId="0" applyFont="1" applyFill="1" applyBorder="1" applyAlignment="1">
      <alignment horizontal="center" vertical="center" wrapText="1"/>
    </xf>
    <xf numFmtId="0" fontId="33" fillId="16" borderId="2" xfId="0" applyFont="1" applyFill="1" applyBorder="1" applyAlignment="1">
      <alignment horizontal="center" vertical="center" wrapText="1"/>
    </xf>
    <xf numFmtId="0" fontId="31" fillId="16" borderId="12" xfId="0" applyFont="1" applyFill="1" applyBorder="1" applyAlignment="1">
      <alignment horizontal="center" vertical="center" wrapText="1"/>
    </xf>
    <xf numFmtId="0" fontId="31" fillId="16" borderId="13" xfId="0" applyFont="1" applyFill="1" applyBorder="1" applyAlignment="1">
      <alignment horizontal="center" vertical="center" wrapText="1"/>
    </xf>
    <xf numFmtId="0" fontId="31" fillId="16" borderId="2" xfId="0" applyFont="1" applyFill="1" applyBorder="1" applyAlignment="1">
      <alignment horizontal="center" vertical="center" wrapText="1"/>
    </xf>
    <xf numFmtId="0" fontId="24" fillId="16" borderId="12" xfId="0" applyFont="1" applyFill="1" applyBorder="1" applyAlignment="1">
      <alignment horizontal="center" vertical="center"/>
    </xf>
    <xf numFmtId="0" fontId="24" fillId="16" borderId="13" xfId="0" applyFont="1" applyFill="1" applyBorder="1" applyAlignment="1">
      <alignment horizontal="center" vertical="center"/>
    </xf>
    <xf numFmtId="0" fontId="24" fillId="16" borderId="31" xfId="0" applyFont="1" applyFill="1" applyBorder="1" applyAlignment="1">
      <alignment horizontal="center" vertical="center"/>
    </xf>
    <xf numFmtId="0" fontId="35" fillId="24" borderId="12" xfId="0" applyFont="1" applyFill="1" applyBorder="1" applyAlignment="1">
      <alignment horizontal="center" vertical="center"/>
    </xf>
    <xf numFmtId="0" fontId="35" fillId="24" borderId="13" xfId="0" applyFont="1" applyFill="1" applyBorder="1" applyAlignment="1">
      <alignment horizontal="center" vertical="center"/>
    </xf>
    <xf numFmtId="0" fontId="35" fillId="24" borderId="31" xfId="0" applyFont="1" applyFill="1" applyBorder="1" applyAlignment="1">
      <alignment horizontal="center" vertical="center"/>
    </xf>
    <xf numFmtId="0" fontId="35" fillId="0" borderId="9" xfId="0" applyFont="1" applyBorder="1" applyAlignment="1">
      <alignment vertical="center"/>
    </xf>
    <xf numFmtId="0" fontId="35" fillId="0" borderId="7" xfId="0" applyFont="1" applyBorder="1" applyAlignment="1">
      <alignment vertical="center"/>
    </xf>
    <xf numFmtId="0" fontId="36" fillId="0" borderId="9" xfId="0" applyFont="1" applyBorder="1" applyAlignment="1">
      <alignment horizontal="center" vertical="center"/>
    </xf>
    <xf numFmtId="0" fontId="36" fillId="0" borderId="7" xfId="0" applyFont="1" applyBorder="1" applyAlignment="1">
      <alignment horizontal="center" vertical="center"/>
    </xf>
    <xf numFmtId="0" fontId="36" fillId="0" borderId="5" xfId="0" applyFont="1" applyBorder="1" applyAlignment="1">
      <alignment horizontal="center" vertical="center"/>
    </xf>
    <xf numFmtId="0" fontId="35" fillId="0" borderId="12" xfId="0" applyFont="1" applyBorder="1" applyAlignment="1">
      <alignment horizontal="center" vertical="center"/>
    </xf>
    <xf numFmtId="0" fontId="35" fillId="0" borderId="2" xfId="0" applyFont="1" applyBorder="1" applyAlignment="1">
      <alignment horizontal="center" vertical="center"/>
    </xf>
    <xf numFmtId="0" fontId="36" fillId="0" borderId="9" xfId="0" applyFont="1" applyBorder="1" applyAlignment="1">
      <alignment horizontal="center" vertical="center" wrapText="1"/>
    </xf>
    <xf numFmtId="0" fontId="36" fillId="0" borderId="7" xfId="0" applyFont="1" applyBorder="1" applyAlignment="1">
      <alignment horizontal="center" vertical="center" wrapText="1"/>
    </xf>
    <xf numFmtId="0" fontId="36" fillId="0" borderId="5" xfId="0" applyFont="1" applyBorder="1" applyAlignment="1">
      <alignment horizontal="center" vertical="center" wrapText="1"/>
    </xf>
    <xf numFmtId="0" fontId="36" fillId="0" borderId="10" xfId="0" applyFont="1" applyBorder="1" applyAlignment="1">
      <alignment horizontal="center" vertical="center" wrapText="1"/>
    </xf>
    <xf numFmtId="0" fontId="36" fillId="0" borderId="0" xfId="0" applyFont="1" applyBorder="1" applyAlignment="1">
      <alignment horizontal="center" vertical="center" wrapText="1"/>
    </xf>
    <xf numFmtId="0" fontId="36" fillId="0" borderId="3" xfId="0" applyFont="1" applyBorder="1" applyAlignment="1">
      <alignment horizontal="center" vertical="center" wrapText="1"/>
    </xf>
    <xf numFmtId="0" fontId="41" fillId="18" borderId="7" xfId="0" applyFont="1" applyFill="1" applyBorder="1" applyAlignment="1">
      <alignment horizontal="center" vertical="center"/>
    </xf>
    <xf numFmtId="0" fontId="41" fillId="18" borderId="5" xfId="0" applyFont="1" applyFill="1" applyBorder="1" applyAlignment="1">
      <alignment horizontal="center" vertical="center"/>
    </xf>
    <xf numFmtId="0" fontId="41" fillId="18" borderId="0" xfId="0" applyFont="1" applyFill="1" applyBorder="1" applyAlignment="1">
      <alignment horizontal="center" vertical="center"/>
    </xf>
    <xf numFmtId="0" fontId="41" fillId="18" borderId="3" xfId="0" applyFont="1" applyFill="1" applyBorder="1" applyAlignment="1">
      <alignment horizontal="center" vertical="center"/>
    </xf>
    <xf numFmtId="0" fontId="41" fillId="18" borderId="8" xfId="0" applyFont="1" applyFill="1" applyBorder="1" applyAlignment="1">
      <alignment horizontal="center" vertical="center"/>
    </xf>
    <xf numFmtId="0" fontId="41" fillId="18" borderId="6" xfId="0" applyFont="1" applyFill="1" applyBorder="1" applyAlignment="1">
      <alignment horizontal="center" vertical="center"/>
    </xf>
    <xf numFmtId="0" fontId="35" fillId="26" borderId="9" xfId="0" applyFont="1" applyFill="1" applyBorder="1" applyAlignment="1">
      <alignment horizontal="center" vertical="center"/>
    </xf>
    <xf numFmtId="0" fontId="35" fillId="26" borderId="5" xfId="0" applyFont="1" applyFill="1" applyBorder="1" applyAlignment="1">
      <alignment horizontal="center" vertical="center"/>
    </xf>
    <xf numFmtId="0" fontId="35" fillId="26" borderId="11" xfId="0" applyFont="1" applyFill="1" applyBorder="1" applyAlignment="1">
      <alignment horizontal="center" vertical="center"/>
    </xf>
    <xf numFmtId="0" fontId="35" fillId="26" borderId="6" xfId="0" applyFont="1" applyFill="1" applyBorder="1" applyAlignment="1">
      <alignment horizontal="center" vertical="center"/>
    </xf>
    <xf numFmtId="0" fontId="36" fillId="26" borderId="9" xfId="0" applyFont="1" applyFill="1" applyBorder="1" applyAlignment="1">
      <alignment horizontal="center" vertical="center" wrapText="1"/>
    </xf>
    <xf numFmtId="0" fontId="36" fillId="26" borderId="7" xfId="0" applyFont="1" applyFill="1" applyBorder="1" applyAlignment="1">
      <alignment horizontal="center" vertical="center" wrapText="1"/>
    </xf>
    <xf numFmtId="0" fontId="36" fillId="26" borderId="5" xfId="0" applyFont="1" applyFill="1" applyBorder="1" applyAlignment="1">
      <alignment horizontal="center" vertical="center" wrapText="1"/>
    </xf>
    <xf numFmtId="0" fontId="36" fillId="26" borderId="11" xfId="0" applyFont="1" applyFill="1" applyBorder="1" applyAlignment="1">
      <alignment horizontal="center" vertical="center" wrapText="1"/>
    </xf>
    <xf numFmtId="0" fontId="36" fillId="26" borderId="8" xfId="0" applyFont="1" applyFill="1" applyBorder="1" applyAlignment="1">
      <alignment horizontal="center" vertical="center" wrapText="1"/>
    </xf>
    <xf numFmtId="0" fontId="36" fillId="26" borderId="6" xfId="0" applyFont="1" applyFill="1" applyBorder="1" applyAlignment="1">
      <alignment horizontal="center" vertical="center" wrapText="1"/>
    </xf>
    <xf numFmtId="0" fontId="38" fillId="16" borderId="12" xfId="0" applyFont="1" applyFill="1" applyBorder="1" applyAlignment="1">
      <alignment horizontal="center" vertical="center"/>
    </xf>
    <xf numFmtId="0" fontId="38" fillId="16" borderId="13" xfId="0" applyFont="1" applyFill="1" applyBorder="1" applyAlignment="1">
      <alignment horizontal="center" vertical="center"/>
    </xf>
    <xf numFmtId="0" fontId="38" fillId="16" borderId="31" xfId="0" applyFont="1" applyFill="1" applyBorder="1" applyAlignment="1">
      <alignment horizontal="center" vertical="center"/>
    </xf>
    <xf numFmtId="0" fontId="35" fillId="24" borderId="2" xfId="0" applyFont="1" applyFill="1" applyBorder="1" applyAlignment="1">
      <alignment horizontal="center" vertical="center"/>
    </xf>
    <xf numFmtId="0" fontId="36" fillId="24" borderId="12" xfId="0" applyFont="1" applyFill="1" applyBorder="1" applyAlignment="1">
      <alignment horizontal="center" vertical="center"/>
    </xf>
    <xf numFmtId="0" fontId="36" fillId="24" borderId="13" xfId="0" applyFont="1" applyFill="1" applyBorder="1" applyAlignment="1">
      <alignment horizontal="center" vertical="center"/>
    </xf>
    <xf numFmtId="0" fontId="36" fillId="24" borderId="2" xfId="0" applyFont="1" applyFill="1" applyBorder="1" applyAlignment="1">
      <alignment horizontal="center" vertical="center"/>
    </xf>
    <xf numFmtId="0" fontId="35" fillId="23" borderId="9" xfId="0" applyFont="1" applyFill="1" applyBorder="1" applyAlignment="1">
      <alignment horizontal="center" vertical="center"/>
    </xf>
    <xf numFmtId="0" fontId="35" fillId="23" borderId="5" xfId="0" applyFont="1" applyFill="1" applyBorder="1" applyAlignment="1">
      <alignment horizontal="center" vertical="center"/>
    </xf>
    <xf numFmtId="0" fontId="35" fillId="23" borderId="10" xfId="0" applyFont="1" applyFill="1" applyBorder="1" applyAlignment="1">
      <alignment horizontal="center" vertical="center"/>
    </xf>
    <xf numFmtId="0" fontId="35" fillId="23" borderId="3" xfId="0" applyFont="1" applyFill="1" applyBorder="1" applyAlignment="1">
      <alignment horizontal="center" vertical="center"/>
    </xf>
    <xf numFmtId="0" fontId="35" fillId="23" borderId="11" xfId="0" applyFont="1" applyFill="1" applyBorder="1" applyAlignment="1">
      <alignment horizontal="center" vertical="center"/>
    </xf>
    <xf numFmtId="0" fontId="35" fillId="23" borderId="6" xfId="0" applyFont="1" applyFill="1" applyBorder="1" applyAlignment="1">
      <alignment horizontal="center" vertical="center"/>
    </xf>
    <xf numFmtId="0" fontId="36" fillId="23" borderId="9" xfId="0" applyFont="1" applyFill="1" applyBorder="1" applyAlignment="1">
      <alignment horizontal="center" vertical="center" wrapText="1"/>
    </xf>
    <xf numFmtId="0" fontId="36" fillId="23" borderId="7" xfId="0" applyFont="1" applyFill="1" applyBorder="1" applyAlignment="1">
      <alignment horizontal="center" vertical="center" wrapText="1"/>
    </xf>
    <xf numFmtId="0" fontId="36" fillId="23" borderId="5" xfId="0" applyFont="1" applyFill="1" applyBorder="1" applyAlignment="1">
      <alignment horizontal="center" vertical="center" wrapText="1"/>
    </xf>
    <xf numFmtId="0" fontId="36" fillId="23" borderId="10" xfId="0" applyFont="1" applyFill="1" applyBorder="1" applyAlignment="1">
      <alignment horizontal="center" vertical="center" wrapText="1"/>
    </xf>
    <xf numFmtId="0" fontId="36" fillId="23" borderId="0" xfId="0" applyFont="1" applyFill="1" applyBorder="1" applyAlignment="1">
      <alignment horizontal="center" vertical="center" wrapText="1"/>
    </xf>
    <xf numFmtId="0" fontId="36" fillId="23" borderId="3" xfId="0" applyFont="1" applyFill="1" applyBorder="1" applyAlignment="1">
      <alignment horizontal="center" vertical="center" wrapText="1"/>
    </xf>
    <xf numFmtId="0" fontId="36" fillId="23" borderId="11" xfId="0" applyFont="1" applyFill="1" applyBorder="1" applyAlignment="1">
      <alignment horizontal="center" vertical="center" wrapText="1"/>
    </xf>
    <xf numFmtId="0" fontId="36" fillId="23" borderId="8" xfId="0" applyFont="1" applyFill="1" applyBorder="1" applyAlignment="1">
      <alignment horizontal="center" vertical="center" wrapText="1"/>
    </xf>
    <xf numFmtId="0" fontId="36" fillId="23" borderId="6" xfId="0" applyFont="1" applyFill="1" applyBorder="1" applyAlignment="1">
      <alignment horizontal="center" vertical="center" wrapText="1"/>
    </xf>
    <xf numFmtId="0" fontId="35" fillId="22" borderId="12" xfId="0" applyFont="1" applyFill="1" applyBorder="1" applyAlignment="1">
      <alignment horizontal="center" vertical="center"/>
    </xf>
    <xf numFmtId="0" fontId="35" fillId="22" borderId="2" xfId="0" applyFont="1" applyFill="1" applyBorder="1" applyAlignment="1">
      <alignment horizontal="center" vertical="center"/>
    </xf>
    <xf numFmtId="0" fontId="36" fillId="22" borderId="12" xfId="0" applyFont="1" applyFill="1" applyBorder="1" applyAlignment="1">
      <alignment horizontal="center" vertical="center" wrapText="1"/>
    </xf>
    <xf numFmtId="0" fontId="36" fillId="22" borderId="13" xfId="0" applyFont="1" applyFill="1" applyBorder="1" applyAlignment="1">
      <alignment horizontal="center" vertical="center" wrapText="1"/>
    </xf>
    <xf numFmtId="0" fontId="36" fillId="22" borderId="2" xfId="0" applyFont="1" applyFill="1" applyBorder="1" applyAlignment="1">
      <alignment horizontal="center" vertical="center" wrapText="1"/>
    </xf>
    <xf numFmtId="0" fontId="3" fillId="14" borderId="9"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3" fillId="14" borderId="5" xfId="0" applyFont="1" applyFill="1" applyBorder="1" applyAlignment="1">
      <alignment horizontal="center" vertical="center" wrapText="1"/>
    </xf>
    <xf numFmtId="0" fontId="3" fillId="14" borderId="10" xfId="0" applyFont="1" applyFill="1" applyBorder="1" applyAlignment="1">
      <alignment horizontal="center" vertical="center" wrapText="1"/>
    </xf>
    <xf numFmtId="0" fontId="3" fillId="14" borderId="0"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4" borderId="11" xfId="0" applyFont="1" applyFill="1" applyBorder="1" applyAlignment="1">
      <alignment horizontal="center" vertical="center" wrapText="1"/>
    </xf>
    <xf numFmtId="0" fontId="3" fillId="14" borderId="8" xfId="0" applyFont="1" applyFill="1" applyBorder="1" applyAlignment="1">
      <alignment horizontal="center" vertical="center" wrapText="1"/>
    </xf>
    <xf numFmtId="0" fontId="3" fillId="14" borderId="6" xfId="0" applyFont="1" applyFill="1" applyBorder="1" applyAlignment="1">
      <alignment horizontal="center" vertical="center" wrapText="1"/>
    </xf>
  </cellXfs>
  <cellStyles count="3">
    <cellStyle name="Millares" xfId="1" builtinId="3"/>
    <cellStyle name="Normal" xfId="0" builtinId="0"/>
    <cellStyle name="Porcentaje" xfId="2" builtinId="5"/>
  </cellStyles>
  <dxfs count="8">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'GRAFICOS DE CONTROL.'!$BI$2</c:f>
              <c:strCache>
                <c:ptCount val="1"/>
                <c:pt idx="0">
                  <c:v>SEMANA 1</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'GRAFICOS DE CONTROL.'!$AQ$3:$AQ$24</c:f>
              <c:strCache>
                <c:ptCount val="22"/>
                <c:pt idx="0">
                  <c:v>LAYOUT</c:v>
                </c:pt>
                <c:pt idx="1">
                  <c:v>Tipografía</c:v>
                </c:pt>
                <c:pt idx="2">
                  <c:v>BANNER</c:v>
                </c:pt>
                <c:pt idx="3">
                  <c:v>MENÚ</c:v>
                </c:pt>
                <c:pt idx="4">
                  <c:v>CAMPOS</c:v>
                </c:pt>
                <c:pt idx="5">
                  <c:v>SERVIDOR </c:v>
                </c:pt>
                <c:pt idx="6">
                  <c:v>DISEÑO_LAYOUT</c:v>
                </c:pt>
                <c:pt idx="7">
                  <c:v>DISEÑO_LAYOUT</c:v>
                </c:pt>
                <c:pt idx="8">
                  <c:v>MENU_PORTAL</c:v>
                </c:pt>
                <c:pt idx="9">
                  <c:v>NAVEGACIÓN</c:v>
                </c:pt>
                <c:pt idx="10">
                  <c:v>LINK'S</c:v>
                </c:pt>
                <c:pt idx="11">
                  <c:v>COMENT_LAYOUT</c:v>
                </c:pt>
                <c:pt idx="12">
                  <c:v>CALIFICACIÓN</c:v>
                </c:pt>
                <c:pt idx="13">
                  <c:v>PUBLICACIÓN</c:v>
                </c:pt>
                <c:pt idx="14">
                  <c:v>CARACTERES</c:v>
                </c:pt>
                <c:pt idx="15">
                  <c:v>TIEMPO</c:v>
                </c:pt>
                <c:pt idx="16">
                  <c:v>LAYOUT_EXAMEN</c:v>
                </c:pt>
                <c:pt idx="17">
                  <c:v>CAMPOS_EXAMEN</c:v>
                </c:pt>
                <c:pt idx="18">
                  <c:v>SERVIDOR </c:v>
                </c:pt>
                <c:pt idx="19">
                  <c:v>RESPUESTA</c:v>
                </c:pt>
                <c:pt idx="20">
                  <c:v>ALERTA</c:v>
                </c:pt>
                <c:pt idx="21">
                  <c:v>CERTIFICACIÓN</c:v>
                </c:pt>
              </c:strCache>
            </c:strRef>
          </c:cat>
          <c:val>
            <c:numRef>
              <c:f>'GRAFICOS DE CONTROL.'!$BI$3:$BI$24</c:f>
              <c:numCache>
                <c:formatCode>General</c:formatCode>
                <c:ptCount val="22"/>
                <c:pt idx="0">
                  <c:v>0</c:v>
                </c:pt>
                <c:pt idx="1">
                  <c:v>7.5</c:v>
                </c:pt>
                <c:pt idx="2">
                  <c:v>37.5</c:v>
                </c:pt>
                <c:pt idx="3">
                  <c:v>45</c:v>
                </c:pt>
                <c:pt idx="4">
                  <c:v>60</c:v>
                </c:pt>
                <c:pt idx="5">
                  <c:v>67.5</c:v>
                </c:pt>
                <c:pt idx="6">
                  <c:v>75</c:v>
                </c:pt>
                <c:pt idx="7">
                  <c:v>85</c:v>
                </c:pt>
                <c:pt idx="8">
                  <c:v>92.5</c:v>
                </c:pt>
                <c:pt idx="9">
                  <c:v>102.5</c:v>
                </c:pt>
                <c:pt idx="10">
                  <c:v>112.5</c:v>
                </c:pt>
                <c:pt idx="11">
                  <c:v>127.5</c:v>
                </c:pt>
                <c:pt idx="12">
                  <c:v>137.5</c:v>
                </c:pt>
                <c:pt idx="13">
                  <c:v>145</c:v>
                </c:pt>
                <c:pt idx="14">
                  <c:v>152.5</c:v>
                </c:pt>
                <c:pt idx="15">
                  <c:v>160</c:v>
                </c:pt>
                <c:pt idx="16">
                  <c:v>167.5</c:v>
                </c:pt>
                <c:pt idx="17">
                  <c:v>175</c:v>
                </c:pt>
                <c:pt idx="18">
                  <c:v>182.5</c:v>
                </c:pt>
                <c:pt idx="19">
                  <c:v>190</c:v>
                </c:pt>
                <c:pt idx="20">
                  <c:v>197.5</c:v>
                </c:pt>
                <c:pt idx="21">
                  <c:v>197.5</c:v>
                </c:pt>
              </c:numCache>
            </c:numRef>
          </c:val>
        </c:ser>
        <c:ser>
          <c:idx val="1"/>
          <c:order val="1"/>
          <c:tx>
            <c:strRef>
              <c:f>'GRAFICOS DE CONTROL.'!$BJ$2</c:f>
              <c:strCache>
                <c:ptCount val="1"/>
                <c:pt idx="0">
                  <c:v>SEMANA 2</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'GRAFICOS DE CONTROL.'!$AQ$3:$AQ$24</c:f>
              <c:strCache>
                <c:ptCount val="22"/>
                <c:pt idx="0">
                  <c:v>LAYOUT</c:v>
                </c:pt>
                <c:pt idx="1">
                  <c:v>Tipografía</c:v>
                </c:pt>
                <c:pt idx="2">
                  <c:v>BANNER</c:v>
                </c:pt>
                <c:pt idx="3">
                  <c:v>MENÚ</c:v>
                </c:pt>
                <c:pt idx="4">
                  <c:v>CAMPOS</c:v>
                </c:pt>
                <c:pt idx="5">
                  <c:v>SERVIDOR </c:v>
                </c:pt>
                <c:pt idx="6">
                  <c:v>DISEÑO_LAYOUT</c:v>
                </c:pt>
                <c:pt idx="7">
                  <c:v>DISEÑO_LAYOUT</c:v>
                </c:pt>
                <c:pt idx="8">
                  <c:v>MENU_PORTAL</c:v>
                </c:pt>
                <c:pt idx="9">
                  <c:v>NAVEGACIÓN</c:v>
                </c:pt>
                <c:pt idx="10">
                  <c:v>LINK'S</c:v>
                </c:pt>
                <c:pt idx="11">
                  <c:v>COMENT_LAYOUT</c:v>
                </c:pt>
                <c:pt idx="12">
                  <c:v>CALIFICACIÓN</c:v>
                </c:pt>
                <c:pt idx="13">
                  <c:v>PUBLICACIÓN</c:v>
                </c:pt>
                <c:pt idx="14">
                  <c:v>CARACTERES</c:v>
                </c:pt>
                <c:pt idx="15">
                  <c:v>TIEMPO</c:v>
                </c:pt>
                <c:pt idx="16">
                  <c:v>LAYOUT_EXAMEN</c:v>
                </c:pt>
                <c:pt idx="17">
                  <c:v>CAMPOS_EXAMEN</c:v>
                </c:pt>
                <c:pt idx="18">
                  <c:v>SERVIDOR </c:v>
                </c:pt>
                <c:pt idx="19">
                  <c:v>RESPUESTA</c:v>
                </c:pt>
                <c:pt idx="20">
                  <c:v>ALERTA</c:v>
                </c:pt>
                <c:pt idx="21">
                  <c:v>CERTIFICACIÓN</c:v>
                </c:pt>
              </c:strCache>
            </c:strRef>
          </c:cat>
          <c:val>
            <c:numRef>
              <c:f>'GRAFICOS DE CONTROL.'!$BJ$3:$BJ$24</c:f>
              <c:numCache>
                <c:formatCode>General</c:formatCode>
                <c:ptCount val="22"/>
                <c:pt idx="0">
                  <c:v>0</c:v>
                </c:pt>
                <c:pt idx="1">
                  <c:v>7.5</c:v>
                </c:pt>
                <c:pt idx="2">
                  <c:v>37.5</c:v>
                </c:pt>
                <c:pt idx="3">
                  <c:v>45</c:v>
                </c:pt>
                <c:pt idx="4">
                  <c:v>75</c:v>
                </c:pt>
                <c:pt idx="5">
                  <c:v>90</c:v>
                </c:pt>
                <c:pt idx="6">
                  <c:v>105</c:v>
                </c:pt>
                <c:pt idx="7">
                  <c:v>120</c:v>
                </c:pt>
                <c:pt idx="8">
                  <c:v>135</c:v>
                </c:pt>
                <c:pt idx="9">
                  <c:v>150</c:v>
                </c:pt>
                <c:pt idx="10">
                  <c:v>170</c:v>
                </c:pt>
                <c:pt idx="11">
                  <c:v>200</c:v>
                </c:pt>
                <c:pt idx="12">
                  <c:v>220</c:v>
                </c:pt>
                <c:pt idx="13">
                  <c:v>235</c:v>
                </c:pt>
                <c:pt idx="14">
                  <c:v>242.5</c:v>
                </c:pt>
                <c:pt idx="15">
                  <c:v>250</c:v>
                </c:pt>
                <c:pt idx="16">
                  <c:v>257.5</c:v>
                </c:pt>
                <c:pt idx="17">
                  <c:v>265</c:v>
                </c:pt>
                <c:pt idx="18">
                  <c:v>272.5</c:v>
                </c:pt>
                <c:pt idx="19">
                  <c:v>280</c:v>
                </c:pt>
                <c:pt idx="20">
                  <c:v>287.5</c:v>
                </c:pt>
                <c:pt idx="21">
                  <c:v>287.5</c:v>
                </c:pt>
              </c:numCache>
            </c:numRef>
          </c:val>
        </c:ser>
        <c:ser>
          <c:idx val="2"/>
          <c:order val="2"/>
          <c:tx>
            <c:strRef>
              <c:f>'GRAFICOS DE CONTROL.'!$BK$2</c:f>
              <c:strCache>
                <c:ptCount val="1"/>
                <c:pt idx="0">
                  <c:v>SEMANA 3</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cat>
            <c:strRef>
              <c:f>'GRAFICOS DE CONTROL.'!$AQ$3:$AQ$24</c:f>
              <c:strCache>
                <c:ptCount val="22"/>
                <c:pt idx="0">
                  <c:v>LAYOUT</c:v>
                </c:pt>
                <c:pt idx="1">
                  <c:v>Tipografía</c:v>
                </c:pt>
                <c:pt idx="2">
                  <c:v>BANNER</c:v>
                </c:pt>
                <c:pt idx="3">
                  <c:v>MENÚ</c:v>
                </c:pt>
                <c:pt idx="4">
                  <c:v>CAMPOS</c:v>
                </c:pt>
                <c:pt idx="5">
                  <c:v>SERVIDOR </c:v>
                </c:pt>
                <c:pt idx="6">
                  <c:v>DISEÑO_LAYOUT</c:v>
                </c:pt>
                <c:pt idx="7">
                  <c:v>DISEÑO_LAYOUT</c:v>
                </c:pt>
                <c:pt idx="8">
                  <c:v>MENU_PORTAL</c:v>
                </c:pt>
                <c:pt idx="9">
                  <c:v>NAVEGACIÓN</c:v>
                </c:pt>
                <c:pt idx="10">
                  <c:v>LINK'S</c:v>
                </c:pt>
                <c:pt idx="11">
                  <c:v>COMENT_LAYOUT</c:v>
                </c:pt>
                <c:pt idx="12">
                  <c:v>CALIFICACIÓN</c:v>
                </c:pt>
                <c:pt idx="13">
                  <c:v>PUBLICACIÓN</c:v>
                </c:pt>
                <c:pt idx="14">
                  <c:v>CARACTERES</c:v>
                </c:pt>
                <c:pt idx="15">
                  <c:v>TIEMPO</c:v>
                </c:pt>
                <c:pt idx="16">
                  <c:v>LAYOUT_EXAMEN</c:v>
                </c:pt>
                <c:pt idx="17">
                  <c:v>CAMPOS_EXAMEN</c:v>
                </c:pt>
                <c:pt idx="18">
                  <c:v>SERVIDOR </c:v>
                </c:pt>
                <c:pt idx="19">
                  <c:v>RESPUESTA</c:v>
                </c:pt>
                <c:pt idx="20">
                  <c:v>ALERTA</c:v>
                </c:pt>
                <c:pt idx="21">
                  <c:v>CERTIFICACIÓN</c:v>
                </c:pt>
              </c:strCache>
            </c:strRef>
          </c:cat>
          <c:val>
            <c:numRef>
              <c:f>'GRAFICOS DE CONTROL.'!$BK$3:$BK$24</c:f>
              <c:numCache>
                <c:formatCode>General</c:formatCode>
                <c:ptCount val="22"/>
                <c:pt idx="0">
                  <c:v>0</c:v>
                </c:pt>
                <c:pt idx="1">
                  <c:v>7.5</c:v>
                </c:pt>
                <c:pt idx="2">
                  <c:v>37.5</c:v>
                </c:pt>
                <c:pt idx="3">
                  <c:v>45</c:v>
                </c:pt>
                <c:pt idx="4">
                  <c:v>75</c:v>
                </c:pt>
                <c:pt idx="5">
                  <c:v>90</c:v>
                </c:pt>
                <c:pt idx="6">
                  <c:v>105</c:v>
                </c:pt>
                <c:pt idx="7">
                  <c:v>120</c:v>
                </c:pt>
                <c:pt idx="8">
                  <c:v>142.5</c:v>
                </c:pt>
                <c:pt idx="9">
                  <c:v>157.5</c:v>
                </c:pt>
                <c:pt idx="10">
                  <c:v>187.5</c:v>
                </c:pt>
                <c:pt idx="11">
                  <c:v>217.5</c:v>
                </c:pt>
                <c:pt idx="12">
                  <c:v>240</c:v>
                </c:pt>
                <c:pt idx="13">
                  <c:v>255</c:v>
                </c:pt>
                <c:pt idx="14">
                  <c:v>262.5</c:v>
                </c:pt>
                <c:pt idx="15">
                  <c:v>270</c:v>
                </c:pt>
                <c:pt idx="16">
                  <c:v>277.5</c:v>
                </c:pt>
                <c:pt idx="17">
                  <c:v>285</c:v>
                </c:pt>
                <c:pt idx="18">
                  <c:v>292.5</c:v>
                </c:pt>
                <c:pt idx="19">
                  <c:v>300</c:v>
                </c:pt>
                <c:pt idx="20">
                  <c:v>307.5</c:v>
                </c:pt>
                <c:pt idx="21">
                  <c:v>307.5</c:v>
                </c:pt>
              </c:numCache>
            </c:numRef>
          </c:val>
        </c:ser>
        <c:ser>
          <c:idx val="3"/>
          <c:order val="3"/>
          <c:tx>
            <c:strRef>
              <c:f>'GRAFICOS DE CONTROL.'!$BL$2</c:f>
              <c:strCache>
                <c:ptCount val="1"/>
                <c:pt idx="0">
                  <c:v>SEMANA 4</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'GRAFICOS DE CONTROL.'!$AQ$3:$AQ$24</c:f>
              <c:strCache>
                <c:ptCount val="22"/>
                <c:pt idx="0">
                  <c:v>LAYOUT</c:v>
                </c:pt>
                <c:pt idx="1">
                  <c:v>Tipografía</c:v>
                </c:pt>
                <c:pt idx="2">
                  <c:v>BANNER</c:v>
                </c:pt>
                <c:pt idx="3">
                  <c:v>MENÚ</c:v>
                </c:pt>
                <c:pt idx="4">
                  <c:v>CAMPOS</c:v>
                </c:pt>
                <c:pt idx="5">
                  <c:v>SERVIDOR </c:v>
                </c:pt>
                <c:pt idx="6">
                  <c:v>DISEÑO_LAYOUT</c:v>
                </c:pt>
                <c:pt idx="7">
                  <c:v>DISEÑO_LAYOUT</c:v>
                </c:pt>
                <c:pt idx="8">
                  <c:v>MENU_PORTAL</c:v>
                </c:pt>
                <c:pt idx="9">
                  <c:v>NAVEGACIÓN</c:v>
                </c:pt>
                <c:pt idx="10">
                  <c:v>LINK'S</c:v>
                </c:pt>
                <c:pt idx="11">
                  <c:v>COMENT_LAYOUT</c:v>
                </c:pt>
                <c:pt idx="12">
                  <c:v>CALIFICACIÓN</c:v>
                </c:pt>
                <c:pt idx="13">
                  <c:v>PUBLICACIÓN</c:v>
                </c:pt>
                <c:pt idx="14">
                  <c:v>CARACTERES</c:v>
                </c:pt>
                <c:pt idx="15">
                  <c:v>TIEMPO</c:v>
                </c:pt>
                <c:pt idx="16">
                  <c:v>LAYOUT_EXAMEN</c:v>
                </c:pt>
                <c:pt idx="17">
                  <c:v>CAMPOS_EXAMEN</c:v>
                </c:pt>
                <c:pt idx="18">
                  <c:v>SERVIDOR </c:v>
                </c:pt>
                <c:pt idx="19">
                  <c:v>RESPUESTA</c:v>
                </c:pt>
                <c:pt idx="20">
                  <c:v>ALERTA</c:v>
                </c:pt>
                <c:pt idx="21">
                  <c:v>CERTIFICACIÓN</c:v>
                </c:pt>
              </c:strCache>
            </c:strRef>
          </c:cat>
          <c:val>
            <c:numRef>
              <c:f>'GRAFICOS DE CONTROL.'!$BL$3:$BL$24</c:f>
              <c:numCache>
                <c:formatCode>General</c:formatCode>
                <c:ptCount val="22"/>
                <c:pt idx="0">
                  <c:v>0</c:v>
                </c:pt>
                <c:pt idx="1">
                  <c:v>7.5</c:v>
                </c:pt>
                <c:pt idx="2">
                  <c:v>37.5</c:v>
                </c:pt>
                <c:pt idx="3">
                  <c:v>45</c:v>
                </c:pt>
                <c:pt idx="4">
                  <c:v>75</c:v>
                </c:pt>
                <c:pt idx="5">
                  <c:v>90</c:v>
                </c:pt>
                <c:pt idx="6">
                  <c:v>105</c:v>
                </c:pt>
                <c:pt idx="7">
                  <c:v>120</c:v>
                </c:pt>
                <c:pt idx="8">
                  <c:v>150</c:v>
                </c:pt>
                <c:pt idx="9">
                  <c:v>165</c:v>
                </c:pt>
                <c:pt idx="10">
                  <c:v>195</c:v>
                </c:pt>
                <c:pt idx="11">
                  <c:v>225</c:v>
                </c:pt>
                <c:pt idx="12">
                  <c:v>247.5</c:v>
                </c:pt>
                <c:pt idx="13">
                  <c:v>262.5</c:v>
                </c:pt>
                <c:pt idx="14">
                  <c:v>270</c:v>
                </c:pt>
                <c:pt idx="15">
                  <c:v>277.5</c:v>
                </c:pt>
                <c:pt idx="16">
                  <c:v>285</c:v>
                </c:pt>
                <c:pt idx="17">
                  <c:v>292.5</c:v>
                </c:pt>
                <c:pt idx="18">
                  <c:v>300</c:v>
                </c:pt>
                <c:pt idx="19">
                  <c:v>307.5</c:v>
                </c:pt>
                <c:pt idx="20">
                  <c:v>315</c:v>
                </c:pt>
                <c:pt idx="21">
                  <c:v>315</c:v>
                </c:pt>
              </c:numCache>
            </c:numRef>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36518768"/>
        <c:axId val="336521904"/>
      </c:areaChart>
      <c:catAx>
        <c:axId val="33651876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crossAx val="336521904"/>
        <c:crosses val="autoZero"/>
        <c:auto val="1"/>
        <c:lblAlgn val="ctr"/>
        <c:lblOffset val="100"/>
        <c:noMultiLvlLbl val="0"/>
      </c:catAx>
      <c:valAx>
        <c:axId val="3365219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3651876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567502404010575E-2"/>
          <c:y val="3.2618025751072963E-2"/>
          <c:w val="0.91527082335853349"/>
          <c:h val="0.72390479087109816"/>
        </c:manualLayout>
      </c:layout>
      <c:lineChart>
        <c:grouping val="standard"/>
        <c:varyColors val="0"/>
        <c:ser>
          <c:idx val="0"/>
          <c:order val="0"/>
          <c:tx>
            <c:strRef>
              <c:f>'GRAFICOS DE CONTROL.'!$M$2</c:f>
              <c:strCache>
                <c:ptCount val="1"/>
                <c:pt idx="0">
                  <c:v>ESPERADO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trendline>
            <c:spPr>
              <a:ln w="19050" cap="rnd">
                <a:solidFill>
                  <a:srgbClr val="00B050"/>
                </a:solidFill>
                <a:prstDash val="sysDash"/>
              </a:ln>
              <a:effectLst/>
            </c:spPr>
            <c:trendlineType val="linear"/>
            <c:dispRSqr val="0"/>
            <c:dispEq val="0"/>
          </c:trendline>
          <c:errBars>
            <c:errDir val="y"/>
            <c:errBarType val="both"/>
            <c:errValType val="stdErr"/>
            <c:noEndCap val="0"/>
            <c:spPr>
              <a:noFill/>
              <a:ln w="9525" cap="flat" cmpd="sng" algn="ctr">
                <a:solidFill>
                  <a:schemeClr val="lt1">
                    <a:lumMod val="95000"/>
                  </a:schemeClr>
                </a:solidFill>
                <a:round/>
              </a:ln>
              <a:effectLst/>
            </c:spPr>
          </c:errBars>
          <c:cat>
            <c:numRef>
              <c:f>'GRAFICOS DE CONTROL.'!$K$3:$K$19</c:f>
              <c:numCache>
                <c:formatCode>m/d/yyyy</c:formatCode>
                <c:ptCount val="17"/>
                <c:pt idx="0">
                  <c:v>44361</c:v>
                </c:pt>
                <c:pt idx="1">
                  <c:v>44363</c:v>
                </c:pt>
                <c:pt idx="2">
                  <c:v>44365</c:v>
                </c:pt>
                <c:pt idx="3">
                  <c:v>44368</c:v>
                </c:pt>
                <c:pt idx="4">
                  <c:v>44370</c:v>
                </c:pt>
                <c:pt idx="5">
                  <c:v>44372</c:v>
                </c:pt>
                <c:pt idx="6">
                  <c:v>44375</c:v>
                </c:pt>
                <c:pt idx="7">
                  <c:v>44377</c:v>
                </c:pt>
                <c:pt idx="8">
                  <c:v>44379</c:v>
                </c:pt>
                <c:pt idx="9">
                  <c:v>44382</c:v>
                </c:pt>
                <c:pt idx="10">
                  <c:v>44384</c:v>
                </c:pt>
                <c:pt idx="11">
                  <c:v>44386</c:v>
                </c:pt>
                <c:pt idx="12">
                  <c:v>44389</c:v>
                </c:pt>
                <c:pt idx="13">
                  <c:v>44391</c:v>
                </c:pt>
                <c:pt idx="14">
                  <c:v>44391</c:v>
                </c:pt>
                <c:pt idx="15">
                  <c:v>44393</c:v>
                </c:pt>
                <c:pt idx="16">
                  <c:v>44395</c:v>
                </c:pt>
              </c:numCache>
            </c:numRef>
          </c:cat>
          <c:val>
            <c:numRef>
              <c:f>'GRAFICOS DE CONTROL.'!$M$3:$M$19</c:f>
              <c:numCache>
                <c:formatCode>_-* #,##0_-;\-* #,##0_-;_-* "-"??_-;_-@_-</c:formatCode>
                <c:ptCount val="17"/>
                <c:pt idx="0">
                  <c:v>5210</c:v>
                </c:pt>
                <c:pt idx="1">
                  <c:v>4966.5</c:v>
                </c:pt>
                <c:pt idx="2">
                  <c:v>4723</c:v>
                </c:pt>
                <c:pt idx="3">
                  <c:v>4479.5</c:v>
                </c:pt>
                <c:pt idx="4">
                  <c:v>3755.48</c:v>
                </c:pt>
                <c:pt idx="5">
                  <c:v>3031.46</c:v>
                </c:pt>
                <c:pt idx="6">
                  <c:v>2307.44</c:v>
                </c:pt>
                <c:pt idx="7">
                  <c:v>2153.66</c:v>
                </c:pt>
                <c:pt idx="8">
                  <c:v>1999.8799999999999</c:v>
                </c:pt>
                <c:pt idx="9">
                  <c:v>1846.1</c:v>
                </c:pt>
                <c:pt idx="10">
                  <c:v>1326.02</c:v>
                </c:pt>
                <c:pt idx="11">
                  <c:v>805.93999999999994</c:v>
                </c:pt>
                <c:pt idx="12">
                  <c:v>285.8599999999999</c:v>
                </c:pt>
                <c:pt idx="13">
                  <c:v>269.3599999999999</c:v>
                </c:pt>
                <c:pt idx="14">
                  <c:v>252.8599999999999</c:v>
                </c:pt>
                <c:pt idx="15">
                  <c:v>236.3599999999999</c:v>
                </c:pt>
                <c:pt idx="16">
                  <c:v>219.8599999999999</c:v>
                </c:pt>
              </c:numCache>
            </c:numRef>
          </c:val>
          <c:smooth val="0"/>
        </c:ser>
        <c:ser>
          <c:idx val="1"/>
          <c:order val="1"/>
          <c:tx>
            <c:strRef>
              <c:f>'GRAFICOS DE CONTROL.'!$N$2</c:f>
              <c:strCache>
                <c:ptCount val="1"/>
                <c:pt idx="0">
                  <c:v>VALOR</c:v>
                </c:pt>
              </c:strCache>
            </c:strRef>
          </c:tx>
          <c:spPr>
            <a:ln w="34925" cap="rnd">
              <a:solidFill>
                <a:schemeClr val="accent2">
                  <a:alpha val="40000"/>
                </a:schemeClr>
              </a:solidFill>
              <a:prstDash val="sysDot"/>
              <a:round/>
            </a:ln>
            <a:effectLst>
              <a:outerShdw blurRad="57150" dist="19050" dir="5400000" algn="ctr" rotWithShape="0">
                <a:srgbClr val="000000">
                  <a:alpha val="63000"/>
                </a:srgbClr>
              </a:outerShdw>
            </a:effectLst>
          </c:spPr>
          <c:marker>
            <c:symbol val="none"/>
          </c:marker>
          <c:errBars>
            <c:errDir val="y"/>
            <c:errBarType val="both"/>
            <c:errValType val="stdErr"/>
            <c:noEndCap val="0"/>
            <c:spPr>
              <a:noFill/>
              <a:ln w="9525" cap="flat" cmpd="sng" algn="ctr">
                <a:solidFill>
                  <a:schemeClr val="lt1">
                    <a:lumMod val="95000"/>
                  </a:schemeClr>
                </a:solidFill>
                <a:round/>
              </a:ln>
              <a:effectLst/>
            </c:spPr>
          </c:errBars>
          <c:cat>
            <c:numRef>
              <c:f>'GRAFICOS DE CONTROL.'!$K$3:$K$19</c:f>
              <c:numCache>
                <c:formatCode>m/d/yyyy</c:formatCode>
                <c:ptCount val="17"/>
                <c:pt idx="0">
                  <c:v>44361</c:v>
                </c:pt>
                <c:pt idx="1">
                  <c:v>44363</c:v>
                </c:pt>
                <c:pt idx="2">
                  <c:v>44365</c:v>
                </c:pt>
                <c:pt idx="3">
                  <c:v>44368</c:v>
                </c:pt>
                <c:pt idx="4">
                  <c:v>44370</c:v>
                </c:pt>
                <c:pt idx="5">
                  <c:v>44372</c:v>
                </c:pt>
                <c:pt idx="6">
                  <c:v>44375</c:v>
                </c:pt>
                <c:pt idx="7">
                  <c:v>44377</c:v>
                </c:pt>
                <c:pt idx="8">
                  <c:v>44379</c:v>
                </c:pt>
                <c:pt idx="9">
                  <c:v>44382</c:v>
                </c:pt>
                <c:pt idx="10">
                  <c:v>44384</c:v>
                </c:pt>
                <c:pt idx="11">
                  <c:v>44386</c:v>
                </c:pt>
                <c:pt idx="12">
                  <c:v>44389</c:v>
                </c:pt>
                <c:pt idx="13">
                  <c:v>44391</c:v>
                </c:pt>
                <c:pt idx="14">
                  <c:v>44391</c:v>
                </c:pt>
                <c:pt idx="15">
                  <c:v>44393</c:v>
                </c:pt>
                <c:pt idx="16">
                  <c:v>44395</c:v>
                </c:pt>
              </c:numCache>
            </c:numRef>
          </c:cat>
          <c:val>
            <c:numRef>
              <c:f>'GRAFICOS DE CONTROL.'!$N$3:$N$19</c:f>
              <c:numCache>
                <c:formatCode>0</c:formatCode>
                <c:ptCount val="17"/>
                <c:pt idx="0">
                  <c:v>243.5</c:v>
                </c:pt>
                <c:pt idx="1">
                  <c:v>243.5</c:v>
                </c:pt>
                <c:pt idx="2">
                  <c:v>243.5</c:v>
                </c:pt>
                <c:pt idx="3">
                  <c:v>243.5</c:v>
                </c:pt>
                <c:pt idx="4">
                  <c:v>724.02</c:v>
                </c:pt>
                <c:pt idx="5">
                  <c:v>724.02</c:v>
                </c:pt>
                <c:pt idx="6">
                  <c:v>724.02</c:v>
                </c:pt>
                <c:pt idx="7">
                  <c:v>153.78</c:v>
                </c:pt>
                <c:pt idx="8">
                  <c:v>153.78</c:v>
                </c:pt>
                <c:pt idx="9">
                  <c:v>153.78</c:v>
                </c:pt>
                <c:pt idx="10">
                  <c:v>520.08000000000004</c:v>
                </c:pt>
                <c:pt idx="11">
                  <c:v>520.08000000000004</c:v>
                </c:pt>
                <c:pt idx="12">
                  <c:v>520.08000000000004</c:v>
                </c:pt>
                <c:pt idx="13">
                  <c:v>16.5</c:v>
                </c:pt>
                <c:pt idx="14">
                  <c:v>16.5</c:v>
                </c:pt>
                <c:pt idx="15">
                  <c:v>16.5</c:v>
                </c:pt>
                <c:pt idx="16">
                  <c:v>16.5</c:v>
                </c:pt>
              </c:numCache>
            </c:numRef>
          </c:val>
          <c:smooth val="0"/>
        </c:ser>
        <c:ser>
          <c:idx val="2"/>
          <c:order val="2"/>
          <c:tx>
            <c:strRef>
              <c:f>'GRAFICOS DE CONTROL.'!$O$2</c:f>
              <c:strCache>
                <c:ptCount val="1"/>
                <c:pt idx="0">
                  <c:v>REAL</c:v>
                </c:pt>
              </c:strCache>
            </c:strRef>
          </c:tx>
          <c:spPr>
            <a:ln w="41275" cap="rnd">
              <a:solidFill>
                <a:srgbClr val="FF0000"/>
              </a:solidFill>
              <a:round/>
            </a:ln>
            <a:effectLst>
              <a:outerShdw blurRad="57150" dist="19050" dir="5400000" algn="ctr" rotWithShape="0">
                <a:srgbClr val="000000">
                  <a:alpha val="63000"/>
                </a:srgbClr>
              </a:outerShdw>
            </a:effectLst>
          </c:spPr>
          <c:marker>
            <c:symbol val="none"/>
          </c:marker>
          <c:dLbls>
            <c:spPr>
              <a:solidFill>
                <a:srgbClr val="FF0000">
                  <a:alpha val="31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errBars>
            <c:errDir val="y"/>
            <c:errBarType val="both"/>
            <c:errValType val="stdErr"/>
            <c:noEndCap val="0"/>
            <c:spPr>
              <a:noFill/>
              <a:ln w="9525" cap="flat" cmpd="sng" algn="ctr">
                <a:solidFill>
                  <a:schemeClr val="lt1">
                    <a:lumMod val="95000"/>
                  </a:schemeClr>
                </a:solidFill>
                <a:round/>
              </a:ln>
              <a:effectLst/>
            </c:spPr>
          </c:errBars>
          <c:cat>
            <c:numRef>
              <c:f>'GRAFICOS DE CONTROL.'!$K$3:$K$19</c:f>
              <c:numCache>
                <c:formatCode>m/d/yyyy</c:formatCode>
                <c:ptCount val="17"/>
                <c:pt idx="0">
                  <c:v>44361</c:v>
                </c:pt>
                <c:pt idx="1">
                  <c:v>44363</c:v>
                </c:pt>
                <c:pt idx="2">
                  <c:v>44365</c:v>
                </c:pt>
                <c:pt idx="3">
                  <c:v>44368</c:v>
                </c:pt>
                <c:pt idx="4">
                  <c:v>44370</c:v>
                </c:pt>
                <c:pt idx="5">
                  <c:v>44372</c:v>
                </c:pt>
                <c:pt idx="6">
                  <c:v>44375</c:v>
                </c:pt>
                <c:pt idx="7">
                  <c:v>44377</c:v>
                </c:pt>
                <c:pt idx="8">
                  <c:v>44379</c:v>
                </c:pt>
                <c:pt idx="9">
                  <c:v>44382</c:v>
                </c:pt>
                <c:pt idx="10">
                  <c:v>44384</c:v>
                </c:pt>
                <c:pt idx="11">
                  <c:v>44386</c:v>
                </c:pt>
                <c:pt idx="12">
                  <c:v>44389</c:v>
                </c:pt>
                <c:pt idx="13">
                  <c:v>44391</c:v>
                </c:pt>
                <c:pt idx="14">
                  <c:v>44391</c:v>
                </c:pt>
                <c:pt idx="15">
                  <c:v>44393</c:v>
                </c:pt>
                <c:pt idx="16">
                  <c:v>44395</c:v>
                </c:pt>
              </c:numCache>
            </c:numRef>
          </c:cat>
          <c:val>
            <c:numRef>
              <c:f>'GRAFICOS DE CONTROL.'!$O$3:$O$19</c:f>
              <c:numCache>
                <c:formatCode>0</c:formatCode>
                <c:ptCount val="17"/>
                <c:pt idx="0">
                  <c:v>4910</c:v>
                </c:pt>
                <c:pt idx="1">
                  <c:v>4760</c:v>
                </c:pt>
                <c:pt idx="2">
                  <c:v>4486</c:v>
                </c:pt>
                <c:pt idx="3">
                  <c:v>4236</c:v>
                </c:pt>
                <c:pt idx="4">
                  <c:v>3886</c:v>
                </c:pt>
                <c:pt idx="5">
                  <c:v>3286</c:v>
                </c:pt>
                <c:pt idx="6">
                  <c:v>2042</c:v>
                </c:pt>
                <c:pt idx="7">
                  <c:v>0</c:v>
                </c:pt>
                <c:pt idx="8">
                  <c:v>0</c:v>
                </c:pt>
                <c:pt idx="9">
                  <c:v>0</c:v>
                </c:pt>
                <c:pt idx="10">
                  <c:v>0</c:v>
                </c:pt>
                <c:pt idx="11">
                  <c:v>0</c:v>
                </c:pt>
                <c:pt idx="12">
                  <c:v>0</c:v>
                </c:pt>
                <c:pt idx="13">
                  <c:v>0</c:v>
                </c:pt>
                <c:pt idx="14">
                  <c:v>0</c:v>
                </c:pt>
                <c:pt idx="15">
                  <c:v>0</c:v>
                </c:pt>
                <c:pt idx="16">
                  <c:v>0</c:v>
                </c:pt>
              </c:numCache>
            </c:numRef>
          </c:val>
          <c:smooth val="0"/>
        </c:ser>
        <c:dLbls>
          <c:showLegendKey val="0"/>
          <c:showVal val="0"/>
          <c:showCatName val="0"/>
          <c:showSerName val="0"/>
          <c:showPercent val="0"/>
          <c:showBubbleSize val="0"/>
        </c:dLbls>
        <c:smooth val="0"/>
        <c:axId val="336520728"/>
        <c:axId val="336522296"/>
      </c:lineChart>
      <c:dateAx>
        <c:axId val="336520728"/>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6522296"/>
        <c:crosses val="autoZero"/>
        <c:auto val="1"/>
        <c:lblOffset val="100"/>
        <c:baseTimeUnit val="days"/>
      </c:dateAx>
      <c:valAx>
        <c:axId val="33652229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6520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942014895524045E-2"/>
          <c:y val="5.4127191227814953E-2"/>
          <c:w val="0.93067607928319307"/>
          <c:h val="0.79462211548952577"/>
        </c:manualLayout>
      </c:layout>
      <c:barChart>
        <c:barDir val="col"/>
        <c:grouping val="clustered"/>
        <c:varyColors val="0"/>
        <c:ser>
          <c:idx val="0"/>
          <c:order val="0"/>
          <c:tx>
            <c:strRef>
              <c:f>'GRAFICOS DE CONTROL.'!$U$2</c:f>
              <c:strCache>
                <c:ptCount val="1"/>
                <c:pt idx="0">
                  <c:v>VALOR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'GRAFICOS DE CONTROL.'!$S$3:$T$7</c15:sqref>
                  </c15:fullRef>
                  <c15:levelRef>
                    <c15:sqref>'GRAFICOS DE CONTROL.'!$S$3:$S$7</c15:sqref>
                  </c15:levelRef>
                </c:ext>
              </c:extLst>
              <c:f>'GRAFICOS DE CONTROL.'!$S$3:$S$7</c:f>
              <c:strCache>
                <c:ptCount val="5"/>
                <c:pt idx="0">
                  <c:v>SEM 1</c:v>
                </c:pt>
                <c:pt idx="1">
                  <c:v>SEM 2</c:v>
                </c:pt>
                <c:pt idx="2">
                  <c:v>SEM 3</c:v>
                </c:pt>
                <c:pt idx="3">
                  <c:v>SEM 4</c:v>
                </c:pt>
                <c:pt idx="4">
                  <c:v>CIERRE </c:v>
                </c:pt>
              </c:strCache>
            </c:strRef>
          </c:cat>
          <c:val>
            <c:numRef>
              <c:f>'GRAFICOS DE CONTROL.'!$U$3:$U$7</c:f>
              <c:numCache>
                <c:formatCode>General</c:formatCode>
                <c:ptCount val="5"/>
                <c:pt idx="0">
                  <c:v>974</c:v>
                </c:pt>
                <c:pt idx="1">
                  <c:v>2194</c:v>
                </c:pt>
                <c:pt idx="2">
                  <c:v>466</c:v>
                </c:pt>
                <c:pt idx="3">
                  <c:v>1576</c:v>
                </c:pt>
                <c:pt idx="4">
                  <c:v>50</c:v>
                </c:pt>
              </c:numCache>
            </c:numRef>
          </c:val>
        </c:ser>
        <c:ser>
          <c:idx val="2"/>
          <c:order val="2"/>
          <c:tx>
            <c:strRef>
              <c:f>'GRAFICOS DE CONTROL.'!$W$2</c:f>
              <c:strCache>
                <c:ptCount val="1"/>
                <c:pt idx="0">
                  <c:v>VALOR 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'GRAFICOS DE CONTROL.'!$S$3:$T$7</c15:sqref>
                  </c15:fullRef>
                  <c15:levelRef>
                    <c15:sqref>'GRAFICOS DE CONTROL.'!$S$3:$S$7</c15:sqref>
                  </c15:levelRef>
                </c:ext>
              </c:extLst>
              <c:f>'GRAFICOS DE CONTROL.'!$S$3:$S$7</c:f>
              <c:strCache>
                <c:ptCount val="5"/>
                <c:pt idx="0">
                  <c:v>SEM 1</c:v>
                </c:pt>
                <c:pt idx="1">
                  <c:v>SEM 2</c:v>
                </c:pt>
                <c:pt idx="2">
                  <c:v>SEM 3</c:v>
                </c:pt>
                <c:pt idx="3">
                  <c:v>SEM 4</c:v>
                </c:pt>
                <c:pt idx="4">
                  <c:v>CIERRE </c:v>
                </c:pt>
              </c:strCache>
            </c:strRef>
          </c:cat>
          <c:val>
            <c:numRef>
              <c:f>'GRAFICOS DE CONTROL.'!$W$3:$W$7</c:f>
              <c:numCache>
                <c:formatCode>General</c:formatCode>
                <c:ptCount val="5"/>
                <c:pt idx="0" formatCode="0">
                  <c:v>974</c:v>
                </c:pt>
                <c:pt idx="1">
                  <c:v>2194</c:v>
                </c:pt>
                <c:pt idx="2">
                  <c:v>0</c:v>
                </c:pt>
                <c:pt idx="3">
                  <c:v>0</c:v>
                </c:pt>
                <c:pt idx="4">
                  <c:v>0</c:v>
                </c:pt>
              </c:numCache>
            </c:numRef>
          </c:val>
        </c:ser>
        <c:dLbls>
          <c:showLegendKey val="0"/>
          <c:showVal val="0"/>
          <c:showCatName val="0"/>
          <c:showSerName val="0"/>
          <c:showPercent val="0"/>
          <c:showBubbleSize val="0"/>
        </c:dLbls>
        <c:gapWidth val="100"/>
        <c:overlap val="-24"/>
        <c:axId val="336521512"/>
        <c:axId val="336523080"/>
        <c:extLst>
          <c:ext xmlns:c15="http://schemas.microsoft.com/office/drawing/2012/chart" uri="{02D57815-91ED-43cb-92C2-25804820EDAC}">
            <c15:filteredBarSeries>
              <c15:ser>
                <c:idx val="1"/>
                <c:order val="1"/>
                <c:tx>
                  <c:strRef>
                    <c:extLst>
                      <c:ext uri="{02D57815-91ED-43cb-92C2-25804820EDAC}">
                        <c15:formulaRef>
                          <c15:sqref>'GRAFICOS DE CONTROL.'!$V$2</c15:sqref>
                        </c15:formulaRef>
                      </c:ext>
                    </c:extLst>
                    <c:strCache>
                      <c:ptCount val="1"/>
                      <c:pt idx="0">
                        <c:v>VALOR ACUMULADO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'GRAFICOS DE CONTROL.'!$S$3:$T$7</c15:sqref>
                        </c15:fullRef>
                        <c15:levelRef>
                          <c15:sqref>'GRAFICOS DE CONTROL.'!$S$3:$S$7</c15:sqref>
                        </c15:levelRef>
                        <c15:formulaRef>
                          <c15:sqref>'GRAFICOS DE CONTROL.'!$S$3:$S$7</c15:sqref>
                        </c15:formulaRef>
                      </c:ext>
                    </c:extLst>
                    <c:strCache>
                      <c:ptCount val="5"/>
                      <c:pt idx="0">
                        <c:v>SEM 1</c:v>
                      </c:pt>
                      <c:pt idx="1">
                        <c:v>SEM 2</c:v>
                      </c:pt>
                      <c:pt idx="2">
                        <c:v>SEM 3</c:v>
                      </c:pt>
                      <c:pt idx="3">
                        <c:v>SEM 4</c:v>
                      </c:pt>
                      <c:pt idx="4">
                        <c:v>CIERRE </c:v>
                      </c:pt>
                    </c:strCache>
                  </c:strRef>
                </c:cat>
                <c:val>
                  <c:numRef>
                    <c:extLst>
                      <c:ext uri="{02D57815-91ED-43cb-92C2-25804820EDAC}">
                        <c15:formulaRef>
                          <c15:sqref>'GRAFICOS DE CONTROL.'!$V$3:$V$7</c15:sqref>
                        </c15:formulaRef>
                      </c:ext>
                    </c:extLst>
                    <c:numCache>
                      <c:formatCode>General</c:formatCode>
                      <c:ptCount val="5"/>
                      <c:pt idx="0">
                        <c:v>974</c:v>
                      </c:pt>
                      <c:pt idx="1">
                        <c:v>3168</c:v>
                      </c:pt>
                      <c:pt idx="2">
                        <c:v>3634</c:v>
                      </c:pt>
                      <c:pt idx="3">
                        <c:v>5210</c:v>
                      </c:pt>
                      <c:pt idx="4">
                        <c:v>5260</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'GRAFICOS DE CONTROL.'!$X$2</c15:sqref>
                        </c15:formulaRef>
                      </c:ext>
                    </c:extLst>
                    <c:strCache>
                      <c:ptCount val="1"/>
                      <c:pt idx="0">
                        <c:v>VALOR REAL ACUMULADO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'GRAFICOS DE CONTROL.'!$S$3:$T$7</c15:sqref>
                        </c15:fullRef>
                        <c15:levelRef>
                          <c15:sqref>'GRAFICOS DE CONTROL.'!$S$3:$S$7</c15:sqref>
                        </c15:levelRef>
                        <c15:formulaRef>
                          <c15:sqref>'GRAFICOS DE CONTROL.'!$S$3:$S$7</c15:sqref>
                        </c15:formulaRef>
                      </c:ext>
                    </c:extLst>
                    <c:strCache>
                      <c:ptCount val="5"/>
                      <c:pt idx="0">
                        <c:v>SEM 1</c:v>
                      </c:pt>
                      <c:pt idx="1">
                        <c:v>SEM 2</c:v>
                      </c:pt>
                      <c:pt idx="2">
                        <c:v>SEM 3</c:v>
                      </c:pt>
                      <c:pt idx="3">
                        <c:v>SEM 4</c:v>
                      </c:pt>
                      <c:pt idx="4">
                        <c:v>CIERRE </c:v>
                      </c:pt>
                    </c:strCache>
                  </c:strRef>
                </c:cat>
                <c:val>
                  <c:numRef>
                    <c:extLst xmlns:c15="http://schemas.microsoft.com/office/drawing/2012/chart">
                      <c:ext xmlns:c15="http://schemas.microsoft.com/office/drawing/2012/chart" uri="{02D57815-91ED-43cb-92C2-25804820EDAC}">
                        <c15:formulaRef>
                          <c15:sqref>'GRAFICOS DE CONTROL.'!$X$3:$X$7</c15:sqref>
                        </c15:formulaRef>
                      </c:ext>
                    </c:extLst>
                    <c:numCache>
                      <c:formatCode>General</c:formatCode>
                      <c:ptCount val="5"/>
                      <c:pt idx="0">
                        <c:v>974</c:v>
                      </c:pt>
                      <c:pt idx="1">
                        <c:v>3168</c:v>
                      </c:pt>
                      <c:pt idx="2">
                        <c:v>0</c:v>
                      </c:pt>
                      <c:pt idx="3">
                        <c:v>0</c:v>
                      </c:pt>
                      <c:pt idx="4">
                        <c:v>0</c:v>
                      </c:pt>
                    </c:numCache>
                  </c:numRef>
                </c:val>
              </c15:ser>
            </c15:filteredBarSeries>
          </c:ext>
        </c:extLst>
      </c:barChart>
      <c:catAx>
        <c:axId val="336521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6523080"/>
        <c:crosses val="autoZero"/>
        <c:auto val="1"/>
        <c:lblAlgn val="ctr"/>
        <c:lblOffset val="100"/>
        <c:noMultiLvlLbl val="0"/>
      </c:catAx>
      <c:valAx>
        <c:axId val="336523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6521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042443770280809E-2"/>
          <c:y val="6.9275672488986126E-2"/>
          <c:w val="0.93067607928319307"/>
          <c:h val="0.79462211548952577"/>
        </c:manualLayout>
      </c:layout>
      <c:lineChart>
        <c:grouping val="standard"/>
        <c:varyColors val="0"/>
        <c:ser>
          <c:idx val="1"/>
          <c:order val="1"/>
          <c:tx>
            <c:strRef>
              <c:f>'GRAFICOS DE CONTROL.'!$V$2</c:f>
              <c:strCache>
                <c:ptCount val="1"/>
                <c:pt idx="0">
                  <c:v>VALOR ACUMULADO</c:v>
                </c:pt>
              </c:strCache>
              <c:extLst xmlns:c15="http://schemas.microsoft.com/office/drawing/2012/chart"/>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'GRAFICOS DE CONTROL.'!$S$3:$T$7</c15:sqref>
                  </c15:fullRef>
                  <c15:levelRef>
                    <c15:sqref>'GRAFICOS DE CONTROL.'!$S$3:$S$7</c15:sqref>
                  </c15:levelRef>
                </c:ext>
              </c:extLst>
              <c:f>'GRAFICOS DE CONTROL.'!$S$3:$S$7</c:f>
              <c:strCache>
                <c:ptCount val="5"/>
                <c:pt idx="0">
                  <c:v>SEM 1</c:v>
                </c:pt>
                <c:pt idx="1">
                  <c:v>SEM 2</c:v>
                </c:pt>
                <c:pt idx="2">
                  <c:v>SEM 3</c:v>
                </c:pt>
                <c:pt idx="3">
                  <c:v>SEM 4</c:v>
                </c:pt>
                <c:pt idx="4">
                  <c:v>CIERRE </c:v>
                </c:pt>
              </c:strCache>
            </c:strRef>
          </c:cat>
          <c:val>
            <c:numRef>
              <c:f>'GRAFICOS DE CONTROL.'!$V$3:$V$7</c:f>
              <c:numCache>
                <c:formatCode>General</c:formatCode>
                <c:ptCount val="5"/>
                <c:pt idx="0">
                  <c:v>974</c:v>
                </c:pt>
                <c:pt idx="1">
                  <c:v>3168</c:v>
                </c:pt>
                <c:pt idx="2">
                  <c:v>3634</c:v>
                </c:pt>
                <c:pt idx="3">
                  <c:v>5210</c:v>
                </c:pt>
                <c:pt idx="4">
                  <c:v>5260</c:v>
                </c:pt>
              </c:numCache>
              <c:extLst xmlns:c15="http://schemas.microsoft.com/office/drawing/2012/chart"/>
            </c:numRef>
          </c:val>
          <c:smooth val="0"/>
        </c:ser>
        <c:ser>
          <c:idx val="3"/>
          <c:order val="3"/>
          <c:tx>
            <c:strRef>
              <c:f>'GRAFICOS DE CONTROL.'!$X$2</c:f>
              <c:strCache>
                <c:ptCount val="1"/>
                <c:pt idx="0">
                  <c:v>VALOR REAL ACUMULADO</c:v>
                </c:pt>
              </c:strCache>
              <c:extLst xmlns:c15="http://schemas.microsoft.com/office/drawing/2012/chart"/>
            </c:strRef>
          </c:tx>
          <c:spPr>
            <a:ln w="34925" cap="rnd">
              <a:solidFill>
                <a:srgbClr val="00B050"/>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'GRAFICOS DE CONTROL.'!$S$3:$T$7</c15:sqref>
                  </c15:fullRef>
                  <c15:levelRef>
                    <c15:sqref>'GRAFICOS DE CONTROL.'!$S$3:$S$7</c15:sqref>
                  </c15:levelRef>
                </c:ext>
              </c:extLst>
              <c:f>'GRAFICOS DE CONTROL.'!$S$3:$S$7</c:f>
              <c:strCache>
                <c:ptCount val="5"/>
                <c:pt idx="0">
                  <c:v>SEM 1</c:v>
                </c:pt>
                <c:pt idx="1">
                  <c:v>SEM 2</c:v>
                </c:pt>
                <c:pt idx="2">
                  <c:v>SEM 3</c:v>
                </c:pt>
                <c:pt idx="3">
                  <c:v>SEM 4</c:v>
                </c:pt>
                <c:pt idx="4">
                  <c:v>CIERRE </c:v>
                </c:pt>
              </c:strCache>
            </c:strRef>
          </c:cat>
          <c:val>
            <c:numRef>
              <c:f>'GRAFICOS DE CONTROL.'!$X$3:$X$7</c:f>
              <c:numCache>
                <c:formatCode>General</c:formatCode>
                <c:ptCount val="5"/>
                <c:pt idx="0">
                  <c:v>974</c:v>
                </c:pt>
                <c:pt idx="1">
                  <c:v>3168</c:v>
                </c:pt>
                <c:pt idx="2">
                  <c:v>0</c:v>
                </c:pt>
                <c:pt idx="3">
                  <c:v>0</c:v>
                </c:pt>
                <c:pt idx="4">
                  <c:v>0</c:v>
                </c:pt>
              </c:numCache>
              <c:extLst xmlns:c15="http://schemas.microsoft.com/office/drawing/2012/chart"/>
            </c:numRef>
          </c:val>
          <c:smooth val="0"/>
        </c:ser>
        <c:dLbls>
          <c:showLegendKey val="0"/>
          <c:showVal val="0"/>
          <c:showCatName val="0"/>
          <c:showSerName val="0"/>
          <c:showPercent val="0"/>
          <c:showBubbleSize val="0"/>
        </c:dLbls>
        <c:marker val="1"/>
        <c:smooth val="0"/>
        <c:axId val="336515632"/>
        <c:axId val="336516416"/>
        <c:extLst>
          <c:ext xmlns:c15="http://schemas.microsoft.com/office/drawing/2012/chart" uri="{02D57815-91ED-43cb-92C2-25804820EDAC}">
            <c15:filteredLineSeries>
              <c15:ser>
                <c:idx val="0"/>
                <c:order val="0"/>
                <c:tx>
                  <c:strRef>
                    <c:extLst>
                      <c:ext uri="{02D57815-91ED-43cb-92C2-25804820EDAC}">
                        <c15:formulaRef>
                          <c15:sqref>'GRAFICOS DE CONTROL.'!$U$2</c15:sqref>
                        </c15:formulaRef>
                      </c:ext>
                    </c:extLst>
                    <c:strCache>
                      <c:ptCount val="1"/>
                      <c:pt idx="0">
                        <c:v>VALOR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extLst>
                      <c:ext uri="{02D57815-91ED-43cb-92C2-25804820EDAC}">
                        <c15:fullRef>
                          <c15:sqref>'GRAFICOS DE CONTROL.'!$S$3:$T$7</c15:sqref>
                        </c15:fullRef>
                        <c15:levelRef>
                          <c15:sqref>'GRAFICOS DE CONTROL.'!$S$3:$S$7</c15:sqref>
                        </c15:levelRef>
                        <c15:formulaRef>
                          <c15:sqref>'GRAFICOS DE CONTROL.'!$S$3:$S$7</c15:sqref>
                        </c15:formulaRef>
                      </c:ext>
                    </c:extLst>
                    <c:strCache>
                      <c:ptCount val="5"/>
                      <c:pt idx="0">
                        <c:v>SEM 1</c:v>
                      </c:pt>
                      <c:pt idx="1">
                        <c:v>SEM 2</c:v>
                      </c:pt>
                      <c:pt idx="2">
                        <c:v>SEM 3</c:v>
                      </c:pt>
                      <c:pt idx="3">
                        <c:v>SEM 4</c:v>
                      </c:pt>
                      <c:pt idx="4">
                        <c:v>CIERRE </c:v>
                      </c:pt>
                    </c:strCache>
                  </c:strRef>
                </c:cat>
                <c:val>
                  <c:numRef>
                    <c:extLst>
                      <c:ext uri="{02D57815-91ED-43cb-92C2-25804820EDAC}">
                        <c15:formulaRef>
                          <c15:sqref>'GRAFICOS DE CONTROL.'!$U$3:$U$7</c15:sqref>
                        </c15:formulaRef>
                      </c:ext>
                    </c:extLst>
                    <c:numCache>
                      <c:formatCode>General</c:formatCode>
                      <c:ptCount val="5"/>
                      <c:pt idx="0">
                        <c:v>974</c:v>
                      </c:pt>
                      <c:pt idx="1">
                        <c:v>2194</c:v>
                      </c:pt>
                      <c:pt idx="2">
                        <c:v>466</c:v>
                      </c:pt>
                      <c:pt idx="3">
                        <c:v>1576</c:v>
                      </c:pt>
                      <c:pt idx="4">
                        <c:v>50</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'GRAFICOS DE CONTROL.'!$W$2</c15:sqref>
                        </c15:formulaRef>
                      </c:ext>
                    </c:extLst>
                    <c:strCache>
                      <c:ptCount val="1"/>
                      <c:pt idx="0">
                        <c:v>VALOR REAL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extLst>
                      <c:ext xmlns:c15="http://schemas.microsoft.com/office/drawing/2012/chart" uri="{02D57815-91ED-43cb-92C2-25804820EDAC}">
                        <c15:fullRef>
                          <c15:sqref>'GRAFICOS DE CONTROL.'!$S$3:$T$7</c15:sqref>
                        </c15:fullRef>
                        <c15:levelRef>
                          <c15:sqref>'GRAFICOS DE CONTROL.'!$S$3:$S$7</c15:sqref>
                        </c15:levelRef>
                        <c15:formulaRef>
                          <c15:sqref>'GRAFICOS DE CONTROL.'!$S$3:$S$7</c15:sqref>
                        </c15:formulaRef>
                      </c:ext>
                    </c:extLst>
                    <c:strCache>
                      <c:ptCount val="5"/>
                      <c:pt idx="0">
                        <c:v>SEM 1</c:v>
                      </c:pt>
                      <c:pt idx="1">
                        <c:v>SEM 2</c:v>
                      </c:pt>
                      <c:pt idx="2">
                        <c:v>SEM 3</c:v>
                      </c:pt>
                      <c:pt idx="3">
                        <c:v>SEM 4</c:v>
                      </c:pt>
                      <c:pt idx="4">
                        <c:v>CIERRE </c:v>
                      </c:pt>
                    </c:strCache>
                  </c:strRef>
                </c:cat>
                <c:val>
                  <c:numRef>
                    <c:extLst xmlns:c15="http://schemas.microsoft.com/office/drawing/2012/chart">
                      <c:ext xmlns:c15="http://schemas.microsoft.com/office/drawing/2012/chart" uri="{02D57815-91ED-43cb-92C2-25804820EDAC}">
                        <c15:formulaRef>
                          <c15:sqref>'GRAFICOS DE CONTROL.'!$W$3:$W$7</c15:sqref>
                        </c15:formulaRef>
                      </c:ext>
                    </c:extLst>
                    <c:numCache>
                      <c:formatCode>General</c:formatCode>
                      <c:ptCount val="5"/>
                      <c:pt idx="0" formatCode="0">
                        <c:v>974</c:v>
                      </c:pt>
                      <c:pt idx="1">
                        <c:v>2194</c:v>
                      </c:pt>
                      <c:pt idx="2">
                        <c:v>0</c:v>
                      </c:pt>
                      <c:pt idx="3">
                        <c:v>0</c:v>
                      </c:pt>
                      <c:pt idx="4">
                        <c:v>0</c:v>
                      </c:pt>
                    </c:numCache>
                  </c:numRef>
                </c:val>
                <c:smooth val="0"/>
              </c15:ser>
            </c15:filteredLineSeries>
          </c:ext>
        </c:extLst>
      </c:lineChart>
      <c:catAx>
        <c:axId val="336515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6516416"/>
        <c:crosses val="autoZero"/>
        <c:auto val="1"/>
        <c:lblAlgn val="ctr"/>
        <c:lblOffset val="100"/>
        <c:noMultiLvlLbl val="0"/>
      </c:catAx>
      <c:valAx>
        <c:axId val="336516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6515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40599673102879"/>
          <c:y val="0.19273998535567854"/>
          <c:w val="0.81298473349746014"/>
          <c:h val="0.77732017121960129"/>
        </c:manualLayout>
      </c:layout>
      <c:pie3DChart>
        <c:varyColors val="1"/>
        <c:ser>
          <c:idx val="0"/>
          <c:order val="0"/>
          <c:tx>
            <c:strRef>
              <c:f>'GRAFICOS DE CONTROL.'!$U$2</c:f>
              <c:strCache>
                <c:ptCount val="1"/>
                <c:pt idx="0">
                  <c:v>VALOR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'GRAFICOS DE CONTROL.'!$T$3:$T$7</c:f>
              <c:strCache>
                <c:ptCount val="5"/>
                <c:pt idx="0">
                  <c:v>SPRINT BACKLOG-SEMSEM 1</c:v>
                </c:pt>
                <c:pt idx="1">
                  <c:v>SPRINT BACKLOG-SEMSEM 2</c:v>
                </c:pt>
                <c:pt idx="2">
                  <c:v>SPRINT BACKLOG-SEMSEM 3</c:v>
                </c:pt>
                <c:pt idx="3">
                  <c:v>SPRINT BACKLOG-SEMSEM 4</c:v>
                </c:pt>
                <c:pt idx="4">
                  <c:v>SPRINT BACKLOG-SEMCIERRE </c:v>
                </c:pt>
              </c:strCache>
            </c:strRef>
          </c:cat>
          <c:val>
            <c:numRef>
              <c:f>'GRAFICOS DE CONTROL.'!$U$3:$U$7</c:f>
              <c:numCache>
                <c:formatCode>General</c:formatCode>
                <c:ptCount val="5"/>
                <c:pt idx="0">
                  <c:v>974</c:v>
                </c:pt>
                <c:pt idx="1">
                  <c:v>2194</c:v>
                </c:pt>
                <c:pt idx="2">
                  <c:v>466</c:v>
                </c:pt>
                <c:pt idx="3">
                  <c:v>1576</c:v>
                </c:pt>
                <c:pt idx="4">
                  <c:v>50</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436320459942505E-2"/>
          <c:y val="9.4487911283485174E-2"/>
          <c:w val="0.92454037059957772"/>
          <c:h val="0.58663479248634354"/>
        </c:manualLayout>
      </c:layout>
      <c:barChart>
        <c:barDir val="col"/>
        <c:grouping val="clustered"/>
        <c:varyColors val="0"/>
        <c:ser>
          <c:idx val="0"/>
          <c:order val="0"/>
          <c:tx>
            <c:strRef>
              <c:f>'PRODUCT-SPRINT BACKLOG'!$J$4</c:f>
              <c:strCache>
                <c:ptCount val="1"/>
                <c:pt idx="0">
                  <c:v>Dimensión
/ Esfuerzo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trendline>
            <c:spPr>
              <a:ln w="25400" cap="rnd">
                <a:solidFill>
                  <a:srgbClr val="00B050">
                    <a:alpha val="50000"/>
                  </a:srgbClr>
                </a:solidFill>
                <a:prstDash val="sysDash"/>
              </a:ln>
              <a:effectLst/>
            </c:spPr>
            <c:trendlineType val="linear"/>
            <c:dispRSqr val="0"/>
            <c:dispEq val="0"/>
          </c:trendline>
          <c:cat>
            <c:strRef>
              <c:f>'PRODUCT-SPRINT BACKLOG'!$H$5:$H$26</c:f>
              <c:strCache>
                <c:ptCount val="22"/>
                <c:pt idx="0">
                  <c:v>LAYOUT</c:v>
                </c:pt>
                <c:pt idx="1">
                  <c:v>Tipografía</c:v>
                </c:pt>
                <c:pt idx="2">
                  <c:v>BANNER</c:v>
                </c:pt>
                <c:pt idx="3">
                  <c:v>MENÚ</c:v>
                </c:pt>
                <c:pt idx="4">
                  <c:v>CAMPOS</c:v>
                </c:pt>
                <c:pt idx="5">
                  <c:v>SERVIDOR </c:v>
                </c:pt>
                <c:pt idx="6">
                  <c:v>LOGIN</c:v>
                </c:pt>
                <c:pt idx="7">
                  <c:v>DISEÑO_LAYOUT</c:v>
                </c:pt>
                <c:pt idx="8">
                  <c:v>MENU_PORTAL</c:v>
                </c:pt>
                <c:pt idx="9">
                  <c:v>NAVEGACIÓN</c:v>
                </c:pt>
                <c:pt idx="10">
                  <c:v>LINK'S</c:v>
                </c:pt>
                <c:pt idx="11">
                  <c:v>COMENT_LAYOUT</c:v>
                </c:pt>
                <c:pt idx="12">
                  <c:v>RESPONSIVE_800PX</c:v>
                </c:pt>
                <c:pt idx="13">
                  <c:v>PUBLICACIÓN</c:v>
                </c:pt>
                <c:pt idx="14">
                  <c:v>CARACTERES</c:v>
                </c:pt>
                <c:pt idx="15">
                  <c:v>DESCRIPCION</c:v>
                </c:pt>
                <c:pt idx="16">
                  <c:v>LAYOUT_EXAMEN</c:v>
                </c:pt>
                <c:pt idx="17">
                  <c:v>CAMPOS_EXAMEN</c:v>
                </c:pt>
                <c:pt idx="18">
                  <c:v>LOGOTIPO</c:v>
                </c:pt>
                <c:pt idx="19">
                  <c:v>SCROL_VIDEOS</c:v>
                </c:pt>
                <c:pt idx="20">
                  <c:v>INFORMACION_REPRODUCCION</c:v>
                </c:pt>
                <c:pt idx="21">
                  <c:v>CERTIFICACIÓN</c:v>
                </c:pt>
              </c:strCache>
            </c:strRef>
          </c:cat>
          <c:val>
            <c:numRef>
              <c:f>'PRODUCT-SPRINT BACKLOG'!$J$5:$J$26</c:f>
              <c:numCache>
                <c:formatCode>General</c:formatCode>
                <c:ptCount val="22"/>
                <c:pt idx="0">
                  <c:v>178</c:v>
                </c:pt>
                <c:pt idx="1">
                  <c:v>288</c:v>
                </c:pt>
                <c:pt idx="2">
                  <c:v>288</c:v>
                </c:pt>
                <c:pt idx="3">
                  <c:v>178</c:v>
                </c:pt>
                <c:pt idx="4">
                  <c:v>110</c:v>
                </c:pt>
                <c:pt idx="5">
                  <c:v>42</c:v>
                </c:pt>
                <c:pt idx="6">
                  <c:v>178</c:v>
                </c:pt>
                <c:pt idx="7">
                  <c:v>288</c:v>
                </c:pt>
                <c:pt idx="8">
                  <c:v>288</c:v>
                </c:pt>
                <c:pt idx="9">
                  <c:v>288</c:v>
                </c:pt>
                <c:pt idx="10">
                  <c:v>178</c:v>
                </c:pt>
                <c:pt idx="11">
                  <c:v>288</c:v>
                </c:pt>
                <c:pt idx="12">
                  <c:v>178</c:v>
                </c:pt>
                <c:pt idx="13">
                  <c:v>178</c:v>
                </c:pt>
                <c:pt idx="14">
                  <c:v>178</c:v>
                </c:pt>
                <c:pt idx="15">
                  <c:v>42</c:v>
                </c:pt>
                <c:pt idx="16">
                  <c:v>466</c:v>
                </c:pt>
                <c:pt idx="17">
                  <c:v>178</c:v>
                </c:pt>
                <c:pt idx="18">
                  <c:v>68</c:v>
                </c:pt>
                <c:pt idx="19">
                  <c:v>288</c:v>
                </c:pt>
                <c:pt idx="20">
                  <c:v>288</c:v>
                </c:pt>
                <c:pt idx="21">
                  <c:v>754</c:v>
                </c:pt>
              </c:numCache>
            </c:numRef>
          </c:val>
        </c:ser>
        <c:ser>
          <c:idx val="1"/>
          <c:order val="1"/>
          <c:tx>
            <c:strRef>
              <c:f>'PRODUCT-SPRINT BACKLOG'!$N$4</c:f>
              <c:strCache>
                <c:ptCount val="1"/>
                <c:pt idx="0">
                  <c:v>DIMENCION DE ESFUERZO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solidFill>
                  <a:srgbClr val="FF0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'PRODUCT-SPRINT BACKLOG'!$H$5:$H$26</c:f>
              <c:strCache>
                <c:ptCount val="22"/>
                <c:pt idx="0">
                  <c:v>LAYOUT</c:v>
                </c:pt>
                <c:pt idx="1">
                  <c:v>Tipografía</c:v>
                </c:pt>
                <c:pt idx="2">
                  <c:v>BANNER</c:v>
                </c:pt>
                <c:pt idx="3">
                  <c:v>MENÚ</c:v>
                </c:pt>
                <c:pt idx="4">
                  <c:v>CAMPOS</c:v>
                </c:pt>
                <c:pt idx="5">
                  <c:v>SERVIDOR </c:v>
                </c:pt>
                <c:pt idx="6">
                  <c:v>LOGIN</c:v>
                </c:pt>
                <c:pt idx="7">
                  <c:v>DISEÑO_LAYOUT</c:v>
                </c:pt>
                <c:pt idx="8">
                  <c:v>MENU_PORTAL</c:v>
                </c:pt>
                <c:pt idx="9">
                  <c:v>NAVEGACIÓN</c:v>
                </c:pt>
                <c:pt idx="10">
                  <c:v>LINK'S</c:v>
                </c:pt>
                <c:pt idx="11">
                  <c:v>COMENT_LAYOUT</c:v>
                </c:pt>
                <c:pt idx="12">
                  <c:v>RESPONSIVE_800PX</c:v>
                </c:pt>
                <c:pt idx="13">
                  <c:v>PUBLICACIÓN</c:v>
                </c:pt>
                <c:pt idx="14">
                  <c:v>CARACTERES</c:v>
                </c:pt>
                <c:pt idx="15">
                  <c:v>DESCRIPCION</c:v>
                </c:pt>
                <c:pt idx="16">
                  <c:v>LAYOUT_EXAMEN</c:v>
                </c:pt>
                <c:pt idx="17">
                  <c:v>CAMPOS_EXAMEN</c:v>
                </c:pt>
                <c:pt idx="18">
                  <c:v>LOGOTIPO</c:v>
                </c:pt>
                <c:pt idx="19">
                  <c:v>SCROL_VIDEOS</c:v>
                </c:pt>
                <c:pt idx="20">
                  <c:v>INFORMACION_REPRODUCCION</c:v>
                </c:pt>
                <c:pt idx="21">
                  <c:v>CERTIFICACIÓN</c:v>
                </c:pt>
              </c:strCache>
            </c:strRef>
          </c:cat>
          <c:val>
            <c:numRef>
              <c:f>'PRODUCT-SPRINT BACKLOG'!$N$5:$N$26</c:f>
              <c:numCache>
                <c:formatCode>General</c:formatCode>
                <c:ptCount val="22"/>
                <c:pt idx="0">
                  <c:v>178</c:v>
                </c:pt>
                <c:pt idx="1">
                  <c:v>86.399999999999991</c:v>
                </c:pt>
                <c:pt idx="2">
                  <c:v>0</c:v>
                </c:pt>
                <c:pt idx="3">
                  <c:v>178</c:v>
                </c:pt>
                <c:pt idx="4">
                  <c:v>110</c:v>
                </c:pt>
                <c:pt idx="5">
                  <c:v>42</c:v>
                </c:pt>
                <c:pt idx="6">
                  <c:v>178</c:v>
                </c:pt>
                <c:pt idx="7">
                  <c:v>288</c:v>
                </c:pt>
                <c:pt idx="8">
                  <c:v>288</c:v>
                </c:pt>
                <c:pt idx="9">
                  <c:v>288</c:v>
                </c:pt>
                <c:pt idx="10">
                  <c:v>178</c:v>
                </c:pt>
                <c:pt idx="11">
                  <c:v>288</c:v>
                </c:pt>
                <c:pt idx="12">
                  <c:v>178</c:v>
                </c:pt>
                <c:pt idx="13">
                  <c:v>53.4</c:v>
                </c:pt>
                <c:pt idx="14">
                  <c:v>53.4</c:v>
                </c:pt>
                <c:pt idx="15">
                  <c:v>42</c:v>
                </c:pt>
                <c:pt idx="16">
                  <c:v>139.79999999999998</c:v>
                </c:pt>
                <c:pt idx="17">
                  <c:v>53.4</c:v>
                </c:pt>
                <c:pt idx="18">
                  <c:v>68</c:v>
                </c:pt>
                <c:pt idx="19">
                  <c:v>288</c:v>
                </c:pt>
                <c:pt idx="20">
                  <c:v>288</c:v>
                </c:pt>
                <c:pt idx="21">
                  <c:v>226.2</c:v>
                </c:pt>
              </c:numCache>
            </c:numRef>
          </c:val>
        </c:ser>
        <c:dLbls>
          <c:showLegendKey val="0"/>
          <c:showVal val="0"/>
          <c:showCatName val="0"/>
          <c:showSerName val="0"/>
          <c:showPercent val="0"/>
          <c:showBubbleSize val="0"/>
        </c:dLbls>
        <c:gapWidth val="100"/>
        <c:overlap val="-24"/>
        <c:axId val="335240912"/>
        <c:axId val="335241304"/>
      </c:barChart>
      <c:catAx>
        <c:axId val="335240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5241304"/>
        <c:crosses val="autoZero"/>
        <c:auto val="1"/>
        <c:lblAlgn val="ctr"/>
        <c:lblOffset val="100"/>
        <c:noMultiLvlLbl val="0"/>
      </c:catAx>
      <c:valAx>
        <c:axId val="335241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5240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36</xdr:col>
      <xdr:colOff>838199</xdr:colOff>
      <xdr:row>78</xdr:row>
      <xdr:rowOff>0</xdr:rowOff>
    </xdr:from>
    <xdr:to>
      <xdr:col>49</xdr:col>
      <xdr:colOff>200024</xdr:colOff>
      <xdr:row>98</xdr:row>
      <xdr:rowOff>23812</xdr:rowOff>
    </xdr:to>
    <xdr:graphicFrame macro="">
      <xdr:nvGraphicFramePr>
        <xdr:cNvPr id="14" name="Gráfico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628648</xdr:colOff>
      <xdr:row>20</xdr:row>
      <xdr:rowOff>57150</xdr:rowOff>
    </xdr:from>
    <xdr:to>
      <xdr:col>17</xdr:col>
      <xdr:colOff>561974</xdr:colOff>
      <xdr:row>35</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828674</xdr:colOff>
      <xdr:row>7</xdr:row>
      <xdr:rowOff>357187</xdr:rowOff>
    </xdr:from>
    <xdr:to>
      <xdr:col>25</xdr:col>
      <xdr:colOff>276224</xdr:colOff>
      <xdr:row>16</xdr:row>
      <xdr:rowOff>19050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819150</xdr:colOff>
      <xdr:row>16</xdr:row>
      <xdr:rowOff>419100</xdr:rowOff>
    </xdr:from>
    <xdr:to>
      <xdr:col>25</xdr:col>
      <xdr:colOff>466725</xdr:colOff>
      <xdr:row>27</xdr:row>
      <xdr:rowOff>19050</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142875</xdr:colOff>
      <xdr:row>28</xdr:row>
      <xdr:rowOff>80962</xdr:rowOff>
    </xdr:from>
    <xdr:to>
      <xdr:col>24</xdr:col>
      <xdr:colOff>76200</xdr:colOff>
      <xdr:row>50</xdr:row>
      <xdr:rowOff>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39</xdr:row>
      <xdr:rowOff>9525</xdr:rowOff>
    </xdr:from>
    <xdr:to>
      <xdr:col>17</xdr:col>
      <xdr:colOff>819150</xdr:colOff>
      <xdr:row>73</xdr:row>
      <xdr:rowOff>132162</xdr:rowOff>
    </xdr:to>
    <xdr:graphicFrame macro="">
      <xdr:nvGraphicFramePr>
        <xdr:cNvPr id="12" name="Grá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0.36115</cdr:x>
      <cdr:y>0.01717</cdr:y>
    </cdr:from>
    <cdr:to>
      <cdr:x>0.67265</cdr:x>
      <cdr:y>0.10282</cdr:y>
    </cdr:to>
    <cdr:sp macro="" textlink="">
      <cdr:nvSpPr>
        <cdr:cNvPr id="3" name="Rectángulo redondeado 2"/>
        <cdr:cNvSpPr/>
      </cdr:nvSpPr>
      <cdr:spPr>
        <a:xfrm xmlns:a="http://schemas.openxmlformats.org/drawingml/2006/main">
          <a:off x="3546619" y="76200"/>
          <a:ext cx="3059019" cy="380191"/>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BurnDown</a:t>
          </a:r>
          <a:r>
            <a:rPr lang="es-MX" baseline="0">
              <a:solidFill>
                <a:sysClr val="windowText" lastClr="000000"/>
              </a:solidFill>
            </a:rPr>
            <a:t> Chart</a:t>
          </a:r>
          <a:endParaRPr lang="es-MX">
            <a:solidFill>
              <a:sysClr val="windowText" lastClr="000000"/>
            </a:solidFill>
          </a:endParaRPr>
        </a:p>
      </cdr:txBody>
    </cdr:sp>
  </cdr:relSizeAnchor>
  <cdr:relSizeAnchor xmlns:cdr="http://schemas.openxmlformats.org/drawingml/2006/chartDrawing">
    <cdr:from>
      <cdr:x>0.83342</cdr:x>
      <cdr:y>0.02838</cdr:y>
    </cdr:from>
    <cdr:to>
      <cdr:x>0.98281</cdr:x>
      <cdr:y>0.1039</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773584" y="127000"/>
          <a:ext cx="1572685" cy="337932"/>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0.34297</cdr:x>
      <cdr:y>0.01714</cdr:y>
    </cdr:from>
    <cdr:to>
      <cdr:x>0.6684</cdr:x>
      <cdr:y>0.11064</cdr:y>
    </cdr:to>
    <cdr:sp macro="" textlink="">
      <cdr:nvSpPr>
        <cdr:cNvPr id="4" name="Rectángulo redondeado 3"/>
        <cdr:cNvSpPr/>
      </cdr:nvSpPr>
      <cdr:spPr>
        <a:xfrm xmlns:a="http://schemas.openxmlformats.org/drawingml/2006/main">
          <a:off x="2936875" y="60325"/>
          <a:ext cx="2786643" cy="329058"/>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CONTRO</a:t>
          </a:r>
          <a:r>
            <a:rPr lang="es-MX" baseline="0">
              <a:solidFill>
                <a:sysClr val="windowText" lastClr="000000"/>
              </a:solidFill>
            </a:rPr>
            <a:t>L DE SPRINT</a:t>
          </a:r>
          <a:endParaRPr lang="es-MX">
            <a:solidFill>
              <a:sysClr val="windowText" lastClr="000000"/>
            </a:solidFill>
          </a:endParaRPr>
        </a:p>
      </cdr:txBody>
    </cdr:sp>
  </cdr:relSizeAnchor>
  <cdr:relSizeAnchor xmlns:cdr="http://schemas.openxmlformats.org/drawingml/2006/chartDrawing">
    <cdr:from>
      <cdr:x>0.80341</cdr:x>
      <cdr:y>0.03798</cdr:y>
    </cdr:from>
    <cdr:to>
      <cdr:x>0.98714</cdr:x>
      <cdr:y>0.13271</cdr:y>
    </cdr:to>
    <cdr:pic>
      <cdr:nvPicPr>
        <cdr:cNvPr id="5" name="Imagen 4"/>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77050" y="135467"/>
          <a:ext cx="1572685" cy="337932"/>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0.34297</cdr:x>
      <cdr:y>0.01714</cdr:y>
    </cdr:from>
    <cdr:to>
      <cdr:x>0.6684</cdr:x>
      <cdr:y>0.11064</cdr:y>
    </cdr:to>
    <cdr:sp macro="" textlink="">
      <cdr:nvSpPr>
        <cdr:cNvPr id="4" name="Rectángulo redondeado 3"/>
        <cdr:cNvSpPr/>
      </cdr:nvSpPr>
      <cdr:spPr>
        <a:xfrm xmlns:a="http://schemas.openxmlformats.org/drawingml/2006/main">
          <a:off x="2936875" y="60325"/>
          <a:ext cx="2786643" cy="329058"/>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CONTRO</a:t>
          </a:r>
          <a:r>
            <a:rPr lang="es-MX" baseline="0">
              <a:solidFill>
                <a:sysClr val="windowText" lastClr="000000"/>
              </a:solidFill>
            </a:rPr>
            <a:t>L DE SPRINT</a:t>
          </a:r>
          <a:endParaRPr lang="es-MX">
            <a:solidFill>
              <a:sysClr val="windowText" lastClr="000000"/>
            </a:solidFill>
          </a:endParaRPr>
        </a:p>
      </cdr:txBody>
    </cdr:sp>
  </cdr:relSizeAnchor>
  <cdr:relSizeAnchor xmlns:cdr="http://schemas.openxmlformats.org/drawingml/2006/chartDrawing">
    <cdr:from>
      <cdr:x>0.80802</cdr:x>
      <cdr:y>0.02473</cdr:y>
    </cdr:from>
    <cdr:to>
      <cdr:x>0.98756</cdr:x>
      <cdr:y>0.10533</cdr:y>
    </cdr:to>
    <cdr:pic>
      <cdr:nvPicPr>
        <cdr:cNvPr id="5" name="Imagen 4"/>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078133" y="103716"/>
          <a:ext cx="1572685" cy="337932"/>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0.29888</cdr:x>
      <cdr:y>0.00814</cdr:y>
    </cdr:from>
    <cdr:to>
      <cdr:x>0.7126</cdr:x>
      <cdr:y>0.10456</cdr:y>
    </cdr:to>
    <cdr:sp macro="" textlink="">
      <cdr:nvSpPr>
        <cdr:cNvPr id="3" name="Rectángulo redondeado 2"/>
        <cdr:cNvSpPr/>
      </cdr:nvSpPr>
      <cdr:spPr>
        <a:xfrm xmlns:a="http://schemas.openxmlformats.org/drawingml/2006/main">
          <a:off x="2203450" y="31750"/>
          <a:ext cx="3050105" cy="376074"/>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VALOR</a:t>
          </a:r>
          <a:r>
            <a:rPr lang="es-MX" baseline="0">
              <a:solidFill>
                <a:sysClr val="windowText" lastClr="000000"/>
              </a:solidFill>
            </a:rPr>
            <a:t> TOTAL POR SPRINT EN % Y POINTS</a:t>
          </a:r>
          <a:endParaRPr lang="es-MX">
            <a:solidFill>
              <a:sysClr val="windowText" lastClr="000000"/>
            </a:solidFill>
          </a:endParaRPr>
        </a:p>
      </cdr:txBody>
    </cdr:sp>
  </cdr:relSizeAnchor>
  <cdr:relSizeAnchor xmlns:cdr="http://schemas.openxmlformats.org/drawingml/2006/chartDrawing">
    <cdr:from>
      <cdr:x>0.76331</cdr:x>
      <cdr:y>0.03221</cdr:y>
    </cdr:from>
    <cdr:to>
      <cdr:x>0.9766</cdr:x>
      <cdr:y>0.11937</cdr:y>
    </cdr:to>
    <cdr:pic>
      <cdr:nvPicPr>
        <cdr:cNvPr id="4" name="Imagen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28217" y="124883"/>
          <a:ext cx="1572685" cy="337932"/>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0.41091</cdr:x>
      <cdr:y>0.02131</cdr:y>
    </cdr:from>
    <cdr:to>
      <cdr:x>0.60145</cdr:x>
      <cdr:y>0.07539</cdr:y>
    </cdr:to>
    <cdr:sp macro="" textlink="">
      <cdr:nvSpPr>
        <cdr:cNvPr id="2" name="Rectángulo redondeado 1"/>
        <cdr:cNvSpPr/>
      </cdr:nvSpPr>
      <cdr:spPr>
        <a:xfrm xmlns:a="http://schemas.openxmlformats.org/drawingml/2006/main">
          <a:off x="6575425" y="134143"/>
          <a:ext cx="3048939" cy="340422"/>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HISTORIAS</a:t>
          </a:r>
          <a:r>
            <a:rPr lang="es-MX" baseline="0">
              <a:solidFill>
                <a:sysClr val="windowText" lastClr="000000"/>
              </a:solidFill>
            </a:rPr>
            <a:t> DE USUARIO</a:t>
          </a:r>
          <a:endParaRPr lang="es-MX">
            <a:solidFill>
              <a:sysClr val="windowText" lastClr="000000"/>
            </a:solidFill>
          </a:endParaRPr>
        </a:p>
      </cdr:txBody>
    </cdr:sp>
  </cdr:relSizeAnchor>
  <cdr:relSizeAnchor xmlns:cdr="http://schemas.openxmlformats.org/drawingml/2006/chartDrawing">
    <cdr:from>
      <cdr:x>0.84737</cdr:x>
      <cdr:y>0.0149</cdr:y>
    </cdr:from>
    <cdr:to>
      <cdr:x>0.98516</cdr:x>
      <cdr:y>0.06897</cdr:y>
    </cdr:to>
    <cdr:pic>
      <cdr:nvPicPr>
        <cdr:cNvPr id="4" name="Imagen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671050" y="93133"/>
          <a:ext cx="1572685" cy="337932"/>
        </a:xfrm>
        <a:prstGeom xmlns:a="http://schemas.openxmlformats.org/drawingml/2006/main" prst="rect">
          <a:avLst/>
        </a:prstGeom>
      </cdr:spPr>
    </cdr:pic>
  </cdr:relSizeAnchor>
</c:userShapes>
</file>

<file path=xl/tables/table1.xml><?xml version="1.0" encoding="utf-8"?>
<table xmlns="http://schemas.openxmlformats.org/spreadsheetml/2006/main" id="2" name="Tabla13" displayName="Tabla13" ref="B2:C8" totalsRowShown="0">
  <autoFilter ref="B2:C8"/>
  <tableColumns count="2">
    <tableColumn id="1" name="ESTADO DE ITERACION" dataDxfId="7"/>
    <tableColumn id="2" name="VALOR"/>
  </tableColumns>
  <tableStyleInfo name="TableStyleMedium2" showFirstColumn="0" showLastColumn="0" showRowStripes="1" showColumnStripes="0"/>
</table>
</file>

<file path=xl/tables/table2.xml><?xml version="1.0" encoding="utf-8"?>
<table xmlns="http://schemas.openxmlformats.org/spreadsheetml/2006/main" id="3" name="Tabla2" displayName="Tabla2" ref="E2:E19" totalsRowShown="0" headerRowDxfId="6" dataDxfId="5">
  <autoFilter ref="E2:E19"/>
  <tableColumns count="1">
    <tableColumn id="1" name="DIMENSION DE ESFUERZO" dataDxfId="4">
      <calculatedColumnFormula>E2+E1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la3" displayName="Tabla3" ref="G2:H6" totalsRowShown="0" headerRowDxfId="3" dataDxfId="2">
  <autoFilter ref="G2:H6"/>
  <tableColumns count="2">
    <tableColumn id="1" name="SPRINT" dataDxfId="1"/>
    <tableColumn id="2" name="Columna1" dataDxfId="0"/>
  </tableColumns>
  <tableStyleInfo name="TableStyleMedium2" showFirstColumn="0" showLastColumn="0" showRowStripes="1" showColumnStripes="0"/>
</table>
</file>

<file path=xl/tables/table4.xml><?xml version="1.0" encoding="utf-8"?>
<table xmlns="http://schemas.openxmlformats.org/spreadsheetml/2006/main" id="1" name="Tabla1" displayName="Tabla1" ref="C2:D9" totalsRowShown="0">
  <autoFilter ref="C2:D9"/>
  <tableColumns count="2">
    <tableColumn id="1" name="LISTA DE ESTATUS"/>
    <tableColumn id="2" name="PUNTAJ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9"/>
  <sheetViews>
    <sheetView topLeftCell="F1" zoomScale="80" zoomScaleNormal="80" workbookViewId="0">
      <selection activeCell="I5" sqref="I5"/>
    </sheetView>
  </sheetViews>
  <sheetFormatPr baseColWidth="10" defaultRowHeight="14.25"/>
  <cols>
    <col min="2" max="2" width="39.375" bestFit="1" customWidth="1"/>
    <col min="3" max="3" width="20.125" bestFit="1" customWidth="1"/>
    <col min="4" max="4" width="42.625" bestFit="1" customWidth="1"/>
    <col min="5" max="5" width="42.625" customWidth="1"/>
    <col min="6" max="6" width="11" customWidth="1"/>
    <col min="7" max="12" width="33" customWidth="1"/>
    <col min="14" max="14" width="15.5" customWidth="1"/>
    <col min="16" max="16" width="12.625" customWidth="1"/>
    <col min="17" max="17" width="17.625" customWidth="1"/>
  </cols>
  <sheetData>
    <row r="1" spans="2:17" ht="15" thickBot="1"/>
    <row r="2" spans="2:17" ht="18.75" thickBot="1">
      <c r="B2" s="106" t="s">
        <v>526</v>
      </c>
      <c r="C2" s="107" t="s">
        <v>527</v>
      </c>
      <c r="D2" s="108" t="s">
        <v>19</v>
      </c>
      <c r="E2" s="108" t="s">
        <v>545</v>
      </c>
      <c r="G2" s="214" t="s">
        <v>535</v>
      </c>
      <c r="H2" s="215"/>
      <c r="I2" s="215"/>
      <c r="J2" s="215"/>
      <c r="K2" s="215"/>
      <c r="L2" s="215"/>
      <c r="M2" s="215"/>
      <c r="N2" s="216"/>
      <c r="P2" s="170" t="s">
        <v>602</v>
      </c>
      <c r="Q2" s="170" t="s">
        <v>603</v>
      </c>
    </row>
    <row r="3" spans="2:17" ht="40.5" customHeight="1">
      <c r="B3" s="115" t="s">
        <v>528</v>
      </c>
      <c r="C3" s="116" t="s">
        <v>529</v>
      </c>
      <c r="D3" s="117" t="s">
        <v>555</v>
      </c>
      <c r="E3" s="117" t="s">
        <v>546</v>
      </c>
      <c r="G3" s="109" t="s">
        <v>536</v>
      </c>
      <c r="H3" s="110" t="s">
        <v>537</v>
      </c>
      <c r="I3" s="110" t="s">
        <v>538</v>
      </c>
      <c r="J3" s="110" t="s">
        <v>539</v>
      </c>
      <c r="K3" s="110" t="s">
        <v>540</v>
      </c>
      <c r="L3" s="110" t="s">
        <v>541</v>
      </c>
      <c r="M3" s="110" t="s">
        <v>552</v>
      </c>
      <c r="N3" s="111" t="s">
        <v>553</v>
      </c>
      <c r="P3" s="171">
        <f>I4</f>
        <v>44361</v>
      </c>
      <c r="Q3" s="169" t="s">
        <v>604</v>
      </c>
    </row>
    <row r="4" spans="2:17" ht="40.5" customHeight="1">
      <c r="B4" s="94" t="s">
        <v>531</v>
      </c>
      <c r="C4" s="95" t="s">
        <v>534</v>
      </c>
      <c r="D4" s="93" t="s">
        <v>530</v>
      </c>
      <c r="E4" s="93" t="s">
        <v>556</v>
      </c>
      <c r="G4" s="168" t="s">
        <v>148</v>
      </c>
      <c r="H4" s="96" t="s">
        <v>547</v>
      </c>
      <c r="I4" s="112">
        <v>44361</v>
      </c>
      <c r="J4" s="112">
        <v>44363</v>
      </c>
      <c r="K4" s="112">
        <v>44365</v>
      </c>
      <c r="L4" s="113">
        <v>44368</v>
      </c>
      <c r="M4" s="114">
        <v>974</v>
      </c>
      <c r="N4" s="114">
        <f>M4</f>
        <v>974</v>
      </c>
      <c r="P4" s="171">
        <f>J4</f>
        <v>44363</v>
      </c>
      <c r="Q4" s="169" t="s">
        <v>604</v>
      </c>
    </row>
    <row r="5" spans="2:17" ht="40.5" customHeight="1">
      <c r="B5" s="94" t="s">
        <v>533</v>
      </c>
      <c r="C5" s="95" t="s">
        <v>532</v>
      </c>
      <c r="D5" s="93" t="s">
        <v>530</v>
      </c>
      <c r="E5" s="93" t="s">
        <v>556</v>
      </c>
      <c r="G5" s="168" t="s">
        <v>149</v>
      </c>
      <c r="H5" s="96" t="s">
        <v>548</v>
      </c>
      <c r="I5" s="112">
        <v>44368</v>
      </c>
      <c r="J5" s="112">
        <v>44370</v>
      </c>
      <c r="K5" s="112">
        <v>44372</v>
      </c>
      <c r="L5" s="113">
        <v>44375</v>
      </c>
      <c r="M5" s="114">
        <v>2194</v>
      </c>
      <c r="N5" s="114">
        <f>N4+M5</f>
        <v>3168</v>
      </c>
      <c r="P5" s="171">
        <f>K4</f>
        <v>44365</v>
      </c>
      <c r="Q5" s="169" t="s">
        <v>604</v>
      </c>
    </row>
    <row r="6" spans="2:17" ht="40.5" customHeight="1">
      <c r="G6" s="168" t="s">
        <v>150</v>
      </c>
      <c r="H6" s="96" t="s">
        <v>549</v>
      </c>
      <c r="I6" s="112">
        <v>44375</v>
      </c>
      <c r="J6" s="112">
        <v>44377</v>
      </c>
      <c r="K6" s="112">
        <v>44379</v>
      </c>
      <c r="L6" s="113">
        <v>44382</v>
      </c>
      <c r="M6" s="114">
        <v>466</v>
      </c>
      <c r="N6" s="114">
        <f t="shared" ref="N6:N7" si="0">N5+M6</f>
        <v>3634</v>
      </c>
      <c r="P6" s="171">
        <f>I5</f>
        <v>44368</v>
      </c>
      <c r="Q6" s="169" t="s">
        <v>605</v>
      </c>
    </row>
    <row r="7" spans="2:17" ht="40.5" customHeight="1">
      <c r="G7" s="168" t="s">
        <v>151</v>
      </c>
      <c r="H7" s="96" t="s">
        <v>550</v>
      </c>
      <c r="I7" s="112">
        <v>44382</v>
      </c>
      <c r="J7" s="112">
        <f>I7+2</f>
        <v>44384</v>
      </c>
      <c r="K7" s="112">
        <f>J7+2</f>
        <v>44386</v>
      </c>
      <c r="L7" s="113">
        <v>44389</v>
      </c>
      <c r="M7" s="114">
        <v>1576</v>
      </c>
      <c r="N7" s="114">
        <f t="shared" si="0"/>
        <v>5210</v>
      </c>
      <c r="P7" s="171">
        <f>J5</f>
        <v>44370</v>
      </c>
      <c r="Q7" s="169" t="s">
        <v>604</v>
      </c>
    </row>
    <row r="8" spans="2:17" ht="40.5" customHeight="1">
      <c r="G8" s="168" t="s">
        <v>542</v>
      </c>
      <c r="H8" s="96" t="s">
        <v>551</v>
      </c>
      <c r="I8" s="112">
        <v>44389</v>
      </c>
      <c r="J8" s="112">
        <v>44391</v>
      </c>
      <c r="K8" s="112">
        <v>44393</v>
      </c>
      <c r="L8" s="113">
        <v>44395</v>
      </c>
      <c r="M8" s="114">
        <v>50</v>
      </c>
      <c r="N8" s="114">
        <f>N7</f>
        <v>5210</v>
      </c>
      <c r="P8" s="171">
        <f>K5</f>
        <v>44372</v>
      </c>
      <c r="Q8" s="169" t="s">
        <v>604</v>
      </c>
    </row>
    <row r="9" spans="2:17" ht="40.5" customHeight="1">
      <c r="G9" s="97"/>
      <c r="H9" s="98"/>
      <c r="I9" s="99"/>
      <c r="J9" s="99"/>
      <c r="K9" s="99"/>
      <c r="L9" s="100"/>
      <c r="M9" s="98"/>
      <c r="N9" s="101"/>
      <c r="P9" s="171">
        <f>L5</f>
        <v>44375</v>
      </c>
      <c r="Q9" s="169" t="s">
        <v>605</v>
      </c>
    </row>
    <row r="10" spans="2:17" ht="40.5" customHeight="1" thickBot="1">
      <c r="G10" s="97"/>
      <c r="H10" s="98"/>
      <c r="I10" s="98"/>
      <c r="J10" s="98"/>
      <c r="K10" s="98"/>
      <c r="L10" s="101"/>
      <c r="M10" s="98"/>
      <c r="N10" s="101"/>
      <c r="P10" s="171">
        <f>J6</f>
        <v>44377</v>
      </c>
      <c r="Q10" s="169" t="s">
        <v>604</v>
      </c>
    </row>
    <row r="11" spans="2:17" ht="40.5" customHeight="1" thickBot="1">
      <c r="G11" s="102" t="s">
        <v>543</v>
      </c>
      <c r="H11" s="98"/>
      <c r="I11" s="98"/>
      <c r="J11" s="98"/>
      <c r="K11" s="98"/>
      <c r="L11" s="173" t="s">
        <v>554</v>
      </c>
      <c r="M11" s="174">
        <f>N8</f>
        <v>5210</v>
      </c>
      <c r="N11" s="101"/>
      <c r="P11" s="171">
        <f>K6</f>
        <v>44379</v>
      </c>
      <c r="Q11" s="169" t="s">
        <v>604</v>
      </c>
    </row>
    <row r="12" spans="2:17" ht="40.5" customHeight="1">
      <c r="G12" s="211" t="s">
        <v>544</v>
      </c>
      <c r="H12" s="212"/>
      <c r="I12" s="212"/>
      <c r="J12" s="212"/>
      <c r="K12" s="212"/>
      <c r="L12" s="213"/>
      <c r="M12" s="98"/>
      <c r="N12" s="101"/>
      <c r="P12" s="171">
        <f>L6</f>
        <v>44382</v>
      </c>
      <c r="Q12" s="169" t="s">
        <v>605</v>
      </c>
    </row>
    <row r="13" spans="2:17" ht="40.5" customHeight="1">
      <c r="G13" s="97"/>
      <c r="H13" s="98"/>
      <c r="I13" s="98"/>
      <c r="J13" s="98"/>
      <c r="K13" s="98"/>
      <c r="L13" s="101"/>
      <c r="M13" s="98"/>
      <c r="N13" s="101"/>
      <c r="P13" s="171">
        <f>J7</f>
        <v>44384</v>
      </c>
      <c r="Q13" s="169" t="s">
        <v>604</v>
      </c>
    </row>
    <row r="14" spans="2:17" ht="40.5" customHeight="1">
      <c r="G14" s="97"/>
      <c r="H14" s="98"/>
      <c r="I14" s="98"/>
      <c r="J14" s="98"/>
      <c r="K14" s="98"/>
      <c r="L14" s="101"/>
      <c r="M14" s="98"/>
      <c r="N14" s="101"/>
      <c r="P14" s="171">
        <f>K7</f>
        <v>44386</v>
      </c>
      <c r="Q14" s="169" t="s">
        <v>604</v>
      </c>
    </row>
    <row r="15" spans="2:17" ht="40.5" customHeight="1" thickBot="1">
      <c r="G15" s="103"/>
      <c r="H15" s="104"/>
      <c r="I15" s="104"/>
      <c r="J15" s="104"/>
      <c r="K15" s="104"/>
      <c r="L15" s="105"/>
      <c r="M15" s="104"/>
      <c r="N15" s="105"/>
      <c r="P15" s="171">
        <f>L7</f>
        <v>44389</v>
      </c>
      <c r="Q15" s="169" t="s">
        <v>605</v>
      </c>
    </row>
    <row r="16" spans="2:17" ht="40.5" customHeight="1">
      <c r="P16" s="171">
        <f>J8</f>
        <v>44391</v>
      </c>
      <c r="Q16" s="169" t="s">
        <v>604</v>
      </c>
    </row>
    <row r="17" spans="16:17" ht="40.5" customHeight="1">
      <c r="P17" s="171">
        <f>K8</f>
        <v>44393</v>
      </c>
      <c r="Q17" s="169" t="s">
        <v>604</v>
      </c>
    </row>
    <row r="18" spans="16:17" ht="40.5" customHeight="1">
      <c r="P18" s="171">
        <f>L8</f>
        <v>44395</v>
      </c>
      <c r="Q18" s="169" t="s">
        <v>605</v>
      </c>
    </row>
    <row r="19" spans="16:17" ht="40.5" customHeight="1"/>
  </sheetData>
  <mergeCells count="2">
    <mergeCell ref="G12:L12"/>
    <mergeCell ref="G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5"/>
  <sheetViews>
    <sheetView topLeftCell="A149" workbookViewId="0">
      <selection activeCell="B65" sqref="B65:M169"/>
    </sheetView>
  </sheetViews>
  <sheetFormatPr baseColWidth="10" defaultRowHeight="14.25"/>
  <cols>
    <col min="9" max="9" width="33.25" customWidth="1"/>
  </cols>
  <sheetData>
    <row r="1" spans="2:13" ht="15" thickBot="1"/>
    <row r="2" spans="2:13" ht="16.5" thickBot="1">
      <c r="B2" s="228" t="s">
        <v>570</v>
      </c>
      <c r="C2" s="229"/>
      <c r="D2" s="229"/>
      <c r="E2" s="229"/>
      <c r="F2" s="229"/>
      <c r="G2" s="229"/>
      <c r="H2" s="229"/>
      <c r="I2" s="229"/>
      <c r="J2" s="229"/>
      <c r="K2" s="229"/>
      <c r="L2" s="229"/>
      <c r="M2" s="230"/>
    </row>
    <row r="3" spans="2:13" ht="15" thickBot="1">
      <c r="B3" s="231" t="s">
        <v>571</v>
      </c>
      <c r="C3" s="232"/>
      <c r="D3" s="232"/>
      <c r="E3" s="232"/>
      <c r="F3" s="232"/>
      <c r="G3" s="232"/>
      <c r="H3" s="232"/>
      <c r="I3" s="232"/>
      <c r="J3" s="232"/>
      <c r="K3" s="232"/>
      <c r="L3" s="232"/>
      <c r="M3" s="233"/>
    </row>
    <row r="4" spans="2:13" ht="15" thickBot="1">
      <c r="B4" s="234" t="s">
        <v>572</v>
      </c>
      <c r="C4" s="235"/>
      <c r="D4" s="236" t="s">
        <v>573</v>
      </c>
      <c r="E4" s="237"/>
      <c r="F4" s="237"/>
      <c r="G4" s="237"/>
      <c r="H4" s="237"/>
      <c r="I4" s="238"/>
      <c r="J4" s="145" t="s">
        <v>574</v>
      </c>
      <c r="K4" s="146">
        <f>'ROLES DE SCRUM'!P3</f>
        <v>44361</v>
      </c>
      <c r="L4" s="239" t="s">
        <v>575</v>
      </c>
      <c r="M4" s="240"/>
    </row>
    <row r="5" spans="2:13" ht="15" thickBot="1">
      <c r="B5" s="147" t="s">
        <v>576</v>
      </c>
      <c r="C5" s="148"/>
      <c r="D5" s="241" t="s">
        <v>577</v>
      </c>
      <c r="E5" s="242"/>
      <c r="F5" s="242"/>
      <c r="G5" s="242"/>
      <c r="H5" s="242"/>
      <c r="I5" s="243"/>
      <c r="J5" s="145" t="s">
        <v>578</v>
      </c>
      <c r="K5" s="149">
        <v>0.85416666666666663</v>
      </c>
      <c r="L5" s="247">
        <v>1</v>
      </c>
      <c r="M5" s="248"/>
    </row>
    <row r="6" spans="2:13" ht="15" thickBot="1">
      <c r="B6" s="147"/>
      <c r="C6" s="148"/>
      <c r="D6" s="244"/>
      <c r="E6" s="245"/>
      <c r="F6" s="245"/>
      <c r="G6" s="245"/>
      <c r="H6" s="245"/>
      <c r="I6" s="246"/>
      <c r="J6" s="150" t="s">
        <v>579</v>
      </c>
      <c r="K6" s="151">
        <v>1</v>
      </c>
      <c r="L6" s="249"/>
      <c r="M6" s="250"/>
    </row>
    <row r="7" spans="2:13" ht="15" thickBot="1">
      <c r="B7" s="147"/>
      <c r="C7" s="148"/>
      <c r="D7" s="152"/>
      <c r="E7" s="153"/>
      <c r="F7" s="153"/>
      <c r="G7" s="153"/>
      <c r="H7" s="153"/>
      <c r="I7" s="154"/>
      <c r="J7" s="150" t="s">
        <v>580</v>
      </c>
      <c r="K7" s="151">
        <v>1</v>
      </c>
      <c r="L7" s="251"/>
      <c r="M7" s="252"/>
    </row>
    <row r="8" spans="2:13" ht="15" thickBot="1">
      <c r="B8" s="263" t="s">
        <v>581</v>
      </c>
      <c r="C8" s="264"/>
      <c r="D8" s="264"/>
      <c r="E8" s="264"/>
      <c r="F8" s="264"/>
      <c r="G8" s="264"/>
      <c r="H8" s="264"/>
      <c r="I8" s="264"/>
      <c r="J8" s="264"/>
      <c r="K8" s="264"/>
      <c r="L8" s="264"/>
      <c r="M8" s="265"/>
    </row>
    <row r="9" spans="2:13" ht="15" thickBot="1">
      <c r="B9" s="231" t="s">
        <v>582</v>
      </c>
      <c r="C9" s="232"/>
      <c r="D9" s="232"/>
      <c r="E9" s="232"/>
      <c r="F9" s="232"/>
      <c r="G9" s="232"/>
      <c r="H9" s="232"/>
      <c r="I9" s="232" t="s">
        <v>583</v>
      </c>
      <c r="J9" s="266"/>
      <c r="K9" s="267" t="s">
        <v>584</v>
      </c>
      <c r="L9" s="268"/>
      <c r="M9" s="269"/>
    </row>
    <row r="10" spans="2:13" ht="15" thickBot="1">
      <c r="B10" s="162" t="s">
        <v>585</v>
      </c>
      <c r="C10" s="163" t="s">
        <v>528</v>
      </c>
      <c r="D10" s="164"/>
      <c r="E10" s="164"/>
      <c r="F10" s="164"/>
      <c r="G10" s="164"/>
      <c r="H10" s="165"/>
      <c r="I10" s="164" t="s">
        <v>529</v>
      </c>
      <c r="J10" s="166"/>
      <c r="K10" s="151" t="s">
        <v>563</v>
      </c>
      <c r="L10" s="172" t="s">
        <v>565</v>
      </c>
      <c r="M10" s="155"/>
    </row>
    <row r="11" spans="2:13" ht="15" thickBot="1">
      <c r="B11" s="167" t="s">
        <v>586</v>
      </c>
      <c r="C11" s="163" t="s">
        <v>531</v>
      </c>
      <c r="D11" s="164"/>
      <c r="E11" s="164"/>
      <c r="F11" s="164"/>
      <c r="G11" s="164"/>
      <c r="H11" s="165"/>
      <c r="I11" s="164" t="s">
        <v>587</v>
      </c>
      <c r="J11" s="166"/>
      <c r="K11" s="156" t="s">
        <v>563</v>
      </c>
      <c r="L11" s="157" t="s">
        <v>565</v>
      </c>
      <c r="M11" s="158"/>
    </row>
    <row r="12" spans="2:13" ht="15" thickBot="1">
      <c r="B12" s="167" t="s">
        <v>588</v>
      </c>
      <c r="C12" s="163" t="s">
        <v>533</v>
      </c>
      <c r="D12" s="164"/>
      <c r="E12" s="164"/>
      <c r="F12" s="164"/>
      <c r="G12" s="164"/>
      <c r="H12" s="165"/>
      <c r="I12" s="164" t="s">
        <v>534</v>
      </c>
      <c r="J12" s="166"/>
      <c r="K12" s="156" t="s">
        <v>563</v>
      </c>
      <c r="L12" s="157" t="s">
        <v>565</v>
      </c>
      <c r="M12" s="158"/>
    </row>
    <row r="13" spans="2:13" ht="15" thickBot="1">
      <c r="B13" s="159" t="s">
        <v>589</v>
      </c>
      <c r="C13" s="150"/>
      <c r="D13" s="160"/>
      <c r="E13" s="160"/>
      <c r="F13" s="160"/>
      <c r="G13" s="160"/>
      <c r="H13" s="155"/>
      <c r="I13" s="160"/>
      <c r="J13" s="161"/>
      <c r="K13" s="157"/>
      <c r="L13" s="157"/>
      <c r="M13" s="158"/>
    </row>
    <row r="14" spans="2:13" ht="15" thickBot="1">
      <c r="B14" s="263" t="s">
        <v>590</v>
      </c>
      <c r="C14" s="264"/>
      <c r="D14" s="264"/>
      <c r="E14" s="264"/>
      <c r="F14" s="264"/>
      <c r="G14" s="264"/>
      <c r="H14" s="264"/>
      <c r="I14" s="264"/>
      <c r="J14" s="264"/>
      <c r="K14" s="264"/>
      <c r="L14" s="264"/>
      <c r="M14" s="265"/>
    </row>
    <row r="15" spans="2:13" ht="35.25" customHeight="1">
      <c r="B15" s="270" t="s">
        <v>582</v>
      </c>
      <c r="C15" s="271"/>
      <c r="D15" s="276" t="s">
        <v>591</v>
      </c>
      <c r="E15" s="277"/>
      <c r="F15" s="278"/>
      <c r="G15" s="276" t="s">
        <v>592</v>
      </c>
      <c r="H15" s="277"/>
      <c r="I15" s="278"/>
      <c r="J15" s="276" t="s">
        <v>593</v>
      </c>
      <c r="K15" s="277"/>
      <c r="L15" s="277"/>
      <c r="M15" s="278"/>
    </row>
    <row r="16" spans="2:13" ht="35.25" customHeight="1">
      <c r="B16" s="272"/>
      <c r="C16" s="273"/>
      <c r="D16" s="279"/>
      <c r="E16" s="280"/>
      <c r="F16" s="281"/>
      <c r="G16" s="279"/>
      <c r="H16" s="280"/>
      <c r="I16" s="281"/>
      <c r="J16" s="279"/>
      <c r="K16" s="280"/>
      <c r="L16" s="280"/>
      <c r="M16" s="281"/>
    </row>
    <row r="17" spans="2:13" ht="35.25" customHeight="1" thickBot="1">
      <c r="B17" s="274"/>
      <c r="C17" s="275"/>
      <c r="D17" s="282"/>
      <c r="E17" s="283"/>
      <c r="F17" s="284"/>
      <c r="G17" s="282"/>
      <c r="H17" s="283"/>
      <c r="I17" s="284"/>
      <c r="J17" s="282"/>
      <c r="K17" s="283"/>
      <c r="L17" s="283"/>
      <c r="M17" s="284"/>
    </row>
    <row r="18" spans="2:13" ht="35.25" customHeight="1">
      <c r="B18" s="253" t="s">
        <v>594</v>
      </c>
      <c r="C18" s="254"/>
      <c r="D18" s="257" t="s">
        <v>595</v>
      </c>
      <c r="E18" s="258"/>
      <c r="F18" s="259"/>
      <c r="G18" s="257" t="s">
        <v>596</v>
      </c>
      <c r="H18" s="258"/>
      <c r="I18" s="259"/>
      <c r="J18" s="257" t="s">
        <v>597</v>
      </c>
      <c r="K18" s="258"/>
      <c r="L18" s="258"/>
      <c r="M18" s="259"/>
    </row>
    <row r="19" spans="2:13" ht="61.5" customHeight="1" thickBot="1">
      <c r="B19" s="255"/>
      <c r="C19" s="256"/>
      <c r="D19" s="260"/>
      <c r="E19" s="261"/>
      <c r="F19" s="262"/>
      <c r="G19" s="260"/>
      <c r="H19" s="261"/>
      <c r="I19" s="262"/>
      <c r="J19" s="260"/>
      <c r="K19" s="261"/>
      <c r="L19" s="261"/>
      <c r="M19" s="262"/>
    </row>
    <row r="20" spans="2:13" ht="35.25" customHeight="1">
      <c r="B20" s="253" t="s">
        <v>598</v>
      </c>
      <c r="C20" s="254"/>
      <c r="D20" s="257" t="s">
        <v>599</v>
      </c>
      <c r="E20" s="258"/>
      <c r="F20" s="259"/>
      <c r="G20" s="257" t="s">
        <v>600</v>
      </c>
      <c r="H20" s="258"/>
      <c r="I20" s="259"/>
      <c r="J20" s="257" t="s">
        <v>601</v>
      </c>
      <c r="K20" s="258"/>
      <c r="L20" s="258"/>
      <c r="M20" s="259"/>
    </row>
    <row r="21" spans="2:13" ht="72" customHeight="1" thickBot="1">
      <c r="B21" s="255"/>
      <c r="C21" s="256"/>
      <c r="D21" s="260"/>
      <c r="E21" s="261"/>
      <c r="F21" s="262"/>
      <c r="G21" s="260"/>
      <c r="H21" s="261"/>
      <c r="I21" s="262"/>
      <c r="J21" s="260"/>
      <c r="K21" s="261"/>
      <c r="L21" s="261"/>
      <c r="M21" s="262"/>
    </row>
    <row r="22" spans="2:13" ht="21" customHeight="1" thickBot="1">
      <c r="B22" s="285"/>
      <c r="C22" s="286"/>
      <c r="D22" s="287"/>
      <c r="E22" s="288"/>
      <c r="F22" s="289"/>
      <c r="G22" s="287"/>
      <c r="H22" s="288"/>
      <c r="I22" s="289"/>
      <c r="J22" s="287"/>
      <c r="K22" s="288"/>
      <c r="L22" s="288"/>
      <c r="M22" s="289"/>
    </row>
    <row r="23" spans="2:13" ht="35.25" customHeight="1" thickBot="1">
      <c r="B23" s="228" t="s">
        <v>570</v>
      </c>
      <c r="C23" s="229"/>
      <c r="D23" s="229"/>
      <c r="E23" s="229"/>
      <c r="F23" s="229"/>
      <c r="G23" s="229"/>
      <c r="H23" s="229"/>
      <c r="I23" s="229"/>
      <c r="J23" s="229"/>
      <c r="K23" s="229"/>
      <c r="L23" s="229"/>
      <c r="M23" s="230"/>
    </row>
    <row r="24" spans="2:13" ht="15" customHeight="1" thickBot="1">
      <c r="B24" s="231" t="s">
        <v>571</v>
      </c>
      <c r="C24" s="232"/>
      <c r="D24" s="232"/>
      <c r="E24" s="232"/>
      <c r="F24" s="232"/>
      <c r="G24" s="232"/>
      <c r="H24" s="232"/>
      <c r="I24" s="232"/>
      <c r="J24" s="232"/>
      <c r="K24" s="232"/>
      <c r="L24" s="232"/>
      <c r="M24" s="233"/>
    </row>
    <row r="25" spans="2:13" ht="15" customHeight="1" thickBot="1">
      <c r="B25" s="234" t="s">
        <v>572</v>
      </c>
      <c r="C25" s="235"/>
      <c r="D25" s="236" t="s">
        <v>573</v>
      </c>
      <c r="E25" s="237"/>
      <c r="F25" s="237"/>
      <c r="G25" s="237"/>
      <c r="H25" s="237"/>
      <c r="I25" s="238"/>
      <c r="J25" s="145" t="s">
        <v>574</v>
      </c>
      <c r="K25" s="146">
        <f>'ROLES DE SCRUM'!P4</f>
        <v>44363</v>
      </c>
      <c r="L25" s="239" t="s">
        <v>575</v>
      </c>
      <c r="M25" s="240"/>
    </row>
    <row r="26" spans="2:13" ht="15" customHeight="1" thickBot="1">
      <c r="B26" s="147" t="s">
        <v>576</v>
      </c>
      <c r="C26" s="148"/>
      <c r="D26" s="241" t="s">
        <v>577</v>
      </c>
      <c r="E26" s="242"/>
      <c r="F26" s="242"/>
      <c r="G26" s="242"/>
      <c r="H26" s="242"/>
      <c r="I26" s="243"/>
      <c r="J26" s="145" t="s">
        <v>578</v>
      </c>
      <c r="K26" s="149">
        <v>0.85416666666666663</v>
      </c>
      <c r="L26" s="247">
        <v>2</v>
      </c>
      <c r="M26" s="248"/>
    </row>
    <row r="27" spans="2:13" ht="15" customHeight="1" thickBot="1">
      <c r="B27" s="147"/>
      <c r="C27" s="148"/>
      <c r="D27" s="244"/>
      <c r="E27" s="245"/>
      <c r="F27" s="245"/>
      <c r="G27" s="245"/>
      <c r="H27" s="245"/>
      <c r="I27" s="246"/>
      <c r="J27" s="150" t="s">
        <v>579</v>
      </c>
      <c r="K27" s="151">
        <v>1</v>
      </c>
      <c r="L27" s="249"/>
      <c r="M27" s="250"/>
    </row>
    <row r="28" spans="2:13" ht="15" customHeight="1" thickBot="1">
      <c r="B28" s="147"/>
      <c r="C28" s="148"/>
      <c r="D28" s="152"/>
      <c r="E28" s="153"/>
      <c r="F28" s="153"/>
      <c r="G28" s="153"/>
      <c r="H28" s="153"/>
      <c r="I28" s="154"/>
      <c r="J28" s="150" t="s">
        <v>580</v>
      </c>
      <c r="K28" s="151">
        <v>1</v>
      </c>
      <c r="L28" s="251"/>
      <c r="M28" s="252"/>
    </row>
    <row r="29" spans="2:13" ht="15" customHeight="1" thickBot="1">
      <c r="B29" s="263" t="s">
        <v>581</v>
      </c>
      <c r="C29" s="264"/>
      <c r="D29" s="264"/>
      <c r="E29" s="264"/>
      <c r="F29" s="264"/>
      <c r="G29" s="264"/>
      <c r="H29" s="264"/>
      <c r="I29" s="264"/>
      <c r="J29" s="264"/>
      <c r="K29" s="264"/>
      <c r="L29" s="264"/>
      <c r="M29" s="265"/>
    </row>
    <row r="30" spans="2:13" ht="15" customHeight="1" thickBot="1">
      <c r="B30" s="231" t="s">
        <v>582</v>
      </c>
      <c r="C30" s="232"/>
      <c r="D30" s="232"/>
      <c r="E30" s="232"/>
      <c r="F30" s="232"/>
      <c r="G30" s="232"/>
      <c r="H30" s="232"/>
      <c r="I30" s="232" t="s">
        <v>583</v>
      </c>
      <c r="J30" s="266"/>
      <c r="K30" s="267" t="s">
        <v>584</v>
      </c>
      <c r="L30" s="268"/>
      <c r="M30" s="269"/>
    </row>
    <row r="31" spans="2:13" ht="15" customHeight="1" thickBot="1">
      <c r="B31" s="162" t="s">
        <v>585</v>
      </c>
      <c r="C31" s="163" t="s">
        <v>528</v>
      </c>
      <c r="D31" s="164"/>
      <c r="E31" s="164"/>
      <c r="F31" s="164"/>
      <c r="G31" s="164"/>
      <c r="H31" s="165"/>
      <c r="I31" s="164" t="s">
        <v>529</v>
      </c>
      <c r="J31" s="166"/>
      <c r="K31" s="151" t="s">
        <v>563</v>
      </c>
      <c r="L31" s="172" t="s">
        <v>565</v>
      </c>
      <c r="M31" s="155"/>
    </row>
    <row r="32" spans="2:13" ht="15" customHeight="1" thickBot="1">
      <c r="B32" s="167" t="s">
        <v>586</v>
      </c>
      <c r="C32" s="163" t="s">
        <v>531</v>
      </c>
      <c r="D32" s="164"/>
      <c r="E32" s="164"/>
      <c r="F32" s="164"/>
      <c r="G32" s="164"/>
      <c r="H32" s="165"/>
      <c r="I32" s="164" t="s">
        <v>534</v>
      </c>
      <c r="J32" s="166"/>
      <c r="K32" s="156" t="s">
        <v>563</v>
      </c>
      <c r="L32" s="157" t="s">
        <v>565</v>
      </c>
      <c r="M32" s="158"/>
    </row>
    <row r="33" spans="2:13" ht="15" customHeight="1" thickBot="1">
      <c r="B33" s="167" t="s">
        <v>588</v>
      </c>
      <c r="C33" s="163" t="s">
        <v>533</v>
      </c>
      <c r="D33" s="164"/>
      <c r="E33" s="164"/>
      <c r="F33" s="164"/>
      <c r="G33" s="164"/>
      <c r="H33" s="165"/>
      <c r="I33" s="164" t="s">
        <v>587</v>
      </c>
      <c r="J33" s="166"/>
      <c r="K33" s="156" t="s">
        <v>563</v>
      </c>
      <c r="L33" s="157" t="s">
        <v>565</v>
      </c>
      <c r="M33" s="158"/>
    </row>
    <row r="34" spans="2:13" ht="15" customHeight="1" thickBot="1">
      <c r="B34" s="159" t="s">
        <v>589</v>
      </c>
      <c r="C34" s="150"/>
      <c r="D34" s="160"/>
      <c r="E34" s="160"/>
      <c r="F34" s="160"/>
      <c r="G34" s="160"/>
      <c r="H34" s="155"/>
      <c r="I34" s="160"/>
      <c r="J34" s="161"/>
      <c r="K34" s="157"/>
      <c r="L34" s="157"/>
      <c r="M34" s="158"/>
    </row>
    <row r="35" spans="2:13" ht="15" thickBot="1">
      <c r="B35" s="263" t="s">
        <v>590</v>
      </c>
      <c r="C35" s="264"/>
      <c r="D35" s="264"/>
      <c r="E35" s="264"/>
      <c r="F35" s="264"/>
      <c r="G35" s="264"/>
      <c r="H35" s="264"/>
      <c r="I35" s="264"/>
      <c r="J35" s="264"/>
      <c r="K35" s="264"/>
      <c r="L35" s="264"/>
      <c r="M35" s="265"/>
    </row>
    <row r="36" spans="2:13" ht="14.25" customHeight="1">
      <c r="B36" s="270" t="s">
        <v>582</v>
      </c>
      <c r="C36" s="271"/>
      <c r="D36" s="276" t="s">
        <v>591</v>
      </c>
      <c r="E36" s="277"/>
      <c r="F36" s="278"/>
      <c r="G36" s="276" t="s">
        <v>592</v>
      </c>
      <c r="H36" s="277"/>
      <c r="I36" s="278"/>
      <c r="J36" s="276" t="s">
        <v>593</v>
      </c>
      <c r="K36" s="277"/>
      <c r="L36" s="277"/>
      <c r="M36" s="278"/>
    </row>
    <row r="37" spans="2:13">
      <c r="B37" s="272"/>
      <c r="C37" s="273"/>
      <c r="D37" s="279"/>
      <c r="E37" s="280"/>
      <c r="F37" s="281"/>
      <c r="G37" s="279"/>
      <c r="H37" s="280"/>
      <c r="I37" s="281"/>
      <c r="J37" s="279"/>
      <c r="K37" s="280"/>
      <c r="L37" s="280"/>
      <c r="M37" s="281"/>
    </row>
    <row r="38" spans="2:13" ht="15" thickBot="1">
      <c r="B38" s="274"/>
      <c r="C38" s="275"/>
      <c r="D38" s="282"/>
      <c r="E38" s="283"/>
      <c r="F38" s="284"/>
      <c r="G38" s="282"/>
      <c r="H38" s="283"/>
      <c r="I38" s="284"/>
      <c r="J38" s="282"/>
      <c r="K38" s="283"/>
      <c r="L38" s="283"/>
      <c r="M38" s="284"/>
    </row>
    <row r="39" spans="2:13" ht="14.25" customHeight="1">
      <c r="B39" s="253" t="s">
        <v>594</v>
      </c>
      <c r="C39" s="254"/>
      <c r="D39" s="257" t="s">
        <v>649</v>
      </c>
      <c r="E39" s="258"/>
      <c r="F39" s="259"/>
      <c r="G39" s="257" t="s">
        <v>647</v>
      </c>
      <c r="H39" s="258"/>
      <c r="I39" s="259"/>
      <c r="J39" s="257" t="s">
        <v>648</v>
      </c>
      <c r="K39" s="258"/>
      <c r="L39" s="258"/>
      <c r="M39" s="259"/>
    </row>
    <row r="40" spans="2:13" ht="88.5" customHeight="1" thickBot="1">
      <c r="B40" s="255"/>
      <c r="C40" s="256"/>
      <c r="D40" s="260"/>
      <c r="E40" s="261"/>
      <c r="F40" s="262"/>
      <c r="G40" s="260"/>
      <c r="H40" s="261"/>
      <c r="I40" s="262"/>
      <c r="J40" s="260"/>
      <c r="K40" s="261"/>
      <c r="L40" s="261"/>
      <c r="M40" s="262"/>
    </row>
    <row r="41" spans="2:13" ht="29.25" customHeight="1">
      <c r="B41" s="253" t="s">
        <v>598</v>
      </c>
      <c r="C41" s="254"/>
      <c r="D41" s="257" t="s">
        <v>650</v>
      </c>
      <c r="E41" s="258"/>
      <c r="F41" s="259"/>
      <c r="G41" s="257" t="s">
        <v>651</v>
      </c>
      <c r="H41" s="258"/>
      <c r="I41" s="259"/>
      <c r="J41" s="257" t="s">
        <v>652</v>
      </c>
      <c r="K41" s="258"/>
      <c r="L41" s="258"/>
      <c r="M41" s="259"/>
    </row>
    <row r="42" spans="2:13" ht="87" customHeight="1" thickBot="1">
      <c r="B42" s="255"/>
      <c r="C42" s="256"/>
      <c r="D42" s="260"/>
      <c r="E42" s="261"/>
      <c r="F42" s="262"/>
      <c r="G42" s="260"/>
      <c r="H42" s="261"/>
      <c r="I42" s="262"/>
      <c r="J42" s="260"/>
      <c r="K42" s="261"/>
      <c r="L42" s="261"/>
      <c r="M42" s="262"/>
    </row>
    <row r="43" spans="2:13" ht="15" thickBot="1">
      <c r="B43" s="285"/>
      <c r="C43" s="286"/>
      <c r="D43" s="287"/>
      <c r="E43" s="288"/>
      <c r="F43" s="289"/>
      <c r="G43" s="287"/>
      <c r="H43" s="288"/>
      <c r="I43" s="289"/>
      <c r="J43" s="287"/>
      <c r="K43" s="288"/>
      <c r="L43" s="288"/>
      <c r="M43" s="289"/>
    </row>
    <row r="44" spans="2:13" ht="16.5" thickBot="1">
      <c r="B44" s="228" t="s">
        <v>570</v>
      </c>
      <c r="C44" s="229"/>
      <c r="D44" s="229"/>
      <c r="E44" s="229"/>
      <c r="F44" s="229"/>
      <c r="G44" s="229"/>
      <c r="H44" s="229"/>
      <c r="I44" s="229"/>
      <c r="J44" s="229"/>
      <c r="K44" s="229"/>
      <c r="L44" s="229"/>
      <c r="M44" s="230"/>
    </row>
    <row r="45" spans="2:13" ht="15" thickBot="1">
      <c r="B45" s="231" t="s">
        <v>571</v>
      </c>
      <c r="C45" s="232"/>
      <c r="D45" s="232"/>
      <c r="E45" s="232"/>
      <c r="F45" s="232"/>
      <c r="G45" s="232"/>
      <c r="H45" s="232"/>
      <c r="I45" s="232"/>
      <c r="J45" s="232"/>
      <c r="K45" s="232"/>
      <c r="L45" s="232"/>
      <c r="M45" s="233"/>
    </row>
    <row r="46" spans="2:13" ht="15" thickBot="1">
      <c r="B46" s="234" t="s">
        <v>572</v>
      </c>
      <c r="C46" s="235"/>
      <c r="D46" s="236" t="s">
        <v>573</v>
      </c>
      <c r="E46" s="237"/>
      <c r="F46" s="237"/>
      <c r="G46" s="237"/>
      <c r="H46" s="237"/>
      <c r="I46" s="238"/>
      <c r="J46" s="145" t="s">
        <v>574</v>
      </c>
      <c r="K46" s="146">
        <f>'ROLES DE SCRUM'!P5</f>
        <v>44365</v>
      </c>
      <c r="L46" s="239" t="s">
        <v>575</v>
      </c>
      <c r="M46" s="240"/>
    </row>
    <row r="47" spans="2:13" ht="15" thickBot="1">
      <c r="B47" s="147" t="s">
        <v>576</v>
      </c>
      <c r="C47" s="148"/>
      <c r="D47" s="241" t="s">
        <v>577</v>
      </c>
      <c r="E47" s="242"/>
      <c r="F47" s="242"/>
      <c r="G47" s="242"/>
      <c r="H47" s="242"/>
      <c r="I47" s="243"/>
      <c r="J47" s="145" t="s">
        <v>578</v>
      </c>
      <c r="K47" s="149">
        <v>0.85416666666666663</v>
      </c>
      <c r="L47" s="247">
        <v>3</v>
      </c>
      <c r="M47" s="248"/>
    </row>
    <row r="48" spans="2:13" ht="15" thickBot="1">
      <c r="B48" s="147"/>
      <c r="C48" s="148"/>
      <c r="D48" s="244"/>
      <c r="E48" s="245"/>
      <c r="F48" s="245"/>
      <c r="G48" s="245"/>
      <c r="H48" s="245"/>
      <c r="I48" s="246"/>
      <c r="J48" s="150" t="s">
        <v>579</v>
      </c>
      <c r="K48" s="151">
        <v>1</v>
      </c>
      <c r="L48" s="249"/>
      <c r="M48" s="250"/>
    </row>
    <row r="49" spans="2:13" ht="15" thickBot="1">
      <c r="B49" s="147"/>
      <c r="C49" s="148"/>
      <c r="D49" s="152"/>
      <c r="E49" s="153"/>
      <c r="F49" s="153"/>
      <c r="G49" s="153"/>
      <c r="H49" s="153"/>
      <c r="I49" s="154"/>
      <c r="J49" s="150" t="s">
        <v>580</v>
      </c>
      <c r="K49" s="151">
        <v>1</v>
      </c>
      <c r="L49" s="251"/>
      <c r="M49" s="252"/>
    </row>
    <row r="50" spans="2:13" ht="15" thickBot="1">
      <c r="B50" s="263" t="s">
        <v>581</v>
      </c>
      <c r="C50" s="264"/>
      <c r="D50" s="264"/>
      <c r="E50" s="264"/>
      <c r="F50" s="264"/>
      <c r="G50" s="264"/>
      <c r="H50" s="264"/>
      <c r="I50" s="264"/>
      <c r="J50" s="264"/>
      <c r="K50" s="264"/>
      <c r="L50" s="264"/>
      <c r="M50" s="265"/>
    </row>
    <row r="51" spans="2:13" ht="15" thickBot="1">
      <c r="B51" s="231" t="s">
        <v>582</v>
      </c>
      <c r="C51" s="232"/>
      <c r="D51" s="232"/>
      <c r="E51" s="232"/>
      <c r="F51" s="232"/>
      <c r="G51" s="232"/>
      <c r="H51" s="232"/>
      <c r="I51" s="232" t="s">
        <v>583</v>
      </c>
      <c r="J51" s="266"/>
      <c r="K51" s="267" t="s">
        <v>584</v>
      </c>
      <c r="L51" s="268"/>
      <c r="M51" s="269"/>
    </row>
    <row r="52" spans="2:13" ht="15" thickBot="1">
      <c r="B52" s="162" t="s">
        <v>585</v>
      </c>
      <c r="C52" s="163" t="s">
        <v>528</v>
      </c>
      <c r="D52" s="164"/>
      <c r="E52" s="164"/>
      <c r="F52" s="164"/>
      <c r="G52" s="164"/>
      <c r="H52" s="165"/>
      <c r="I52" s="164" t="s">
        <v>529</v>
      </c>
      <c r="J52" s="166"/>
      <c r="K52" s="151" t="s">
        <v>563</v>
      </c>
      <c r="L52" s="172" t="s">
        <v>565</v>
      </c>
      <c r="M52" s="155"/>
    </row>
    <row r="53" spans="2:13" ht="15" thickBot="1">
      <c r="B53" s="167" t="s">
        <v>586</v>
      </c>
      <c r="C53" s="163" t="s">
        <v>531</v>
      </c>
      <c r="D53" s="164"/>
      <c r="E53" s="164"/>
      <c r="F53" s="164"/>
      <c r="G53" s="164"/>
      <c r="H53" s="165"/>
      <c r="I53" s="164" t="s">
        <v>534</v>
      </c>
      <c r="J53" s="166"/>
      <c r="K53" s="156" t="s">
        <v>563</v>
      </c>
      <c r="L53" s="157" t="s">
        <v>565</v>
      </c>
      <c r="M53" s="158"/>
    </row>
    <row r="54" spans="2:13" ht="15" thickBot="1">
      <c r="B54" s="167" t="s">
        <v>588</v>
      </c>
      <c r="C54" s="163" t="s">
        <v>533</v>
      </c>
      <c r="D54" s="164"/>
      <c r="E54" s="164"/>
      <c r="F54" s="164"/>
      <c r="G54" s="164"/>
      <c r="H54" s="165"/>
      <c r="I54" s="164" t="s">
        <v>587</v>
      </c>
      <c r="J54" s="166"/>
      <c r="K54" s="156" t="s">
        <v>563</v>
      </c>
      <c r="L54" s="157" t="s">
        <v>565</v>
      </c>
      <c r="M54" s="158"/>
    </row>
    <row r="55" spans="2:13" ht="15" thickBot="1">
      <c r="B55" s="159" t="s">
        <v>589</v>
      </c>
      <c r="C55" s="150"/>
      <c r="D55" s="160"/>
      <c r="E55" s="160"/>
      <c r="F55" s="160"/>
      <c r="G55" s="160"/>
      <c r="H55" s="155"/>
      <c r="I55" s="160"/>
      <c r="J55" s="161"/>
      <c r="K55" s="157"/>
      <c r="L55" s="157"/>
      <c r="M55" s="158"/>
    </row>
    <row r="56" spans="2:13" ht="15" thickBot="1">
      <c r="B56" s="263" t="s">
        <v>590</v>
      </c>
      <c r="C56" s="264"/>
      <c r="D56" s="264"/>
      <c r="E56" s="264"/>
      <c r="F56" s="264"/>
      <c r="G56" s="264"/>
      <c r="H56" s="264"/>
      <c r="I56" s="264"/>
      <c r="J56" s="264"/>
      <c r="K56" s="264"/>
      <c r="L56" s="264"/>
      <c r="M56" s="265"/>
    </row>
    <row r="57" spans="2:13">
      <c r="B57" s="270" t="s">
        <v>582</v>
      </c>
      <c r="C57" s="271"/>
      <c r="D57" s="276" t="s">
        <v>591</v>
      </c>
      <c r="E57" s="277"/>
      <c r="F57" s="278"/>
      <c r="G57" s="276" t="s">
        <v>592</v>
      </c>
      <c r="H57" s="277"/>
      <c r="I57" s="278"/>
      <c r="J57" s="276" t="s">
        <v>593</v>
      </c>
      <c r="K57" s="277"/>
      <c r="L57" s="277"/>
      <c r="M57" s="278"/>
    </row>
    <row r="58" spans="2:13">
      <c r="B58" s="272"/>
      <c r="C58" s="273"/>
      <c r="D58" s="279"/>
      <c r="E58" s="280"/>
      <c r="F58" s="281"/>
      <c r="G58" s="279"/>
      <c r="H58" s="280"/>
      <c r="I58" s="281"/>
      <c r="J58" s="279"/>
      <c r="K58" s="280"/>
      <c r="L58" s="280"/>
      <c r="M58" s="281"/>
    </row>
    <row r="59" spans="2:13" ht="15" thickBot="1">
      <c r="B59" s="274"/>
      <c r="C59" s="275"/>
      <c r="D59" s="282"/>
      <c r="E59" s="283"/>
      <c r="F59" s="284"/>
      <c r="G59" s="282"/>
      <c r="H59" s="283"/>
      <c r="I59" s="284"/>
      <c r="J59" s="282"/>
      <c r="K59" s="283"/>
      <c r="L59" s="283"/>
      <c r="M59" s="284"/>
    </row>
    <row r="60" spans="2:13" ht="16.5" customHeight="1">
      <c r="B60" s="253" t="s">
        <v>594</v>
      </c>
      <c r="C60" s="254"/>
      <c r="D60" s="257" t="s">
        <v>653</v>
      </c>
      <c r="E60" s="258"/>
      <c r="F60" s="259"/>
      <c r="G60" s="257" t="s">
        <v>655</v>
      </c>
      <c r="H60" s="258"/>
      <c r="I60" s="259"/>
      <c r="J60" s="257" t="s">
        <v>657</v>
      </c>
      <c r="K60" s="258"/>
      <c r="L60" s="258"/>
      <c r="M60" s="259"/>
    </row>
    <row r="61" spans="2:13" ht="75.75" customHeight="1" thickBot="1">
      <c r="B61" s="255"/>
      <c r="C61" s="256"/>
      <c r="D61" s="260"/>
      <c r="E61" s="261"/>
      <c r="F61" s="262"/>
      <c r="G61" s="260"/>
      <c r="H61" s="261"/>
      <c r="I61" s="262"/>
      <c r="J61" s="260"/>
      <c r="K61" s="261"/>
      <c r="L61" s="261"/>
      <c r="M61" s="262"/>
    </row>
    <row r="62" spans="2:13" ht="74.25" customHeight="1">
      <c r="B62" s="253" t="s">
        <v>598</v>
      </c>
      <c r="C62" s="254"/>
      <c r="D62" s="257" t="s">
        <v>654</v>
      </c>
      <c r="E62" s="258"/>
      <c r="F62" s="259"/>
      <c r="G62" s="257" t="s">
        <v>656</v>
      </c>
      <c r="H62" s="258"/>
      <c r="I62" s="259"/>
      <c r="J62" s="257" t="s">
        <v>657</v>
      </c>
      <c r="K62" s="258"/>
      <c r="L62" s="258"/>
      <c r="M62" s="259"/>
    </row>
    <row r="63" spans="2:13" ht="15" thickBot="1">
      <c r="B63" s="255"/>
      <c r="C63" s="256"/>
      <c r="D63" s="260"/>
      <c r="E63" s="261"/>
      <c r="F63" s="262"/>
      <c r="G63" s="260"/>
      <c r="H63" s="261"/>
      <c r="I63" s="262"/>
      <c r="J63" s="260"/>
      <c r="K63" s="261"/>
      <c r="L63" s="261"/>
      <c r="M63" s="262"/>
    </row>
    <row r="64" spans="2:13" ht="15" thickBot="1">
      <c r="B64" s="285"/>
      <c r="C64" s="286"/>
      <c r="D64" s="287"/>
      <c r="E64" s="288"/>
      <c r="F64" s="289"/>
      <c r="G64" s="287"/>
      <c r="H64" s="288"/>
      <c r="I64" s="289"/>
      <c r="J64" s="287"/>
      <c r="K64" s="288"/>
      <c r="L64" s="288"/>
      <c r="M64" s="289"/>
    </row>
    <row r="65" spans="2:13" ht="16.5" thickBot="1">
      <c r="B65" s="228" t="s">
        <v>570</v>
      </c>
      <c r="C65" s="229"/>
      <c r="D65" s="229"/>
      <c r="E65" s="229"/>
      <c r="F65" s="229"/>
      <c r="G65" s="229"/>
      <c r="H65" s="229"/>
      <c r="I65" s="229"/>
      <c r="J65" s="229"/>
      <c r="K65" s="229"/>
      <c r="L65" s="229"/>
      <c r="M65" s="230"/>
    </row>
    <row r="66" spans="2:13" ht="15" thickBot="1">
      <c r="B66" s="231" t="s">
        <v>571</v>
      </c>
      <c r="C66" s="232"/>
      <c r="D66" s="232"/>
      <c r="E66" s="232"/>
      <c r="F66" s="232"/>
      <c r="G66" s="232"/>
      <c r="H66" s="232"/>
      <c r="I66" s="232"/>
      <c r="J66" s="232"/>
      <c r="K66" s="232"/>
      <c r="L66" s="232"/>
      <c r="M66" s="233"/>
    </row>
    <row r="67" spans="2:13" ht="15" thickBot="1">
      <c r="B67" s="234" t="s">
        <v>572</v>
      </c>
      <c r="C67" s="235"/>
      <c r="D67" s="236" t="s">
        <v>573</v>
      </c>
      <c r="E67" s="237"/>
      <c r="F67" s="237"/>
      <c r="G67" s="237"/>
      <c r="H67" s="237"/>
      <c r="I67" s="238"/>
      <c r="J67" s="145" t="s">
        <v>574</v>
      </c>
      <c r="K67" s="146">
        <v>44368</v>
      </c>
      <c r="L67" s="239" t="s">
        <v>575</v>
      </c>
      <c r="M67" s="240"/>
    </row>
    <row r="68" spans="2:13" ht="15" thickBot="1">
      <c r="B68" s="147" t="s">
        <v>576</v>
      </c>
      <c r="C68" s="148"/>
      <c r="D68" s="241" t="s">
        <v>577</v>
      </c>
      <c r="E68" s="242"/>
      <c r="F68" s="242"/>
      <c r="G68" s="242"/>
      <c r="H68" s="242"/>
      <c r="I68" s="243"/>
      <c r="J68" s="145" t="s">
        <v>578</v>
      </c>
      <c r="K68" s="149">
        <v>0.85416666666666663</v>
      </c>
      <c r="L68" s="247">
        <v>4</v>
      </c>
      <c r="M68" s="248"/>
    </row>
    <row r="69" spans="2:13" ht="15" thickBot="1">
      <c r="B69" s="147"/>
      <c r="C69" s="148"/>
      <c r="D69" s="244"/>
      <c r="E69" s="245"/>
      <c r="F69" s="245"/>
      <c r="G69" s="245"/>
      <c r="H69" s="245"/>
      <c r="I69" s="246"/>
      <c r="J69" s="150" t="s">
        <v>579</v>
      </c>
      <c r="K69" s="151">
        <v>1</v>
      </c>
      <c r="L69" s="249"/>
      <c r="M69" s="250"/>
    </row>
    <row r="70" spans="2:13" ht="15" thickBot="1">
      <c r="B70" s="147"/>
      <c r="C70" s="148"/>
      <c r="D70" s="152"/>
      <c r="E70" s="153"/>
      <c r="F70" s="153"/>
      <c r="G70" s="153"/>
      <c r="H70" s="153"/>
      <c r="I70" s="154"/>
      <c r="J70" s="150" t="s">
        <v>580</v>
      </c>
      <c r="K70" s="151">
        <v>1</v>
      </c>
      <c r="L70" s="251"/>
      <c r="M70" s="252"/>
    </row>
    <row r="71" spans="2:13" ht="15" thickBot="1">
      <c r="B71" s="263" t="s">
        <v>581</v>
      </c>
      <c r="C71" s="264"/>
      <c r="D71" s="264"/>
      <c r="E71" s="264"/>
      <c r="F71" s="264"/>
      <c r="G71" s="264"/>
      <c r="H71" s="264"/>
      <c r="I71" s="264"/>
      <c r="J71" s="264"/>
      <c r="K71" s="264"/>
      <c r="L71" s="264"/>
      <c r="M71" s="265"/>
    </row>
    <row r="72" spans="2:13" ht="15" thickBot="1">
      <c r="B72" s="231" t="s">
        <v>582</v>
      </c>
      <c r="C72" s="232"/>
      <c r="D72" s="232"/>
      <c r="E72" s="232"/>
      <c r="F72" s="232"/>
      <c r="G72" s="232"/>
      <c r="H72" s="232"/>
      <c r="I72" s="232" t="s">
        <v>583</v>
      </c>
      <c r="J72" s="266"/>
      <c r="K72" s="267" t="s">
        <v>584</v>
      </c>
      <c r="L72" s="268"/>
      <c r="M72" s="269"/>
    </row>
    <row r="73" spans="2:13" ht="15" thickBot="1">
      <c r="B73" s="162" t="s">
        <v>585</v>
      </c>
      <c r="C73" s="163" t="s">
        <v>528</v>
      </c>
      <c r="D73" s="164"/>
      <c r="E73" s="164"/>
      <c r="F73" s="164"/>
      <c r="G73" s="164"/>
      <c r="H73" s="165"/>
      <c r="I73" s="164" t="s">
        <v>529</v>
      </c>
      <c r="J73" s="166"/>
      <c r="K73" s="151" t="s">
        <v>563</v>
      </c>
      <c r="L73" s="172" t="s">
        <v>565</v>
      </c>
      <c r="M73" s="155"/>
    </row>
    <row r="74" spans="2:13" ht="15" thickBot="1">
      <c r="B74" s="167" t="s">
        <v>586</v>
      </c>
      <c r="C74" s="163" t="s">
        <v>531</v>
      </c>
      <c r="D74" s="164"/>
      <c r="E74" s="164"/>
      <c r="F74" s="164"/>
      <c r="G74" s="164"/>
      <c r="H74" s="165"/>
      <c r="I74" s="164" t="s">
        <v>534</v>
      </c>
      <c r="J74" s="166"/>
      <c r="K74" s="156" t="s">
        <v>563</v>
      </c>
      <c r="L74" s="157" t="s">
        <v>565</v>
      </c>
      <c r="M74" s="158"/>
    </row>
    <row r="75" spans="2:13" ht="15" thickBot="1">
      <c r="B75" s="167" t="s">
        <v>588</v>
      </c>
      <c r="C75" s="163" t="s">
        <v>533</v>
      </c>
      <c r="D75" s="164"/>
      <c r="E75" s="164"/>
      <c r="F75" s="164"/>
      <c r="G75" s="164"/>
      <c r="H75" s="165"/>
      <c r="I75" s="164" t="s">
        <v>587</v>
      </c>
      <c r="J75" s="166"/>
      <c r="K75" s="156" t="s">
        <v>563</v>
      </c>
      <c r="L75" s="157" t="s">
        <v>565</v>
      </c>
      <c r="M75" s="158"/>
    </row>
    <row r="76" spans="2:13" ht="15" thickBot="1">
      <c r="B76" s="159" t="s">
        <v>589</v>
      </c>
      <c r="C76" s="150"/>
      <c r="D76" s="160"/>
      <c r="E76" s="160"/>
      <c r="F76" s="160"/>
      <c r="G76" s="160"/>
      <c r="H76" s="155"/>
      <c r="I76" s="160"/>
      <c r="J76" s="161"/>
      <c r="K76" s="157"/>
      <c r="L76" s="157"/>
      <c r="M76" s="158"/>
    </row>
    <row r="77" spans="2:13" ht="15" thickBot="1">
      <c r="B77" s="263" t="s">
        <v>590</v>
      </c>
      <c r="C77" s="264"/>
      <c r="D77" s="264"/>
      <c r="E77" s="264"/>
      <c r="F77" s="264"/>
      <c r="G77" s="264"/>
      <c r="H77" s="264"/>
      <c r="I77" s="264"/>
      <c r="J77" s="264"/>
      <c r="K77" s="264"/>
      <c r="L77" s="264"/>
      <c r="M77" s="265"/>
    </row>
    <row r="78" spans="2:13">
      <c r="B78" s="270" t="s">
        <v>582</v>
      </c>
      <c r="C78" s="271"/>
      <c r="D78" s="276" t="s">
        <v>591</v>
      </c>
      <c r="E78" s="277"/>
      <c r="F78" s="278"/>
      <c r="G78" s="276" t="s">
        <v>592</v>
      </c>
      <c r="H78" s="277"/>
      <c r="I78" s="278"/>
      <c r="J78" s="276" t="s">
        <v>593</v>
      </c>
      <c r="K78" s="277"/>
      <c r="L78" s="277"/>
      <c r="M78" s="278"/>
    </row>
    <row r="79" spans="2:13">
      <c r="B79" s="272"/>
      <c r="C79" s="273"/>
      <c r="D79" s="279"/>
      <c r="E79" s="280"/>
      <c r="F79" s="281"/>
      <c r="G79" s="279"/>
      <c r="H79" s="280"/>
      <c r="I79" s="281"/>
      <c r="J79" s="279"/>
      <c r="K79" s="280"/>
      <c r="L79" s="280"/>
      <c r="M79" s="281"/>
    </row>
    <row r="80" spans="2:13" ht="15" thickBot="1">
      <c r="B80" s="274"/>
      <c r="C80" s="275"/>
      <c r="D80" s="282"/>
      <c r="E80" s="283"/>
      <c r="F80" s="284"/>
      <c r="G80" s="282"/>
      <c r="H80" s="283"/>
      <c r="I80" s="284"/>
      <c r="J80" s="282"/>
      <c r="K80" s="283"/>
      <c r="L80" s="283"/>
      <c r="M80" s="284"/>
    </row>
    <row r="81" spans="2:13">
      <c r="B81" s="253" t="s">
        <v>594</v>
      </c>
      <c r="C81" s="254"/>
      <c r="D81" s="257" t="s">
        <v>696</v>
      </c>
      <c r="E81" s="258"/>
      <c r="F81" s="259"/>
      <c r="G81" s="257" t="s">
        <v>698</v>
      </c>
      <c r="H81" s="258"/>
      <c r="I81" s="259"/>
      <c r="J81" s="257" t="s">
        <v>700</v>
      </c>
      <c r="K81" s="258"/>
      <c r="L81" s="258"/>
      <c r="M81" s="259"/>
    </row>
    <row r="82" spans="2:13" ht="41.25" customHeight="1" thickBot="1">
      <c r="B82" s="255"/>
      <c r="C82" s="256"/>
      <c r="D82" s="260"/>
      <c r="E82" s="261"/>
      <c r="F82" s="262"/>
      <c r="G82" s="260"/>
      <c r="H82" s="261"/>
      <c r="I82" s="262"/>
      <c r="J82" s="260"/>
      <c r="K82" s="261"/>
      <c r="L82" s="261"/>
      <c r="M82" s="262"/>
    </row>
    <row r="83" spans="2:13">
      <c r="B83" s="253" t="s">
        <v>598</v>
      </c>
      <c r="C83" s="254"/>
      <c r="D83" s="257" t="s">
        <v>697</v>
      </c>
      <c r="E83" s="258"/>
      <c r="F83" s="259"/>
      <c r="G83" s="257" t="s">
        <v>699</v>
      </c>
      <c r="H83" s="258"/>
      <c r="I83" s="259"/>
      <c r="J83" s="257" t="s">
        <v>701</v>
      </c>
      <c r="K83" s="258"/>
      <c r="L83" s="258"/>
      <c r="M83" s="259"/>
    </row>
    <row r="84" spans="2:13" ht="63.75" customHeight="1" thickBot="1">
      <c r="B84" s="255"/>
      <c r="C84" s="256"/>
      <c r="D84" s="260"/>
      <c r="E84" s="261"/>
      <c r="F84" s="262"/>
      <c r="G84" s="260"/>
      <c r="H84" s="261"/>
      <c r="I84" s="262"/>
      <c r="J84" s="260"/>
      <c r="K84" s="261"/>
      <c r="L84" s="261"/>
      <c r="M84" s="262"/>
    </row>
    <row r="85" spans="2:13" ht="15" thickBot="1">
      <c r="B85" s="285"/>
      <c r="C85" s="286"/>
      <c r="D85" s="287"/>
      <c r="E85" s="288"/>
      <c r="F85" s="289"/>
      <c r="G85" s="287"/>
      <c r="H85" s="288"/>
      <c r="I85" s="289"/>
      <c r="J85" s="287"/>
      <c r="K85" s="288"/>
      <c r="L85" s="288"/>
      <c r="M85" s="289"/>
    </row>
    <row r="86" spans="2:13" ht="16.5" thickBot="1">
      <c r="B86" s="228" t="s">
        <v>570</v>
      </c>
      <c r="C86" s="229"/>
      <c r="D86" s="229"/>
      <c r="E86" s="229"/>
      <c r="F86" s="229"/>
      <c r="G86" s="229"/>
      <c r="H86" s="229"/>
      <c r="I86" s="229"/>
      <c r="J86" s="229"/>
      <c r="K86" s="229"/>
      <c r="L86" s="229"/>
      <c r="M86" s="230"/>
    </row>
    <row r="87" spans="2:13" ht="15" thickBot="1">
      <c r="B87" s="231" t="s">
        <v>571</v>
      </c>
      <c r="C87" s="232"/>
      <c r="D87" s="232"/>
      <c r="E87" s="232"/>
      <c r="F87" s="232"/>
      <c r="G87" s="232"/>
      <c r="H87" s="232"/>
      <c r="I87" s="232"/>
      <c r="J87" s="232"/>
      <c r="K87" s="232"/>
      <c r="L87" s="232"/>
      <c r="M87" s="233"/>
    </row>
    <row r="88" spans="2:13" ht="15" thickBot="1">
      <c r="B88" s="234" t="s">
        <v>572</v>
      </c>
      <c r="C88" s="235"/>
      <c r="D88" s="236" t="s">
        <v>573</v>
      </c>
      <c r="E88" s="237"/>
      <c r="F88" s="237"/>
      <c r="G88" s="237"/>
      <c r="H88" s="237"/>
      <c r="I88" s="238"/>
      <c r="J88" s="145" t="s">
        <v>574</v>
      </c>
      <c r="K88" s="146">
        <f>'ROLES DE SCRUM'!P7</f>
        <v>44370</v>
      </c>
      <c r="L88" s="239" t="s">
        <v>575</v>
      </c>
      <c r="M88" s="240"/>
    </row>
    <row r="89" spans="2:13" ht="15" customHeight="1" thickBot="1">
      <c r="B89" s="147" t="s">
        <v>576</v>
      </c>
      <c r="C89" s="148"/>
      <c r="D89" s="241" t="s">
        <v>577</v>
      </c>
      <c r="E89" s="242"/>
      <c r="F89" s="242"/>
      <c r="G89" s="242"/>
      <c r="H89" s="242"/>
      <c r="I89" s="243"/>
      <c r="J89" s="145" t="s">
        <v>578</v>
      </c>
      <c r="K89" s="149">
        <v>0.85416666666666663</v>
      </c>
      <c r="L89" s="247">
        <v>6</v>
      </c>
      <c r="M89" s="248"/>
    </row>
    <row r="90" spans="2:13" ht="15" customHeight="1" thickBot="1">
      <c r="B90" s="147"/>
      <c r="C90" s="148"/>
      <c r="D90" s="244"/>
      <c r="E90" s="245"/>
      <c r="F90" s="245"/>
      <c r="G90" s="245"/>
      <c r="H90" s="245"/>
      <c r="I90" s="246"/>
      <c r="J90" s="150" t="s">
        <v>579</v>
      </c>
      <c r="K90" s="151">
        <v>1</v>
      </c>
      <c r="L90" s="249"/>
      <c r="M90" s="250"/>
    </row>
    <row r="91" spans="2:13" ht="15" customHeight="1" thickBot="1">
      <c r="B91" s="147"/>
      <c r="C91" s="148"/>
      <c r="D91" s="152"/>
      <c r="E91" s="153"/>
      <c r="F91" s="153"/>
      <c r="G91" s="153"/>
      <c r="H91" s="153"/>
      <c r="I91" s="154"/>
      <c r="J91" s="150" t="s">
        <v>580</v>
      </c>
      <c r="K91" s="151">
        <v>1</v>
      </c>
      <c r="L91" s="251"/>
      <c r="M91" s="252"/>
    </row>
    <row r="92" spans="2:13" ht="15" thickBot="1">
      <c r="B92" s="263" t="s">
        <v>581</v>
      </c>
      <c r="C92" s="264"/>
      <c r="D92" s="264"/>
      <c r="E92" s="264"/>
      <c r="F92" s="264"/>
      <c r="G92" s="264"/>
      <c r="H92" s="264"/>
      <c r="I92" s="264"/>
      <c r="J92" s="264"/>
      <c r="K92" s="264"/>
      <c r="L92" s="264"/>
      <c r="M92" s="265"/>
    </row>
    <row r="93" spans="2:13" ht="15" thickBot="1">
      <c r="B93" s="231" t="s">
        <v>582</v>
      </c>
      <c r="C93" s="232"/>
      <c r="D93" s="232"/>
      <c r="E93" s="232"/>
      <c r="F93" s="232"/>
      <c r="G93" s="232"/>
      <c r="H93" s="232"/>
      <c r="I93" s="232" t="s">
        <v>583</v>
      </c>
      <c r="J93" s="266"/>
      <c r="K93" s="267" t="s">
        <v>584</v>
      </c>
      <c r="L93" s="268"/>
      <c r="M93" s="269"/>
    </row>
    <row r="94" spans="2:13" ht="15" thickBot="1">
      <c r="B94" s="162" t="s">
        <v>585</v>
      </c>
      <c r="C94" s="163" t="s">
        <v>528</v>
      </c>
      <c r="D94" s="164"/>
      <c r="E94" s="164"/>
      <c r="F94" s="164"/>
      <c r="G94" s="164"/>
      <c r="H94" s="165"/>
      <c r="I94" s="164" t="s">
        <v>529</v>
      </c>
      <c r="J94" s="166"/>
      <c r="K94" s="151" t="s">
        <v>563</v>
      </c>
      <c r="L94" s="172" t="s">
        <v>565</v>
      </c>
      <c r="M94" s="155"/>
    </row>
    <row r="95" spans="2:13" ht="15" thickBot="1">
      <c r="B95" s="167" t="s">
        <v>586</v>
      </c>
      <c r="C95" s="163" t="s">
        <v>531</v>
      </c>
      <c r="D95" s="164"/>
      <c r="E95" s="164"/>
      <c r="F95" s="164"/>
      <c r="G95" s="164"/>
      <c r="H95" s="165"/>
      <c r="I95" s="164" t="s">
        <v>534</v>
      </c>
      <c r="J95" s="166"/>
      <c r="K95" s="156" t="s">
        <v>563</v>
      </c>
      <c r="L95" s="157" t="s">
        <v>565</v>
      </c>
      <c r="M95" s="158"/>
    </row>
    <row r="96" spans="2:13" ht="15" thickBot="1">
      <c r="B96" s="167" t="s">
        <v>588</v>
      </c>
      <c r="C96" s="163" t="s">
        <v>533</v>
      </c>
      <c r="D96" s="164"/>
      <c r="E96" s="164"/>
      <c r="F96" s="164"/>
      <c r="G96" s="164"/>
      <c r="H96" s="165"/>
      <c r="I96" s="164" t="s">
        <v>587</v>
      </c>
      <c r="J96" s="166"/>
      <c r="K96" s="156" t="s">
        <v>563</v>
      </c>
      <c r="L96" s="157" t="s">
        <v>565</v>
      </c>
      <c r="M96" s="158"/>
    </row>
    <row r="97" spans="2:13" ht="15" thickBot="1">
      <c r="B97" s="159" t="s">
        <v>589</v>
      </c>
      <c r="C97" s="150"/>
      <c r="D97" s="160"/>
      <c r="E97" s="160"/>
      <c r="F97" s="160"/>
      <c r="G97" s="160"/>
      <c r="H97" s="155"/>
      <c r="I97" s="160"/>
      <c r="J97" s="161"/>
      <c r="K97" s="157"/>
      <c r="L97" s="157"/>
      <c r="M97" s="158"/>
    </row>
    <row r="98" spans="2:13" ht="15" thickBot="1">
      <c r="B98" s="263" t="s">
        <v>590</v>
      </c>
      <c r="C98" s="264"/>
      <c r="D98" s="264"/>
      <c r="E98" s="264"/>
      <c r="F98" s="264"/>
      <c r="G98" s="264"/>
      <c r="H98" s="264"/>
      <c r="I98" s="264"/>
      <c r="J98" s="264"/>
      <c r="K98" s="264"/>
      <c r="L98" s="264"/>
      <c r="M98" s="265"/>
    </row>
    <row r="99" spans="2:13" ht="14.25" customHeight="1">
      <c r="B99" s="270" t="s">
        <v>582</v>
      </c>
      <c r="C99" s="271"/>
      <c r="D99" s="276" t="s">
        <v>591</v>
      </c>
      <c r="E99" s="277"/>
      <c r="F99" s="278"/>
      <c r="G99" s="276" t="s">
        <v>592</v>
      </c>
      <c r="H99" s="277"/>
      <c r="I99" s="278"/>
      <c r="J99" s="276" t="s">
        <v>593</v>
      </c>
      <c r="K99" s="277"/>
      <c r="L99" s="277"/>
      <c r="M99" s="278"/>
    </row>
    <row r="100" spans="2:13">
      <c r="B100" s="272"/>
      <c r="C100" s="273"/>
      <c r="D100" s="279"/>
      <c r="E100" s="280"/>
      <c r="F100" s="281"/>
      <c r="G100" s="279"/>
      <c r="H100" s="280"/>
      <c r="I100" s="281"/>
      <c r="J100" s="279"/>
      <c r="K100" s="280"/>
      <c r="L100" s="280"/>
      <c r="M100" s="281"/>
    </row>
    <row r="101" spans="2:13" ht="15" thickBot="1">
      <c r="B101" s="274"/>
      <c r="C101" s="275"/>
      <c r="D101" s="282"/>
      <c r="E101" s="283"/>
      <c r="F101" s="284"/>
      <c r="G101" s="282"/>
      <c r="H101" s="283"/>
      <c r="I101" s="284"/>
      <c r="J101" s="282"/>
      <c r="K101" s="283"/>
      <c r="L101" s="283"/>
      <c r="M101" s="284"/>
    </row>
    <row r="102" spans="2:13">
      <c r="B102" s="253" t="s">
        <v>594</v>
      </c>
      <c r="C102" s="254"/>
      <c r="D102" s="257" t="s">
        <v>702</v>
      </c>
      <c r="E102" s="258"/>
      <c r="F102" s="259"/>
      <c r="G102" s="257" t="s">
        <v>703</v>
      </c>
      <c r="H102" s="258"/>
      <c r="I102" s="259"/>
      <c r="J102" s="257" t="s">
        <v>704</v>
      </c>
      <c r="K102" s="258"/>
      <c r="L102" s="258"/>
      <c r="M102" s="259"/>
    </row>
    <row r="103" spans="2:13" ht="15" thickBot="1">
      <c r="B103" s="255"/>
      <c r="C103" s="256"/>
      <c r="D103" s="260"/>
      <c r="E103" s="261"/>
      <c r="F103" s="262"/>
      <c r="G103" s="260"/>
      <c r="H103" s="261"/>
      <c r="I103" s="262"/>
      <c r="J103" s="260"/>
      <c r="K103" s="261"/>
      <c r="L103" s="261"/>
      <c r="M103" s="262"/>
    </row>
    <row r="104" spans="2:13">
      <c r="B104" s="253" t="s">
        <v>598</v>
      </c>
      <c r="C104" s="254"/>
      <c r="D104" s="257" t="s">
        <v>705</v>
      </c>
      <c r="E104" s="258"/>
      <c r="F104" s="259"/>
      <c r="G104" s="257" t="s">
        <v>706</v>
      </c>
      <c r="H104" s="258"/>
      <c r="I104" s="259"/>
      <c r="J104" s="257" t="s">
        <v>707</v>
      </c>
      <c r="K104" s="258"/>
      <c r="L104" s="258"/>
      <c r="M104" s="259"/>
    </row>
    <row r="105" spans="2:13" ht="15" thickBot="1">
      <c r="B105" s="255"/>
      <c r="C105" s="256"/>
      <c r="D105" s="260"/>
      <c r="E105" s="261"/>
      <c r="F105" s="262"/>
      <c r="G105" s="260"/>
      <c r="H105" s="261"/>
      <c r="I105" s="262"/>
      <c r="J105" s="260"/>
      <c r="K105" s="261"/>
      <c r="L105" s="261"/>
      <c r="M105" s="262"/>
    </row>
    <row r="106" spans="2:13" ht="15" thickBot="1">
      <c r="B106" s="285"/>
      <c r="C106" s="286"/>
      <c r="D106" s="287"/>
      <c r="E106" s="288"/>
      <c r="F106" s="289"/>
      <c r="G106" s="287"/>
      <c r="H106" s="288"/>
      <c r="I106" s="289"/>
      <c r="J106" s="287"/>
      <c r="K106" s="288"/>
      <c r="L106" s="288"/>
      <c r="M106" s="289"/>
    </row>
    <row r="107" spans="2:13" ht="16.5" thickBot="1">
      <c r="B107" s="228" t="s">
        <v>570</v>
      </c>
      <c r="C107" s="229"/>
      <c r="D107" s="229"/>
      <c r="E107" s="229"/>
      <c r="F107" s="229"/>
      <c r="G107" s="229"/>
      <c r="H107" s="229"/>
      <c r="I107" s="229"/>
      <c r="J107" s="229"/>
      <c r="K107" s="229"/>
      <c r="L107" s="229"/>
      <c r="M107" s="230"/>
    </row>
    <row r="108" spans="2:13" ht="15" thickBot="1">
      <c r="B108" s="231" t="s">
        <v>571</v>
      </c>
      <c r="C108" s="232"/>
      <c r="D108" s="232"/>
      <c r="E108" s="232"/>
      <c r="F108" s="232"/>
      <c r="G108" s="232"/>
      <c r="H108" s="232"/>
      <c r="I108" s="232"/>
      <c r="J108" s="232"/>
      <c r="K108" s="232"/>
      <c r="L108" s="232"/>
      <c r="M108" s="233"/>
    </row>
    <row r="109" spans="2:13" ht="15" thickBot="1">
      <c r="B109" s="234" t="s">
        <v>572</v>
      </c>
      <c r="C109" s="235"/>
      <c r="D109" s="236" t="s">
        <v>573</v>
      </c>
      <c r="E109" s="237"/>
      <c r="F109" s="237"/>
      <c r="G109" s="237"/>
      <c r="H109" s="237"/>
      <c r="I109" s="238"/>
      <c r="J109" s="145" t="s">
        <v>574</v>
      </c>
      <c r="K109" s="146">
        <f>'ROLES DE SCRUM'!P8</f>
        <v>44372</v>
      </c>
      <c r="L109" s="239" t="s">
        <v>575</v>
      </c>
      <c r="M109" s="240"/>
    </row>
    <row r="110" spans="2:13" ht="15" thickBot="1">
      <c r="B110" s="147" t="s">
        <v>576</v>
      </c>
      <c r="C110" s="148"/>
      <c r="D110" s="241" t="s">
        <v>577</v>
      </c>
      <c r="E110" s="242"/>
      <c r="F110" s="242"/>
      <c r="G110" s="242"/>
      <c r="H110" s="242"/>
      <c r="I110" s="243"/>
      <c r="J110" s="145" t="s">
        <v>578</v>
      </c>
      <c r="K110" s="149">
        <v>0.85416666666666663</v>
      </c>
      <c r="L110" s="247">
        <v>7</v>
      </c>
      <c r="M110" s="248"/>
    </row>
    <row r="111" spans="2:13" ht="15" thickBot="1">
      <c r="B111" s="147"/>
      <c r="C111" s="148"/>
      <c r="D111" s="244"/>
      <c r="E111" s="245"/>
      <c r="F111" s="245"/>
      <c r="G111" s="245"/>
      <c r="H111" s="245"/>
      <c r="I111" s="246"/>
      <c r="J111" s="150" t="s">
        <v>579</v>
      </c>
      <c r="K111" s="151">
        <v>1</v>
      </c>
      <c r="L111" s="249"/>
      <c r="M111" s="250"/>
    </row>
    <row r="112" spans="2:13" ht="15" thickBot="1">
      <c r="B112" s="147"/>
      <c r="C112" s="148"/>
      <c r="D112" s="152"/>
      <c r="E112" s="153"/>
      <c r="F112" s="153"/>
      <c r="G112" s="153"/>
      <c r="H112" s="153"/>
      <c r="I112" s="154"/>
      <c r="J112" s="150" t="s">
        <v>580</v>
      </c>
      <c r="K112" s="151">
        <v>1</v>
      </c>
      <c r="L112" s="251"/>
      <c r="M112" s="252"/>
    </row>
    <row r="113" spans="2:13" ht="15" thickBot="1">
      <c r="B113" s="263" t="s">
        <v>581</v>
      </c>
      <c r="C113" s="264"/>
      <c r="D113" s="264"/>
      <c r="E113" s="264"/>
      <c r="F113" s="264"/>
      <c r="G113" s="264"/>
      <c r="H113" s="264"/>
      <c r="I113" s="264"/>
      <c r="J113" s="264"/>
      <c r="K113" s="264"/>
      <c r="L113" s="264"/>
      <c r="M113" s="265"/>
    </row>
    <row r="114" spans="2:13" ht="15" thickBot="1">
      <c r="B114" s="231" t="s">
        <v>582</v>
      </c>
      <c r="C114" s="232"/>
      <c r="D114" s="232"/>
      <c r="E114" s="232"/>
      <c r="F114" s="232"/>
      <c r="G114" s="232"/>
      <c r="H114" s="232"/>
      <c r="I114" s="232" t="s">
        <v>583</v>
      </c>
      <c r="J114" s="266"/>
      <c r="K114" s="267" t="s">
        <v>584</v>
      </c>
      <c r="L114" s="268"/>
      <c r="M114" s="269"/>
    </row>
    <row r="115" spans="2:13" ht="15" thickBot="1">
      <c r="B115" s="162" t="s">
        <v>585</v>
      </c>
      <c r="C115" s="163" t="s">
        <v>528</v>
      </c>
      <c r="D115" s="164"/>
      <c r="E115" s="164"/>
      <c r="F115" s="164"/>
      <c r="G115" s="164"/>
      <c r="H115" s="165"/>
      <c r="I115" s="164" t="s">
        <v>529</v>
      </c>
      <c r="J115" s="166"/>
      <c r="K115" s="151" t="s">
        <v>563</v>
      </c>
      <c r="L115" s="172" t="s">
        <v>565</v>
      </c>
      <c r="M115" s="155"/>
    </row>
    <row r="116" spans="2:13" ht="15" thickBot="1">
      <c r="B116" s="167" t="s">
        <v>586</v>
      </c>
      <c r="C116" s="163" t="s">
        <v>531</v>
      </c>
      <c r="D116" s="164"/>
      <c r="E116" s="164"/>
      <c r="F116" s="164"/>
      <c r="G116" s="164"/>
      <c r="H116" s="165"/>
      <c r="I116" s="164" t="s">
        <v>534</v>
      </c>
      <c r="J116" s="166"/>
      <c r="K116" s="156" t="s">
        <v>563</v>
      </c>
      <c r="L116" s="157" t="s">
        <v>565</v>
      </c>
      <c r="M116" s="158"/>
    </row>
    <row r="117" spans="2:13" ht="15" thickBot="1">
      <c r="B117" s="167" t="s">
        <v>588</v>
      </c>
      <c r="C117" s="163" t="s">
        <v>533</v>
      </c>
      <c r="D117" s="164"/>
      <c r="E117" s="164"/>
      <c r="F117" s="164"/>
      <c r="G117" s="164"/>
      <c r="H117" s="165"/>
      <c r="I117" s="164" t="s">
        <v>587</v>
      </c>
      <c r="J117" s="166"/>
      <c r="K117" s="156" t="s">
        <v>563</v>
      </c>
      <c r="L117" s="157" t="s">
        <v>565</v>
      </c>
      <c r="M117" s="158"/>
    </row>
    <row r="118" spans="2:13" ht="15" thickBot="1">
      <c r="B118" s="159" t="s">
        <v>589</v>
      </c>
      <c r="C118" s="150"/>
      <c r="D118" s="160"/>
      <c r="E118" s="160"/>
      <c r="F118" s="160"/>
      <c r="G118" s="160"/>
      <c r="H118" s="155"/>
      <c r="I118" s="160"/>
      <c r="J118" s="161"/>
      <c r="K118" s="157"/>
      <c r="L118" s="157"/>
      <c r="M118" s="158"/>
    </row>
    <row r="119" spans="2:13" ht="15" thickBot="1">
      <c r="B119" s="263" t="s">
        <v>590</v>
      </c>
      <c r="C119" s="264"/>
      <c r="D119" s="264"/>
      <c r="E119" s="264"/>
      <c r="F119" s="264"/>
      <c r="G119" s="264"/>
      <c r="H119" s="264"/>
      <c r="I119" s="264"/>
      <c r="J119" s="264"/>
      <c r="K119" s="264"/>
      <c r="L119" s="264"/>
      <c r="M119" s="265"/>
    </row>
    <row r="120" spans="2:13">
      <c r="B120" s="270" t="s">
        <v>582</v>
      </c>
      <c r="C120" s="271"/>
      <c r="D120" s="276" t="s">
        <v>591</v>
      </c>
      <c r="E120" s="277"/>
      <c r="F120" s="278"/>
      <c r="G120" s="276" t="s">
        <v>592</v>
      </c>
      <c r="H120" s="277"/>
      <c r="I120" s="278"/>
      <c r="J120" s="276" t="s">
        <v>593</v>
      </c>
      <c r="K120" s="277"/>
      <c r="L120" s="277"/>
      <c r="M120" s="278"/>
    </row>
    <row r="121" spans="2:13">
      <c r="B121" s="272"/>
      <c r="C121" s="273"/>
      <c r="D121" s="279"/>
      <c r="E121" s="280"/>
      <c r="F121" s="281"/>
      <c r="G121" s="279"/>
      <c r="H121" s="280"/>
      <c r="I121" s="281"/>
      <c r="J121" s="279"/>
      <c r="K121" s="280"/>
      <c r="L121" s="280"/>
      <c r="M121" s="281"/>
    </row>
    <row r="122" spans="2:13" ht="15" thickBot="1">
      <c r="B122" s="274"/>
      <c r="C122" s="275"/>
      <c r="D122" s="282"/>
      <c r="E122" s="283"/>
      <c r="F122" s="284"/>
      <c r="G122" s="282"/>
      <c r="H122" s="283"/>
      <c r="I122" s="284"/>
      <c r="J122" s="282"/>
      <c r="K122" s="283"/>
      <c r="L122" s="283"/>
      <c r="M122" s="284"/>
    </row>
    <row r="123" spans="2:13">
      <c r="B123" s="253" t="s">
        <v>594</v>
      </c>
      <c r="C123" s="254"/>
      <c r="D123" s="257" t="s">
        <v>708</v>
      </c>
      <c r="E123" s="258"/>
      <c r="F123" s="259"/>
      <c r="G123" s="257" t="s">
        <v>710</v>
      </c>
      <c r="H123" s="258"/>
      <c r="I123" s="259"/>
      <c r="J123" s="257" t="s">
        <v>712</v>
      </c>
      <c r="K123" s="258"/>
      <c r="L123" s="258"/>
      <c r="M123" s="259"/>
    </row>
    <row r="124" spans="2:13" ht="15" thickBot="1">
      <c r="B124" s="255"/>
      <c r="C124" s="256"/>
      <c r="D124" s="260"/>
      <c r="E124" s="261"/>
      <c r="F124" s="262"/>
      <c r="G124" s="260"/>
      <c r="H124" s="261"/>
      <c r="I124" s="262"/>
      <c r="J124" s="260"/>
      <c r="K124" s="261"/>
      <c r="L124" s="261"/>
      <c r="M124" s="262"/>
    </row>
    <row r="125" spans="2:13">
      <c r="B125" s="253" t="s">
        <v>598</v>
      </c>
      <c r="C125" s="254"/>
      <c r="D125" s="257" t="s">
        <v>709</v>
      </c>
      <c r="E125" s="258"/>
      <c r="F125" s="259"/>
      <c r="G125" s="257" t="s">
        <v>711</v>
      </c>
      <c r="H125" s="258"/>
      <c r="I125" s="259"/>
      <c r="J125" s="257" t="s">
        <v>713</v>
      </c>
      <c r="K125" s="258"/>
      <c r="L125" s="258"/>
      <c r="M125" s="259"/>
    </row>
    <row r="126" spans="2:13" ht="15" thickBot="1">
      <c r="B126" s="255"/>
      <c r="C126" s="256"/>
      <c r="D126" s="260"/>
      <c r="E126" s="261"/>
      <c r="F126" s="262"/>
      <c r="G126" s="260"/>
      <c r="H126" s="261"/>
      <c r="I126" s="262"/>
      <c r="J126" s="260"/>
      <c r="K126" s="261"/>
      <c r="L126" s="261"/>
      <c r="M126" s="262"/>
    </row>
    <row r="127" spans="2:13" ht="15" thickBot="1">
      <c r="B127" s="285"/>
      <c r="C127" s="286"/>
      <c r="D127" s="287"/>
      <c r="E127" s="288"/>
      <c r="F127" s="289"/>
      <c r="G127" s="287"/>
      <c r="H127" s="288"/>
      <c r="I127" s="289"/>
      <c r="J127" s="287"/>
      <c r="K127" s="288"/>
      <c r="L127" s="288"/>
      <c r="M127" s="289"/>
    </row>
    <row r="128" spans="2:13" ht="16.5" thickBot="1">
      <c r="B128" s="228" t="s">
        <v>570</v>
      </c>
      <c r="C128" s="229"/>
      <c r="D128" s="229"/>
      <c r="E128" s="229"/>
      <c r="F128" s="229"/>
      <c r="G128" s="229"/>
      <c r="H128" s="229"/>
      <c r="I128" s="229"/>
      <c r="J128" s="229"/>
      <c r="K128" s="229"/>
      <c r="L128" s="229"/>
      <c r="M128" s="230"/>
    </row>
    <row r="129" spans="2:13" ht="15" thickBot="1">
      <c r="B129" s="231" t="s">
        <v>571</v>
      </c>
      <c r="C129" s="232"/>
      <c r="D129" s="232"/>
      <c r="E129" s="232"/>
      <c r="F129" s="232"/>
      <c r="G129" s="232"/>
      <c r="H129" s="232"/>
      <c r="I129" s="232"/>
      <c r="J129" s="232"/>
      <c r="K129" s="232"/>
      <c r="L129" s="232"/>
      <c r="M129" s="233"/>
    </row>
    <row r="130" spans="2:13" ht="15" thickBot="1">
      <c r="B130" s="234" t="s">
        <v>572</v>
      </c>
      <c r="C130" s="235"/>
      <c r="D130" s="236" t="s">
        <v>573</v>
      </c>
      <c r="E130" s="237"/>
      <c r="F130" s="237"/>
      <c r="G130" s="237"/>
      <c r="H130" s="237"/>
      <c r="I130" s="238"/>
      <c r="J130" s="145" t="s">
        <v>574</v>
      </c>
      <c r="K130" s="146">
        <f>'ROLES DE SCRUM'!P9</f>
        <v>44375</v>
      </c>
      <c r="L130" s="239" t="s">
        <v>575</v>
      </c>
      <c r="M130" s="240"/>
    </row>
    <row r="131" spans="2:13" ht="15" thickBot="1">
      <c r="B131" s="147" t="s">
        <v>576</v>
      </c>
      <c r="C131" s="148"/>
      <c r="D131" s="241" t="s">
        <v>577</v>
      </c>
      <c r="E131" s="242"/>
      <c r="F131" s="242"/>
      <c r="G131" s="242"/>
      <c r="H131" s="242"/>
      <c r="I131" s="243"/>
      <c r="J131" s="145" t="s">
        <v>578</v>
      </c>
      <c r="K131" s="149">
        <v>0.85416666666666663</v>
      </c>
      <c r="L131" s="247">
        <v>8</v>
      </c>
      <c r="M131" s="248"/>
    </row>
    <row r="132" spans="2:13" ht="15" thickBot="1">
      <c r="B132" s="147"/>
      <c r="C132" s="148"/>
      <c r="D132" s="244"/>
      <c r="E132" s="245"/>
      <c r="F132" s="245"/>
      <c r="G132" s="245"/>
      <c r="H132" s="245"/>
      <c r="I132" s="246"/>
      <c r="J132" s="150" t="s">
        <v>579</v>
      </c>
      <c r="K132" s="151">
        <v>1</v>
      </c>
      <c r="L132" s="249"/>
      <c r="M132" s="250"/>
    </row>
    <row r="133" spans="2:13" ht="15" thickBot="1">
      <c r="B133" s="147"/>
      <c r="C133" s="148"/>
      <c r="D133" s="152"/>
      <c r="E133" s="153"/>
      <c r="F133" s="153"/>
      <c r="G133" s="153"/>
      <c r="H133" s="153"/>
      <c r="I133" s="154"/>
      <c r="J133" s="150" t="s">
        <v>580</v>
      </c>
      <c r="K133" s="151">
        <v>1</v>
      </c>
      <c r="L133" s="251"/>
      <c r="M133" s="252"/>
    </row>
    <row r="134" spans="2:13" ht="15" thickBot="1">
      <c r="B134" s="263" t="s">
        <v>581</v>
      </c>
      <c r="C134" s="264"/>
      <c r="D134" s="264"/>
      <c r="E134" s="264"/>
      <c r="F134" s="264"/>
      <c r="G134" s="264"/>
      <c r="H134" s="264"/>
      <c r="I134" s="264"/>
      <c r="J134" s="264"/>
      <c r="K134" s="264"/>
      <c r="L134" s="264"/>
      <c r="M134" s="265"/>
    </row>
    <row r="135" spans="2:13" ht="15" thickBot="1">
      <c r="B135" s="231" t="s">
        <v>582</v>
      </c>
      <c r="C135" s="232"/>
      <c r="D135" s="232"/>
      <c r="E135" s="232"/>
      <c r="F135" s="232"/>
      <c r="G135" s="232"/>
      <c r="H135" s="232"/>
      <c r="I135" s="232" t="s">
        <v>583</v>
      </c>
      <c r="J135" s="266"/>
      <c r="K135" s="267" t="s">
        <v>584</v>
      </c>
      <c r="L135" s="268"/>
      <c r="M135" s="269"/>
    </row>
    <row r="136" spans="2:13" ht="15" thickBot="1">
      <c r="B136" s="162" t="s">
        <v>585</v>
      </c>
      <c r="C136" s="163" t="s">
        <v>528</v>
      </c>
      <c r="D136" s="164"/>
      <c r="E136" s="164"/>
      <c r="F136" s="164"/>
      <c r="G136" s="164"/>
      <c r="H136" s="165"/>
      <c r="I136" s="164" t="s">
        <v>529</v>
      </c>
      <c r="J136" s="166"/>
      <c r="K136" s="151" t="s">
        <v>563</v>
      </c>
      <c r="L136" s="172" t="s">
        <v>565</v>
      </c>
      <c r="M136" s="155"/>
    </row>
    <row r="137" spans="2:13" ht="15" thickBot="1">
      <c r="B137" s="167" t="s">
        <v>586</v>
      </c>
      <c r="C137" s="163" t="s">
        <v>531</v>
      </c>
      <c r="D137" s="164"/>
      <c r="E137" s="164"/>
      <c r="F137" s="164"/>
      <c r="G137" s="164"/>
      <c r="H137" s="165"/>
      <c r="I137" s="164" t="s">
        <v>534</v>
      </c>
      <c r="J137" s="166"/>
      <c r="K137" s="156" t="s">
        <v>563</v>
      </c>
      <c r="L137" s="157" t="s">
        <v>565</v>
      </c>
      <c r="M137" s="158"/>
    </row>
    <row r="138" spans="2:13" ht="15" thickBot="1">
      <c r="B138" s="167" t="s">
        <v>588</v>
      </c>
      <c r="C138" s="163" t="s">
        <v>533</v>
      </c>
      <c r="D138" s="164"/>
      <c r="E138" s="164"/>
      <c r="F138" s="164"/>
      <c r="G138" s="164"/>
      <c r="H138" s="165"/>
      <c r="I138" s="164" t="s">
        <v>587</v>
      </c>
      <c r="J138" s="166"/>
      <c r="K138" s="156" t="s">
        <v>563</v>
      </c>
      <c r="L138" s="157" t="s">
        <v>565</v>
      </c>
      <c r="M138" s="158"/>
    </row>
    <row r="139" spans="2:13" ht="15" thickBot="1">
      <c r="B139" s="159" t="s">
        <v>589</v>
      </c>
      <c r="C139" s="150"/>
      <c r="D139" s="160"/>
      <c r="E139" s="160"/>
      <c r="F139" s="160"/>
      <c r="G139" s="160"/>
      <c r="H139" s="155"/>
      <c r="I139" s="160"/>
      <c r="J139" s="161"/>
      <c r="K139" s="157"/>
      <c r="L139" s="157"/>
      <c r="M139" s="158"/>
    </row>
    <row r="140" spans="2:13" ht="15" thickBot="1">
      <c r="B140" s="263" t="s">
        <v>590</v>
      </c>
      <c r="C140" s="264"/>
      <c r="D140" s="264"/>
      <c r="E140" s="264"/>
      <c r="F140" s="264"/>
      <c r="G140" s="264"/>
      <c r="H140" s="264"/>
      <c r="I140" s="264"/>
      <c r="J140" s="264"/>
      <c r="K140" s="264"/>
      <c r="L140" s="264"/>
      <c r="M140" s="265"/>
    </row>
    <row r="141" spans="2:13">
      <c r="B141" s="270" t="s">
        <v>582</v>
      </c>
      <c r="C141" s="271"/>
      <c r="D141" s="276" t="s">
        <v>591</v>
      </c>
      <c r="E141" s="277"/>
      <c r="F141" s="278"/>
      <c r="G141" s="276" t="s">
        <v>592</v>
      </c>
      <c r="H141" s="277"/>
      <c r="I141" s="278"/>
      <c r="J141" s="276" t="s">
        <v>593</v>
      </c>
      <c r="K141" s="277"/>
      <c r="L141" s="277"/>
      <c r="M141" s="278"/>
    </row>
    <row r="142" spans="2:13">
      <c r="B142" s="272"/>
      <c r="C142" s="273"/>
      <c r="D142" s="279"/>
      <c r="E142" s="280"/>
      <c r="F142" s="281"/>
      <c r="G142" s="279"/>
      <c r="H142" s="280"/>
      <c r="I142" s="281"/>
      <c r="J142" s="279"/>
      <c r="K142" s="280"/>
      <c r="L142" s="280"/>
      <c r="M142" s="281"/>
    </row>
    <row r="143" spans="2:13" ht="15" thickBot="1">
      <c r="B143" s="274"/>
      <c r="C143" s="275"/>
      <c r="D143" s="282"/>
      <c r="E143" s="283"/>
      <c r="F143" s="284"/>
      <c r="G143" s="282"/>
      <c r="H143" s="283"/>
      <c r="I143" s="284"/>
      <c r="J143" s="282"/>
      <c r="K143" s="283"/>
      <c r="L143" s="283"/>
      <c r="M143" s="284"/>
    </row>
    <row r="144" spans="2:13">
      <c r="B144" s="253" t="s">
        <v>594</v>
      </c>
      <c r="C144" s="254"/>
      <c r="D144" s="257" t="s">
        <v>714</v>
      </c>
      <c r="E144" s="258"/>
      <c r="F144" s="259"/>
      <c r="G144" s="257" t="s">
        <v>718</v>
      </c>
      <c r="H144" s="258"/>
      <c r="I144" s="259"/>
      <c r="J144" s="257" t="s">
        <v>717</v>
      </c>
      <c r="K144" s="258"/>
      <c r="L144" s="258"/>
      <c r="M144" s="259"/>
    </row>
    <row r="145" spans="2:13" ht="15" thickBot="1">
      <c r="B145" s="255"/>
      <c r="C145" s="256"/>
      <c r="D145" s="260"/>
      <c r="E145" s="261"/>
      <c r="F145" s="262"/>
      <c r="G145" s="260"/>
      <c r="H145" s="261"/>
      <c r="I145" s="262"/>
      <c r="J145" s="260"/>
      <c r="K145" s="261"/>
      <c r="L145" s="261"/>
      <c r="M145" s="262"/>
    </row>
    <row r="146" spans="2:13">
      <c r="B146" s="253" t="s">
        <v>598</v>
      </c>
      <c r="C146" s="254"/>
      <c r="D146" s="257" t="s">
        <v>715</v>
      </c>
      <c r="E146" s="258"/>
      <c r="F146" s="259"/>
      <c r="G146" s="257" t="s">
        <v>716</v>
      </c>
      <c r="H146" s="258"/>
      <c r="I146" s="259"/>
      <c r="J146" s="257" t="s">
        <v>717</v>
      </c>
      <c r="K146" s="258"/>
      <c r="L146" s="258"/>
      <c r="M146" s="259"/>
    </row>
    <row r="147" spans="2:13" ht="15" thickBot="1">
      <c r="B147" s="255"/>
      <c r="C147" s="256"/>
      <c r="D147" s="260"/>
      <c r="E147" s="261"/>
      <c r="F147" s="262"/>
      <c r="G147" s="260"/>
      <c r="H147" s="261"/>
      <c r="I147" s="262"/>
      <c r="J147" s="260"/>
      <c r="K147" s="261"/>
      <c r="L147" s="261"/>
      <c r="M147" s="262"/>
    </row>
    <row r="148" spans="2:13" ht="15" thickBot="1">
      <c r="B148" s="285"/>
      <c r="C148" s="286"/>
      <c r="D148" s="287"/>
      <c r="E148" s="288"/>
      <c r="F148" s="289"/>
      <c r="G148" s="287"/>
      <c r="H148" s="288"/>
      <c r="I148" s="289"/>
      <c r="J148" s="287"/>
      <c r="K148" s="288"/>
      <c r="L148" s="288"/>
      <c r="M148" s="289"/>
    </row>
    <row r="149" spans="2:13" ht="16.5" thickBot="1">
      <c r="B149" s="228" t="s">
        <v>570</v>
      </c>
      <c r="C149" s="229"/>
      <c r="D149" s="229"/>
      <c r="E149" s="229"/>
      <c r="F149" s="229"/>
      <c r="G149" s="229"/>
      <c r="H149" s="229"/>
      <c r="I149" s="229"/>
      <c r="J149" s="229"/>
      <c r="K149" s="229"/>
      <c r="L149" s="229"/>
      <c r="M149" s="230"/>
    </row>
    <row r="150" spans="2:13" ht="15" thickBot="1">
      <c r="B150" s="231" t="s">
        <v>571</v>
      </c>
      <c r="C150" s="232"/>
      <c r="D150" s="232"/>
      <c r="E150" s="232"/>
      <c r="F150" s="232"/>
      <c r="G150" s="232"/>
      <c r="H150" s="232"/>
      <c r="I150" s="232"/>
      <c r="J150" s="232"/>
      <c r="K150" s="232"/>
      <c r="L150" s="232"/>
      <c r="M150" s="233"/>
    </row>
    <row r="151" spans="2:13" ht="15" thickBot="1">
      <c r="B151" s="234" t="s">
        <v>572</v>
      </c>
      <c r="C151" s="235"/>
      <c r="D151" s="236" t="s">
        <v>573</v>
      </c>
      <c r="E151" s="237"/>
      <c r="F151" s="237"/>
      <c r="G151" s="237"/>
      <c r="H151" s="237"/>
      <c r="I151" s="238"/>
      <c r="J151" s="145" t="s">
        <v>574</v>
      </c>
      <c r="K151" s="146">
        <f>'ROLES DE SCRUM'!P10</f>
        <v>44377</v>
      </c>
      <c r="L151" s="239" t="s">
        <v>575</v>
      </c>
      <c r="M151" s="240"/>
    </row>
    <row r="152" spans="2:13" ht="15" thickBot="1">
      <c r="B152" s="147" t="s">
        <v>576</v>
      </c>
      <c r="C152" s="148"/>
      <c r="D152" s="241" t="s">
        <v>577</v>
      </c>
      <c r="E152" s="242"/>
      <c r="F152" s="242"/>
      <c r="G152" s="242"/>
      <c r="H152" s="242"/>
      <c r="I152" s="243"/>
      <c r="J152" s="145" t="s">
        <v>578</v>
      </c>
      <c r="K152" s="149">
        <v>0.85416666666666663</v>
      </c>
      <c r="L152" s="247">
        <v>9</v>
      </c>
      <c r="M152" s="248"/>
    </row>
    <row r="153" spans="2:13" ht="15" thickBot="1">
      <c r="B153" s="147"/>
      <c r="C153" s="148"/>
      <c r="D153" s="244"/>
      <c r="E153" s="245"/>
      <c r="F153" s="245"/>
      <c r="G153" s="245"/>
      <c r="H153" s="245"/>
      <c r="I153" s="246"/>
      <c r="J153" s="150" t="s">
        <v>579</v>
      </c>
      <c r="K153" s="151">
        <v>1</v>
      </c>
      <c r="L153" s="249"/>
      <c r="M153" s="250"/>
    </row>
    <row r="154" spans="2:13" ht="15" thickBot="1">
      <c r="B154" s="147"/>
      <c r="C154" s="148"/>
      <c r="D154" s="152"/>
      <c r="E154" s="153"/>
      <c r="F154" s="153"/>
      <c r="G154" s="153"/>
      <c r="H154" s="153"/>
      <c r="I154" s="154"/>
      <c r="J154" s="150" t="s">
        <v>580</v>
      </c>
      <c r="K154" s="151">
        <v>1</v>
      </c>
      <c r="L154" s="251"/>
      <c r="M154" s="252"/>
    </row>
    <row r="155" spans="2:13" ht="15" thickBot="1">
      <c r="B155" s="263" t="s">
        <v>581</v>
      </c>
      <c r="C155" s="264"/>
      <c r="D155" s="264"/>
      <c r="E155" s="264"/>
      <c r="F155" s="264"/>
      <c r="G155" s="264"/>
      <c r="H155" s="264"/>
      <c r="I155" s="264"/>
      <c r="J155" s="264"/>
      <c r="K155" s="264"/>
      <c r="L155" s="264"/>
      <c r="M155" s="265"/>
    </row>
    <row r="156" spans="2:13" ht="15" thickBot="1">
      <c r="B156" s="231" t="s">
        <v>582</v>
      </c>
      <c r="C156" s="232"/>
      <c r="D156" s="232"/>
      <c r="E156" s="232"/>
      <c r="F156" s="232"/>
      <c r="G156" s="232"/>
      <c r="H156" s="232"/>
      <c r="I156" s="232" t="s">
        <v>583</v>
      </c>
      <c r="J156" s="266"/>
      <c r="K156" s="267" t="s">
        <v>584</v>
      </c>
      <c r="L156" s="268"/>
      <c r="M156" s="269"/>
    </row>
    <row r="157" spans="2:13" ht="15" thickBot="1">
      <c r="B157" s="162" t="s">
        <v>585</v>
      </c>
      <c r="C157" s="163" t="s">
        <v>528</v>
      </c>
      <c r="D157" s="164"/>
      <c r="E157" s="164"/>
      <c r="F157" s="164"/>
      <c r="G157" s="164"/>
      <c r="H157" s="165"/>
      <c r="I157" s="164" t="s">
        <v>529</v>
      </c>
      <c r="J157" s="166"/>
      <c r="K157" s="151" t="s">
        <v>563</v>
      </c>
      <c r="L157" s="172" t="s">
        <v>565</v>
      </c>
      <c r="M157" s="155"/>
    </row>
    <row r="158" spans="2:13" ht="15" thickBot="1">
      <c r="B158" s="167" t="s">
        <v>586</v>
      </c>
      <c r="C158" s="163" t="s">
        <v>531</v>
      </c>
      <c r="D158" s="164"/>
      <c r="E158" s="164"/>
      <c r="F158" s="164"/>
      <c r="G158" s="164"/>
      <c r="H158" s="165"/>
      <c r="I158" s="164" t="s">
        <v>534</v>
      </c>
      <c r="J158" s="166"/>
      <c r="K158" s="156" t="s">
        <v>563</v>
      </c>
      <c r="L158" s="157" t="s">
        <v>565</v>
      </c>
      <c r="M158" s="158"/>
    </row>
    <row r="159" spans="2:13" ht="15" thickBot="1">
      <c r="B159" s="167" t="s">
        <v>588</v>
      </c>
      <c r="C159" s="163" t="s">
        <v>533</v>
      </c>
      <c r="D159" s="164"/>
      <c r="E159" s="164"/>
      <c r="F159" s="164"/>
      <c r="G159" s="164"/>
      <c r="H159" s="165"/>
      <c r="I159" s="164" t="s">
        <v>587</v>
      </c>
      <c r="J159" s="166"/>
      <c r="K159" s="156" t="s">
        <v>563</v>
      </c>
      <c r="L159" s="157" t="s">
        <v>565</v>
      </c>
      <c r="M159" s="158"/>
    </row>
    <row r="160" spans="2:13" ht="15" thickBot="1">
      <c r="B160" s="159" t="s">
        <v>589</v>
      </c>
      <c r="C160" s="150"/>
      <c r="D160" s="160"/>
      <c r="E160" s="160"/>
      <c r="F160" s="160"/>
      <c r="G160" s="160"/>
      <c r="H160" s="155"/>
      <c r="I160" s="160"/>
      <c r="J160" s="161"/>
      <c r="K160" s="157"/>
      <c r="L160" s="157"/>
      <c r="M160" s="158"/>
    </row>
    <row r="161" spans="2:13" ht="15" thickBot="1">
      <c r="B161" s="263" t="s">
        <v>590</v>
      </c>
      <c r="C161" s="264"/>
      <c r="D161" s="264"/>
      <c r="E161" s="264"/>
      <c r="F161" s="264"/>
      <c r="G161" s="264"/>
      <c r="H161" s="264"/>
      <c r="I161" s="264"/>
      <c r="J161" s="264"/>
      <c r="K161" s="264"/>
      <c r="L161" s="264"/>
      <c r="M161" s="265"/>
    </row>
    <row r="162" spans="2:13">
      <c r="B162" s="270" t="s">
        <v>582</v>
      </c>
      <c r="C162" s="271"/>
      <c r="D162" s="276" t="s">
        <v>591</v>
      </c>
      <c r="E162" s="277"/>
      <c r="F162" s="278"/>
      <c r="G162" s="276" t="s">
        <v>592</v>
      </c>
      <c r="H162" s="277"/>
      <c r="I162" s="278"/>
      <c r="J162" s="276" t="s">
        <v>593</v>
      </c>
      <c r="K162" s="277"/>
      <c r="L162" s="277"/>
      <c r="M162" s="278"/>
    </row>
    <row r="163" spans="2:13">
      <c r="B163" s="272"/>
      <c r="C163" s="273"/>
      <c r="D163" s="279"/>
      <c r="E163" s="280"/>
      <c r="F163" s="281"/>
      <c r="G163" s="279"/>
      <c r="H163" s="280"/>
      <c r="I163" s="281"/>
      <c r="J163" s="279"/>
      <c r="K163" s="280"/>
      <c r="L163" s="280"/>
      <c r="M163" s="281"/>
    </row>
    <row r="164" spans="2:13" ht="15" thickBot="1">
      <c r="B164" s="274"/>
      <c r="C164" s="275"/>
      <c r="D164" s="282"/>
      <c r="E164" s="283"/>
      <c r="F164" s="284"/>
      <c r="G164" s="282"/>
      <c r="H164" s="283"/>
      <c r="I164" s="284"/>
      <c r="J164" s="282"/>
      <c r="K164" s="283"/>
      <c r="L164" s="283"/>
      <c r="M164" s="284"/>
    </row>
    <row r="165" spans="2:13">
      <c r="B165" s="253" t="s">
        <v>594</v>
      </c>
      <c r="C165" s="254"/>
      <c r="D165" s="257"/>
      <c r="E165" s="258"/>
      <c r="F165" s="259"/>
      <c r="G165" s="257"/>
      <c r="H165" s="258"/>
      <c r="I165" s="259"/>
      <c r="J165" s="257"/>
      <c r="K165" s="258"/>
      <c r="L165" s="258"/>
      <c r="M165" s="259"/>
    </row>
    <row r="166" spans="2:13" ht="15" thickBot="1">
      <c r="B166" s="255"/>
      <c r="C166" s="256"/>
      <c r="D166" s="260"/>
      <c r="E166" s="261"/>
      <c r="F166" s="262"/>
      <c r="G166" s="260"/>
      <c r="H166" s="261"/>
      <c r="I166" s="262"/>
      <c r="J166" s="260"/>
      <c r="K166" s="261"/>
      <c r="L166" s="261"/>
      <c r="M166" s="262"/>
    </row>
    <row r="167" spans="2:13">
      <c r="B167" s="253" t="s">
        <v>598</v>
      </c>
      <c r="C167" s="254"/>
      <c r="D167" s="257"/>
      <c r="E167" s="258"/>
      <c r="F167" s="259"/>
      <c r="G167" s="257"/>
      <c r="H167" s="258"/>
      <c r="I167" s="259"/>
      <c r="J167" s="257"/>
      <c r="K167" s="258"/>
      <c r="L167" s="258"/>
      <c r="M167" s="259"/>
    </row>
    <row r="168" spans="2:13" ht="15" thickBot="1">
      <c r="B168" s="255"/>
      <c r="C168" s="256"/>
      <c r="D168" s="260"/>
      <c r="E168" s="261"/>
      <c r="F168" s="262"/>
      <c r="G168" s="260"/>
      <c r="H168" s="261"/>
      <c r="I168" s="262"/>
      <c r="J168" s="260"/>
      <c r="K168" s="261"/>
      <c r="L168" s="261"/>
      <c r="M168" s="262"/>
    </row>
    <row r="169" spans="2:13" ht="15" thickBot="1">
      <c r="B169" s="285"/>
      <c r="C169" s="286"/>
      <c r="D169" s="287"/>
      <c r="E169" s="288"/>
      <c r="F169" s="289"/>
      <c r="G169" s="287"/>
      <c r="H169" s="288"/>
      <c r="I169" s="289"/>
      <c r="J169" s="287"/>
      <c r="K169" s="288"/>
      <c r="L169" s="288"/>
      <c r="M169" s="289"/>
    </row>
    <row r="170" spans="2:13" ht="16.5" thickBot="1">
      <c r="B170" s="228" t="s">
        <v>570</v>
      </c>
      <c r="C170" s="229"/>
      <c r="D170" s="229"/>
      <c r="E170" s="229"/>
      <c r="F170" s="229"/>
      <c r="G170" s="229"/>
      <c r="H170" s="229"/>
      <c r="I170" s="229"/>
      <c r="J170" s="229"/>
      <c r="K170" s="229"/>
      <c r="L170" s="229"/>
      <c r="M170" s="230"/>
    </row>
    <row r="171" spans="2:13" ht="15" thickBot="1">
      <c r="B171" s="231" t="s">
        <v>571</v>
      </c>
      <c r="C171" s="232"/>
      <c r="D171" s="232"/>
      <c r="E171" s="232"/>
      <c r="F171" s="232"/>
      <c r="G171" s="232"/>
      <c r="H171" s="232"/>
      <c r="I171" s="232"/>
      <c r="J171" s="232"/>
      <c r="K171" s="232"/>
      <c r="L171" s="232"/>
      <c r="M171" s="233"/>
    </row>
    <row r="172" spans="2:13" ht="15" thickBot="1">
      <c r="B172" s="234" t="s">
        <v>572</v>
      </c>
      <c r="C172" s="235"/>
      <c r="D172" s="236" t="s">
        <v>573</v>
      </c>
      <c r="E172" s="237"/>
      <c r="F172" s="237"/>
      <c r="G172" s="237"/>
      <c r="H172" s="237"/>
      <c r="I172" s="238"/>
      <c r="J172" s="145" t="s">
        <v>574</v>
      </c>
      <c r="K172" s="146">
        <f>'ROLES DE SCRUM'!P11</f>
        <v>44379</v>
      </c>
      <c r="L172" s="239" t="s">
        <v>575</v>
      </c>
      <c r="M172" s="240"/>
    </row>
    <row r="173" spans="2:13" ht="15" thickBot="1">
      <c r="B173" s="147" t="s">
        <v>576</v>
      </c>
      <c r="C173" s="148"/>
      <c r="D173" s="241" t="s">
        <v>577</v>
      </c>
      <c r="E173" s="242"/>
      <c r="F173" s="242"/>
      <c r="G173" s="242"/>
      <c r="H173" s="242"/>
      <c r="I173" s="243"/>
      <c r="J173" s="145" t="s">
        <v>578</v>
      </c>
      <c r="K173" s="149">
        <v>0.85416666666666663</v>
      </c>
      <c r="L173" s="247">
        <v>10</v>
      </c>
      <c r="M173" s="248"/>
    </row>
    <row r="174" spans="2:13" ht="15" thickBot="1">
      <c r="B174" s="147"/>
      <c r="C174" s="148"/>
      <c r="D174" s="244"/>
      <c r="E174" s="245"/>
      <c r="F174" s="245"/>
      <c r="G174" s="245"/>
      <c r="H174" s="245"/>
      <c r="I174" s="246"/>
      <c r="J174" s="150" t="s">
        <v>579</v>
      </c>
      <c r="K174" s="151">
        <v>1</v>
      </c>
      <c r="L174" s="249"/>
      <c r="M174" s="250"/>
    </row>
    <row r="175" spans="2:13" ht="15" thickBot="1">
      <c r="B175" s="147"/>
      <c r="C175" s="148"/>
      <c r="D175" s="152"/>
      <c r="E175" s="153"/>
      <c r="F175" s="153"/>
      <c r="G175" s="153"/>
      <c r="H175" s="153"/>
      <c r="I175" s="154"/>
      <c r="J175" s="150" t="s">
        <v>580</v>
      </c>
      <c r="K175" s="151">
        <v>1</v>
      </c>
      <c r="L175" s="251"/>
      <c r="M175" s="252"/>
    </row>
    <row r="176" spans="2:13" ht="15" thickBot="1">
      <c r="B176" s="263" t="s">
        <v>581</v>
      </c>
      <c r="C176" s="264"/>
      <c r="D176" s="264"/>
      <c r="E176" s="264"/>
      <c r="F176" s="264"/>
      <c r="G176" s="264"/>
      <c r="H176" s="264"/>
      <c r="I176" s="264"/>
      <c r="J176" s="264"/>
      <c r="K176" s="264"/>
      <c r="L176" s="264"/>
      <c r="M176" s="265"/>
    </row>
    <row r="177" spans="2:13" ht="15" thickBot="1">
      <c r="B177" s="231" t="s">
        <v>582</v>
      </c>
      <c r="C177" s="232"/>
      <c r="D177" s="232"/>
      <c r="E177" s="232"/>
      <c r="F177" s="232"/>
      <c r="G177" s="232"/>
      <c r="H177" s="232"/>
      <c r="I177" s="232" t="s">
        <v>583</v>
      </c>
      <c r="J177" s="266"/>
      <c r="K177" s="267" t="s">
        <v>584</v>
      </c>
      <c r="L177" s="268"/>
      <c r="M177" s="269"/>
    </row>
    <row r="178" spans="2:13" ht="15" thickBot="1">
      <c r="B178" s="162" t="s">
        <v>585</v>
      </c>
      <c r="C178" s="163" t="s">
        <v>528</v>
      </c>
      <c r="D178" s="164"/>
      <c r="E178" s="164"/>
      <c r="F178" s="164"/>
      <c r="G178" s="164"/>
      <c r="H178" s="165"/>
      <c r="I178" s="164" t="s">
        <v>529</v>
      </c>
      <c r="J178" s="166"/>
      <c r="K178" s="151" t="s">
        <v>563</v>
      </c>
      <c r="L178" s="172" t="s">
        <v>565</v>
      </c>
      <c r="M178" s="155"/>
    </row>
    <row r="179" spans="2:13" ht="15" thickBot="1">
      <c r="B179" s="167" t="s">
        <v>586</v>
      </c>
      <c r="C179" s="163" t="s">
        <v>531</v>
      </c>
      <c r="D179" s="164"/>
      <c r="E179" s="164"/>
      <c r="F179" s="164"/>
      <c r="G179" s="164"/>
      <c r="H179" s="165"/>
      <c r="I179" s="164" t="s">
        <v>534</v>
      </c>
      <c r="J179" s="166"/>
      <c r="K179" s="156" t="s">
        <v>563</v>
      </c>
      <c r="L179" s="157" t="s">
        <v>565</v>
      </c>
      <c r="M179" s="158"/>
    </row>
    <row r="180" spans="2:13" ht="15" thickBot="1">
      <c r="B180" s="167" t="s">
        <v>588</v>
      </c>
      <c r="C180" s="163" t="s">
        <v>533</v>
      </c>
      <c r="D180" s="164"/>
      <c r="E180" s="164"/>
      <c r="F180" s="164"/>
      <c r="G180" s="164"/>
      <c r="H180" s="165"/>
      <c r="I180" s="164" t="s">
        <v>587</v>
      </c>
      <c r="J180" s="166"/>
      <c r="K180" s="156" t="s">
        <v>563</v>
      </c>
      <c r="L180" s="157" t="s">
        <v>565</v>
      </c>
      <c r="M180" s="158"/>
    </row>
    <row r="181" spans="2:13" ht="15" thickBot="1">
      <c r="B181" s="159" t="s">
        <v>589</v>
      </c>
      <c r="C181" s="150"/>
      <c r="D181" s="160"/>
      <c r="E181" s="160"/>
      <c r="F181" s="160"/>
      <c r="G181" s="160"/>
      <c r="H181" s="155"/>
      <c r="I181" s="160"/>
      <c r="J181" s="161"/>
      <c r="K181" s="157"/>
      <c r="L181" s="157"/>
      <c r="M181" s="158"/>
    </row>
    <row r="182" spans="2:13" ht="15" thickBot="1">
      <c r="B182" s="263" t="s">
        <v>590</v>
      </c>
      <c r="C182" s="264"/>
      <c r="D182" s="264"/>
      <c r="E182" s="264"/>
      <c r="F182" s="264"/>
      <c r="G182" s="264"/>
      <c r="H182" s="264"/>
      <c r="I182" s="264"/>
      <c r="J182" s="264"/>
      <c r="K182" s="264"/>
      <c r="L182" s="264"/>
      <c r="M182" s="265"/>
    </row>
    <row r="183" spans="2:13">
      <c r="B183" s="270" t="s">
        <v>582</v>
      </c>
      <c r="C183" s="271"/>
      <c r="D183" s="276" t="s">
        <v>591</v>
      </c>
      <c r="E183" s="277"/>
      <c r="F183" s="278"/>
      <c r="G183" s="276" t="s">
        <v>592</v>
      </c>
      <c r="H183" s="277"/>
      <c r="I183" s="278"/>
      <c r="J183" s="276" t="s">
        <v>593</v>
      </c>
      <c r="K183" s="277"/>
      <c r="L183" s="277"/>
      <c r="M183" s="278"/>
    </row>
    <row r="184" spans="2:13">
      <c r="B184" s="272"/>
      <c r="C184" s="273"/>
      <c r="D184" s="279"/>
      <c r="E184" s="280"/>
      <c r="F184" s="281"/>
      <c r="G184" s="279"/>
      <c r="H184" s="280"/>
      <c r="I184" s="281"/>
      <c r="J184" s="279"/>
      <c r="K184" s="280"/>
      <c r="L184" s="280"/>
      <c r="M184" s="281"/>
    </row>
    <row r="185" spans="2:13" ht="15" thickBot="1">
      <c r="B185" s="274"/>
      <c r="C185" s="275"/>
      <c r="D185" s="282"/>
      <c r="E185" s="283"/>
      <c r="F185" s="284"/>
      <c r="G185" s="282"/>
      <c r="H185" s="283"/>
      <c r="I185" s="284"/>
      <c r="J185" s="282"/>
      <c r="K185" s="283"/>
      <c r="L185" s="283"/>
      <c r="M185" s="284"/>
    </row>
    <row r="186" spans="2:13">
      <c r="B186" s="253" t="s">
        <v>594</v>
      </c>
      <c r="C186" s="254"/>
      <c r="D186" s="257"/>
      <c r="E186" s="258"/>
      <c r="F186" s="259"/>
      <c r="G186" s="257"/>
      <c r="H186" s="258"/>
      <c r="I186" s="259"/>
      <c r="J186" s="257"/>
      <c r="K186" s="258"/>
      <c r="L186" s="258"/>
      <c r="M186" s="259"/>
    </row>
    <row r="187" spans="2:13" ht="15" thickBot="1">
      <c r="B187" s="255"/>
      <c r="C187" s="256"/>
      <c r="D187" s="260"/>
      <c r="E187" s="261"/>
      <c r="F187" s="262"/>
      <c r="G187" s="260"/>
      <c r="H187" s="261"/>
      <c r="I187" s="262"/>
      <c r="J187" s="260"/>
      <c r="K187" s="261"/>
      <c r="L187" s="261"/>
      <c r="M187" s="262"/>
    </row>
    <row r="188" spans="2:13">
      <c r="B188" s="253" t="s">
        <v>598</v>
      </c>
      <c r="C188" s="254"/>
      <c r="D188" s="257"/>
      <c r="E188" s="258"/>
      <c r="F188" s="259"/>
      <c r="G188" s="257"/>
      <c r="H188" s="258"/>
      <c r="I188" s="259"/>
      <c r="J188" s="257"/>
      <c r="K188" s="258"/>
      <c r="L188" s="258"/>
      <c r="M188" s="259"/>
    </row>
    <row r="189" spans="2:13" ht="15" thickBot="1">
      <c r="B189" s="255"/>
      <c r="C189" s="256"/>
      <c r="D189" s="260"/>
      <c r="E189" s="261"/>
      <c r="F189" s="262"/>
      <c r="G189" s="260"/>
      <c r="H189" s="261"/>
      <c r="I189" s="262"/>
      <c r="J189" s="260"/>
      <c r="K189" s="261"/>
      <c r="L189" s="261"/>
      <c r="M189" s="262"/>
    </row>
    <row r="190" spans="2:13" ht="15" thickBot="1">
      <c r="B190" s="285"/>
      <c r="C190" s="286"/>
      <c r="D190" s="287"/>
      <c r="E190" s="288"/>
      <c r="F190" s="289"/>
      <c r="G190" s="287"/>
      <c r="H190" s="288"/>
      <c r="I190" s="289"/>
      <c r="J190" s="287"/>
      <c r="K190" s="288"/>
      <c r="L190" s="288"/>
      <c r="M190" s="289"/>
    </row>
    <row r="191" spans="2:13" ht="16.5" thickBot="1">
      <c r="B191" s="228" t="s">
        <v>570</v>
      </c>
      <c r="C191" s="229"/>
      <c r="D191" s="229"/>
      <c r="E191" s="229"/>
      <c r="F191" s="229"/>
      <c r="G191" s="229"/>
      <c r="H191" s="229"/>
      <c r="I191" s="229"/>
      <c r="J191" s="229"/>
      <c r="K191" s="229"/>
      <c r="L191" s="229"/>
      <c r="M191" s="230"/>
    </row>
    <row r="192" spans="2:13" ht="15" thickBot="1">
      <c r="B192" s="231" t="s">
        <v>571</v>
      </c>
      <c r="C192" s="232"/>
      <c r="D192" s="232"/>
      <c r="E192" s="232"/>
      <c r="F192" s="232"/>
      <c r="G192" s="232"/>
      <c r="H192" s="232"/>
      <c r="I192" s="232"/>
      <c r="J192" s="232"/>
      <c r="K192" s="232"/>
      <c r="L192" s="232"/>
      <c r="M192" s="233"/>
    </row>
    <row r="193" spans="2:13" ht="15" thickBot="1">
      <c r="B193" s="234" t="s">
        <v>572</v>
      </c>
      <c r="C193" s="235"/>
      <c r="D193" s="236" t="s">
        <v>573</v>
      </c>
      <c r="E193" s="237"/>
      <c r="F193" s="237"/>
      <c r="G193" s="237"/>
      <c r="H193" s="237"/>
      <c r="I193" s="238"/>
      <c r="J193" s="145" t="s">
        <v>574</v>
      </c>
      <c r="K193" s="146">
        <f>'ROLES DE SCRUM'!P12</f>
        <v>44382</v>
      </c>
      <c r="L193" s="239" t="s">
        <v>575</v>
      </c>
      <c r="M193" s="240"/>
    </row>
    <row r="194" spans="2:13" ht="15" thickBot="1">
      <c r="B194" s="147" t="s">
        <v>576</v>
      </c>
      <c r="C194" s="148"/>
      <c r="D194" s="241" t="s">
        <v>577</v>
      </c>
      <c r="E194" s="242"/>
      <c r="F194" s="242"/>
      <c r="G194" s="242"/>
      <c r="H194" s="242"/>
      <c r="I194" s="243"/>
      <c r="J194" s="145" t="s">
        <v>578</v>
      </c>
      <c r="K194" s="149">
        <v>0.85416666666666663</v>
      </c>
      <c r="L194" s="247">
        <v>11</v>
      </c>
      <c r="M194" s="248"/>
    </row>
    <row r="195" spans="2:13" ht="15" thickBot="1">
      <c r="B195" s="147"/>
      <c r="C195" s="148"/>
      <c r="D195" s="244"/>
      <c r="E195" s="245"/>
      <c r="F195" s="245"/>
      <c r="G195" s="245"/>
      <c r="H195" s="245"/>
      <c r="I195" s="246"/>
      <c r="J195" s="150" t="s">
        <v>579</v>
      </c>
      <c r="K195" s="151">
        <v>1</v>
      </c>
      <c r="L195" s="249"/>
      <c r="M195" s="250"/>
    </row>
    <row r="196" spans="2:13" ht="15" thickBot="1">
      <c r="B196" s="147"/>
      <c r="C196" s="148"/>
      <c r="D196" s="152"/>
      <c r="E196" s="153"/>
      <c r="F196" s="153"/>
      <c r="G196" s="153"/>
      <c r="H196" s="153"/>
      <c r="I196" s="154"/>
      <c r="J196" s="150" t="s">
        <v>580</v>
      </c>
      <c r="K196" s="151">
        <v>1</v>
      </c>
      <c r="L196" s="251"/>
      <c r="M196" s="252"/>
    </row>
    <row r="197" spans="2:13" ht="15" thickBot="1">
      <c r="B197" s="263" t="s">
        <v>581</v>
      </c>
      <c r="C197" s="264"/>
      <c r="D197" s="264"/>
      <c r="E197" s="264"/>
      <c r="F197" s="264"/>
      <c r="G197" s="264"/>
      <c r="H197" s="264"/>
      <c r="I197" s="264"/>
      <c r="J197" s="264"/>
      <c r="K197" s="264"/>
      <c r="L197" s="264"/>
      <c r="M197" s="265"/>
    </row>
    <row r="198" spans="2:13" ht="15" thickBot="1">
      <c r="B198" s="231" t="s">
        <v>582</v>
      </c>
      <c r="C198" s="232"/>
      <c r="D198" s="232"/>
      <c r="E198" s="232"/>
      <c r="F198" s="232"/>
      <c r="G198" s="232"/>
      <c r="H198" s="232"/>
      <c r="I198" s="232" t="s">
        <v>583</v>
      </c>
      <c r="J198" s="266"/>
      <c r="K198" s="267" t="s">
        <v>584</v>
      </c>
      <c r="L198" s="268"/>
      <c r="M198" s="269"/>
    </row>
    <row r="199" spans="2:13" ht="15" thickBot="1">
      <c r="B199" s="162" t="s">
        <v>585</v>
      </c>
      <c r="C199" s="163" t="s">
        <v>528</v>
      </c>
      <c r="D199" s="164"/>
      <c r="E199" s="164"/>
      <c r="F199" s="164"/>
      <c r="G199" s="164"/>
      <c r="H199" s="165"/>
      <c r="I199" s="164" t="s">
        <v>529</v>
      </c>
      <c r="J199" s="166"/>
      <c r="K199" s="151" t="s">
        <v>563</v>
      </c>
      <c r="L199" s="172" t="s">
        <v>565</v>
      </c>
      <c r="M199" s="155"/>
    </row>
    <row r="200" spans="2:13" ht="15" thickBot="1">
      <c r="B200" s="167" t="s">
        <v>586</v>
      </c>
      <c r="C200" s="163" t="s">
        <v>531</v>
      </c>
      <c r="D200" s="164"/>
      <c r="E200" s="164"/>
      <c r="F200" s="164"/>
      <c r="G200" s="164"/>
      <c r="H200" s="165"/>
      <c r="I200" s="164" t="s">
        <v>534</v>
      </c>
      <c r="J200" s="166"/>
      <c r="K200" s="156" t="s">
        <v>563</v>
      </c>
      <c r="L200" s="157" t="s">
        <v>565</v>
      </c>
      <c r="M200" s="158"/>
    </row>
    <row r="201" spans="2:13" ht="15" thickBot="1">
      <c r="B201" s="167" t="s">
        <v>588</v>
      </c>
      <c r="C201" s="163" t="s">
        <v>533</v>
      </c>
      <c r="D201" s="164"/>
      <c r="E201" s="164"/>
      <c r="F201" s="164"/>
      <c r="G201" s="164"/>
      <c r="H201" s="165"/>
      <c r="I201" s="164" t="s">
        <v>587</v>
      </c>
      <c r="J201" s="166"/>
      <c r="K201" s="156" t="s">
        <v>563</v>
      </c>
      <c r="L201" s="157" t="s">
        <v>565</v>
      </c>
      <c r="M201" s="158"/>
    </row>
    <row r="202" spans="2:13" ht="15" thickBot="1">
      <c r="B202" s="159" t="s">
        <v>589</v>
      </c>
      <c r="C202" s="150"/>
      <c r="D202" s="160"/>
      <c r="E202" s="160"/>
      <c r="F202" s="160"/>
      <c r="G202" s="160"/>
      <c r="H202" s="155"/>
      <c r="I202" s="160"/>
      <c r="J202" s="161"/>
      <c r="K202" s="157"/>
      <c r="L202" s="157"/>
      <c r="M202" s="158"/>
    </row>
    <row r="203" spans="2:13" ht="15" thickBot="1">
      <c r="B203" s="263" t="s">
        <v>590</v>
      </c>
      <c r="C203" s="264"/>
      <c r="D203" s="264"/>
      <c r="E203" s="264"/>
      <c r="F203" s="264"/>
      <c r="G203" s="264"/>
      <c r="H203" s="264"/>
      <c r="I203" s="264"/>
      <c r="J203" s="264"/>
      <c r="K203" s="264"/>
      <c r="L203" s="264"/>
      <c r="M203" s="265"/>
    </row>
    <row r="204" spans="2:13">
      <c r="B204" s="270" t="s">
        <v>582</v>
      </c>
      <c r="C204" s="271"/>
      <c r="D204" s="276" t="s">
        <v>591</v>
      </c>
      <c r="E204" s="277"/>
      <c r="F204" s="278"/>
      <c r="G204" s="276" t="s">
        <v>592</v>
      </c>
      <c r="H204" s="277"/>
      <c r="I204" s="278"/>
      <c r="J204" s="276" t="s">
        <v>593</v>
      </c>
      <c r="K204" s="277"/>
      <c r="L204" s="277"/>
      <c r="M204" s="278"/>
    </row>
    <row r="205" spans="2:13">
      <c r="B205" s="272"/>
      <c r="C205" s="273"/>
      <c r="D205" s="279"/>
      <c r="E205" s="280"/>
      <c r="F205" s="281"/>
      <c r="G205" s="279"/>
      <c r="H205" s="280"/>
      <c r="I205" s="281"/>
      <c r="J205" s="279"/>
      <c r="K205" s="280"/>
      <c r="L205" s="280"/>
      <c r="M205" s="281"/>
    </row>
    <row r="206" spans="2:13" ht="15" thickBot="1">
      <c r="B206" s="274"/>
      <c r="C206" s="275"/>
      <c r="D206" s="282"/>
      <c r="E206" s="283"/>
      <c r="F206" s="284"/>
      <c r="G206" s="282"/>
      <c r="H206" s="283"/>
      <c r="I206" s="284"/>
      <c r="J206" s="282"/>
      <c r="K206" s="283"/>
      <c r="L206" s="283"/>
      <c r="M206" s="284"/>
    </row>
    <row r="207" spans="2:13">
      <c r="B207" s="253" t="s">
        <v>594</v>
      </c>
      <c r="C207" s="254"/>
      <c r="D207" s="257"/>
      <c r="E207" s="258"/>
      <c r="F207" s="259"/>
      <c r="G207" s="257"/>
      <c r="H207" s="258"/>
      <c r="I207" s="259"/>
      <c r="J207" s="257"/>
      <c r="K207" s="258"/>
      <c r="L207" s="258"/>
      <c r="M207" s="259"/>
    </row>
    <row r="208" spans="2:13" ht="15" thickBot="1">
      <c r="B208" s="255"/>
      <c r="C208" s="256"/>
      <c r="D208" s="260"/>
      <c r="E208" s="261"/>
      <c r="F208" s="262"/>
      <c r="G208" s="260"/>
      <c r="H208" s="261"/>
      <c r="I208" s="262"/>
      <c r="J208" s="260"/>
      <c r="K208" s="261"/>
      <c r="L208" s="261"/>
      <c r="M208" s="262"/>
    </row>
    <row r="209" spans="2:13">
      <c r="B209" s="253" t="s">
        <v>598</v>
      </c>
      <c r="C209" s="254"/>
      <c r="D209" s="257"/>
      <c r="E209" s="258"/>
      <c r="F209" s="259"/>
      <c r="G209" s="257"/>
      <c r="H209" s="258"/>
      <c r="I209" s="259"/>
      <c r="J209" s="257"/>
      <c r="K209" s="258"/>
      <c r="L209" s="258"/>
      <c r="M209" s="259"/>
    </row>
    <row r="210" spans="2:13" ht="15" thickBot="1">
      <c r="B210" s="255"/>
      <c r="C210" s="256"/>
      <c r="D210" s="260"/>
      <c r="E210" s="261"/>
      <c r="F210" s="262"/>
      <c r="G210" s="260"/>
      <c r="H210" s="261"/>
      <c r="I210" s="262"/>
      <c r="J210" s="260"/>
      <c r="K210" s="261"/>
      <c r="L210" s="261"/>
      <c r="M210" s="262"/>
    </row>
    <row r="211" spans="2:13" ht="15" thickBot="1">
      <c r="B211" s="285"/>
      <c r="C211" s="286"/>
      <c r="D211" s="287"/>
      <c r="E211" s="288"/>
      <c r="F211" s="289"/>
      <c r="G211" s="287"/>
      <c r="H211" s="288"/>
      <c r="I211" s="289"/>
      <c r="J211" s="287"/>
      <c r="K211" s="288"/>
      <c r="L211" s="288"/>
      <c r="M211" s="289"/>
    </row>
    <row r="212" spans="2:13" ht="16.5" thickBot="1">
      <c r="B212" s="228" t="s">
        <v>570</v>
      </c>
      <c r="C212" s="229"/>
      <c r="D212" s="229"/>
      <c r="E212" s="229"/>
      <c r="F212" s="229"/>
      <c r="G212" s="229"/>
      <c r="H212" s="229"/>
      <c r="I212" s="229"/>
      <c r="J212" s="229"/>
      <c r="K212" s="229"/>
      <c r="L212" s="229"/>
      <c r="M212" s="230"/>
    </row>
    <row r="213" spans="2:13" ht="15" thickBot="1">
      <c r="B213" s="231" t="s">
        <v>571</v>
      </c>
      <c r="C213" s="232"/>
      <c r="D213" s="232"/>
      <c r="E213" s="232"/>
      <c r="F213" s="232"/>
      <c r="G213" s="232"/>
      <c r="H213" s="232"/>
      <c r="I213" s="232"/>
      <c r="J213" s="232"/>
      <c r="K213" s="232"/>
      <c r="L213" s="232"/>
      <c r="M213" s="233"/>
    </row>
    <row r="214" spans="2:13" ht="15" thickBot="1">
      <c r="B214" s="234" t="s">
        <v>572</v>
      </c>
      <c r="C214" s="235"/>
      <c r="D214" s="236" t="s">
        <v>573</v>
      </c>
      <c r="E214" s="237"/>
      <c r="F214" s="237"/>
      <c r="G214" s="237"/>
      <c r="H214" s="237"/>
      <c r="I214" s="238"/>
      <c r="J214" s="145" t="s">
        <v>574</v>
      </c>
      <c r="K214" s="146">
        <f>'ROLES DE SCRUM'!P13</f>
        <v>44384</v>
      </c>
      <c r="L214" s="239" t="s">
        <v>575</v>
      </c>
      <c r="M214" s="240"/>
    </row>
    <row r="215" spans="2:13" ht="15" thickBot="1">
      <c r="B215" s="147" t="s">
        <v>576</v>
      </c>
      <c r="C215" s="148"/>
      <c r="D215" s="241" t="s">
        <v>577</v>
      </c>
      <c r="E215" s="242"/>
      <c r="F215" s="242"/>
      <c r="G215" s="242"/>
      <c r="H215" s="242"/>
      <c r="I215" s="243"/>
      <c r="J215" s="145" t="s">
        <v>578</v>
      </c>
      <c r="K215" s="149">
        <v>0.85416666666666663</v>
      </c>
      <c r="L215" s="247">
        <v>12</v>
      </c>
      <c r="M215" s="248"/>
    </row>
    <row r="216" spans="2:13" ht="15" thickBot="1">
      <c r="B216" s="147"/>
      <c r="C216" s="148"/>
      <c r="D216" s="244"/>
      <c r="E216" s="245"/>
      <c r="F216" s="245"/>
      <c r="G216" s="245"/>
      <c r="H216" s="245"/>
      <c r="I216" s="246"/>
      <c r="J216" s="150" t="s">
        <v>579</v>
      </c>
      <c r="K216" s="151">
        <v>1</v>
      </c>
      <c r="L216" s="249"/>
      <c r="M216" s="250"/>
    </row>
    <row r="217" spans="2:13" ht="15" thickBot="1">
      <c r="B217" s="147"/>
      <c r="C217" s="148"/>
      <c r="D217" s="152"/>
      <c r="E217" s="153"/>
      <c r="F217" s="153"/>
      <c r="G217" s="153"/>
      <c r="H217" s="153"/>
      <c r="I217" s="154"/>
      <c r="J217" s="150" t="s">
        <v>580</v>
      </c>
      <c r="K217" s="151">
        <v>1</v>
      </c>
      <c r="L217" s="251"/>
      <c r="M217" s="252"/>
    </row>
    <row r="218" spans="2:13" ht="15" thickBot="1">
      <c r="B218" s="263" t="s">
        <v>581</v>
      </c>
      <c r="C218" s="264"/>
      <c r="D218" s="264"/>
      <c r="E218" s="264"/>
      <c r="F218" s="264"/>
      <c r="G218" s="264"/>
      <c r="H218" s="264"/>
      <c r="I218" s="264"/>
      <c r="J218" s="264"/>
      <c r="K218" s="264"/>
      <c r="L218" s="264"/>
      <c r="M218" s="265"/>
    </row>
    <row r="219" spans="2:13" ht="15" thickBot="1">
      <c r="B219" s="231" t="s">
        <v>582</v>
      </c>
      <c r="C219" s="232"/>
      <c r="D219" s="232"/>
      <c r="E219" s="232"/>
      <c r="F219" s="232"/>
      <c r="G219" s="232"/>
      <c r="H219" s="232"/>
      <c r="I219" s="232" t="s">
        <v>583</v>
      </c>
      <c r="J219" s="266"/>
      <c r="K219" s="267" t="s">
        <v>584</v>
      </c>
      <c r="L219" s="268"/>
      <c r="M219" s="269"/>
    </row>
    <row r="220" spans="2:13" ht="15" thickBot="1">
      <c r="B220" s="162" t="s">
        <v>585</v>
      </c>
      <c r="C220" s="163" t="s">
        <v>528</v>
      </c>
      <c r="D220" s="164"/>
      <c r="E220" s="164"/>
      <c r="F220" s="164"/>
      <c r="G220" s="164"/>
      <c r="H220" s="165"/>
      <c r="I220" s="164" t="s">
        <v>529</v>
      </c>
      <c r="J220" s="166"/>
      <c r="K220" s="151" t="s">
        <v>563</v>
      </c>
      <c r="L220" s="172" t="s">
        <v>565</v>
      </c>
      <c r="M220" s="155"/>
    </row>
    <row r="221" spans="2:13" ht="15" thickBot="1">
      <c r="B221" s="167" t="s">
        <v>586</v>
      </c>
      <c r="C221" s="163" t="s">
        <v>531</v>
      </c>
      <c r="D221" s="164"/>
      <c r="E221" s="164"/>
      <c r="F221" s="164"/>
      <c r="G221" s="164"/>
      <c r="H221" s="165"/>
      <c r="I221" s="164" t="s">
        <v>534</v>
      </c>
      <c r="J221" s="166"/>
      <c r="K221" s="156" t="s">
        <v>563</v>
      </c>
      <c r="L221" s="157" t="s">
        <v>565</v>
      </c>
      <c r="M221" s="158"/>
    </row>
    <row r="222" spans="2:13" ht="15" thickBot="1">
      <c r="B222" s="167" t="s">
        <v>588</v>
      </c>
      <c r="C222" s="163" t="s">
        <v>533</v>
      </c>
      <c r="D222" s="164"/>
      <c r="E222" s="164"/>
      <c r="F222" s="164"/>
      <c r="G222" s="164"/>
      <c r="H222" s="165"/>
      <c r="I222" s="164" t="s">
        <v>587</v>
      </c>
      <c r="J222" s="166"/>
      <c r="K222" s="156" t="s">
        <v>563</v>
      </c>
      <c r="L222" s="157" t="s">
        <v>565</v>
      </c>
      <c r="M222" s="158"/>
    </row>
    <row r="223" spans="2:13" ht="15" thickBot="1">
      <c r="B223" s="159" t="s">
        <v>589</v>
      </c>
      <c r="C223" s="150"/>
      <c r="D223" s="160"/>
      <c r="E223" s="160"/>
      <c r="F223" s="160"/>
      <c r="G223" s="160"/>
      <c r="H223" s="155"/>
      <c r="I223" s="160"/>
      <c r="J223" s="161"/>
      <c r="K223" s="157"/>
      <c r="L223" s="157"/>
      <c r="M223" s="158"/>
    </row>
    <row r="224" spans="2:13" ht="15" thickBot="1">
      <c r="B224" s="263" t="s">
        <v>590</v>
      </c>
      <c r="C224" s="264"/>
      <c r="D224" s="264"/>
      <c r="E224" s="264"/>
      <c r="F224" s="264"/>
      <c r="G224" s="264"/>
      <c r="H224" s="264"/>
      <c r="I224" s="264"/>
      <c r="J224" s="264"/>
      <c r="K224" s="264"/>
      <c r="L224" s="264"/>
      <c r="M224" s="265"/>
    </row>
    <row r="225" spans="2:13">
      <c r="B225" s="270" t="s">
        <v>582</v>
      </c>
      <c r="C225" s="271"/>
      <c r="D225" s="276" t="s">
        <v>591</v>
      </c>
      <c r="E225" s="277"/>
      <c r="F225" s="278"/>
      <c r="G225" s="276" t="s">
        <v>592</v>
      </c>
      <c r="H225" s="277"/>
      <c r="I225" s="278"/>
      <c r="J225" s="276" t="s">
        <v>593</v>
      </c>
      <c r="K225" s="277"/>
      <c r="L225" s="277"/>
      <c r="M225" s="278"/>
    </row>
    <row r="226" spans="2:13">
      <c r="B226" s="272"/>
      <c r="C226" s="273"/>
      <c r="D226" s="279"/>
      <c r="E226" s="280"/>
      <c r="F226" s="281"/>
      <c r="G226" s="279"/>
      <c r="H226" s="280"/>
      <c r="I226" s="281"/>
      <c r="J226" s="279"/>
      <c r="K226" s="280"/>
      <c r="L226" s="280"/>
      <c r="M226" s="281"/>
    </row>
    <row r="227" spans="2:13" ht="15" thickBot="1">
      <c r="B227" s="274"/>
      <c r="C227" s="275"/>
      <c r="D227" s="282"/>
      <c r="E227" s="283"/>
      <c r="F227" s="284"/>
      <c r="G227" s="282"/>
      <c r="H227" s="283"/>
      <c r="I227" s="284"/>
      <c r="J227" s="282"/>
      <c r="K227" s="283"/>
      <c r="L227" s="283"/>
      <c r="M227" s="284"/>
    </row>
    <row r="228" spans="2:13">
      <c r="B228" s="253" t="s">
        <v>594</v>
      </c>
      <c r="C228" s="254"/>
      <c r="D228" s="257"/>
      <c r="E228" s="258"/>
      <c r="F228" s="259"/>
      <c r="G228" s="257"/>
      <c r="H228" s="258"/>
      <c r="I228" s="259"/>
      <c r="J228" s="257"/>
      <c r="K228" s="258"/>
      <c r="L228" s="258"/>
      <c r="M228" s="259"/>
    </row>
    <row r="229" spans="2:13" ht="15" thickBot="1">
      <c r="B229" s="255"/>
      <c r="C229" s="256"/>
      <c r="D229" s="260"/>
      <c r="E229" s="261"/>
      <c r="F229" s="262"/>
      <c r="G229" s="260"/>
      <c r="H229" s="261"/>
      <c r="I229" s="262"/>
      <c r="J229" s="260"/>
      <c r="K229" s="261"/>
      <c r="L229" s="261"/>
      <c r="M229" s="262"/>
    </row>
    <row r="230" spans="2:13">
      <c r="B230" s="253" t="s">
        <v>598</v>
      </c>
      <c r="C230" s="254"/>
      <c r="D230" s="257"/>
      <c r="E230" s="258"/>
      <c r="F230" s="259"/>
      <c r="G230" s="257"/>
      <c r="H230" s="258"/>
      <c r="I230" s="259"/>
      <c r="J230" s="257"/>
      <c r="K230" s="258"/>
      <c r="L230" s="258"/>
      <c r="M230" s="259"/>
    </row>
    <row r="231" spans="2:13" ht="15" thickBot="1">
      <c r="B231" s="255"/>
      <c r="C231" s="256"/>
      <c r="D231" s="260"/>
      <c r="E231" s="261"/>
      <c r="F231" s="262"/>
      <c r="G231" s="260"/>
      <c r="H231" s="261"/>
      <c r="I231" s="262"/>
      <c r="J231" s="260"/>
      <c r="K231" s="261"/>
      <c r="L231" s="261"/>
      <c r="M231" s="262"/>
    </row>
    <row r="232" spans="2:13" ht="15" thickBot="1">
      <c r="B232" s="285"/>
      <c r="C232" s="286"/>
      <c r="D232" s="287"/>
      <c r="E232" s="288"/>
      <c r="F232" s="289"/>
      <c r="G232" s="287"/>
      <c r="H232" s="288"/>
      <c r="I232" s="289"/>
      <c r="J232" s="287"/>
      <c r="K232" s="288"/>
      <c r="L232" s="288"/>
      <c r="M232" s="289"/>
    </row>
    <row r="233" spans="2:13" ht="16.5" thickBot="1">
      <c r="B233" s="228" t="s">
        <v>570</v>
      </c>
      <c r="C233" s="229"/>
      <c r="D233" s="229"/>
      <c r="E233" s="229"/>
      <c r="F233" s="229"/>
      <c r="G233" s="229"/>
      <c r="H233" s="229"/>
      <c r="I233" s="229"/>
      <c r="J233" s="229"/>
      <c r="K233" s="229"/>
      <c r="L233" s="229"/>
      <c r="M233" s="230"/>
    </row>
    <row r="234" spans="2:13" ht="15" thickBot="1">
      <c r="B234" s="231" t="s">
        <v>571</v>
      </c>
      <c r="C234" s="232"/>
      <c r="D234" s="232"/>
      <c r="E234" s="232"/>
      <c r="F234" s="232"/>
      <c r="G234" s="232"/>
      <c r="H234" s="232"/>
      <c r="I234" s="232"/>
      <c r="J234" s="232"/>
      <c r="K234" s="232"/>
      <c r="L234" s="232"/>
      <c r="M234" s="233"/>
    </row>
    <row r="235" spans="2:13" ht="15" thickBot="1">
      <c r="B235" s="234" t="s">
        <v>572</v>
      </c>
      <c r="C235" s="235"/>
      <c r="D235" s="236" t="s">
        <v>573</v>
      </c>
      <c r="E235" s="237"/>
      <c r="F235" s="237"/>
      <c r="G235" s="237"/>
      <c r="H235" s="237"/>
      <c r="I235" s="238"/>
      <c r="J235" s="145" t="s">
        <v>574</v>
      </c>
      <c r="K235" s="146">
        <f>'ROLES DE SCRUM'!P14</f>
        <v>44386</v>
      </c>
      <c r="L235" s="239" t="s">
        <v>575</v>
      </c>
      <c r="M235" s="240"/>
    </row>
    <row r="236" spans="2:13" ht="15" thickBot="1">
      <c r="B236" s="147" t="s">
        <v>576</v>
      </c>
      <c r="C236" s="148"/>
      <c r="D236" s="241" t="s">
        <v>577</v>
      </c>
      <c r="E236" s="242"/>
      <c r="F236" s="242"/>
      <c r="G236" s="242"/>
      <c r="H236" s="242"/>
      <c r="I236" s="243"/>
      <c r="J236" s="145" t="s">
        <v>578</v>
      </c>
      <c r="K236" s="149">
        <v>0.85416666666666663</v>
      </c>
      <c r="L236" s="247">
        <v>13</v>
      </c>
      <c r="M236" s="248"/>
    </row>
    <row r="237" spans="2:13" ht="15" thickBot="1">
      <c r="B237" s="147"/>
      <c r="C237" s="148"/>
      <c r="D237" s="244"/>
      <c r="E237" s="245"/>
      <c r="F237" s="245"/>
      <c r="G237" s="245"/>
      <c r="H237" s="245"/>
      <c r="I237" s="246"/>
      <c r="J237" s="150" t="s">
        <v>579</v>
      </c>
      <c r="K237" s="151">
        <v>1</v>
      </c>
      <c r="L237" s="249"/>
      <c r="M237" s="250"/>
    </row>
    <row r="238" spans="2:13" ht="15" thickBot="1">
      <c r="B238" s="147"/>
      <c r="C238" s="148"/>
      <c r="D238" s="152"/>
      <c r="E238" s="153"/>
      <c r="F238" s="153"/>
      <c r="G238" s="153"/>
      <c r="H238" s="153"/>
      <c r="I238" s="154"/>
      <c r="J238" s="150" t="s">
        <v>580</v>
      </c>
      <c r="K238" s="151">
        <v>1</v>
      </c>
      <c r="L238" s="251"/>
      <c r="M238" s="252"/>
    </row>
    <row r="239" spans="2:13" ht="15" thickBot="1">
      <c r="B239" s="263" t="s">
        <v>581</v>
      </c>
      <c r="C239" s="264"/>
      <c r="D239" s="264"/>
      <c r="E239" s="264"/>
      <c r="F239" s="264"/>
      <c r="G239" s="264"/>
      <c r="H239" s="264"/>
      <c r="I239" s="264"/>
      <c r="J239" s="264"/>
      <c r="K239" s="264"/>
      <c r="L239" s="264"/>
      <c r="M239" s="265"/>
    </row>
    <row r="240" spans="2:13" ht="15" thickBot="1">
      <c r="B240" s="231" t="s">
        <v>582</v>
      </c>
      <c r="C240" s="232"/>
      <c r="D240" s="232"/>
      <c r="E240" s="232"/>
      <c r="F240" s="232"/>
      <c r="G240" s="232"/>
      <c r="H240" s="232"/>
      <c r="I240" s="232" t="s">
        <v>583</v>
      </c>
      <c r="J240" s="266"/>
      <c r="K240" s="267" t="s">
        <v>584</v>
      </c>
      <c r="L240" s="268"/>
      <c r="M240" s="269"/>
    </row>
    <row r="241" spans="2:13" ht="15" thickBot="1">
      <c r="B241" s="162" t="s">
        <v>585</v>
      </c>
      <c r="C241" s="163" t="s">
        <v>528</v>
      </c>
      <c r="D241" s="164"/>
      <c r="E241" s="164"/>
      <c r="F241" s="164"/>
      <c r="G241" s="164"/>
      <c r="H241" s="165"/>
      <c r="I241" s="164" t="s">
        <v>529</v>
      </c>
      <c r="J241" s="166"/>
      <c r="K241" s="151" t="s">
        <v>563</v>
      </c>
      <c r="L241" s="172" t="s">
        <v>565</v>
      </c>
      <c r="M241" s="155"/>
    </row>
    <row r="242" spans="2:13" ht="15" thickBot="1">
      <c r="B242" s="167" t="s">
        <v>586</v>
      </c>
      <c r="C242" s="163" t="s">
        <v>531</v>
      </c>
      <c r="D242" s="164"/>
      <c r="E242" s="164"/>
      <c r="F242" s="164"/>
      <c r="G242" s="164"/>
      <c r="H242" s="165"/>
      <c r="I242" s="164" t="s">
        <v>534</v>
      </c>
      <c r="J242" s="166"/>
      <c r="K242" s="156" t="s">
        <v>563</v>
      </c>
      <c r="L242" s="157" t="s">
        <v>565</v>
      </c>
      <c r="M242" s="158"/>
    </row>
    <row r="243" spans="2:13" ht="15" thickBot="1">
      <c r="B243" s="167" t="s">
        <v>588</v>
      </c>
      <c r="C243" s="163" t="s">
        <v>533</v>
      </c>
      <c r="D243" s="164"/>
      <c r="E243" s="164"/>
      <c r="F243" s="164"/>
      <c r="G243" s="164"/>
      <c r="H243" s="165"/>
      <c r="I243" s="164" t="s">
        <v>587</v>
      </c>
      <c r="J243" s="166"/>
      <c r="K243" s="156" t="s">
        <v>563</v>
      </c>
      <c r="L243" s="157" t="s">
        <v>565</v>
      </c>
      <c r="M243" s="158"/>
    </row>
    <row r="244" spans="2:13" ht="15" thickBot="1">
      <c r="B244" s="159" t="s">
        <v>589</v>
      </c>
      <c r="C244" s="150"/>
      <c r="D244" s="160"/>
      <c r="E244" s="160"/>
      <c r="F244" s="160"/>
      <c r="G244" s="160"/>
      <c r="H244" s="155"/>
      <c r="I244" s="160"/>
      <c r="J244" s="161"/>
      <c r="K244" s="157"/>
      <c r="L244" s="157"/>
      <c r="M244" s="158"/>
    </row>
    <row r="245" spans="2:13" ht="15" thickBot="1">
      <c r="B245" s="263" t="s">
        <v>590</v>
      </c>
      <c r="C245" s="264"/>
      <c r="D245" s="264"/>
      <c r="E245" s="264"/>
      <c r="F245" s="264"/>
      <c r="G245" s="264"/>
      <c r="H245" s="264"/>
      <c r="I245" s="264"/>
      <c r="J245" s="264"/>
      <c r="K245" s="264"/>
      <c r="L245" s="264"/>
      <c r="M245" s="265"/>
    </row>
    <row r="246" spans="2:13">
      <c r="B246" s="270" t="s">
        <v>582</v>
      </c>
      <c r="C246" s="271"/>
      <c r="D246" s="276" t="s">
        <v>591</v>
      </c>
      <c r="E246" s="277"/>
      <c r="F246" s="278"/>
      <c r="G246" s="276" t="s">
        <v>592</v>
      </c>
      <c r="H246" s="277"/>
      <c r="I246" s="278"/>
      <c r="J246" s="276" t="s">
        <v>593</v>
      </c>
      <c r="K246" s="277"/>
      <c r="L246" s="277"/>
      <c r="M246" s="278"/>
    </row>
    <row r="247" spans="2:13">
      <c r="B247" s="272"/>
      <c r="C247" s="273"/>
      <c r="D247" s="279"/>
      <c r="E247" s="280"/>
      <c r="F247" s="281"/>
      <c r="G247" s="279"/>
      <c r="H247" s="280"/>
      <c r="I247" s="281"/>
      <c r="J247" s="279"/>
      <c r="K247" s="280"/>
      <c r="L247" s="280"/>
      <c r="M247" s="281"/>
    </row>
    <row r="248" spans="2:13" ht="15" thickBot="1">
      <c r="B248" s="274"/>
      <c r="C248" s="275"/>
      <c r="D248" s="282"/>
      <c r="E248" s="283"/>
      <c r="F248" s="284"/>
      <c r="G248" s="282"/>
      <c r="H248" s="283"/>
      <c r="I248" s="284"/>
      <c r="J248" s="282"/>
      <c r="K248" s="283"/>
      <c r="L248" s="283"/>
      <c r="M248" s="284"/>
    </row>
    <row r="249" spans="2:13">
      <c r="B249" s="253" t="s">
        <v>594</v>
      </c>
      <c r="C249" s="254"/>
      <c r="D249" s="257"/>
      <c r="E249" s="258"/>
      <c r="F249" s="259"/>
      <c r="G249" s="257"/>
      <c r="H249" s="258"/>
      <c r="I249" s="259"/>
      <c r="J249" s="257"/>
      <c r="K249" s="258"/>
      <c r="L249" s="258"/>
      <c r="M249" s="259"/>
    </row>
    <row r="250" spans="2:13" ht="15" thickBot="1">
      <c r="B250" s="255"/>
      <c r="C250" s="256"/>
      <c r="D250" s="260"/>
      <c r="E250" s="261"/>
      <c r="F250" s="262"/>
      <c r="G250" s="260"/>
      <c r="H250" s="261"/>
      <c r="I250" s="262"/>
      <c r="J250" s="260"/>
      <c r="K250" s="261"/>
      <c r="L250" s="261"/>
      <c r="M250" s="262"/>
    </row>
    <row r="251" spans="2:13">
      <c r="B251" s="253" t="s">
        <v>598</v>
      </c>
      <c r="C251" s="254"/>
      <c r="D251" s="257"/>
      <c r="E251" s="258"/>
      <c r="F251" s="259"/>
      <c r="G251" s="257"/>
      <c r="H251" s="258"/>
      <c r="I251" s="259"/>
      <c r="J251" s="257"/>
      <c r="K251" s="258"/>
      <c r="L251" s="258"/>
      <c r="M251" s="259"/>
    </row>
    <row r="252" spans="2:13" ht="15" thickBot="1">
      <c r="B252" s="255"/>
      <c r="C252" s="256"/>
      <c r="D252" s="260"/>
      <c r="E252" s="261"/>
      <c r="F252" s="262"/>
      <c r="G252" s="260"/>
      <c r="H252" s="261"/>
      <c r="I252" s="262"/>
      <c r="J252" s="260"/>
      <c r="K252" s="261"/>
      <c r="L252" s="261"/>
      <c r="M252" s="262"/>
    </row>
    <row r="253" spans="2:13" ht="15" thickBot="1">
      <c r="B253" s="285"/>
      <c r="C253" s="286"/>
      <c r="D253" s="287"/>
      <c r="E253" s="288"/>
      <c r="F253" s="289"/>
      <c r="G253" s="287"/>
      <c r="H253" s="288"/>
      <c r="I253" s="289"/>
      <c r="J253" s="287"/>
      <c r="K253" s="288"/>
      <c r="L253" s="288"/>
      <c r="M253" s="289"/>
    </row>
    <row r="254" spans="2:13" ht="16.5" thickBot="1">
      <c r="B254" s="228" t="s">
        <v>570</v>
      </c>
      <c r="C254" s="229"/>
      <c r="D254" s="229"/>
      <c r="E254" s="229"/>
      <c r="F254" s="229"/>
      <c r="G254" s="229"/>
      <c r="H254" s="229"/>
      <c r="I254" s="229"/>
      <c r="J254" s="229"/>
      <c r="K254" s="229"/>
      <c r="L254" s="229"/>
      <c r="M254" s="230"/>
    </row>
    <row r="255" spans="2:13" ht="15" thickBot="1">
      <c r="B255" s="231" t="s">
        <v>571</v>
      </c>
      <c r="C255" s="232"/>
      <c r="D255" s="232"/>
      <c r="E255" s="232"/>
      <c r="F255" s="232"/>
      <c r="G255" s="232"/>
      <c r="H255" s="232"/>
      <c r="I255" s="232"/>
      <c r="J255" s="232"/>
      <c r="K255" s="232"/>
      <c r="L255" s="232"/>
      <c r="M255" s="233"/>
    </row>
    <row r="256" spans="2:13" ht="15" thickBot="1">
      <c r="B256" s="234" t="s">
        <v>572</v>
      </c>
      <c r="C256" s="235"/>
      <c r="D256" s="236" t="s">
        <v>573</v>
      </c>
      <c r="E256" s="237"/>
      <c r="F256" s="237"/>
      <c r="G256" s="237"/>
      <c r="H256" s="237"/>
      <c r="I256" s="238"/>
      <c r="J256" s="145" t="s">
        <v>574</v>
      </c>
      <c r="K256" s="146">
        <f>'ROLES DE SCRUM'!P15</f>
        <v>44389</v>
      </c>
      <c r="L256" s="239" t="s">
        <v>575</v>
      </c>
      <c r="M256" s="240"/>
    </row>
    <row r="257" spans="2:13" ht="15" thickBot="1">
      <c r="B257" s="147" t="s">
        <v>576</v>
      </c>
      <c r="C257" s="148"/>
      <c r="D257" s="241" t="s">
        <v>577</v>
      </c>
      <c r="E257" s="242"/>
      <c r="F257" s="242"/>
      <c r="G257" s="242"/>
      <c r="H257" s="242"/>
      <c r="I257" s="243"/>
      <c r="J257" s="145" t="s">
        <v>578</v>
      </c>
      <c r="K257" s="149">
        <v>0.85416666666666663</v>
      </c>
      <c r="L257" s="247">
        <v>14</v>
      </c>
      <c r="M257" s="248"/>
    </row>
    <row r="258" spans="2:13" ht="15" thickBot="1">
      <c r="B258" s="147"/>
      <c r="C258" s="148"/>
      <c r="D258" s="244"/>
      <c r="E258" s="245"/>
      <c r="F258" s="245"/>
      <c r="G258" s="245"/>
      <c r="H258" s="245"/>
      <c r="I258" s="246"/>
      <c r="J258" s="150" t="s">
        <v>579</v>
      </c>
      <c r="K258" s="151">
        <v>1</v>
      </c>
      <c r="L258" s="249"/>
      <c r="M258" s="250"/>
    </row>
    <row r="259" spans="2:13" ht="15" thickBot="1">
      <c r="B259" s="147"/>
      <c r="C259" s="148"/>
      <c r="D259" s="152"/>
      <c r="E259" s="153"/>
      <c r="F259" s="153"/>
      <c r="G259" s="153"/>
      <c r="H259" s="153"/>
      <c r="I259" s="154"/>
      <c r="J259" s="150" t="s">
        <v>580</v>
      </c>
      <c r="K259" s="151">
        <v>1</v>
      </c>
      <c r="L259" s="251"/>
      <c r="M259" s="252"/>
    </row>
    <row r="260" spans="2:13" ht="15" thickBot="1">
      <c r="B260" s="263" t="s">
        <v>581</v>
      </c>
      <c r="C260" s="264"/>
      <c r="D260" s="264"/>
      <c r="E260" s="264"/>
      <c r="F260" s="264"/>
      <c r="G260" s="264"/>
      <c r="H260" s="264"/>
      <c r="I260" s="264"/>
      <c r="J260" s="264"/>
      <c r="K260" s="264"/>
      <c r="L260" s="264"/>
      <c r="M260" s="265"/>
    </row>
    <row r="261" spans="2:13" ht="15" thickBot="1">
      <c r="B261" s="231" t="s">
        <v>582</v>
      </c>
      <c r="C261" s="232"/>
      <c r="D261" s="232"/>
      <c r="E261" s="232"/>
      <c r="F261" s="232"/>
      <c r="G261" s="232"/>
      <c r="H261" s="232"/>
      <c r="I261" s="232" t="s">
        <v>583</v>
      </c>
      <c r="J261" s="266"/>
      <c r="K261" s="267" t="s">
        <v>584</v>
      </c>
      <c r="L261" s="268"/>
      <c r="M261" s="269"/>
    </row>
    <row r="262" spans="2:13" ht="15" thickBot="1">
      <c r="B262" s="162" t="s">
        <v>585</v>
      </c>
      <c r="C262" s="163" t="s">
        <v>528</v>
      </c>
      <c r="D262" s="164"/>
      <c r="E262" s="164"/>
      <c r="F262" s="164"/>
      <c r="G262" s="164"/>
      <c r="H262" s="165"/>
      <c r="I262" s="164" t="s">
        <v>529</v>
      </c>
      <c r="J262" s="166"/>
      <c r="K262" s="151" t="s">
        <v>563</v>
      </c>
      <c r="L262" s="172" t="s">
        <v>565</v>
      </c>
      <c r="M262" s="155"/>
    </row>
    <row r="263" spans="2:13" ht="15" thickBot="1">
      <c r="B263" s="167" t="s">
        <v>586</v>
      </c>
      <c r="C263" s="163" t="s">
        <v>531</v>
      </c>
      <c r="D263" s="164"/>
      <c r="E263" s="164"/>
      <c r="F263" s="164"/>
      <c r="G263" s="164"/>
      <c r="H263" s="165"/>
      <c r="I263" s="164" t="s">
        <v>534</v>
      </c>
      <c r="J263" s="166"/>
      <c r="K263" s="156" t="s">
        <v>563</v>
      </c>
      <c r="L263" s="157" t="s">
        <v>565</v>
      </c>
      <c r="M263" s="158"/>
    </row>
    <row r="264" spans="2:13" ht="15" thickBot="1">
      <c r="B264" s="167" t="s">
        <v>588</v>
      </c>
      <c r="C264" s="163" t="s">
        <v>533</v>
      </c>
      <c r="D264" s="164"/>
      <c r="E264" s="164"/>
      <c r="F264" s="164"/>
      <c r="G264" s="164"/>
      <c r="H264" s="165"/>
      <c r="I264" s="164" t="s">
        <v>587</v>
      </c>
      <c r="J264" s="166"/>
      <c r="K264" s="156" t="s">
        <v>563</v>
      </c>
      <c r="L264" s="157" t="s">
        <v>565</v>
      </c>
      <c r="M264" s="158"/>
    </row>
    <row r="265" spans="2:13" ht="15" thickBot="1">
      <c r="B265" s="159" t="s">
        <v>589</v>
      </c>
      <c r="C265" s="150"/>
      <c r="D265" s="160"/>
      <c r="E265" s="160"/>
      <c r="F265" s="160"/>
      <c r="G265" s="160"/>
      <c r="H265" s="155"/>
      <c r="I265" s="160"/>
      <c r="J265" s="161"/>
      <c r="K265" s="157"/>
      <c r="L265" s="157"/>
      <c r="M265" s="158"/>
    </row>
    <row r="266" spans="2:13" ht="15" thickBot="1">
      <c r="B266" s="263" t="s">
        <v>590</v>
      </c>
      <c r="C266" s="264"/>
      <c r="D266" s="264"/>
      <c r="E266" s="264"/>
      <c r="F266" s="264"/>
      <c r="G266" s="264"/>
      <c r="H266" s="264"/>
      <c r="I266" s="264"/>
      <c r="J266" s="264"/>
      <c r="K266" s="264"/>
      <c r="L266" s="264"/>
      <c r="M266" s="265"/>
    </row>
    <row r="267" spans="2:13">
      <c r="B267" s="270" t="s">
        <v>582</v>
      </c>
      <c r="C267" s="271"/>
      <c r="D267" s="276" t="s">
        <v>591</v>
      </c>
      <c r="E267" s="277"/>
      <c r="F267" s="278"/>
      <c r="G267" s="276" t="s">
        <v>592</v>
      </c>
      <c r="H267" s="277"/>
      <c r="I267" s="278"/>
      <c r="J267" s="276" t="s">
        <v>593</v>
      </c>
      <c r="K267" s="277"/>
      <c r="L267" s="277"/>
      <c r="M267" s="278"/>
    </row>
    <row r="268" spans="2:13">
      <c r="B268" s="272"/>
      <c r="C268" s="273"/>
      <c r="D268" s="279"/>
      <c r="E268" s="280"/>
      <c r="F268" s="281"/>
      <c r="G268" s="279"/>
      <c r="H268" s="280"/>
      <c r="I268" s="281"/>
      <c r="J268" s="279"/>
      <c r="K268" s="280"/>
      <c r="L268" s="280"/>
      <c r="M268" s="281"/>
    </row>
    <row r="269" spans="2:13" ht="15" thickBot="1">
      <c r="B269" s="274"/>
      <c r="C269" s="275"/>
      <c r="D269" s="282"/>
      <c r="E269" s="283"/>
      <c r="F269" s="284"/>
      <c r="G269" s="282"/>
      <c r="H269" s="283"/>
      <c r="I269" s="284"/>
      <c r="J269" s="282"/>
      <c r="K269" s="283"/>
      <c r="L269" s="283"/>
      <c r="M269" s="284"/>
    </row>
    <row r="270" spans="2:13">
      <c r="B270" s="253" t="s">
        <v>594</v>
      </c>
      <c r="C270" s="254"/>
      <c r="D270" s="257"/>
      <c r="E270" s="258"/>
      <c r="F270" s="259"/>
      <c r="G270" s="257"/>
      <c r="H270" s="258"/>
      <c r="I270" s="259"/>
      <c r="J270" s="257"/>
      <c r="K270" s="258"/>
      <c r="L270" s="258"/>
      <c r="M270" s="259"/>
    </row>
    <row r="271" spans="2:13" ht="15" thickBot="1">
      <c r="B271" s="255"/>
      <c r="C271" s="256"/>
      <c r="D271" s="260"/>
      <c r="E271" s="261"/>
      <c r="F271" s="262"/>
      <c r="G271" s="260"/>
      <c r="H271" s="261"/>
      <c r="I271" s="262"/>
      <c r="J271" s="260"/>
      <c r="K271" s="261"/>
      <c r="L271" s="261"/>
      <c r="M271" s="262"/>
    </row>
    <row r="272" spans="2:13">
      <c r="B272" s="253" t="s">
        <v>598</v>
      </c>
      <c r="C272" s="254"/>
      <c r="D272" s="257"/>
      <c r="E272" s="258"/>
      <c r="F272" s="259"/>
      <c r="G272" s="257"/>
      <c r="H272" s="258"/>
      <c r="I272" s="259"/>
      <c r="J272" s="257"/>
      <c r="K272" s="258"/>
      <c r="L272" s="258"/>
      <c r="M272" s="259"/>
    </row>
    <row r="273" spans="2:13" ht="15" thickBot="1">
      <c r="B273" s="255"/>
      <c r="C273" s="256"/>
      <c r="D273" s="260"/>
      <c r="E273" s="261"/>
      <c r="F273" s="262"/>
      <c r="G273" s="260"/>
      <c r="H273" s="261"/>
      <c r="I273" s="262"/>
      <c r="J273" s="260"/>
      <c r="K273" s="261"/>
      <c r="L273" s="261"/>
      <c r="M273" s="262"/>
    </row>
    <row r="274" spans="2:13" ht="15" thickBot="1">
      <c r="B274" s="285"/>
      <c r="C274" s="286"/>
      <c r="D274" s="287"/>
      <c r="E274" s="288"/>
      <c r="F274" s="289"/>
      <c r="G274" s="287"/>
      <c r="H274" s="288"/>
      <c r="I274" s="289"/>
      <c r="J274" s="287"/>
      <c r="K274" s="288"/>
      <c r="L274" s="288"/>
      <c r="M274" s="289"/>
    </row>
    <row r="275" spans="2:13" ht="16.5" thickBot="1">
      <c r="B275" s="228" t="s">
        <v>570</v>
      </c>
      <c r="C275" s="229"/>
      <c r="D275" s="229"/>
      <c r="E275" s="229"/>
      <c r="F275" s="229"/>
      <c r="G275" s="229"/>
      <c r="H275" s="229"/>
      <c r="I275" s="229"/>
      <c r="J275" s="229"/>
      <c r="K275" s="229"/>
      <c r="L275" s="229"/>
      <c r="M275" s="230"/>
    </row>
    <row r="276" spans="2:13" ht="15" thickBot="1">
      <c r="B276" s="231" t="s">
        <v>571</v>
      </c>
      <c r="C276" s="232"/>
      <c r="D276" s="232"/>
      <c r="E276" s="232"/>
      <c r="F276" s="232"/>
      <c r="G276" s="232"/>
      <c r="H276" s="232"/>
      <c r="I276" s="232"/>
      <c r="J276" s="232"/>
      <c r="K276" s="232"/>
      <c r="L276" s="232"/>
      <c r="M276" s="233"/>
    </row>
    <row r="277" spans="2:13" ht="15" thickBot="1">
      <c r="B277" s="234" t="s">
        <v>572</v>
      </c>
      <c r="C277" s="235"/>
      <c r="D277" s="236" t="s">
        <v>573</v>
      </c>
      <c r="E277" s="237"/>
      <c r="F277" s="237"/>
      <c r="G277" s="237"/>
      <c r="H277" s="237"/>
      <c r="I277" s="238"/>
      <c r="J277" s="145" t="s">
        <v>574</v>
      </c>
      <c r="K277" s="146">
        <f>'ROLES DE SCRUM'!P16</f>
        <v>44391</v>
      </c>
      <c r="L277" s="239" t="s">
        <v>575</v>
      </c>
      <c r="M277" s="240"/>
    </row>
    <row r="278" spans="2:13" ht="15" thickBot="1">
      <c r="B278" s="147" t="s">
        <v>576</v>
      </c>
      <c r="C278" s="148"/>
      <c r="D278" s="241" t="s">
        <v>577</v>
      </c>
      <c r="E278" s="242"/>
      <c r="F278" s="242"/>
      <c r="G278" s="242"/>
      <c r="H278" s="242"/>
      <c r="I278" s="243"/>
      <c r="J278" s="145" t="s">
        <v>578</v>
      </c>
      <c r="K278" s="149">
        <v>0.85416666666666663</v>
      </c>
      <c r="L278" s="247">
        <v>15</v>
      </c>
      <c r="M278" s="248"/>
    </row>
    <row r="279" spans="2:13" ht="15" thickBot="1">
      <c r="B279" s="147"/>
      <c r="C279" s="148"/>
      <c r="D279" s="244"/>
      <c r="E279" s="245"/>
      <c r="F279" s="245"/>
      <c r="G279" s="245"/>
      <c r="H279" s="245"/>
      <c r="I279" s="246"/>
      <c r="J279" s="150" t="s">
        <v>579</v>
      </c>
      <c r="K279" s="151">
        <v>1</v>
      </c>
      <c r="L279" s="249"/>
      <c r="M279" s="250"/>
    </row>
    <row r="280" spans="2:13" ht="15" thickBot="1">
      <c r="B280" s="147"/>
      <c r="C280" s="148"/>
      <c r="D280" s="152"/>
      <c r="E280" s="153"/>
      <c r="F280" s="153"/>
      <c r="G280" s="153"/>
      <c r="H280" s="153"/>
      <c r="I280" s="154"/>
      <c r="J280" s="150" t="s">
        <v>580</v>
      </c>
      <c r="K280" s="151">
        <v>1</v>
      </c>
      <c r="L280" s="251"/>
      <c r="M280" s="252"/>
    </row>
    <row r="281" spans="2:13" ht="15" thickBot="1">
      <c r="B281" s="263" t="s">
        <v>581</v>
      </c>
      <c r="C281" s="264"/>
      <c r="D281" s="264"/>
      <c r="E281" s="264"/>
      <c r="F281" s="264"/>
      <c r="G281" s="264"/>
      <c r="H281" s="264"/>
      <c r="I281" s="264"/>
      <c r="J281" s="264"/>
      <c r="K281" s="264"/>
      <c r="L281" s="264"/>
      <c r="M281" s="265"/>
    </row>
    <row r="282" spans="2:13" ht="15" thickBot="1">
      <c r="B282" s="231" t="s">
        <v>582</v>
      </c>
      <c r="C282" s="232"/>
      <c r="D282" s="232"/>
      <c r="E282" s="232"/>
      <c r="F282" s="232"/>
      <c r="G282" s="232"/>
      <c r="H282" s="232"/>
      <c r="I282" s="232" t="s">
        <v>583</v>
      </c>
      <c r="J282" s="266"/>
      <c r="K282" s="267" t="s">
        <v>584</v>
      </c>
      <c r="L282" s="268"/>
      <c r="M282" s="269"/>
    </row>
    <row r="283" spans="2:13" ht="15" thickBot="1">
      <c r="B283" s="162" t="s">
        <v>585</v>
      </c>
      <c r="C283" s="163" t="s">
        <v>528</v>
      </c>
      <c r="D283" s="164"/>
      <c r="E283" s="164"/>
      <c r="F283" s="164"/>
      <c r="G283" s="164"/>
      <c r="H283" s="165"/>
      <c r="I283" s="164" t="s">
        <v>529</v>
      </c>
      <c r="J283" s="166"/>
      <c r="K283" s="151" t="s">
        <v>563</v>
      </c>
      <c r="L283" s="172" t="s">
        <v>565</v>
      </c>
      <c r="M283" s="155"/>
    </row>
    <row r="284" spans="2:13" ht="15" thickBot="1">
      <c r="B284" s="167" t="s">
        <v>586</v>
      </c>
      <c r="C284" s="163" t="s">
        <v>531</v>
      </c>
      <c r="D284" s="164"/>
      <c r="E284" s="164"/>
      <c r="F284" s="164"/>
      <c r="G284" s="164"/>
      <c r="H284" s="165"/>
      <c r="I284" s="164" t="s">
        <v>534</v>
      </c>
      <c r="J284" s="166"/>
      <c r="K284" s="156" t="s">
        <v>563</v>
      </c>
      <c r="L284" s="157" t="s">
        <v>565</v>
      </c>
      <c r="M284" s="158"/>
    </row>
    <row r="285" spans="2:13" ht="15" thickBot="1">
      <c r="B285" s="167" t="s">
        <v>588</v>
      </c>
      <c r="C285" s="163" t="s">
        <v>533</v>
      </c>
      <c r="D285" s="164"/>
      <c r="E285" s="164"/>
      <c r="F285" s="164"/>
      <c r="G285" s="164"/>
      <c r="H285" s="165"/>
      <c r="I285" s="164" t="s">
        <v>587</v>
      </c>
      <c r="J285" s="166"/>
      <c r="K285" s="156" t="s">
        <v>563</v>
      </c>
      <c r="L285" s="157" t="s">
        <v>565</v>
      </c>
      <c r="M285" s="158"/>
    </row>
    <row r="286" spans="2:13" ht="15" thickBot="1">
      <c r="B286" s="159" t="s">
        <v>589</v>
      </c>
      <c r="C286" s="150"/>
      <c r="D286" s="160"/>
      <c r="E286" s="160"/>
      <c r="F286" s="160"/>
      <c r="G286" s="160"/>
      <c r="H286" s="155"/>
      <c r="I286" s="160"/>
      <c r="J286" s="161"/>
      <c r="K286" s="157"/>
      <c r="L286" s="157"/>
      <c r="M286" s="158"/>
    </row>
    <row r="287" spans="2:13" ht="15" thickBot="1">
      <c r="B287" s="263" t="s">
        <v>590</v>
      </c>
      <c r="C287" s="264"/>
      <c r="D287" s="264"/>
      <c r="E287" s="264"/>
      <c r="F287" s="264"/>
      <c r="G287" s="264"/>
      <c r="H287" s="264"/>
      <c r="I287" s="264"/>
      <c r="J287" s="264"/>
      <c r="K287" s="264"/>
      <c r="L287" s="264"/>
      <c r="M287" s="265"/>
    </row>
    <row r="288" spans="2:13">
      <c r="B288" s="270" t="s">
        <v>582</v>
      </c>
      <c r="C288" s="271"/>
      <c r="D288" s="276" t="s">
        <v>591</v>
      </c>
      <c r="E288" s="277"/>
      <c r="F288" s="278"/>
      <c r="G288" s="276" t="s">
        <v>592</v>
      </c>
      <c r="H288" s="277"/>
      <c r="I288" s="278"/>
      <c r="J288" s="276" t="s">
        <v>593</v>
      </c>
      <c r="K288" s="277"/>
      <c r="L288" s="277"/>
      <c r="M288" s="278"/>
    </row>
    <row r="289" spans="2:13">
      <c r="B289" s="272"/>
      <c r="C289" s="273"/>
      <c r="D289" s="279"/>
      <c r="E289" s="280"/>
      <c r="F289" s="281"/>
      <c r="G289" s="279"/>
      <c r="H289" s="280"/>
      <c r="I289" s="281"/>
      <c r="J289" s="279"/>
      <c r="K289" s="280"/>
      <c r="L289" s="280"/>
      <c r="M289" s="281"/>
    </row>
    <row r="290" spans="2:13" ht="15" thickBot="1">
      <c r="B290" s="274"/>
      <c r="C290" s="275"/>
      <c r="D290" s="282"/>
      <c r="E290" s="283"/>
      <c r="F290" s="284"/>
      <c r="G290" s="282"/>
      <c r="H290" s="283"/>
      <c r="I290" s="284"/>
      <c r="J290" s="282"/>
      <c r="K290" s="283"/>
      <c r="L290" s="283"/>
      <c r="M290" s="284"/>
    </row>
    <row r="291" spans="2:13">
      <c r="B291" s="253" t="s">
        <v>594</v>
      </c>
      <c r="C291" s="254"/>
      <c r="D291" s="257"/>
      <c r="E291" s="258"/>
      <c r="F291" s="259"/>
      <c r="G291" s="257"/>
      <c r="H291" s="258"/>
      <c r="I291" s="259"/>
      <c r="J291" s="257"/>
      <c r="K291" s="258"/>
      <c r="L291" s="258"/>
      <c r="M291" s="259"/>
    </row>
    <row r="292" spans="2:13" ht="15" thickBot="1">
      <c r="B292" s="255"/>
      <c r="C292" s="256"/>
      <c r="D292" s="260"/>
      <c r="E292" s="261"/>
      <c r="F292" s="262"/>
      <c r="G292" s="260"/>
      <c r="H292" s="261"/>
      <c r="I292" s="262"/>
      <c r="J292" s="260"/>
      <c r="K292" s="261"/>
      <c r="L292" s="261"/>
      <c r="M292" s="262"/>
    </row>
    <row r="293" spans="2:13">
      <c r="B293" s="253" t="s">
        <v>598</v>
      </c>
      <c r="C293" s="254"/>
      <c r="D293" s="257"/>
      <c r="E293" s="258"/>
      <c r="F293" s="259"/>
      <c r="G293" s="257"/>
      <c r="H293" s="258"/>
      <c r="I293" s="259"/>
      <c r="J293" s="257"/>
      <c r="K293" s="258"/>
      <c r="L293" s="258"/>
      <c r="M293" s="259"/>
    </row>
    <row r="294" spans="2:13" ht="15" thickBot="1">
      <c r="B294" s="255"/>
      <c r="C294" s="256"/>
      <c r="D294" s="260"/>
      <c r="E294" s="261"/>
      <c r="F294" s="262"/>
      <c r="G294" s="260"/>
      <c r="H294" s="261"/>
      <c r="I294" s="262"/>
      <c r="J294" s="260"/>
      <c r="K294" s="261"/>
      <c r="L294" s="261"/>
      <c r="M294" s="262"/>
    </row>
    <row r="295" spans="2:13" ht="15" thickBot="1">
      <c r="B295" s="285"/>
      <c r="C295" s="286"/>
      <c r="D295" s="287"/>
      <c r="E295" s="288"/>
      <c r="F295" s="289"/>
      <c r="G295" s="287"/>
      <c r="H295" s="288"/>
      <c r="I295" s="289"/>
      <c r="J295" s="287"/>
      <c r="K295" s="288"/>
      <c r="L295" s="288"/>
      <c r="M295" s="289"/>
    </row>
    <row r="296" spans="2:13" ht="16.5" thickBot="1">
      <c r="B296" s="228" t="s">
        <v>570</v>
      </c>
      <c r="C296" s="229"/>
      <c r="D296" s="229"/>
      <c r="E296" s="229"/>
      <c r="F296" s="229"/>
      <c r="G296" s="229"/>
      <c r="H296" s="229"/>
      <c r="I296" s="229"/>
      <c r="J296" s="229"/>
      <c r="K296" s="229"/>
      <c r="L296" s="229"/>
      <c r="M296" s="230"/>
    </row>
    <row r="297" spans="2:13" ht="15" thickBot="1">
      <c r="B297" s="231" t="s">
        <v>571</v>
      </c>
      <c r="C297" s="232"/>
      <c r="D297" s="232"/>
      <c r="E297" s="232"/>
      <c r="F297" s="232"/>
      <c r="G297" s="232"/>
      <c r="H297" s="232"/>
      <c r="I297" s="232"/>
      <c r="J297" s="232"/>
      <c r="K297" s="232"/>
      <c r="L297" s="232"/>
      <c r="M297" s="233"/>
    </row>
    <row r="298" spans="2:13" ht="15" thickBot="1">
      <c r="B298" s="234" t="s">
        <v>572</v>
      </c>
      <c r="C298" s="235"/>
      <c r="D298" s="236" t="s">
        <v>573</v>
      </c>
      <c r="E298" s="237"/>
      <c r="F298" s="237"/>
      <c r="G298" s="237"/>
      <c r="H298" s="237"/>
      <c r="I298" s="238"/>
      <c r="J298" s="145" t="s">
        <v>574</v>
      </c>
      <c r="K298" s="146">
        <f>'ROLES DE SCRUM'!P17</f>
        <v>44393</v>
      </c>
      <c r="L298" s="239" t="s">
        <v>575</v>
      </c>
      <c r="M298" s="240"/>
    </row>
    <row r="299" spans="2:13" ht="15" thickBot="1">
      <c r="B299" s="147" t="s">
        <v>576</v>
      </c>
      <c r="C299" s="148"/>
      <c r="D299" s="241" t="s">
        <v>577</v>
      </c>
      <c r="E299" s="242"/>
      <c r="F299" s="242"/>
      <c r="G299" s="242"/>
      <c r="H299" s="242"/>
      <c r="I299" s="243"/>
      <c r="J299" s="145" t="s">
        <v>578</v>
      </c>
      <c r="K299" s="149">
        <v>0.85416666666666663</v>
      </c>
      <c r="L299" s="247">
        <v>16</v>
      </c>
      <c r="M299" s="248"/>
    </row>
    <row r="300" spans="2:13" ht="15" thickBot="1">
      <c r="B300" s="147"/>
      <c r="C300" s="148"/>
      <c r="D300" s="244"/>
      <c r="E300" s="245"/>
      <c r="F300" s="245"/>
      <c r="G300" s="245"/>
      <c r="H300" s="245"/>
      <c r="I300" s="246"/>
      <c r="J300" s="150" t="s">
        <v>579</v>
      </c>
      <c r="K300" s="151">
        <v>1</v>
      </c>
      <c r="L300" s="249"/>
      <c r="M300" s="250"/>
    </row>
    <row r="301" spans="2:13" ht="15" thickBot="1">
      <c r="B301" s="147"/>
      <c r="C301" s="148"/>
      <c r="D301" s="152"/>
      <c r="E301" s="153"/>
      <c r="F301" s="153"/>
      <c r="G301" s="153"/>
      <c r="H301" s="153"/>
      <c r="I301" s="154"/>
      <c r="J301" s="150" t="s">
        <v>580</v>
      </c>
      <c r="K301" s="151">
        <v>1</v>
      </c>
      <c r="L301" s="251"/>
      <c r="M301" s="252"/>
    </row>
    <row r="302" spans="2:13" ht="15" thickBot="1">
      <c r="B302" s="263" t="s">
        <v>581</v>
      </c>
      <c r="C302" s="264"/>
      <c r="D302" s="264"/>
      <c r="E302" s="264"/>
      <c r="F302" s="264"/>
      <c r="G302" s="264"/>
      <c r="H302" s="264"/>
      <c r="I302" s="264"/>
      <c r="J302" s="264"/>
      <c r="K302" s="264"/>
      <c r="L302" s="264"/>
      <c r="M302" s="265"/>
    </row>
    <row r="303" spans="2:13" ht="15" thickBot="1">
      <c r="B303" s="231" t="s">
        <v>582</v>
      </c>
      <c r="C303" s="232"/>
      <c r="D303" s="232"/>
      <c r="E303" s="232"/>
      <c r="F303" s="232"/>
      <c r="G303" s="232"/>
      <c r="H303" s="232"/>
      <c r="I303" s="232" t="s">
        <v>583</v>
      </c>
      <c r="J303" s="266"/>
      <c r="K303" s="267" t="s">
        <v>584</v>
      </c>
      <c r="L303" s="268"/>
      <c r="M303" s="269"/>
    </row>
    <row r="304" spans="2:13" ht="15" thickBot="1">
      <c r="B304" s="162" t="s">
        <v>585</v>
      </c>
      <c r="C304" s="163" t="s">
        <v>528</v>
      </c>
      <c r="D304" s="164"/>
      <c r="E304" s="164"/>
      <c r="F304" s="164"/>
      <c r="G304" s="164"/>
      <c r="H304" s="165"/>
      <c r="I304" s="164" t="s">
        <v>529</v>
      </c>
      <c r="J304" s="166"/>
      <c r="K304" s="151" t="s">
        <v>563</v>
      </c>
      <c r="L304" s="172" t="s">
        <v>565</v>
      </c>
      <c r="M304" s="155"/>
    </row>
    <row r="305" spans="2:13" ht="15" thickBot="1">
      <c r="B305" s="167" t="s">
        <v>586</v>
      </c>
      <c r="C305" s="163" t="s">
        <v>531</v>
      </c>
      <c r="D305" s="164"/>
      <c r="E305" s="164"/>
      <c r="F305" s="164"/>
      <c r="G305" s="164"/>
      <c r="H305" s="165"/>
      <c r="I305" s="164" t="s">
        <v>534</v>
      </c>
      <c r="J305" s="166"/>
      <c r="K305" s="156" t="s">
        <v>563</v>
      </c>
      <c r="L305" s="157" t="s">
        <v>565</v>
      </c>
      <c r="M305" s="158"/>
    </row>
    <row r="306" spans="2:13" ht="15" thickBot="1">
      <c r="B306" s="167" t="s">
        <v>588</v>
      </c>
      <c r="C306" s="163" t="s">
        <v>533</v>
      </c>
      <c r="D306" s="164"/>
      <c r="E306" s="164"/>
      <c r="F306" s="164"/>
      <c r="G306" s="164"/>
      <c r="H306" s="165"/>
      <c r="I306" s="164" t="s">
        <v>587</v>
      </c>
      <c r="J306" s="166"/>
      <c r="K306" s="156" t="s">
        <v>563</v>
      </c>
      <c r="L306" s="157" t="s">
        <v>565</v>
      </c>
      <c r="M306" s="158"/>
    </row>
    <row r="307" spans="2:13" ht="15" thickBot="1">
      <c r="B307" s="159" t="s">
        <v>589</v>
      </c>
      <c r="C307" s="150"/>
      <c r="D307" s="160"/>
      <c r="E307" s="160"/>
      <c r="F307" s="160"/>
      <c r="G307" s="160"/>
      <c r="H307" s="155"/>
      <c r="I307" s="160"/>
      <c r="J307" s="161"/>
      <c r="K307" s="157"/>
      <c r="L307" s="157"/>
      <c r="M307" s="158"/>
    </row>
    <row r="308" spans="2:13" ht="15" thickBot="1">
      <c r="B308" s="263" t="s">
        <v>590</v>
      </c>
      <c r="C308" s="264"/>
      <c r="D308" s="264"/>
      <c r="E308" s="264"/>
      <c r="F308" s="264"/>
      <c r="G308" s="264"/>
      <c r="H308" s="264"/>
      <c r="I308" s="264"/>
      <c r="J308" s="264"/>
      <c r="K308" s="264"/>
      <c r="L308" s="264"/>
      <c r="M308" s="265"/>
    </row>
    <row r="309" spans="2:13">
      <c r="B309" s="270" t="s">
        <v>582</v>
      </c>
      <c r="C309" s="271"/>
      <c r="D309" s="276" t="s">
        <v>591</v>
      </c>
      <c r="E309" s="277"/>
      <c r="F309" s="278"/>
      <c r="G309" s="276" t="s">
        <v>592</v>
      </c>
      <c r="H309" s="277"/>
      <c r="I309" s="278"/>
      <c r="J309" s="276" t="s">
        <v>593</v>
      </c>
      <c r="K309" s="277"/>
      <c r="L309" s="277"/>
      <c r="M309" s="278"/>
    </row>
    <row r="310" spans="2:13">
      <c r="B310" s="272"/>
      <c r="C310" s="273"/>
      <c r="D310" s="279"/>
      <c r="E310" s="280"/>
      <c r="F310" s="281"/>
      <c r="G310" s="279"/>
      <c r="H310" s="280"/>
      <c r="I310" s="281"/>
      <c r="J310" s="279"/>
      <c r="K310" s="280"/>
      <c r="L310" s="280"/>
      <c r="M310" s="281"/>
    </row>
    <row r="311" spans="2:13" ht="15" thickBot="1">
      <c r="B311" s="274"/>
      <c r="C311" s="275"/>
      <c r="D311" s="282"/>
      <c r="E311" s="283"/>
      <c r="F311" s="284"/>
      <c r="G311" s="282"/>
      <c r="H311" s="283"/>
      <c r="I311" s="284"/>
      <c r="J311" s="282"/>
      <c r="K311" s="283"/>
      <c r="L311" s="283"/>
      <c r="M311" s="284"/>
    </row>
    <row r="312" spans="2:13">
      <c r="B312" s="253" t="s">
        <v>594</v>
      </c>
      <c r="C312" s="254"/>
      <c r="D312" s="257"/>
      <c r="E312" s="258"/>
      <c r="F312" s="259"/>
      <c r="G312" s="257"/>
      <c r="H312" s="258"/>
      <c r="I312" s="259"/>
      <c r="J312" s="257"/>
      <c r="K312" s="258"/>
      <c r="L312" s="258"/>
      <c r="M312" s="259"/>
    </row>
    <row r="313" spans="2:13" ht="15" thickBot="1">
      <c r="B313" s="255"/>
      <c r="C313" s="256"/>
      <c r="D313" s="260"/>
      <c r="E313" s="261"/>
      <c r="F313" s="262"/>
      <c r="G313" s="260"/>
      <c r="H313" s="261"/>
      <c r="I313" s="262"/>
      <c r="J313" s="260"/>
      <c r="K313" s="261"/>
      <c r="L313" s="261"/>
      <c r="M313" s="262"/>
    </row>
    <row r="314" spans="2:13">
      <c r="B314" s="253" t="s">
        <v>598</v>
      </c>
      <c r="C314" s="254"/>
      <c r="D314" s="257"/>
      <c r="E314" s="258"/>
      <c r="F314" s="259"/>
      <c r="G314" s="257"/>
      <c r="H314" s="258"/>
      <c r="I314" s="259"/>
      <c r="J314" s="257"/>
      <c r="K314" s="258"/>
      <c r="L314" s="258"/>
      <c r="M314" s="259"/>
    </row>
    <row r="315" spans="2:13" ht="15" thickBot="1">
      <c r="B315" s="255"/>
      <c r="C315" s="256"/>
      <c r="D315" s="260"/>
      <c r="E315" s="261"/>
      <c r="F315" s="262"/>
      <c r="G315" s="260"/>
      <c r="H315" s="261"/>
      <c r="I315" s="262"/>
      <c r="J315" s="260"/>
      <c r="K315" s="261"/>
      <c r="L315" s="261"/>
      <c r="M315" s="262"/>
    </row>
    <row r="316" spans="2:13" ht="15" thickBot="1">
      <c r="B316" s="285"/>
      <c r="C316" s="286"/>
      <c r="D316" s="287"/>
      <c r="E316" s="288"/>
      <c r="F316" s="289"/>
      <c r="G316" s="287"/>
      <c r="H316" s="288"/>
      <c r="I316" s="289"/>
      <c r="J316" s="287"/>
      <c r="K316" s="288"/>
      <c r="L316" s="288"/>
      <c r="M316" s="289"/>
    </row>
    <row r="317" spans="2:13" ht="16.5" thickBot="1">
      <c r="B317" s="228" t="s">
        <v>570</v>
      </c>
      <c r="C317" s="229"/>
      <c r="D317" s="229"/>
      <c r="E317" s="229"/>
      <c r="F317" s="229"/>
      <c r="G317" s="229"/>
      <c r="H317" s="229"/>
      <c r="I317" s="229"/>
      <c r="J317" s="229"/>
      <c r="K317" s="229"/>
      <c r="L317" s="229"/>
      <c r="M317" s="230"/>
    </row>
    <row r="318" spans="2:13" ht="15" thickBot="1">
      <c r="B318" s="231" t="s">
        <v>571</v>
      </c>
      <c r="C318" s="232"/>
      <c r="D318" s="232"/>
      <c r="E318" s="232"/>
      <c r="F318" s="232"/>
      <c r="G318" s="232"/>
      <c r="H318" s="232"/>
      <c r="I318" s="232"/>
      <c r="J318" s="232"/>
      <c r="K318" s="232"/>
      <c r="L318" s="232"/>
      <c r="M318" s="233"/>
    </row>
    <row r="319" spans="2:13" ht="15" thickBot="1">
      <c r="B319" s="234" t="s">
        <v>572</v>
      </c>
      <c r="C319" s="235"/>
      <c r="D319" s="236" t="s">
        <v>573</v>
      </c>
      <c r="E319" s="237"/>
      <c r="F319" s="237"/>
      <c r="G319" s="237"/>
      <c r="H319" s="237"/>
      <c r="I319" s="238"/>
      <c r="J319" s="145" t="s">
        <v>574</v>
      </c>
      <c r="K319" s="146">
        <f>'ROLES DE SCRUM'!P18</f>
        <v>44395</v>
      </c>
      <c r="L319" s="239" t="s">
        <v>575</v>
      </c>
      <c r="M319" s="240"/>
    </row>
    <row r="320" spans="2:13" ht="15" thickBot="1">
      <c r="B320" s="147" t="s">
        <v>576</v>
      </c>
      <c r="C320" s="148"/>
      <c r="D320" s="241" t="s">
        <v>577</v>
      </c>
      <c r="E320" s="242"/>
      <c r="F320" s="242"/>
      <c r="G320" s="242"/>
      <c r="H320" s="242"/>
      <c r="I320" s="243"/>
      <c r="J320" s="145" t="s">
        <v>578</v>
      </c>
      <c r="K320" s="149">
        <v>0.85416666666666663</v>
      </c>
      <c r="L320" s="247">
        <v>17</v>
      </c>
      <c r="M320" s="248"/>
    </row>
    <row r="321" spans="2:13" ht="15" thickBot="1">
      <c r="B321" s="147"/>
      <c r="C321" s="148"/>
      <c r="D321" s="244"/>
      <c r="E321" s="245"/>
      <c r="F321" s="245"/>
      <c r="G321" s="245"/>
      <c r="H321" s="245"/>
      <c r="I321" s="246"/>
      <c r="J321" s="150" t="s">
        <v>579</v>
      </c>
      <c r="K321" s="151">
        <v>1</v>
      </c>
      <c r="L321" s="249"/>
      <c r="M321" s="250"/>
    </row>
    <row r="322" spans="2:13" ht="15" thickBot="1">
      <c r="B322" s="147"/>
      <c r="C322" s="148"/>
      <c r="D322" s="152"/>
      <c r="E322" s="153"/>
      <c r="F322" s="153"/>
      <c r="G322" s="153"/>
      <c r="H322" s="153"/>
      <c r="I322" s="154"/>
      <c r="J322" s="150" t="s">
        <v>580</v>
      </c>
      <c r="K322" s="151">
        <v>1</v>
      </c>
      <c r="L322" s="251"/>
      <c r="M322" s="252"/>
    </row>
    <row r="323" spans="2:13" ht="15" thickBot="1">
      <c r="B323" s="263" t="s">
        <v>581</v>
      </c>
      <c r="C323" s="264"/>
      <c r="D323" s="264"/>
      <c r="E323" s="264"/>
      <c r="F323" s="264"/>
      <c r="G323" s="264"/>
      <c r="H323" s="264"/>
      <c r="I323" s="264"/>
      <c r="J323" s="264"/>
      <c r="K323" s="264"/>
      <c r="L323" s="264"/>
      <c r="M323" s="265"/>
    </row>
    <row r="324" spans="2:13" ht="15" thickBot="1">
      <c r="B324" s="231" t="s">
        <v>582</v>
      </c>
      <c r="C324" s="232"/>
      <c r="D324" s="232"/>
      <c r="E324" s="232"/>
      <c r="F324" s="232"/>
      <c r="G324" s="232"/>
      <c r="H324" s="232"/>
      <c r="I324" s="232" t="s">
        <v>583</v>
      </c>
      <c r="J324" s="266"/>
      <c r="K324" s="267" t="s">
        <v>584</v>
      </c>
      <c r="L324" s="268"/>
      <c r="M324" s="269"/>
    </row>
    <row r="325" spans="2:13" ht="15" thickBot="1">
      <c r="B325" s="162" t="s">
        <v>585</v>
      </c>
      <c r="C325" s="163" t="s">
        <v>528</v>
      </c>
      <c r="D325" s="164"/>
      <c r="E325" s="164"/>
      <c r="F325" s="164"/>
      <c r="G325" s="164"/>
      <c r="H325" s="165"/>
      <c r="I325" s="164" t="s">
        <v>529</v>
      </c>
      <c r="J325" s="166"/>
      <c r="K325" s="151" t="s">
        <v>563</v>
      </c>
      <c r="L325" s="172" t="s">
        <v>565</v>
      </c>
      <c r="M325" s="155"/>
    </row>
    <row r="326" spans="2:13" ht="15" thickBot="1">
      <c r="B326" s="167" t="s">
        <v>586</v>
      </c>
      <c r="C326" s="163" t="s">
        <v>531</v>
      </c>
      <c r="D326" s="164"/>
      <c r="E326" s="164"/>
      <c r="F326" s="164"/>
      <c r="G326" s="164"/>
      <c r="H326" s="165"/>
      <c r="I326" s="164" t="s">
        <v>534</v>
      </c>
      <c r="J326" s="166"/>
      <c r="K326" s="156" t="s">
        <v>563</v>
      </c>
      <c r="L326" s="157" t="s">
        <v>565</v>
      </c>
      <c r="M326" s="158"/>
    </row>
    <row r="327" spans="2:13" ht="15" thickBot="1">
      <c r="B327" s="167" t="s">
        <v>588</v>
      </c>
      <c r="C327" s="163" t="s">
        <v>533</v>
      </c>
      <c r="D327" s="164"/>
      <c r="E327" s="164"/>
      <c r="F327" s="164"/>
      <c r="G327" s="164"/>
      <c r="H327" s="165"/>
      <c r="I327" s="164" t="s">
        <v>587</v>
      </c>
      <c r="J327" s="166"/>
      <c r="K327" s="156" t="s">
        <v>563</v>
      </c>
      <c r="L327" s="157" t="s">
        <v>565</v>
      </c>
      <c r="M327" s="158"/>
    </row>
    <row r="328" spans="2:13" ht="15" thickBot="1">
      <c r="B328" s="159" t="s">
        <v>589</v>
      </c>
      <c r="C328" s="150"/>
      <c r="D328" s="160"/>
      <c r="E328" s="160"/>
      <c r="F328" s="160"/>
      <c r="G328" s="160"/>
      <c r="H328" s="155"/>
      <c r="I328" s="160"/>
      <c r="J328" s="161"/>
      <c r="K328" s="157"/>
      <c r="L328" s="157"/>
      <c r="M328" s="158"/>
    </row>
    <row r="329" spans="2:13" ht="15" thickBot="1">
      <c r="B329" s="263" t="s">
        <v>590</v>
      </c>
      <c r="C329" s="264"/>
      <c r="D329" s="264"/>
      <c r="E329" s="264"/>
      <c r="F329" s="264"/>
      <c r="G329" s="264"/>
      <c r="H329" s="264"/>
      <c r="I329" s="264"/>
      <c r="J329" s="264"/>
      <c r="K329" s="264"/>
      <c r="L329" s="264"/>
      <c r="M329" s="265"/>
    </row>
    <row r="330" spans="2:13">
      <c r="B330" s="270" t="s">
        <v>582</v>
      </c>
      <c r="C330" s="271"/>
      <c r="D330" s="276" t="s">
        <v>591</v>
      </c>
      <c r="E330" s="277"/>
      <c r="F330" s="278"/>
      <c r="G330" s="276" t="s">
        <v>592</v>
      </c>
      <c r="H330" s="277"/>
      <c r="I330" s="278"/>
      <c r="J330" s="276" t="s">
        <v>593</v>
      </c>
      <c r="K330" s="277"/>
      <c r="L330" s="277"/>
      <c r="M330" s="278"/>
    </row>
    <row r="331" spans="2:13">
      <c r="B331" s="272"/>
      <c r="C331" s="273"/>
      <c r="D331" s="279"/>
      <c r="E331" s="280"/>
      <c r="F331" s="281"/>
      <c r="G331" s="279"/>
      <c r="H331" s="280"/>
      <c r="I331" s="281"/>
      <c r="J331" s="279"/>
      <c r="K331" s="280"/>
      <c r="L331" s="280"/>
      <c r="M331" s="281"/>
    </row>
    <row r="332" spans="2:13" ht="15" thickBot="1">
      <c r="B332" s="274"/>
      <c r="C332" s="275"/>
      <c r="D332" s="282"/>
      <c r="E332" s="283"/>
      <c r="F332" s="284"/>
      <c r="G332" s="282"/>
      <c r="H332" s="283"/>
      <c r="I332" s="284"/>
      <c r="J332" s="282"/>
      <c r="K332" s="283"/>
      <c r="L332" s="283"/>
      <c r="M332" s="284"/>
    </row>
    <row r="333" spans="2:13">
      <c r="B333" s="253" t="s">
        <v>594</v>
      </c>
      <c r="C333" s="254"/>
      <c r="D333" s="257"/>
      <c r="E333" s="258"/>
      <c r="F333" s="259"/>
      <c r="G333" s="257"/>
      <c r="H333" s="258"/>
      <c r="I333" s="259"/>
      <c r="J333" s="257"/>
      <c r="K333" s="258"/>
      <c r="L333" s="258"/>
      <c r="M333" s="259"/>
    </row>
    <row r="334" spans="2:13" ht="15" thickBot="1">
      <c r="B334" s="255"/>
      <c r="C334" s="256"/>
      <c r="D334" s="260"/>
      <c r="E334" s="261"/>
      <c r="F334" s="262"/>
      <c r="G334" s="260"/>
      <c r="H334" s="261"/>
      <c r="I334" s="262"/>
      <c r="J334" s="260"/>
      <c r="K334" s="261"/>
      <c r="L334" s="261"/>
      <c r="M334" s="262"/>
    </row>
    <row r="335" spans="2:13">
      <c r="B335" s="253" t="s">
        <v>598</v>
      </c>
      <c r="C335" s="254"/>
      <c r="D335" s="257"/>
      <c r="E335" s="258"/>
      <c r="F335" s="259"/>
      <c r="G335" s="257"/>
      <c r="H335" s="258"/>
      <c r="I335" s="259"/>
      <c r="J335" s="257"/>
      <c r="K335" s="258"/>
      <c r="L335" s="258"/>
      <c r="M335" s="259"/>
    </row>
    <row r="336" spans="2:13" ht="15" thickBot="1">
      <c r="B336" s="255"/>
      <c r="C336" s="256"/>
      <c r="D336" s="260"/>
      <c r="E336" s="261"/>
      <c r="F336" s="262"/>
      <c r="G336" s="260"/>
      <c r="H336" s="261"/>
      <c r="I336" s="262"/>
      <c r="J336" s="260"/>
      <c r="K336" s="261"/>
      <c r="L336" s="261"/>
      <c r="M336" s="262"/>
    </row>
    <row r="337" spans="2:13" ht="15" thickBot="1">
      <c r="B337" s="285"/>
      <c r="C337" s="286"/>
      <c r="D337" s="287"/>
      <c r="E337" s="288"/>
      <c r="F337" s="289"/>
      <c r="G337" s="287"/>
      <c r="H337" s="288"/>
      <c r="I337" s="289"/>
      <c r="J337" s="287"/>
      <c r="K337" s="288"/>
      <c r="L337" s="288"/>
      <c r="M337" s="289"/>
    </row>
    <row r="362" ht="15" customHeight="1"/>
    <row r="363" ht="15" customHeight="1"/>
    <row r="364" ht="15" customHeight="1"/>
    <row r="372" ht="14.25" customHeight="1"/>
    <row r="383" ht="15" customHeight="1"/>
    <row r="384" ht="15" customHeight="1"/>
    <row r="385" ht="15" customHeight="1"/>
    <row r="393" ht="14.25" customHeight="1"/>
    <row r="404" ht="15" customHeight="1"/>
    <row r="405" ht="15" customHeight="1"/>
    <row r="406" ht="15" customHeight="1"/>
    <row r="414" ht="14.25" customHeight="1"/>
    <row r="425" ht="15" customHeight="1"/>
    <row r="426" ht="15" customHeight="1"/>
    <row r="427" ht="15" customHeight="1"/>
    <row r="435" ht="14.25" customHeight="1"/>
  </sheetData>
  <mergeCells count="448">
    <mergeCell ref="B337:C337"/>
    <mergeCell ref="D337:F337"/>
    <mergeCell ref="G337:I337"/>
    <mergeCell ref="J337:M337"/>
    <mergeCell ref="B333:C334"/>
    <mergeCell ref="D333:F334"/>
    <mergeCell ref="G333:I334"/>
    <mergeCell ref="J333:M334"/>
    <mergeCell ref="B335:C336"/>
    <mergeCell ref="D335:F336"/>
    <mergeCell ref="G335:I336"/>
    <mergeCell ref="J335:M336"/>
    <mergeCell ref="B324:H324"/>
    <mergeCell ref="I324:J324"/>
    <mergeCell ref="K324:M324"/>
    <mergeCell ref="B329:M329"/>
    <mergeCell ref="B330:C332"/>
    <mergeCell ref="D330:F332"/>
    <mergeCell ref="G330:I332"/>
    <mergeCell ref="J330:M332"/>
    <mergeCell ref="B319:C319"/>
    <mergeCell ref="D319:I319"/>
    <mergeCell ref="L319:M319"/>
    <mergeCell ref="D320:I321"/>
    <mergeCell ref="L320:M322"/>
    <mergeCell ref="B323:M323"/>
    <mergeCell ref="B316:C316"/>
    <mergeCell ref="D316:F316"/>
    <mergeCell ref="G316:I316"/>
    <mergeCell ref="J316:M316"/>
    <mergeCell ref="B317:M317"/>
    <mergeCell ref="B318:M318"/>
    <mergeCell ref="B312:C313"/>
    <mergeCell ref="D312:F313"/>
    <mergeCell ref="G312:I313"/>
    <mergeCell ref="J312:M313"/>
    <mergeCell ref="B314:C315"/>
    <mergeCell ref="D314:F315"/>
    <mergeCell ref="G314:I315"/>
    <mergeCell ref="J314:M315"/>
    <mergeCell ref="B303:H303"/>
    <mergeCell ref="I303:J303"/>
    <mergeCell ref="K303:M303"/>
    <mergeCell ref="B308:M308"/>
    <mergeCell ref="B309:C311"/>
    <mergeCell ref="D309:F311"/>
    <mergeCell ref="G309:I311"/>
    <mergeCell ref="J309:M311"/>
    <mergeCell ref="B298:C298"/>
    <mergeCell ref="D298:I298"/>
    <mergeCell ref="L298:M298"/>
    <mergeCell ref="D299:I300"/>
    <mergeCell ref="L299:M301"/>
    <mergeCell ref="B302:M302"/>
    <mergeCell ref="B295:C295"/>
    <mergeCell ref="D295:F295"/>
    <mergeCell ref="G295:I295"/>
    <mergeCell ref="J295:M295"/>
    <mergeCell ref="B296:M296"/>
    <mergeCell ref="B297:M297"/>
    <mergeCell ref="B291:C292"/>
    <mergeCell ref="D291:F292"/>
    <mergeCell ref="G291:I292"/>
    <mergeCell ref="J291:M292"/>
    <mergeCell ref="B293:C294"/>
    <mergeCell ref="D293:F294"/>
    <mergeCell ref="G293:I294"/>
    <mergeCell ref="J293:M294"/>
    <mergeCell ref="B282:H282"/>
    <mergeCell ref="I282:J282"/>
    <mergeCell ref="K282:M282"/>
    <mergeCell ref="B287:M287"/>
    <mergeCell ref="B288:C290"/>
    <mergeCell ref="D288:F290"/>
    <mergeCell ref="G288:I290"/>
    <mergeCell ref="J288:M290"/>
    <mergeCell ref="B277:C277"/>
    <mergeCell ref="D277:I277"/>
    <mergeCell ref="L277:M277"/>
    <mergeCell ref="D278:I279"/>
    <mergeCell ref="L278:M280"/>
    <mergeCell ref="B281:M281"/>
    <mergeCell ref="B274:C274"/>
    <mergeCell ref="D274:F274"/>
    <mergeCell ref="G274:I274"/>
    <mergeCell ref="J274:M274"/>
    <mergeCell ref="B275:M275"/>
    <mergeCell ref="B276:M276"/>
    <mergeCell ref="B270:C271"/>
    <mergeCell ref="D270:F271"/>
    <mergeCell ref="G270:I271"/>
    <mergeCell ref="J270:M271"/>
    <mergeCell ref="B272:C273"/>
    <mergeCell ref="D272:F273"/>
    <mergeCell ref="G272:I273"/>
    <mergeCell ref="J272:M273"/>
    <mergeCell ref="B261:H261"/>
    <mergeCell ref="I261:J261"/>
    <mergeCell ref="K261:M261"/>
    <mergeCell ref="B266:M266"/>
    <mergeCell ref="B267:C269"/>
    <mergeCell ref="D267:F269"/>
    <mergeCell ref="G267:I269"/>
    <mergeCell ref="J267:M269"/>
    <mergeCell ref="B256:C256"/>
    <mergeCell ref="D256:I256"/>
    <mergeCell ref="L256:M256"/>
    <mergeCell ref="D257:I258"/>
    <mergeCell ref="L257:M259"/>
    <mergeCell ref="B260:M260"/>
    <mergeCell ref="B253:C253"/>
    <mergeCell ref="D253:F253"/>
    <mergeCell ref="G253:I253"/>
    <mergeCell ref="J253:M253"/>
    <mergeCell ref="B254:M254"/>
    <mergeCell ref="B255:M255"/>
    <mergeCell ref="B249:C250"/>
    <mergeCell ref="D249:F250"/>
    <mergeCell ref="G249:I250"/>
    <mergeCell ref="J249:M250"/>
    <mergeCell ref="B251:C252"/>
    <mergeCell ref="D251:F252"/>
    <mergeCell ref="G251:I252"/>
    <mergeCell ref="J251:M252"/>
    <mergeCell ref="B240:H240"/>
    <mergeCell ref="I240:J240"/>
    <mergeCell ref="K240:M240"/>
    <mergeCell ref="B245:M245"/>
    <mergeCell ref="B246:C248"/>
    <mergeCell ref="D246:F248"/>
    <mergeCell ref="G246:I248"/>
    <mergeCell ref="J246:M248"/>
    <mergeCell ref="B235:C235"/>
    <mergeCell ref="D235:I235"/>
    <mergeCell ref="L235:M235"/>
    <mergeCell ref="D236:I237"/>
    <mergeCell ref="L236:M238"/>
    <mergeCell ref="B239:M239"/>
    <mergeCell ref="B232:C232"/>
    <mergeCell ref="D232:F232"/>
    <mergeCell ref="G232:I232"/>
    <mergeCell ref="J232:M232"/>
    <mergeCell ref="B233:M233"/>
    <mergeCell ref="B234:M234"/>
    <mergeCell ref="B228:C229"/>
    <mergeCell ref="D228:F229"/>
    <mergeCell ref="G228:I229"/>
    <mergeCell ref="J228:M229"/>
    <mergeCell ref="B230:C231"/>
    <mergeCell ref="D230:F231"/>
    <mergeCell ref="G230:I231"/>
    <mergeCell ref="J230:M231"/>
    <mergeCell ref="B219:H219"/>
    <mergeCell ref="I219:J219"/>
    <mergeCell ref="K219:M219"/>
    <mergeCell ref="B224:M224"/>
    <mergeCell ref="B225:C227"/>
    <mergeCell ref="D225:F227"/>
    <mergeCell ref="G225:I227"/>
    <mergeCell ref="J225:M227"/>
    <mergeCell ref="B214:C214"/>
    <mergeCell ref="D214:I214"/>
    <mergeCell ref="L214:M214"/>
    <mergeCell ref="D215:I216"/>
    <mergeCell ref="L215:M217"/>
    <mergeCell ref="B218:M218"/>
    <mergeCell ref="B211:C211"/>
    <mergeCell ref="D211:F211"/>
    <mergeCell ref="G211:I211"/>
    <mergeCell ref="J211:M211"/>
    <mergeCell ref="B212:M212"/>
    <mergeCell ref="B213:M213"/>
    <mergeCell ref="B207:C208"/>
    <mergeCell ref="D207:F208"/>
    <mergeCell ref="G207:I208"/>
    <mergeCell ref="J207:M208"/>
    <mergeCell ref="B209:C210"/>
    <mergeCell ref="D209:F210"/>
    <mergeCell ref="G209:I210"/>
    <mergeCell ref="J209:M210"/>
    <mergeCell ref="B198:H198"/>
    <mergeCell ref="I198:J198"/>
    <mergeCell ref="K198:M198"/>
    <mergeCell ref="B203:M203"/>
    <mergeCell ref="B204:C206"/>
    <mergeCell ref="D204:F206"/>
    <mergeCell ref="G204:I206"/>
    <mergeCell ref="J204:M206"/>
    <mergeCell ref="B193:C193"/>
    <mergeCell ref="D193:I193"/>
    <mergeCell ref="L193:M193"/>
    <mergeCell ref="D194:I195"/>
    <mergeCell ref="L194:M196"/>
    <mergeCell ref="B197:M197"/>
    <mergeCell ref="B190:C190"/>
    <mergeCell ref="D190:F190"/>
    <mergeCell ref="G190:I190"/>
    <mergeCell ref="J190:M190"/>
    <mergeCell ref="B191:M191"/>
    <mergeCell ref="B192:M192"/>
    <mergeCell ref="B186:C187"/>
    <mergeCell ref="D186:F187"/>
    <mergeCell ref="G186:I187"/>
    <mergeCell ref="J186:M187"/>
    <mergeCell ref="B188:C189"/>
    <mergeCell ref="D188:F189"/>
    <mergeCell ref="G188:I189"/>
    <mergeCell ref="J188:M189"/>
    <mergeCell ref="B177:H177"/>
    <mergeCell ref="I177:J177"/>
    <mergeCell ref="K177:M177"/>
    <mergeCell ref="B182:M182"/>
    <mergeCell ref="B183:C185"/>
    <mergeCell ref="D183:F185"/>
    <mergeCell ref="G183:I185"/>
    <mergeCell ref="J183:M185"/>
    <mergeCell ref="B172:C172"/>
    <mergeCell ref="D172:I172"/>
    <mergeCell ref="L172:M172"/>
    <mergeCell ref="D173:I174"/>
    <mergeCell ref="L173:M175"/>
    <mergeCell ref="B176:M176"/>
    <mergeCell ref="B169:C169"/>
    <mergeCell ref="D169:F169"/>
    <mergeCell ref="G169:I169"/>
    <mergeCell ref="J169:M169"/>
    <mergeCell ref="B170:M170"/>
    <mergeCell ref="B171:M171"/>
    <mergeCell ref="B165:C166"/>
    <mergeCell ref="D165:F166"/>
    <mergeCell ref="G165:I166"/>
    <mergeCell ref="J165:M166"/>
    <mergeCell ref="B167:C168"/>
    <mergeCell ref="D167:F168"/>
    <mergeCell ref="G167:I168"/>
    <mergeCell ref="J167:M168"/>
    <mergeCell ref="B156:H156"/>
    <mergeCell ref="I156:J156"/>
    <mergeCell ref="K156:M156"/>
    <mergeCell ref="B161:M161"/>
    <mergeCell ref="B162:C164"/>
    <mergeCell ref="D162:F164"/>
    <mergeCell ref="G162:I164"/>
    <mergeCell ref="J162:M164"/>
    <mergeCell ref="B151:C151"/>
    <mergeCell ref="D151:I151"/>
    <mergeCell ref="L151:M151"/>
    <mergeCell ref="D152:I153"/>
    <mergeCell ref="L152:M154"/>
    <mergeCell ref="B155:M155"/>
    <mergeCell ref="B148:C148"/>
    <mergeCell ref="D148:F148"/>
    <mergeCell ref="G148:I148"/>
    <mergeCell ref="J148:M148"/>
    <mergeCell ref="B149:M149"/>
    <mergeCell ref="B150:M150"/>
    <mergeCell ref="B144:C145"/>
    <mergeCell ref="D144:F145"/>
    <mergeCell ref="G144:I145"/>
    <mergeCell ref="J144:M145"/>
    <mergeCell ref="B146:C147"/>
    <mergeCell ref="D146:F147"/>
    <mergeCell ref="G146:I147"/>
    <mergeCell ref="J146:M147"/>
    <mergeCell ref="B135:H135"/>
    <mergeCell ref="I135:J135"/>
    <mergeCell ref="K135:M135"/>
    <mergeCell ref="B140:M140"/>
    <mergeCell ref="B141:C143"/>
    <mergeCell ref="D141:F143"/>
    <mergeCell ref="G141:I143"/>
    <mergeCell ref="J141:M143"/>
    <mergeCell ref="B130:C130"/>
    <mergeCell ref="D130:I130"/>
    <mergeCell ref="L130:M130"/>
    <mergeCell ref="D131:I132"/>
    <mergeCell ref="L131:M133"/>
    <mergeCell ref="B134:M134"/>
    <mergeCell ref="B127:C127"/>
    <mergeCell ref="D127:F127"/>
    <mergeCell ref="G127:I127"/>
    <mergeCell ref="J127:M127"/>
    <mergeCell ref="B128:M128"/>
    <mergeCell ref="B129:M129"/>
    <mergeCell ref="B123:C124"/>
    <mergeCell ref="D123:F124"/>
    <mergeCell ref="G123:I124"/>
    <mergeCell ref="J123:M124"/>
    <mergeCell ref="B125:C126"/>
    <mergeCell ref="D125:F126"/>
    <mergeCell ref="G125:I126"/>
    <mergeCell ref="J125:M126"/>
    <mergeCell ref="B114:H114"/>
    <mergeCell ref="I114:J114"/>
    <mergeCell ref="K114:M114"/>
    <mergeCell ref="B119:M119"/>
    <mergeCell ref="B120:C122"/>
    <mergeCell ref="D120:F122"/>
    <mergeCell ref="G120:I122"/>
    <mergeCell ref="J120:M122"/>
    <mergeCell ref="B109:C109"/>
    <mergeCell ref="D109:I109"/>
    <mergeCell ref="L109:M109"/>
    <mergeCell ref="D110:I111"/>
    <mergeCell ref="L110:M112"/>
    <mergeCell ref="B113:M113"/>
    <mergeCell ref="B106:C106"/>
    <mergeCell ref="D106:F106"/>
    <mergeCell ref="G106:I106"/>
    <mergeCell ref="J106:M106"/>
    <mergeCell ref="B107:M107"/>
    <mergeCell ref="B108:M108"/>
    <mergeCell ref="B102:C103"/>
    <mergeCell ref="D102:F103"/>
    <mergeCell ref="G102:I103"/>
    <mergeCell ref="J102:M103"/>
    <mergeCell ref="B104:C105"/>
    <mergeCell ref="D104:F105"/>
    <mergeCell ref="G104:I105"/>
    <mergeCell ref="J104:M105"/>
    <mergeCell ref="B93:H93"/>
    <mergeCell ref="I93:J93"/>
    <mergeCell ref="K93:M93"/>
    <mergeCell ref="B98:M98"/>
    <mergeCell ref="B99:C101"/>
    <mergeCell ref="D99:F101"/>
    <mergeCell ref="G99:I101"/>
    <mergeCell ref="J99:M101"/>
    <mergeCell ref="B88:C88"/>
    <mergeCell ref="D88:I88"/>
    <mergeCell ref="L88:M88"/>
    <mergeCell ref="D89:I90"/>
    <mergeCell ref="L89:M91"/>
    <mergeCell ref="B92:M92"/>
    <mergeCell ref="B86:M86"/>
    <mergeCell ref="B87:M87"/>
    <mergeCell ref="B85:C85"/>
    <mergeCell ref="D85:F85"/>
    <mergeCell ref="G85:I85"/>
    <mergeCell ref="J85:M85"/>
    <mergeCell ref="B81:C82"/>
    <mergeCell ref="D81:F82"/>
    <mergeCell ref="G81:I82"/>
    <mergeCell ref="J81:M82"/>
    <mergeCell ref="B83:C84"/>
    <mergeCell ref="D83:F84"/>
    <mergeCell ref="G83:I84"/>
    <mergeCell ref="J83:M84"/>
    <mergeCell ref="B72:H72"/>
    <mergeCell ref="I72:J72"/>
    <mergeCell ref="K72:M72"/>
    <mergeCell ref="B77:M77"/>
    <mergeCell ref="B78:C80"/>
    <mergeCell ref="D78:F80"/>
    <mergeCell ref="G78:I80"/>
    <mergeCell ref="J78:M80"/>
    <mergeCell ref="B67:C67"/>
    <mergeCell ref="D67:I67"/>
    <mergeCell ref="L67:M67"/>
    <mergeCell ref="D68:I69"/>
    <mergeCell ref="L68:M70"/>
    <mergeCell ref="B71:M71"/>
    <mergeCell ref="B64:C64"/>
    <mergeCell ref="D64:F64"/>
    <mergeCell ref="G64:I64"/>
    <mergeCell ref="J64:M64"/>
    <mergeCell ref="B65:M65"/>
    <mergeCell ref="B66:M66"/>
    <mergeCell ref="B60:C61"/>
    <mergeCell ref="D60:F61"/>
    <mergeCell ref="G60:I61"/>
    <mergeCell ref="J60:M61"/>
    <mergeCell ref="B62:C63"/>
    <mergeCell ref="D62:F63"/>
    <mergeCell ref="G62:I63"/>
    <mergeCell ref="J62:M63"/>
    <mergeCell ref="B50:M50"/>
    <mergeCell ref="B51:H51"/>
    <mergeCell ref="I51:J51"/>
    <mergeCell ref="K51:M51"/>
    <mergeCell ref="B56:M56"/>
    <mergeCell ref="B57:C59"/>
    <mergeCell ref="D57:F59"/>
    <mergeCell ref="G57:I59"/>
    <mergeCell ref="J57:M59"/>
    <mergeCell ref="B44:M44"/>
    <mergeCell ref="B45:M45"/>
    <mergeCell ref="B46:C46"/>
    <mergeCell ref="D46:I46"/>
    <mergeCell ref="L46:M46"/>
    <mergeCell ref="D47:I48"/>
    <mergeCell ref="L47:M49"/>
    <mergeCell ref="B43:C43"/>
    <mergeCell ref="D43:F43"/>
    <mergeCell ref="G43:I43"/>
    <mergeCell ref="J43:M43"/>
    <mergeCell ref="B39:C40"/>
    <mergeCell ref="D39:F40"/>
    <mergeCell ref="G39:I40"/>
    <mergeCell ref="J39:M40"/>
    <mergeCell ref="B41:C42"/>
    <mergeCell ref="D41:F42"/>
    <mergeCell ref="G41:I42"/>
    <mergeCell ref="J41:M42"/>
    <mergeCell ref="B30:H30"/>
    <mergeCell ref="I30:J30"/>
    <mergeCell ref="K30:M30"/>
    <mergeCell ref="B35:M35"/>
    <mergeCell ref="B36:C38"/>
    <mergeCell ref="D36:F38"/>
    <mergeCell ref="G36:I38"/>
    <mergeCell ref="J36:M38"/>
    <mergeCell ref="B25:C25"/>
    <mergeCell ref="D25:I25"/>
    <mergeCell ref="L25:M25"/>
    <mergeCell ref="D26:I27"/>
    <mergeCell ref="L26:M28"/>
    <mergeCell ref="B29:M29"/>
    <mergeCell ref="B22:C22"/>
    <mergeCell ref="D22:F22"/>
    <mergeCell ref="G22:I22"/>
    <mergeCell ref="J22:M22"/>
    <mergeCell ref="B23:M23"/>
    <mergeCell ref="B24:M24"/>
    <mergeCell ref="B20:C21"/>
    <mergeCell ref="D20:F21"/>
    <mergeCell ref="G20:I21"/>
    <mergeCell ref="J20:M21"/>
    <mergeCell ref="B8:M8"/>
    <mergeCell ref="B9:H9"/>
    <mergeCell ref="I9:J9"/>
    <mergeCell ref="K9:M9"/>
    <mergeCell ref="B14:M14"/>
    <mergeCell ref="B15:C17"/>
    <mergeCell ref="D15:F17"/>
    <mergeCell ref="G15:I17"/>
    <mergeCell ref="J15:M17"/>
    <mergeCell ref="B2:M2"/>
    <mergeCell ref="B3:M3"/>
    <mergeCell ref="B4:C4"/>
    <mergeCell ref="D4:I4"/>
    <mergeCell ref="L4:M4"/>
    <mergeCell ref="D5:I6"/>
    <mergeCell ref="L5:M7"/>
    <mergeCell ref="B18:C19"/>
    <mergeCell ref="D18:F19"/>
    <mergeCell ref="G18:I19"/>
    <mergeCell ref="J18:M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E119"/>
  <sheetViews>
    <sheetView topLeftCell="G13" zoomScale="70" zoomScaleNormal="70" workbookViewId="0">
      <selection activeCell="J9" sqref="J9"/>
    </sheetView>
  </sheetViews>
  <sheetFormatPr baseColWidth="10" defaultRowHeight="14.25"/>
  <cols>
    <col min="1" max="1" width="7.625" customWidth="1"/>
    <col min="2" max="2" width="3.25" style="13" hidden="1" customWidth="1"/>
    <col min="3" max="3" width="46.875" style="3" bestFit="1" customWidth="1"/>
    <col min="4" max="4" width="13.75" style="3" hidden="1" customWidth="1"/>
    <col min="5" max="5" width="21.875" style="3" hidden="1" customWidth="1"/>
    <col min="6" max="6" width="37" style="13" customWidth="1"/>
    <col min="7" max="7" width="48" customWidth="1"/>
    <col min="8" max="8" width="24.125" style="3" customWidth="1"/>
    <col min="9" max="9" width="22.75" style="3" customWidth="1"/>
    <col min="10" max="10" width="18.75" style="3" customWidth="1"/>
    <col min="11" max="11" width="8.875" style="3" customWidth="1"/>
    <col min="12" max="12" width="31.75" style="3" customWidth="1"/>
    <col min="13" max="13" width="34.875" customWidth="1"/>
    <col min="14" max="14" width="22.75" style="3" customWidth="1"/>
    <col min="15" max="15" width="34.875" hidden="1" customWidth="1"/>
    <col min="16" max="16" width="11" hidden="1" customWidth="1"/>
    <col min="17" max="17" width="11" customWidth="1"/>
    <col min="18" max="19" width="11.375" hidden="1" customWidth="1"/>
    <col min="20" max="20" width="31.875" hidden="1" customWidth="1"/>
    <col min="21" max="21" width="42.625" customWidth="1"/>
    <col min="22" max="22" width="42.875" customWidth="1"/>
    <col min="23" max="23" width="31.25" customWidth="1"/>
    <col min="24" max="24" width="21" customWidth="1"/>
    <col min="25" max="25" width="20.75" customWidth="1"/>
    <col min="26" max="26" width="10.125" customWidth="1"/>
    <col min="27" max="30" width="5.125" bestFit="1" customWidth="1"/>
    <col min="31" max="31" width="6.625" bestFit="1" customWidth="1"/>
    <col min="32" max="32" width="11.875" customWidth="1"/>
    <col min="33" max="33" width="16" customWidth="1"/>
    <col min="35" max="35" width="0" hidden="1" customWidth="1"/>
    <col min="37" max="37" width="3.125" bestFit="1" customWidth="1"/>
    <col min="38" max="38" width="63.125" bestFit="1" customWidth="1"/>
    <col min="39" max="42" width="0" hidden="1" customWidth="1"/>
    <col min="50" max="50" width="21.125" customWidth="1"/>
    <col min="51" max="51" width="27.625" customWidth="1"/>
    <col min="56" max="56" width="13.375" style="64" hidden="1" customWidth="1"/>
    <col min="57" max="57" width="16.75" style="65" hidden="1" customWidth="1"/>
  </cols>
  <sheetData>
    <row r="2" spans="1:57" ht="20.25">
      <c r="C2" s="47" t="s">
        <v>280</v>
      </c>
      <c r="F2" s="13" t="s">
        <v>457</v>
      </c>
      <c r="U2" s="47" t="s">
        <v>279</v>
      </c>
      <c r="W2" t="s">
        <v>456</v>
      </c>
      <c r="AL2" s="47" t="s">
        <v>363</v>
      </c>
    </row>
    <row r="3" spans="1:57" ht="15" thickBot="1">
      <c r="BD3" s="220" t="s">
        <v>454</v>
      </c>
      <c r="BE3" s="221"/>
    </row>
    <row r="4" spans="1:57" ht="61.5" thickBot="1">
      <c r="B4" s="123" t="s">
        <v>33</v>
      </c>
      <c r="C4" s="124" t="s">
        <v>17</v>
      </c>
      <c r="D4" s="124" t="s">
        <v>18</v>
      </c>
      <c r="E4" s="124" t="s">
        <v>19</v>
      </c>
      <c r="F4" s="124" t="s">
        <v>0</v>
      </c>
      <c r="G4" s="125" t="s">
        <v>1</v>
      </c>
      <c r="H4" s="125" t="s">
        <v>2</v>
      </c>
      <c r="I4" s="125" t="s">
        <v>3</v>
      </c>
      <c r="J4" s="125" t="s">
        <v>250</v>
      </c>
      <c r="K4" s="125" t="s">
        <v>38</v>
      </c>
      <c r="L4" s="125" t="s">
        <v>251</v>
      </c>
      <c r="M4" s="125" t="s">
        <v>4</v>
      </c>
      <c r="N4" s="125" t="s">
        <v>616</v>
      </c>
      <c r="U4" s="126" t="s">
        <v>137</v>
      </c>
      <c r="V4" s="126" t="s">
        <v>569</v>
      </c>
      <c r="W4" s="126" t="s">
        <v>106</v>
      </c>
      <c r="X4" s="126" t="s">
        <v>107</v>
      </c>
      <c r="Y4" s="126" t="s">
        <v>3</v>
      </c>
      <c r="Z4" s="126" t="s">
        <v>138</v>
      </c>
      <c r="AA4" s="126" t="s">
        <v>148</v>
      </c>
      <c r="AB4" s="126" t="s">
        <v>149</v>
      </c>
      <c r="AC4" s="126" t="s">
        <v>150</v>
      </c>
      <c r="AD4" s="126" t="s">
        <v>151</v>
      </c>
      <c r="AE4" s="126" t="s">
        <v>108</v>
      </c>
      <c r="AF4" s="126" t="s">
        <v>109</v>
      </c>
      <c r="AG4" s="44" t="s">
        <v>276</v>
      </c>
      <c r="AL4" s="2" t="s">
        <v>137</v>
      </c>
      <c r="AM4" s="2" t="s">
        <v>139</v>
      </c>
      <c r="AN4" s="2" t="s">
        <v>106</v>
      </c>
      <c r="AO4" s="2" t="s">
        <v>107</v>
      </c>
      <c r="AP4" s="2" t="s">
        <v>3</v>
      </c>
      <c r="AQ4" s="2" t="s">
        <v>138</v>
      </c>
      <c r="AR4" s="2" t="s">
        <v>148</v>
      </c>
      <c r="AS4" s="2" t="s">
        <v>149</v>
      </c>
      <c r="AT4" s="2" t="s">
        <v>150</v>
      </c>
      <c r="AU4" s="2" t="s">
        <v>151</v>
      </c>
      <c r="AV4" s="2" t="s">
        <v>108</v>
      </c>
      <c r="AW4" s="2" t="s">
        <v>109</v>
      </c>
      <c r="AX4" s="2" t="s">
        <v>276</v>
      </c>
      <c r="AY4" s="2" t="s">
        <v>453</v>
      </c>
      <c r="BD4" s="66">
        <v>0</v>
      </c>
      <c r="BE4" s="65">
        <v>1</v>
      </c>
    </row>
    <row r="5" spans="1:57" ht="62.25" customHeight="1" thickBot="1">
      <c r="B5" s="8">
        <v>1</v>
      </c>
      <c r="C5" s="6" t="s">
        <v>15</v>
      </c>
      <c r="D5" s="6">
        <v>-1</v>
      </c>
      <c r="E5" s="6" t="s">
        <v>89</v>
      </c>
      <c r="F5" s="8" t="str">
        <f>B5 &amp;"-/ " &amp;C5 &amp;E5 &amp;"-/" &amp;H5</f>
        <v>1-/ PINICIO/DALÍ-LOG-/LAYOUT</v>
      </c>
      <c r="G5" s="7" t="s">
        <v>5</v>
      </c>
      <c r="H5" s="8" t="s">
        <v>22</v>
      </c>
      <c r="I5" s="122" t="s">
        <v>568</v>
      </c>
      <c r="J5" s="120">
        <v>178</v>
      </c>
      <c r="K5" s="122">
        <v>2</v>
      </c>
      <c r="L5" s="8" t="str">
        <f>"SPRINT BACKLOG"  &amp;"-SEM" &amp;K5</f>
        <v>SPRINT BACKLOG-SEM2</v>
      </c>
      <c r="M5" s="9" t="s">
        <v>20</v>
      </c>
      <c r="N5" s="122">
        <f>J5*(VLOOKUP(I5,'TABLAS Y DATOS BRUTOS'!$B:$C,2,0))</f>
        <v>178</v>
      </c>
      <c r="O5" t="str">
        <f>I5</f>
        <v>HECHO Y EN PRODUCCCION</v>
      </c>
      <c r="P5">
        <v>1</v>
      </c>
      <c r="R5">
        <v>1</v>
      </c>
      <c r="S5" t="s">
        <v>34</v>
      </c>
      <c r="T5" t="str">
        <f>VLOOKUP(P5,$B:$H,5,0)</f>
        <v>1-/ PINICIO/DALÍ-LOG-/LAYOUT</v>
      </c>
      <c r="U5" s="127" t="str">
        <f>VLOOKUP(P5,$B:$H,5,0)&amp;"- ALIAS-"&amp;VLOOKUP(P5,$B:$H,7,0)</f>
        <v>1-/ PINICIO/DALÍ-LOG-/LAYOUT- ALIAS-LAYOUT</v>
      </c>
      <c r="V5" s="225" t="str">
        <f>VLOOKUP(P5,$B:$H,6,0)</f>
        <v>Se necesita desarrollar Prototipo y esquema general, con la finalidad de generar estándares de diseño y funcionalidad UX-UI</v>
      </c>
      <c r="W5" s="226"/>
      <c r="X5" s="226"/>
      <c r="Y5" s="226"/>
      <c r="Z5" s="226"/>
      <c r="AA5" s="226"/>
      <c r="AB5" s="226"/>
      <c r="AC5" s="226"/>
      <c r="AD5" s="226"/>
      <c r="AE5" s="226"/>
      <c r="AF5" s="227"/>
      <c r="AG5" s="128">
        <f>SUM(AE6:AE9)</f>
        <v>18</v>
      </c>
      <c r="AL5" s="41" t="s">
        <v>364</v>
      </c>
      <c r="AM5" s="217" t="str">
        <f>V5</f>
        <v>Se necesita desarrollar Prototipo y esquema general, con la finalidad de generar estándares de diseño y funcionalidad UX-UI</v>
      </c>
      <c r="AN5" s="218"/>
      <c r="AO5" s="218"/>
      <c r="AP5" s="218"/>
      <c r="AQ5" s="218"/>
      <c r="AR5" s="218"/>
      <c r="AS5" s="218"/>
      <c r="AT5" s="218"/>
      <c r="AU5" s="218"/>
      <c r="AV5" s="218"/>
      <c r="AW5" s="219"/>
      <c r="AX5" s="59">
        <f>SUM(AV6:AV9)</f>
        <v>18</v>
      </c>
      <c r="AY5" s="63">
        <v>21</v>
      </c>
      <c r="BD5" s="66">
        <f>BD4+BE4</f>
        <v>1</v>
      </c>
      <c r="BE5" s="65">
        <f>BD5</f>
        <v>1</v>
      </c>
    </row>
    <row r="6" spans="1:57" ht="60.75" customHeight="1" thickBot="1">
      <c r="B6" s="8">
        <v>2</v>
      </c>
      <c r="C6" s="6" t="s">
        <v>15</v>
      </c>
      <c r="D6" s="6">
        <v>-2</v>
      </c>
      <c r="E6" s="6" t="s">
        <v>89</v>
      </c>
      <c r="F6" s="8" t="str">
        <f t="shared" ref="F6:F26" si="0">B6 &amp;"-/ " &amp;C6 &amp;E6 &amp;"-/" &amp;H6</f>
        <v>2-/ PINICIO/DALÍ-LOG-/Tipografía</v>
      </c>
      <c r="G6" s="7" t="s">
        <v>7</v>
      </c>
      <c r="H6" s="10" t="s">
        <v>8</v>
      </c>
      <c r="I6" s="122" t="s">
        <v>564</v>
      </c>
      <c r="J6" s="120">
        <v>288</v>
      </c>
      <c r="K6" s="122">
        <v>3</v>
      </c>
      <c r="L6" s="8" t="str">
        <f t="shared" ref="L6:L26" si="1">"SPRINT BACKLOG"  &amp;"-SEM" &amp;K6</f>
        <v>SPRINT BACKLOG-SEM3</v>
      </c>
      <c r="M6" s="9" t="s">
        <v>10</v>
      </c>
      <c r="N6" s="122">
        <f>J6*(VLOOKUP(I6,'TABLAS Y DATOS BRUTOS'!$B:$C,2,0))</f>
        <v>86.399999999999991</v>
      </c>
      <c r="O6" t="str">
        <f t="shared" ref="O6:O69" si="2">I6</f>
        <v>BACKLOG AUTORIZADO</v>
      </c>
      <c r="P6">
        <v>1</v>
      </c>
      <c r="R6">
        <v>2</v>
      </c>
      <c r="S6" t="s">
        <v>35</v>
      </c>
      <c r="T6" t="str">
        <f t="shared" ref="T6:T69" si="3">VLOOKUP(P6,$B:$H,5,0)</f>
        <v>1-/ PINICIO/DALÍ-LOG-/LAYOUT</v>
      </c>
      <c r="U6" s="129" t="str">
        <f>VLOOKUP(P6,$B:$H,5,0)&amp;"- ALIAS-"&amp;VLOOKUP(P6,$B:$H,7,0)
&amp; "   "
&amp;AI6</f>
        <v>1-/ PINICIO/DALÍ-LOG-/LAYOUT- ALIAS-LAYOUT   TAREA #1</v>
      </c>
      <c r="V6" s="38" t="s">
        <v>110</v>
      </c>
      <c r="W6" s="5" t="s">
        <v>111</v>
      </c>
      <c r="X6" s="5" t="s">
        <v>171</v>
      </c>
      <c r="Y6" s="203" t="str">
        <f>VLOOKUP(T6,$F:$O,10,0)</f>
        <v>HECHO Y EN PRODUCCCION</v>
      </c>
      <c r="Z6" s="130">
        <v>4</v>
      </c>
      <c r="AA6" s="4">
        <v>2</v>
      </c>
      <c r="AB6" s="4">
        <v>2</v>
      </c>
      <c r="AC6" s="4"/>
      <c r="AD6" s="4"/>
      <c r="AE6" s="39">
        <f>SUM(AA6:AD6)</f>
        <v>4</v>
      </c>
      <c r="AF6" s="144" t="s">
        <v>112</v>
      </c>
      <c r="AG6" s="45"/>
      <c r="AI6" t="s">
        <v>142</v>
      </c>
      <c r="AL6" s="42" t="s">
        <v>365</v>
      </c>
      <c r="AM6" s="38" t="s">
        <v>110</v>
      </c>
      <c r="AN6" s="5" t="s">
        <v>111</v>
      </c>
      <c r="AO6" s="5" t="s">
        <v>171</v>
      </c>
      <c r="AP6" s="5" t="s">
        <v>6</v>
      </c>
      <c r="AQ6" s="32">
        <v>2</v>
      </c>
      <c r="AR6" s="4">
        <v>2</v>
      </c>
      <c r="AS6" s="4">
        <v>2</v>
      </c>
      <c r="AT6" s="4"/>
      <c r="AU6" s="4"/>
      <c r="AV6" s="39">
        <f>SUM(AR6:AU6)</f>
        <v>4</v>
      </c>
      <c r="AW6" s="40" t="s">
        <v>112</v>
      </c>
      <c r="AX6" s="45"/>
      <c r="AY6" s="60"/>
      <c r="BD6" s="66">
        <f>BD5+BE4</f>
        <v>2</v>
      </c>
      <c r="BE6" s="65">
        <f t="shared" ref="BE6:BE21" si="4">BD6</f>
        <v>2</v>
      </c>
    </row>
    <row r="7" spans="1:57" ht="66" customHeight="1" thickBot="1">
      <c r="A7" s="209"/>
      <c r="B7" s="8">
        <v>3</v>
      </c>
      <c r="C7" s="6" t="s">
        <v>15</v>
      </c>
      <c r="D7" s="6">
        <v>-3</v>
      </c>
      <c r="E7" s="6" t="s">
        <v>89</v>
      </c>
      <c r="F7" s="8" t="str">
        <f t="shared" si="0"/>
        <v>3-/ PINICIO/DALÍ-LOG-/BANNER</v>
      </c>
      <c r="G7" s="7" t="s">
        <v>11</v>
      </c>
      <c r="H7" s="10" t="s">
        <v>21</v>
      </c>
      <c r="I7" s="122" t="s">
        <v>509</v>
      </c>
      <c r="J7" s="120">
        <v>288</v>
      </c>
      <c r="K7" s="122">
        <v>4</v>
      </c>
      <c r="L7" s="8" t="str">
        <f t="shared" si="1"/>
        <v>SPRINT BACKLOG-SEM4</v>
      </c>
      <c r="M7" s="9" t="s">
        <v>12</v>
      </c>
      <c r="N7" s="122">
        <f>J7*(VLOOKUP(I7,'TABLAS Y DATOS BRUTOS'!$B:$C,2,0))</f>
        <v>0</v>
      </c>
      <c r="O7" t="str">
        <f t="shared" si="2"/>
        <v>TAREAS FRIAS</v>
      </c>
      <c r="P7">
        <v>1</v>
      </c>
      <c r="R7">
        <v>3</v>
      </c>
      <c r="S7" t="s">
        <v>36</v>
      </c>
      <c r="T7" t="str">
        <f t="shared" si="3"/>
        <v>1-/ PINICIO/DALÍ-LOG-/LAYOUT</v>
      </c>
      <c r="U7" s="129" t="str">
        <f>VLOOKUP(P7,$B:$H,5,0)&amp;"- ALIAS-"&amp;VLOOKUP(P7,$B:$H,7,0)
&amp; "   "
&amp;AI7</f>
        <v>1-/ PINICIO/DALÍ-LOG-/LAYOUT- ALIAS-LAYOUT   TAREA #2</v>
      </c>
      <c r="V7" s="38" t="s">
        <v>140</v>
      </c>
      <c r="W7" s="5" t="s">
        <v>172</v>
      </c>
      <c r="X7" s="5" t="s">
        <v>173</v>
      </c>
      <c r="Y7" s="203" t="str">
        <f t="shared" ref="Y7:Y78" si="5">VLOOKUP(T7,$F:$O,10,0)</f>
        <v>HECHO Y EN PRODUCCCION</v>
      </c>
      <c r="Z7" s="130">
        <v>2</v>
      </c>
      <c r="AA7" s="4">
        <v>2</v>
      </c>
      <c r="AB7" s="4"/>
      <c r="AC7" s="4"/>
      <c r="AD7" s="4"/>
      <c r="AE7" s="39">
        <v>2</v>
      </c>
      <c r="AF7" s="144" t="s">
        <v>112</v>
      </c>
      <c r="AG7" s="45"/>
      <c r="AI7" t="s">
        <v>143</v>
      </c>
      <c r="AL7" s="42" t="s">
        <v>366</v>
      </c>
      <c r="AM7" s="38" t="s">
        <v>140</v>
      </c>
      <c r="AN7" s="5" t="s">
        <v>172</v>
      </c>
      <c r="AO7" s="5" t="s">
        <v>173</v>
      </c>
      <c r="AP7" s="5" t="s">
        <v>6</v>
      </c>
      <c r="AQ7" s="32">
        <v>2</v>
      </c>
      <c r="AR7" s="4">
        <v>2</v>
      </c>
      <c r="AS7" s="4"/>
      <c r="AT7" s="4"/>
      <c r="AU7" s="4"/>
      <c r="AV7" s="39">
        <v>2</v>
      </c>
      <c r="AW7" s="40" t="s">
        <v>112</v>
      </c>
      <c r="AX7" s="45"/>
      <c r="AY7" s="67" t="s">
        <v>455</v>
      </c>
      <c r="BD7" s="66">
        <f>BD6+BE5</f>
        <v>3</v>
      </c>
      <c r="BE7" s="65">
        <f t="shared" si="4"/>
        <v>3</v>
      </c>
    </row>
    <row r="8" spans="1:57" ht="45.75" customHeight="1" thickBot="1">
      <c r="B8" s="8">
        <v>4</v>
      </c>
      <c r="C8" s="6" t="s">
        <v>15</v>
      </c>
      <c r="D8" s="6">
        <v>-4</v>
      </c>
      <c r="E8" s="6" t="s">
        <v>89</v>
      </c>
      <c r="F8" s="8" t="str">
        <f t="shared" si="0"/>
        <v>4-/ PINICIO/DALÍ-LOG-/MENÚ</v>
      </c>
      <c r="G8" s="11" t="s">
        <v>13</v>
      </c>
      <c r="H8" s="10" t="s">
        <v>44</v>
      </c>
      <c r="I8" s="122" t="s">
        <v>568</v>
      </c>
      <c r="J8" s="120">
        <v>178</v>
      </c>
      <c r="K8" s="122">
        <v>1</v>
      </c>
      <c r="L8" s="8" t="str">
        <f t="shared" si="1"/>
        <v>SPRINT BACKLOG-SEM1</v>
      </c>
      <c r="M8" s="12" t="s">
        <v>14</v>
      </c>
      <c r="N8" s="122">
        <f>J8*(VLOOKUP(I8,'TABLAS Y DATOS BRUTOS'!$B:$C,2,0))</f>
        <v>178</v>
      </c>
      <c r="O8" t="str">
        <f t="shared" si="2"/>
        <v>HECHO Y EN PRODUCCCION</v>
      </c>
      <c r="P8">
        <v>1</v>
      </c>
      <c r="R8">
        <v>4</v>
      </c>
      <c r="S8" t="s">
        <v>37</v>
      </c>
      <c r="T8" t="str">
        <f t="shared" si="3"/>
        <v>1-/ PINICIO/DALÍ-LOG-/LAYOUT</v>
      </c>
      <c r="U8" s="129" t="str">
        <f>VLOOKUP(P8,$B:$H,5,0)&amp;"- ALIAS-"&amp;VLOOKUP(P8,$B:$H,7,0)
&amp; "   "
&amp;AI8</f>
        <v>1-/ PINICIO/DALÍ-LOG-/LAYOUT- ALIAS-LAYOUT   TAREA #3</v>
      </c>
      <c r="V8" s="38" t="s">
        <v>113</v>
      </c>
      <c r="W8" s="5" t="s">
        <v>114</v>
      </c>
      <c r="X8" s="5" t="s">
        <v>174</v>
      </c>
      <c r="Y8" s="203" t="str">
        <f t="shared" si="5"/>
        <v>HECHO Y EN PRODUCCCION</v>
      </c>
      <c r="Z8" s="130">
        <v>8</v>
      </c>
      <c r="AA8" s="4"/>
      <c r="AB8" s="4">
        <v>4</v>
      </c>
      <c r="AC8" s="4">
        <v>2</v>
      </c>
      <c r="AD8" s="4">
        <v>2</v>
      </c>
      <c r="AE8" s="39">
        <f>SUM(AA8:AD8)</f>
        <v>8</v>
      </c>
      <c r="AF8" s="144" t="s">
        <v>112</v>
      </c>
      <c r="AG8" s="45"/>
      <c r="AI8" t="s">
        <v>144</v>
      </c>
      <c r="AL8" s="42" t="s">
        <v>367</v>
      </c>
      <c r="AM8" s="38" t="s">
        <v>113</v>
      </c>
      <c r="AN8" s="5" t="s">
        <v>114</v>
      </c>
      <c r="AO8" s="5" t="s">
        <v>174</v>
      </c>
      <c r="AP8" s="5" t="s">
        <v>6</v>
      </c>
      <c r="AQ8" s="32">
        <v>8</v>
      </c>
      <c r="AR8" s="4"/>
      <c r="AS8" s="4">
        <v>4</v>
      </c>
      <c r="AT8" s="4">
        <v>2</v>
      </c>
      <c r="AU8" s="4">
        <v>2</v>
      </c>
      <c r="AV8" s="39">
        <f>SUM(AR8:AU8)</f>
        <v>8</v>
      </c>
      <c r="AW8" s="40" t="s">
        <v>112</v>
      </c>
      <c r="AX8" s="45"/>
      <c r="AY8" s="68">
        <v>4</v>
      </c>
      <c r="BD8" s="66">
        <f t="shared" ref="BD8:BD21" si="6">BD7+BE6</f>
        <v>5</v>
      </c>
      <c r="BE8" s="65">
        <f t="shared" si="4"/>
        <v>5</v>
      </c>
    </row>
    <row r="9" spans="1:57" ht="86.25" thickBot="1">
      <c r="B9" s="14">
        <v>5</v>
      </c>
      <c r="C9" s="6" t="s">
        <v>26</v>
      </c>
      <c r="D9" s="6">
        <v>-1</v>
      </c>
      <c r="E9" s="6" t="s">
        <v>16</v>
      </c>
      <c r="F9" s="8" t="str">
        <f t="shared" si="0"/>
        <v>5-/ PREGISTRO_CONTACTO/DALI-LOG-/CAMPOS</v>
      </c>
      <c r="G9" s="15" t="s">
        <v>45</v>
      </c>
      <c r="H9" s="16" t="s">
        <v>28</v>
      </c>
      <c r="I9" s="122" t="s">
        <v>568</v>
      </c>
      <c r="J9" s="120">
        <v>110</v>
      </c>
      <c r="K9" s="122">
        <v>2</v>
      </c>
      <c r="L9" s="8" t="str">
        <f t="shared" si="1"/>
        <v>SPRINT BACKLOG-SEM2</v>
      </c>
      <c r="M9" s="17" t="s">
        <v>90</v>
      </c>
      <c r="N9" s="122">
        <f>J9*(VLOOKUP(I9,'TABLAS Y DATOS BRUTOS'!$B:$C,2,0))</f>
        <v>110</v>
      </c>
      <c r="O9" t="str">
        <f t="shared" si="2"/>
        <v>HECHO Y EN PRODUCCCION</v>
      </c>
      <c r="P9">
        <v>1</v>
      </c>
      <c r="T9" t="str">
        <f t="shared" si="3"/>
        <v>1-/ PINICIO/DALÍ-LOG-/LAYOUT</v>
      </c>
      <c r="U9" s="129" t="str">
        <f>VLOOKUP(P9,$B:$H,5,0)&amp;"- ALIAS-"&amp;VLOOKUP(P9,$B:$H,7,0)
&amp; "   "
&amp;AI9</f>
        <v>1-/ PINICIO/DALÍ-LOG-/LAYOUT- ALIAS-LAYOUT   TAREA#4</v>
      </c>
      <c r="V9" s="131" t="s">
        <v>115</v>
      </c>
      <c r="W9" s="132" t="s">
        <v>175</v>
      </c>
      <c r="X9" s="132" t="s">
        <v>171</v>
      </c>
      <c r="Y9" s="203" t="str">
        <f t="shared" si="5"/>
        <v>HECHO Y EN PRODUCCCION</v>
      </c>
      <c r="Z9" s="133">
        <v>4</v>
      </c>
      <c r="AA9" s="134"/>
      <c r="AB9" s="134"/>
      <c r="AC9" s="134"/>
      <c r="AD9" s="134">
        <v>4</v>
      </c>
      <c r="AE9" s="135">
        <f>SUM(AA9:AD9)</f>
        <v>4</v>
      </c>
      <c r="AF9" s="144" t="s">
        <v>112</v>
      </c>
      <c r="AG9" s="45"/>
      <c r="AI9" t="s">
        <v>145</v>
      </c>
      <c r="AL9" s="42" t="s">
        <v>368</v>
      </c>
      <c r="AM9" s="38" t="s">
        <v>115</v>
      </c>
      <c r="AN9" s="5" t="s">
        <v>175</v>
      </c>
      <c r="AO9" s="5" t="s">
        <v>171</v>
      </c>
      <c r="AP9" s="5" t="s">
        <v>116</v>
      </c>
      <c r="AQ9" s="32">
        <v>4</v>
      </c>
      <c r="AR9" s="4"/>
      <c r="AS9" s="4"/>
      <c r="AT9" s="4"/>
      <c r="AU9" s="4">
        <v>4</v>
      </c>
      <c r="AV9" s="39">
        <f>SUM(AR9:AU9)</f>
        <v>4</v>
      </c>
      <c r="AW9" s="40" t="s">
        <v>117</v>
      </c>
      <c r="AX9" s="45"/>
      <c r="AY9" s="62"/>
      <c r="BD9" s="66">
        <f t="shared" si="6"/>
        <v>8</v>
      </c>
      <c r="BE9" s="65">
        <f t="shared" si="4"/>
        <v>8</v>
      </c>
    </row>
    <row r="10" spans="1:57" ht="38.25" thickBot="1">
      <c r="B10" s="14">
        <v>6</v>
      </c>
      <c r="C10" s="6" t="s">
        <v>26</v>
      </c>
      <c r="D10" s="6">
        <v>-2</v>
      </c>
      <c r="E10" s="6" t="s">
        <v>16</v>
      </c>
      <c r="F10" s="8" t="str">
        <f t="shared" si="0"/>
        <v xml:space="preserve">6-/ PREGISTRO_CONTACTO/DALI-LOG-/SERVIDOR </v>
      </c>
      <c r="G10" s="15" t="s">
        <v>141</v>
      </c>
      <c r="H10" s="16" t="s">
        <v>29</v>
      </c>
      <c r="I10" s="122" t="s">
        <v>568</v>
      </c>
      <c r="J10" s="120">
        <v>42</v>
      </c>
      <c r="K10" s="122">
        <v>1</v>
      </c>
      <c r="L10" s="8" t="str">
        <f t="shared" si="1"/>
        <v>SPRINT BACKLOG-SEM1</v>
      </c>
      <c r="M10" s="17" t="s">
        <v>91</v>
      </c>
      <c r="N10" s="122">
        <f>J10*(VLOOKUP(I10,'TABLAS Y DATOS BRUTOS'!$B:$C,2,0))</f>
        <v>42</v>
      </c>
      <c r="O10" t="str">
        <f t="shared" si="2"/>
        <v>HECHO Y EN PRODUCCCION</v>
      </c>
      <c r="P10">
        <v>2</v>
      </c>
      <c r="T10" t="str">
        <f t="shared" si="3"/>
        <v>2-/ PINICIO/DALÍ-LOG-/Tipografía</v>
      </c>
      <c r="U10" s="141" t="str">
        <f>VLOOKUP(P10,$B:$H,5,0)&amp;"- ALIAS-"&amp;VLOOKUP(P10,$B:$H,7,0)</f>
        <v>2-/ PINICIO/DALÍ-LOG-/Tipografía- ALIAS-Tipografía</v>
      </c>
      <c r="V10" s="222" t="str">
        <f>VLOOKUP(P10,$B:$H,6,0)</f>
        <v>Se necesita desarrollar Diseño de tipografía y estilos con la finalidad de estandarizar diseños y generar identidad de marca.</v>
      </c>
      <c r="W10" s="223"/>
      <c r="X10" s="223"/>
      <c r="Y10" s="223"/>
      <c r="Z10" s="223"/>
      <c r="AA10" s="223"/>
      <c r="AB10" s="223"/>
      <c r="AC10" s="223"/>
      <c r="AD10" s="223"/>
      <c r="AE10" s="223"/>
      <c r="AF10" s="224"/>
      <c r="AG10" s="142">
        <f>SUM(AE11:AE12)</f>
        <v>4</v>
      </c>
      <c r="AL10" s="41" t="s">
        <v>369</v>
      </c>
      <c r="AM10" s="217" t="str">
        <f>V10</f>
        <v>Se necesita desarrollar Diseño de tipografía y estilos con la finalidad de estandarizar diseños y generar identidad de marca.</v>
      </c>
      <c r="AN10" s="218"/>
      <c r="AO10" s="218"/>
      <c r="AP10" s="218"/>
      <c r="AQ10" s="218"/>
      <c r="AR10" s="218"/>
      <c r="AS10" s="218"/>
      <c r="AT10" s="218"/>
      <c r="AU10" s="218"/>
      <c r="AV10" s="218"/>
      <c r="AW10" s="219"/>
      <c r="AX10" s="46">
        <f>SUM(AV11:AV12)</f>
        <v>4</v>
      </c>
      <c r="AY10" s="63">
        <v>13</v>
      </c>
      <c r="BD10" s="66">
        <f t="shared" si="6"/>
        <v>13</v>
      </c>
      <c r="BE10" s="65">
        <f t="shared" si="4"/>
        <v>13</v>
      </c>
    </row>
    <row r="11" spans="1:57" ht="129" thickBot="1">
      <c r="B11" s="14">
        <v>7</v>
      </c>
      <c r="C11" s="6" t="s">
        <v>26</v>
      </c>
      <c r="D11" s="6">
        <v>-3</v>
      </c>
      <c r="E11" s="6" t="s">
        <v>16</v>
      </c>
      <c r="F11" s="8" t="str">
        <f t="shared" si="0"/>
        <v>7-/ PREGISTRO_CONTACTO/DALI-LOG-/LOGIN</v>
      </c>
      <c r="G11" s="15" t="s">
        <v>659</v>
      </c>
      <c r="H11" s="16" t="s">
        <v>658</v>
      </c>
      <c r="I11" s="122" t="s">
        <v>568</v>
      </c>
      <c r="J11" s="120">
        <v>178</v>
      </c>
      <c r="K11" s="122">
        <v>1</v>
      </c>
      <c r="L11" s="8" t="str">
        <f t="shared" si="1"/>
        <v>SPRINT BACKLOG-SEM1</v>
      </c>
      <c r="M11" s="17" t="s">
        <v>92</v>
      </c>
      <c r="N11" s="122">
        <f>J11*(VLOOKUP(I11,'TABLAS Y DATOS BRUTOS'!$B:$C,2,0))</f>
        <v>178</v>
      </c>
      <c r="O11" t="str">
        <f t="shared" si="2"/>
        <v>HECHO Y EN PRODUCCCION</v>
      </c>
      <c r="P11">
        <v>2</v>
      </c>
      <c r="T11" t="str">
        <f t="shared" si="3"/>
        <v>2-/ PINICIO/DALÍ-LOG-/Tipografía</v>
      </c>
      <c r="U11" s="143" t="str">
        <f>VLOOKUP(P11,$B:$H,5,0)&amp;"- ALIAS-"&amp;VLOOKUP(P11,$B:$H,7,0)
&amp; "   "
&amp;AI11</f>
        <v>2-/ PINICIO/DALÍ-LOG-/Tipografía- ALIAS-Tipografía   TAREA #1</v>
      </c>
      <c r="V11" s="136" t="s">
        <v>118</v>
      </c>
      <c r="W11" s="137" t="s">
        <v>119</v>
      </c>
      <c r="X11" s="137" t="s">
        <v>176</v>
      </c>
      <c r="Y11" s="203" t="str">
        <f t="shared" si="5"/>
        <v>BACKLOG AUTORIZADO</v>
      </c>
      <c r="Z11" s="138">
        <v>2</v>
      </c>
      <c r="AA11" s="139">
        <v>2</v>
      </c>
      <c r="AB11" s="139"/>
      <c r="AC11" s="139"/>
      <c r="AD11" s="139"/>
      <c r="AE11" s="140">
        <f t="shared" ref="AE11:AE22" si="7">SUM(AA11:AD11)</f>
        <v>2</v>
      </c>
      <c r="AF11" s="144" t="s">
        <v>112</v>
      </c>
      <c r="AG11" s="45"/>
      <c r="AI11" t="s">
        <v>142</v>
      </c>
      <c r="AL11" s="42" t="s">
        <v>370</v>
      </c>
      <c r="AM11" s="38" t="s">
        <v>118</v>
      </c>
      <c r="AN11" s="5" t="s">
        <v>119</v>
      </c>
      <c r="AO11" s="5" t="s">
        <v>176</v>
      </c>
      <c r="AP11" s="5" t="s">
        <v>6</v>
      </c>
      <c r="AQ11" s="32">
        <v>2</v>
      </c>
      <c r="AR11" s="4">
        <v>2</v>
      </c>
      <c r="AS11" s="4"/>
      <c r="AT11" s="4"/>
      <c r="AU11" s="4"/>
      <c r="AV11" s="39">
        <f t="shared" ref="AV11:AV12" si="8">SUM(AR11:AU11)</f>
        <v>2</v>
      </c>
      <c r="AW11" s="40" t="s">
        <v>112</v>
      </c>
      <c r="AX11" s="45"/>
      <c r="AY11" s="67" t="s">
        <v>455</v>
      </c>
      <c r="BD11" s="66">
        <f t="shared" si="6"/>
        <v>21</v>
      </c>
      <c r="BE11" s="65">
        <f t="shared" si="4"/>
        <v>21</v>
      </c>
    </row>
    <row r="12" spans="1:57" ht="102.75" thickBot="1">
      <c r="B12" s="18">
        <v>8</v>
      </c>
      <c r="C12" s="6" t="s">
        <v>25</v>
      </c>
      <c r="D12" s="6">
        <v>-1</v>
      </c>
      <c r="E12" s="6" t="s">
        <v>16</v>
      </c>
      <c r="F12" s="8" t="str">
        <f t="shared" si="0"/>
        <v>8-/ PAPRENDIZAJE_PORTAL/DALI-LOG-/DISEÑO_LAYOUT</v>
      </c>
      <c r="G12" s="19" t="s">
        <v>47</v>
      </c>
      <c r="H12" s="20" t="s">
        <v>30</v>
      </c>
      <c r="I12" s="122" t="s">
        <v>568</v>
      </c>
      <c r="J12" s="120">
        <v>288</v>
      </c>
      <c r="K12" s="122">
        <v>2</v>
      </c>
      <c r="L12" s="8" t="str">
        <f t="shared" si="1"/>
        <v>SPRINT BACKLOG-SEM2</v>
      </c>
      <c r="M12" s="21" t="s">
        <v>92</v>
      </c>
      <c r="N12" s="122">
        <f>J12*(VLOOKUP(I12,'TABLAS Y DATOS BRUTOS'!$B:$C,2,0))</f>
        <v>288</v>
      </c>
      <c r="O12" t="str">
        <f t="shared" si="2"/>
        <v>HECHO Y EN PRODUCCCION</v>
      </c>
      <c r="P12">
        <v>2</v>
      </c>
      <c r="T12" t="str">
        <f t="shared" si="3"/>
        <v>2-/ PINICIO/DALÍ-LOG-/Tipografía</v>
      </c>
      <c r="U12" s="129" t="str">
        <f>VLOOKUP(P12,$B:$H,5,0)&amp;"- ALIAS-"&amp;VLOOKUP(P12,$B:$H,7,0)
&amp; "   "
&amp;AI12</f>
        <v>2-/ PINICIO/DALÍ-LOG-/Tipografía- ALIAS-Tipografía   TAREA #2</v>
      </c>
      <c r="V12" s="38" t="s">
        <v>120</v>
      </c>
      <c r="W12" s="5" t="s">
        <v>177</v>
      </c>
      <c r="X12" s="5" t="s">
        <v>178</v>
      </c>
      <c r="Y12" s="203" t="str">
        <f t="shared" si="5"/>
        <v>BACKLOG AUTORIZADO</v>
      </c>
      <c r="Z12" s="32">
        <v>2</v>
      </c>
      <c r="AA12" s="4">
        <v>2</v>
      </c>
      <c r="AB12" s="4"/>
      <c r="AC12" s="4"/>
      <c r="AD12" s="4"/>
      <c r="AE12" s="39">
        <f t="shared" si="7"/>
        <v>2</v>
      </c>
      <c r="AF12" s="144" t="s">
        <v>112</v>
      </c>
      <c r="AG12" s="45"/>
      <c r="AI12" t="s">
        <v>143</v>
      </c>
      <c r="AL12" s="42" t="s">
        <v>371</v>
      </c>
      <c r="AM12" s="38" t="s">
        <v>120</v>
      </c>
      <c r="AN12" s="5" t="s">
        <v>177</v>
      </c>
      <c r="AO12" s="5" t="s">
        <v>178</v>
      </c>
      <c r="AP12" s="5" t="s">
        <v>6</v>
      </c>
      <c r="AQ12" s="32">
        <v>2</v>
      </c>
      <c r="AR12" s="4">
        <v>2</v>
      </c>
      <c r="AS12" s="4"/>
      <c r="AT12" s="4"/>
      <c r="AU12" s="4"/>
      <c r="AV12" s="39">
        <f t="shared" si="8"/>
        <v>2</v>
      </c>
      <c r="AW12" s="40" t="s">
        <v>112</v>
      </c>
      <c r="AX12" s="45"/>
      <c r="AY12" s="68">
        <v>1</v>
      </c>
      <c r="BD12" s="66">
        <f t="shared" si="6"/>
        <v>34</v>
      </c>
      <c r="BE12" s="65">
        <f t="shared" si="4"/>
        <v>34</v>
      </c>
    </row>
    <row r="13" spans="1:57" ht="38.25" thickBot="1">
      <c r="B13" s="18">
        <v>9</v>
      </c>
      <c r="C13" s="6" t="s">
        <v>25</v>
      </c>
      <c r="D13" s="6">
        <v>-2</v>
      </c>
      <c r="E13" s="6" t="s">
        <v>16</v>
      </c>
      <c r="F13" s="8" t="str">
        <f t="shared" si="0"/>
        <v>9-/ PAPRENDIZAJE_PORTAL/DALI-LOG-/MENU_PORTAL</v>
      </c>
      <c r="G13" s="19" t="s">
        <v>48</v>
      </c>
      <c r="H13" s="20" t="s">
        <v>31</v>
      </c>
      <c r="I13" s="122" t="s">
        <v>568</v>
      </c>
      <c r="J13" s="120">
        <v>288</v>
      </c>
      <c r="K13" s="122">
        <v>2</v>
      </c>
      <c r="L13" s="8" t="str">
        <f t="shared" si="1"/>
        <v>SPRINT BACKLOG-SEM2</v>
      </c>
      <c r="M13" s="21" t="s">
        <v>20</v>
      </c>
      <c r="N13" s="122">
        <f>J13*(VLOOKUP(I13,'TABLAS Y DATOS BRUTOS'!$B:$C,2,0))</f>
        <v>288</v>
      </c>
      <c r="O13" t="str">
        <f t="shared" si="2"/>
        <v>HECHO Y EN PRODUCCCION</v>
      </c>
      <c r="P13">
        <v>3</v>
      </c>
      <c r="T13" t="str">
        <f t="shared" si="3"/>
        <v>3-/ PINICIO/DALÍ-LOG-/BANNER</v>
      </c>
      <c r="U13" s="141" t="str">
        <f>VLOOKUP(P13,$B:$H,5,0)&amp;"- ALIAS-"&amp;VLOOKUP(P13,$B:$H,7,0)</f>
        <v>3-/ PINICIO/DALÍ-LOG-/BANNER- ALIAS-BANNER</v>
      </c>
      <c r="V13" s="222" t="s">
        <v>11</v>
      </c>
      <c r="W13" s="223"/>
      <c r="X13" s="223"/>
      <c r="Y13" s="223"/>
      <c r="Z13" s="223"/>
      <c r="AA13" s="223"/>
      <c r="AB13" s="223"/>
      <c r="AC13" s="223"/>
      <c r="AD13" s="223"/>
      <c r="AE13" s="223"/>
      <c r="AF13" s="224"/>
      <c r="AG13" s="142">
        <f>SUM(AE14:AE16)</f>
        <v>6</v>
      </c>
      <c r="AL13" s="41" t="s">
        <v>372</v>
      </c>
      <c r="AM13" s="217" t="s">
        <v>11</v>
      </c>
      <c r="AN13" s="218"/>
      <c r="AO13" s="218"/>
      <c r="AP13" s="218"/>
      <c r="AQ13" s="218"/>
      <c r="AR13" s="218"/>
      <c r="AS13" s="218"/>
      <c r="AT13" s="218"/>
      <c r="AU13" s="218"/>
      <c r="AV13" s="218"/>
      <c r="AW13" s="219"/>
      <c r="AX13" s="46">
        <f>SUM(AV14:AV16)</f>
        <v>6</v>
      </c>
      <c r="AY13" s="63">
        <v>5</v>
      </c>
      <c r="BD13" s="66">
        <f t="shared" si="6"/>
        <v>55</v>
      </c>
      <c r="BE13" s="65">
        <f t="shared" si="4"/>
        <v>55</v>
      </c>
    </row>
    <row r="14" spans="1:57" ht="90" thickBot="1">
      <c r="B14" s="18">
        <v>10</v>
      </c>
      <c r="C14" s="6" t="s">
        <v>25</v>
      </c>
      <c r="D14" s="6">
        <v>-3</v>
      </c>
      <c r="E14" s="6" t="s">
        <v>16</v>
      </c>
      <c r="F14" s="8" t="str">
        <f t="shared" si="0"/>
        <v>10-/ PAPRENDIZAJE_PORTAL/DALI-LOG-/NAVEGACIÓN</v>
      </c>
      <c r="G14" s="19" t="s">
        <v>49</v>
      </c>
      <c r="H14" s="20" t="s">
        <v>50</v>
      </c>
      <c r="I14" s="122" t="s">
        <v>568</v>
      </c>
      <c r="J14" s="120">
        <v>288</v>
      </c>
      <c r="K14" s="122">
        <v>1</v>
      </c>
      <c r="L14" s="8" t="str">
        <f t="shared" si="1"/>
        <v>SPRINT BACKLOG-SEM1</v>
      </c>
      <c r="M14" s="21" t="s">
        <v>93</v>
      </c>
      <c r="N14" s="122">
        <f>J14*(VLOOKUP(I14,'TABLAS Y DATOS BRUTOS'!$B:$C,2,0))</f>
        <v>288</v>
      </c>
      <c r="O14" t="str">
        <f t="shared" si="2"/>
        <v>HECHO Y EN PRODUCCCION</v>
      </c>
      <c r="P14">
        <v>3</v>
      </c>
      <c r="T14" t="str">
        <f t="shared" si="3"/>
        <v>3-/ PINICIO/DALÍ-LOG-/BANNER</v>
      </c>
      <c r="U14" s="129" t="str">
        <f>VLOOKUP(P14,$B:$H,5,0)&amp;"- ALIAS-"&amp;VLOOKUP(P14,$B:$H,7,0)
&amp; "   "
&amp;AI14</f>
        <v>3-/ PINICIO/DALÍ-LOG-/BANNER- ALIAS-BANNER   TAREA #1</v>
      </c>
      <c r="V14" s="38" t="s">
        <v>121</v>
      </c>
      <c r="W14" s="5" t="s">
        <v>122</v>
      </c>
      <c r="X14" s="5" t="s">
        <v>123</v>
      </c>
      <c r="Y14" s="203" t="str">
        <f t="shared" si="5"/>
        <v>TAREAS FRIAS</v>
      </c>
      <c r="Z14" s="32">
        <v>2</v>
      </c>
      <c r="AA14" s="4"/>
      <c r="AB14" s="4"/>
      <c r="AC14" s="4">
        <v>2</v>
      </c>
      <c r="AD14" s="4"/>
      <c r="AE14" s="39">
        <f t="shared" si="7"/>
        <v>2</v>
      </c>
      <c r="AF14" s="144" t="s">
        <v>112</v>
      </c>
      <c r="AG14" s="45"/>
      <c r="AI14" t="s">
        <v>142</v>
      </c>
      <c r="AL14" s="42" t="s">
        <v>373</v>
      </c>
      <c r="AM14" s="38" t="s">
        <v>121</v>
      </c>
      <c r="AN14" s="5" t="s">
        <v>122</v>
      </c>
      <c r="AO14" s="5" t="s">
        <v>123</v>
      </c>
      <c r="AP14" s="5" t="s">
        <v>6</v>
      </c>
      <c r="AQ14" s="32">
        <v>2</v>
      </c>
      <c r="AR14" s="4"/>
      <c r="AS14" s="4"/>
      <c r="AT14" s="4">
        <v>2</v>
      </c>
      <c r="AU14" s="4"/>
      <c r="AV14" s="39">
        <f t="shared" ref="AV14:AV16" si="9">SUM(AR14:AU14)</f>
        <v>2</v>
      </c>
      <c r="AW14" s="40" t="s">
        <v>112</v>
      </c>
      <c r="AX14" s="45"/>
      <c r="AY14" s="67" t="s">
        <v>455</v>
      </c>
      <c r="BD14" s="66">
        <f t="shared" si="6"/>
        <v>89</v>
      </c>
      <c r="BE14" s="65">
        <f t="shared" si="4"/>
        <v>89</v>
      </c>
    </row>
    <row r="15" spans="1:57" ht="115.5" thickBot="1">
      <c r="B15" s="18">
        <v>11</v>
      </c>
      <c r="C15" s="6" t="s">
        <v>25</v>
      </c>
      <c r="D15" s="6">
        <v>-4</v>
      </c>
      <c r="E15" s="6" t="s">
        <v>16</v>
      </c>
      <c r="F15" s="8" t="str">
        <f t="shared" si="0"/>
        <v>11-/ PAPRENDIZAJE_PORTAL/DALI-LOG-/LINK'S</v>
      </c>
      <c r="G15" s="19" t="s">
        <v>84</v>
      </c>
      <c r="H15" s="20" t="s">
        <v>32</v>
      </c>
      <c r="I15" s="122" t="s">
        <v>568</v>
      </c>
      <c r="J15" s="120">
        <v>178</v>
      </c>
      <c r="K15" s="122">
        <v>1</v>
      </c>
      <c r="L15" s="8" t="str">
        <f t="shared" si="1"/>
        <v>SPRINT BACKLOG-SEM1</v>
      </c>
      <c r="M15" s="21" t="s">
        <v>94</v>
      </c>
      <c r="N15" s="122">
        <f>J15*(VLOOKUP(I15,'TABLAS Y DATOS BRUTOS'!$B:$C,2,0))</f>
        <v>178</v>
      </c>
      <c r="O15" t="str">
        <f t="shared" si="2"/>
        <v>HECHO Y EN PRODUCCCION</v>
      </c>
      <c r="P15">
        <v>3</v>
      </c>
      <c r="T15" t="str">
        <f t="shared" si="3"/>
        <v>3-/ PINICIO/DALÍ-LOG-/BANNER</v>
      </c>
      <c r="U15" s="129" t="str">
        <f>VLOOKUP(P15,$B:$H,5,0)&amp;"- ALIAS-"&amp;VLOOKUP(P15,$B:$H,7,0)
&amp; "   "
&amp;AI15</f>
        <v>3-/ PINICIO/DALÍ-LOG-/BANNER- ALIAS-BANNER   TAREA #2</v>
      </c>
      <c r="V15" s="38" t="s">
        <v>124</v>
      </c>
      <c r="W15" s="5" t="s">
        <v>125</v>
      </c>
      <c r="X15" s="5" t="s">
        <v>126</v>
      </c>
      <c r="Y15" s="203" t="str">
        <f t="shared" si="5"/>
        <v>TAREAS FRIAS</v>
      </c>
      <c r="Z15" s="32">
        <v>2</v>
      </c>
      <c r="AA15" s="4"/>
      <c r="AB15" s="4">
        <v>2</v>
      </c>
      <c r="AC15" s="4"/>
      <c r="AD15" s="4"/>
      <c r="AE15" s="39">
        <f t="shared" si="7"/>
        <v>2</v>
      </c>
      <c r="AF15" s="144" t="s">
        <v>112</v>
      </c>
      <c r="AG15" s="45"/>
      <c r="AI15" t="s">
        <v>143</v>
      </c>
      <c r="AL15" s="42" t="s">
        <v>374</v>
      </c>
      <c r="AM15" s="38" t="s">
        <v>124</v>
      </c>
      <c r="AN15" s="5" t="s">
        <v>125</v>
      </c>
      <c r="AO15" s="5" t="s">
        <v>126</v>
      </c>
      <c r="AP15" s="5" t="s">
        <v>6</v>
      </c>
      <c r="AQ15" s="32">
        <v>2</v>
      </c>
      <c r="AR15" s="4"/>
      <c r="AS15" s="4">
        <v>2</v>
      </c>
      <c r="AT15" s="4"/>
      <c r="AU15" s="4"/>
      <c r="AV15" s="39">
        <f t="shared" si="9"/>
        <v>2</v>
      </c>
      <c r="AW15" s="40" t="s">
        <v>112</v>
      </c>
      <c r="AX15" s="45"/>
      <c r="AY15" s="68">
        <v>3</v>
      </c>
      <c r="BD15" s="66">
        <f t="shared" si="6"/>
        <v>144</v>
      </c>
      <c r="BE15" s="65">
        <f t="shared" si="4"/>
        <v>144</v>
      </c>
    </row>
    <row r="16" spans="1:57" ht="114.75" thickBot="1">
      <c r="B16" s="22">
        <v>12</v>
      </c>
      <c r="C16" s="6" t="s">
        <v>23</v>
      </c>
      <c r="D16" s="6">
        <v>-1</v>
      </c>
      <c r="E16" s="6" t="s">
        <v>16</v>
      </c>
      <c r="F16" s="8" t="str">
        <f t="shared" si="0"/>
        <v>12-/ PCOMENTARIOS_CALIF/DALI-LOG-/COMENT_LAYOUT</v>
      </c>
      <c r="G16" s="35" t="s">
        <v>51</v>
      </c>
      <c r="H16" s="24" t="s">
        <v>43</v>
      </c>
      <c r="I16" s="122" t="s">
        <v>568</v>
      </c>
      <c r="J16" s="120">
        <v>288</v>
      </c>
      <c r="K16" s="122">
        <v>2</v>
      </c>
      <c r="L16" s="8" t="str">
        <f t="shared" si="1"/>
        <v>SPRINT BACKLOG-SEM2</v>
      </c>
      <c r="M16" s="25" t="s">
        <v>92</v>
      </c>
      <c r="N16" s="122">
        <f>J16*(VLOOKUP(I16,'TABLAS Y DATOS BRUTOS'!$B:$C,2,0))</f>
        <v>288</v>
      </c>
      <c r="O16" t="str">
        <f t="shared" si="2"/>
        <v>HECHO Y EN PRODUCCCION</v>
      </c>
      <c r="P16">
        <v>3</v>
      </c>
      <c r="T16" t="str">
        <f t="shared" si="3"/>
        <v>3-/ PINICIO/DALÍ-LOG-/BANNER</v>
      </c>
      <c r="U16" s="129" t="str">
        <f>VLOOKUP(P16,$B:$H,5,0)&amp;"- ALIAS-"&amp;VLOOKUP(P16,$B:$H,7,0)
&amp; "   "
&amp;AI16</f>
        <v>3-/ PINICIO/DALÍ-LOG-/BANNER- ALIAS-BANNER   TAREA #3</v>
      </c>
      <c r="V16" s="38" t="s">
        <v>677</v>
      </c>
      <c r="W16" s="5" t="s">
        <v>128</v>
      </c>
      <c r="X16" s="5" t="s">
        <v>179</v>
      </c>
      <c r="Y16" s="203" t="str">
        <f t="shared" si="5"/>
        <v>TAREAS FRIAS</v>
      </c>
      <c r="Z16" s="32">
        <v>2</v>
      </c>
      <c r="AA16" s="4"/>
      <c r="AB16" s="4">
        <v>2</v>
      </c>
      <c r="AC16" s="4"/>
      <c r="AD16" s="4"/>
      <c r="AE16" s="39">
        <f t="shared" si="7"/>
        <v>2</v>
      </c>
      <c r="AF16" s="144" t="s">
        <v>112</v>
      </c>
      <c r="AG16" s="45"/>
      <c r="AI16" t="s">
        <v>144</v>
      </c>
      <c r="AL16" s="42" t="s">
        <v>375</v>
      </c>
      <c r="AM16" s="38" t="s">
        <v>127</v>
      </c>
      <c r="AN16" s="5" t="s">
        <v>128</v>
      </c>
      <c r="AO16" s="5" t="s">
        <v>179</v>
      </c>
      <c r="AP16" s="5" t="s">
        <v>6</v>
      </c>
      <c r="AQ16" s="32">
        <v>2</v>
      </c>
      <c r="AR16" s="4"/>
      <c r="AS16" s="4">
        <v>2</v>
      </c>
      <c r="AT16" s="4"/>
      <c r="AU16" s="4"/>
      <c r="AV16" s="39">
        <f t="shared" si="9"/>
        <v>2</v>
      </c>
      <c r="AW16" s="40" t="s">
        <v>112</v>
      </c>
      <c r="AX16" s="45"/>
      <c r="AY16" s="62"/>
      <c r="BD16" s="66">
        <f t="shared" si="6"/>
        <v>233</v>
      </c>
      <c r="BE16" s="65">
        <f t="shared" si="4"/>
        <v>233</v>
      </c>
    </row>
    <row r="17" spans="1:57" ht="38.25" customHeight="1" thickBot="1">
      <c r="A17" s="208"/>
      <c r="B17" s="22">
        <v>13</v>
      </c>
      <c r="C17" s="6" t="s">
        <v>663</v>
      </c>
      <c r="D17" s="6">
        <v>-2</v>
      </c>
      <c r="E17" s="6" t="s">
        <v>16</v>
      </c>
      <c r="F17" s="8" t="str">
        <f t="shared" si="0"/>
        <v>13-/ PRESPONSIVE/DALI-LOG-/RESPONSIVE_800PX</v>
      </c>
      <c r="G17" s="23" t="s">
        <v>686</v>
      </c>
      <c r="H17" s="24" t="s">
        <v>664</v>
      </c>
      <c r="I17" s="122" t="s">
        <v>568</v>
      </c>
      <c r="J17" s="120">
        <v>178</v>
      </c>
      <c r="K17" s="122">
        <v>2</v>
      </c>
      <c r="L17" s="8" t="str">
        <f t="shared" si="1"/>
        <v>SPRINT BACKLOG-SEM2</v>
      </c>
      <c r="M17" s="25" t="s">
        <v>95</v>
      </c>
      <c r="N17" s="122">
        <f>J17*(VLOOKUP(I17,'TABLAS Y DATOS BRUTOS'!$B:$C,2,0))</f>
        <v>178</v>
      </c>
      <c r="O17" t="str">
        <f t="shared" si="2"/>
        <v>HECHO Y EN PRODUCCCION</v>
      </c>
      <c r="P17">
        <v>4</v>
      </c>
      <c r="T17" t="str">
        <f t="shared" si="3"/>
        <v>4-/ PINICIO/DALÍ-LOG-/MENÚ</v>
      </c>
      <c r="U17" s="141" t="str">
        <f>VLOOKUP(P17,$B:$H,5,0)&amp;"- ALIAS-"&amp;VLOOKUP(P17,$B:$H,7,0)</f>
        <v>4-/ PINICIO/DALÍ-LOG-/MENÚ- ALIAS-MENÚ</v>
      </c>
      <c r="V17" s="222" t="s">
        <v>13</v>
      </c>
      <c r="W17" s="223"/>
      <c r="X17" s="223"/>
      <c r="Y17" s="223"/>
      <c r="Z17" s="223"/>
      <c r="AA17" s="223"/>
      <c r="AB17" s="223"/>
      <c r="AC17" s="223"/>
      <c r="AD17" s="223"/>
      <c r="AE17" s="223"/>
      <c r="AF17" s="224"/>
      <c r="AG17" s="142">
        <f>SUM(AE18:AE22)</f>
        <v>13</v>
      </c>
      <c r="AL17" s="41" t="s">
        <v>376</v>
      </c>
      <c r="AM17" s="217" t="s">
        <v>13</v>
      </c>
      <c r="AN17" s="218"/>
      <c r="AO17" s="218"/>
      <c r="AP17" s="218"/>
      <c r="AQ17" s="218"/>
      <c r="AR17" s="218"/>
      <c r="AS17" s="218"/>
      <c r="AT17" s="218"/>
      <c r="AU17" s="218"/>
      <c r="AV17" s="218"/>
      <c r="AW17" s="219"/>
      <c r="AX17" s="46">
        <f>SUM(AV18:AV22)</f>
        <v>13</v>
      </c>
      <c r="AY17" s="63">
        <v>55</v>
      </c>
      <c r="BD17" s="66">
        <f t="shared" si="6"/>
        <v>377</v>
      </c>
      <c r="BE17" s="65">
        <f t="shared" si="4"/>
        <v>377</v>
      </c>
    </row>
    <row r="18" spans="1:57" ht="129" thickBot="1">
      <c r="B18" s="22">
        <v>14</v>
      </c>
      <c r="C18" s="6" t="s">
        <v>23</v>
      </c>
      <c r="D18" s="6">
        <v>-3</v>
      </c>
      <c r="E18" s="6" t="s">
        <v>16</v>
      </c>
      <c r="F18" s="8" t="str">
        <f t="shared" si="0"/>
        <v>14-/ PCOMENTARIOS_CALIF/DALI-LOG-/PUBLICACIÓN</v>
      </c>
      <c r="G18" s="23" t="s">
        <v>54</v>
      </c>
      <c r="H18" s="24" t="s">
        <v>55</v>
      </c>
      <c r="I18" s="122" t="s">
        <v>564</v>
      </c>
      <c r="J18" s="120">
        <v>178</v>
      </c>
      <c r="K18" s="122">
        <v>4</v>
      </c>
      <c r="L18" s="8" t="str">
        <f t="shared" si="1"/>
        <v>SPRINT BACKLOG-SEM4</v>
      </c>
      <c r="M18" s="25" t="s">
        <v>96</v>
      </c>
      <c r="N18" s="122">
        <f>J18*(VLOOKUP(I18,'TABLAS Y DATOS BRUTOS'!$B:$C,2,0))</f>
        <v>53.4</v>
      </c>
      <c r="O18" t="str">
        <f t="shared" si="2"/>
        <v>BACKLOG AUTORIZADO</v>
      </c>
      <c r="P18">
        <v>4</v>
      </c>
      <c r="T18" t="str">
        <f t="shared" si="3"/>
        <v>4-/ PINICIO/DALÍ-LOG-/MENÚ</v>
      </c>
      <c r="U18" s="129" t="str">
        <f>VLOOKUP(P18,$B:$H,5,0)&amp;"- ALIAS-"&amp;VLOOKUP(P18,$B:$H,7,0)
&amp; "   "
&amp;AI18</f>
        <v>4-/ PINICIO/DALÍ-LOG-/MENÚ- ALIAS-MENÚ   TAREA #1</v>
      </c>
      <c r="V18" s="38" t="s">
        <v>129</v>
      </c>
      <c r="W18" s="5" t="s">
        <v>130</v>
      </c>
      <c r="X18" s="5" t="s">
        <v>123</v>
      </c>
      <c r="Y18" s="203" t="str">
        <f t="shared" si="5"/>
        <v>HECHO Y EN PRODUCCCION</v>
      </c>
      <c r="Z18" s="32">
        <v>2</v>
      </c>
      <c r="AA18" s="4"/>
      <c r="AB18" s="4">
        <v>2</v>
      </c>
      <c r="AC18" s="4"/>
      <c r="AD18" s="4"/>
      <c r="AE18" s="39">
        <f t="shared" si="7"/>
        <v>2</v>
      </c>
      <c r="AF18" s="144" t="s">
        <v>112</v>
      </c>
      <c r="AG18" s="45"/>
      <c r="AI18" t="s">
        <v>142</v>
      </c>
      <c r="AL18" s="42" t="s">
        <v>377</v>
      </c>
      <c r="AM18" s="38" t="s">
        <v>129</v>
      </c>
      <c r="AN18" s="5" t="s">
        <v>130</v>
      </c>
      <c r="AO18" s="5" t="s">
        <v>123</v>
      </c>
      <c r="AP18" s="5" t="s">
        <v>6</v>
      </c>
      <c r="AQ18" s="32">
        <v>2</v>
      </c>
      <c r="AR18" s="4"/>
      <c r="AS18" s="4">
        <v>2</v>
      </c>
      <c r="AT18" s="4"/>
      <c r="AU18" s="4"/>
      <c r="AV18" s="39">
        <f t="shared" ref="AV18:AV22" si="10">SUM(AR18:AU18)</f>
        <v>2</v>
      </c>
      <c r="AW18" s="40" t="s">
        <v>112</v>
      </c>
      <c r="AX18" s="45"/>
      <c r="AY18" s="60"/>
      <c r="BD18" s="66">
        <f t="shared" si="6"/>
        <v>610</v>
      </c>
      <c r="BE18" s="65">
        <f t="shared" si="4"/>
        <v>610</v>
      </c>
    </row>
    <row r="19" spans="1:57" ht="86.25" thickBot="1">
      <c r="B19" s="22">
        <v>15</v>
      </c>
      <c r="C19" s="6" t="s">
        <v>23</v>
      </c>
      <c r="D19" s="6">
        <v>-4</v>
      </c>
      <c r="E19" s="6" t="s">
        <v>16</v>
      </c>
      <c r="F19" s="8" t="str">
        <f t="shared" si="0"/>
        <v>15-/ PCOMENTARIOS_CALIF/DALI-LOG-/CARACTERES</v>
      </c>
      <c r="G19" s="23" t="s">
        <v>97</v>
      </c>
      <c r="H19" s="24" t="s">
        <v>56</v>
      </c>
      <c r="I19" s="122" t="s">
        <v>564</v>
      </c>
      <c r="J19" s="120">
        <v>178</v>
      </c>
      <c r="K19" s="122">
        <v>4</v>
      </c>
      <c r="L19" s="8" t="str">
        <f t="shared" si="1"/>
        <v>SPRINT BACKLOG-SEM4</v>
      </c>
      <c r="M19" s="25" t="s">
        <v>85</v>
      </c>
      <c r="N19" s="122">
        <f>J19*(VLOOKUP(I19,'TABLAS Y DATOS BRUTOS'!$B:$C,2,0))</f>
        <v>53.4</v>
      </c>
      <c r="O19" t="str">
        <f t="shared" si="2"/>
        <v>BACKLOG AUTORIZADO</v>
      </c>
      <c r="P19">
        <v>4</v>
      </c>
      <c r="T19" t="str">
        <f t="shared" si="3"/>
        <v>4-/ PINICIO/DALÍ-LOG-/MENÚ</v>
      </c>
      <c r="U19" s="129" t="str">
        <f>VLOOKUP(P19,$B:$H,5,0)&amp;"- ALIAS-"&amp;VLOOKUP(P19,$B:$H,7,0)
&amp; "   "
&amp;AI19</f>
        <v>4-/ PINICIO/DALÍ-LOG-/MENÚ- ALIAS-MENÚ   TAREA #2</v>
      </c>
      <c r="V19" s="38" t="s">
        <v>180</v>
      </c>
      <c r="W19" s="5" t="s">
        <v>131</v>
      </c>
      <c r="X19" s="5" t="s">
        <v>123</v>
      </c>
      <c r="Y19" s="203" t="str">
        <f t="shared" si="5"/>
        <v>HECHO Y EN PRODUCCCION</v>
      </c>
      <c r="Z19" s="32">
        <v>3</v>
      </c>
      <c r="AA19" s="4">
        <v>3</v>
      </c>
      <c r="AB19" s="4"/>
      <c r="AC19" s="4"/>
      <c r="AD19" s="4"/>
      <c r="AE19" s="39">
        <f t="shared" si="7"/>
        <v>3</v>
      </c>
      <c r="AF19" s="144" t="s">
        <v>112</v>
      </c>
      <c r="AG19" s="45"/>
      <c r="AI19" t="s">
        <v>143</v>
      </c>
      <c r="AL19" s="42" t="s">
        <v>378</v>
      </c>
      <c r="AM19" s="38" t="s">
        <v>180</v>
      </c>
      <c r="AN19" s="5" t="s">
        <v>131</v>
      </c>
      <c r="AO19" s="5" t="s">
        <v>123</v>
      </c>
      <c r="AP19" s="5" t="s">
        <v>6</v>
      </c>
      <c r="AQ19" s="32">
        <v>3</v>
      </c>
      <c r="AR19" s="4">
        <v>3</v>
      </c>
      <c r="AS19" s="4"/>
      <c r="AT19" s="4"/>
      <c r="AU19" s="4"/>
      <c r="AV19" s="39">
        <f t="shared" si="10"/>
        <v>3</v>
      </c>
      <c r="AW19" s="40" t="s">
        <v>112</v>
      </c>
      <c r="AX19" s="45"/>
      <c r="AY19" s="67" t="s">
        <v>455</v>
      </c>
      <c r="BD19" s="66">
        <f t="shared" si="6"/>
        <v>987</v>
      </c>
      <c r="BE19" s="65">
        <f t="shared" si="4"/>
        <v>987</v>
      </c>
    </row>
    <row r="20" spans="1:57" ht="86.25" thickBot="1">
      <c r="B20" s="22">
        <v>16</v>
      </c>
      <c r="C20" s="6" t="s">
        <v>23</v>
      </c>
      <c r="D20" s="6">
        <v>-5</v>
      </c>
      <c r="E20" s="6" t="s">
        <v>16</v>
      </c>
      <c r="F20" s="8" t="str">
        <f t="shared" si="0"/>
        <v>16-/ PCOMENTARIOS_CALIF/DALI-LOG-/DESCRIPCION</v>
      </c>
      <c r="G20" s="23" t="s">
        <v>632</v>
      </c>
      <c r="H20" s="24" t="s">
        <v>537</v>
      </c>
      <c r="I20" s="122" t="s">
        <v>568</v>
      </c>
      <c r="J20" s="120">
        <v>42</v>
      </c>
      <c r="K20" s="122">
        <v>1</v>
      </c>
      <c r="L20" s="8" t="str">
        <f t="shared" si="1"/>
        <v>SPRINT BACKLOG-SEM1</v>
      </c>
      <c r="M20" s="25" t="s">
        <v>633</v>
      </c>
      <c r="N20" s="122">
        <f>J20*(VLOOKUP(I20,'TABLAS Y DATOS BRUTOS'!$B:$C,2,0))</f>
        <v>42</v>
      </c>
      <c r="O20" t="str">
        <f t="shared" si="2"/>
        <v>HECHO Y EN PRODUCCCION</v>
      </c>
      <c r="P20">
        <v>4</v>
      </c>
      <c r="T20" t="str">
        <f t="shared" si="3"/>
        <v>4-/ PINICIO/DALÍ-LOG-/MENÚ</v>
      </c>
      <c r="U20" s="129" t="str">
        <f>VLOOKUP(P20,$B:$H,5,0)&amp;"- ALIAS-"&amp;VLOOKUP(P20,$B:$H,7,0)
&amp; "   "
&amp;AI20</f>
        <v>4-/ PINICIO/DALÍ-LOG-/MENÚ- ALIAS-MENÚ   TAREA #3</v>
      </c>
      <c r="V20" s="38" t="s">
        <v>132</v>
      </c>
      <c r="W20" s="5" t="s">
        <v>133</v>
      </c>
      <c r="X20" s="5" t="s">
        <v>181</v>
      </c>
      <c r="Y20" s="203" t="str">
        <f t="shared" si="5"/>
        <v>HECHO Y EN PRODUCCCION</v>
      </c>
      <c r="Z20" s="32">
        <v>3</v>
      </c>
      <c r="AA20" s="4"/>
      <c r="AB20" s="4">
        <v>3</v>
      </c>
      <c r="AC20" s="4"/>
      <c r="AD20" s="4"/>
      <c r="AE20" s="39">
        <f t="shared" si="7"/>
        <v>3</v>
      </c>
      <c r="AF20" s="144" t="s">
        <v>112</v>
      </c>
      <c r="AG20" s="45"/>
      <c r="AI20" t="s">
        <v>144</v>
      </c>
      <c r="AL20" s="42" t="s">
        <v>379</v>
      </c>
      <c r="AM20" s="38" t="s">
        <v>132</v>
      </c>
      <c r="AN20" s="5" t="s">
        <v>133</v>
      </c>
      <c r="AO20" s="5" t="s">
        <v>181</v>
      </c>
      <c r="AP20" s="5" t="s">
        <v>6</v>
      </c>
      <c r="AQ20" s="32">
        <v>3</v>
      </c>
      <c r="AR20" s="4"/>
      <c r="AS20" s="4">
        <v>3</v>
      </c>
      <c r="AT20" s="4"/>
      <c r="AU20" s="4"/>
      <c r="AV20" s="39">
        <f t="shared" si="10"/>
        <v>3</v>
      </c>
      <c r="AW20" s="40" t="s">
        <v>112</v>
      </c>
      <c r="AX20" s="45"/>
      <c r="AY20" s="68">
        <v>2</v>
      </c>
      <c r="BD20" s="66">
        <f t="shared" si="6"/>
        <v>1597</v>
      </c>
      <c r="BE20" s="65">
        <f t="shared" si="4"/>
        <v>1597</v>
      </c>
    </row>
    <row r="21" spans="1:57" ht="153.75" thickBot="1">
      <c r="B21" s="26">
        <v>17</v>
      </c>
      <c r="C21" s="6" t="s">
        <v>24</v>
      </c>
      <c r="D21" s="6">
        <v>-1</v>
      </c>
      <c r="E21" s="6" t="s">
        <v>16</v>
      </c>
      <c r="F21" s="8" t="str">
        <f t="shared" si="0"/>
        <v>17-/ PEXAMEN_VOCA/DALI-LOG-/LAYOUT_EXAMEN</v>
      </c>
      <c r="G21" s="27" t="s">
        <v>58</v>
      </c>
      <c r="H21" s="28" t="s">
        <v>64</v>
      </c>
      <c r="I21" s="122" t="s">
        <v>564</v>
      </c>
      <c r="J21" s="120">
        <v>466</v>
      </c>
      <c r="K21" s="122">
        <v>4</v>
      </c>
      <c r="L21" s="8" t="str">
        <f t="shared" si="1"/>
        <v>SPRINT BACKLOG-SEM4</v>
      </c>
      <c r="M21" s="29" t="s">
        <v>86</v>
      </c>
      <c r="N21" s="122">
        <f>J21*(VLOOKUP(I21,'TABLAS Y DATOS BRUTOS'!$B:$C,2,0))</f>
        <v>139.79999999999998</v>
      </c>
      <c r="O21" t="str">
        <f t="shared" si="2"/>
        <v>BACKLOG AUTORIZADO</v>
      </c>
      <c r="P21">
        <v>4</v>
      </c>
      <c r="T21" t="str">
        <f t="shared" si="3"/>
        <v>4-/ PINICIO/DALÍ-LOG-/MENÚ</v>
      </c>
      <c r="U21" s="129" t="str">
        <f>VLOOKUP(P21,$B:$H,5,0)&amp;"- ALIAS-"&amp;VLOOKUP(P21,$B:$H,7,0)
&amp; "   "
&amp;AI21</f>
        <v>4-/ PINICIO/DALÍ-LOG-/MENÚ- ALIAS-MENÚ   TAREA #4</v>
      </c>
      <c r="V21" s="38" t="s">
        <v>134</v>
      </c>
      <c r="W21" s="5" t="s">
        <v>135</v>
      </c>
      <c r="X21" s="5" t="s">
        <v>182</v>
      </c>
      <c r="Y21" s="203" t="str">
        <f t="shared" si="5"/>
        <v>HECHO Y EN PRODUCCCION</v>
      </c>
      <c r="Z21" s="32">
        <v>3</v>
      </c>
      <c r="AA21" s="4"/>
      <c r="AB21" s="4">
        <v>2</v>
      </c>
      <c r="AC21" s="4"/>
      <c r="AD21" s="4"/>
      <c r="AE21" s="39">
        <f t="shared" si="7"/>
        <v>2</v>
      </c>
      <c r="AF21" s="144" t="s">
        <v>112</v>
      </c>
      <c r="AG21" s="45"/>
      <c r="AI21" t="s">
        <v>146</v>
      </c>
      <c r="AL21" s="42" t="s">
        <v>380</v>
      </c>
      <c r="AM21" s="38" t="s">
        <v>134</v>
      </c>
      <c r="AN21" s="5" t="s">
        <v>135</v>
      </c>
      <c r="AO21" s="5" t="s">
        <v>182</v>
      </c>
      <c r="AP21" s="5" t="s">
        <v>6</v>
      </c>
      <c r="AQ21" s="32">
        <v>3</v>
      </c>
      <c r="AR21" s="4"/>
      <c r="AS21" s="4">
        <v>2</v>
      </c>
      <c r="AT21" s="4"/>
      <c r="AU21" s="4"/>
      <c r="AV21" s="39">
        <f t="shared" si="10"/>
        <v>2</v>
      </c>
      <c r="AW21" s="40" t="s">
        <v>112</v>
      </c>
      <c r="AX21" s="45"/>
      <c r="AY21" s="61"/>
      <c r="BD21" s="66">
        <f t="shared" si="6"/>
        <v>2584</v>
      </c>
      <c r="BE21" s="65">
        <f t="shared" si="4"/>
        <v>2584</v>
      </c>
    </row>
    <row r="22" spans="1:57" ht="143.25" thickBot="1">
      <c r="B22" s="26">
        <v>18</v>
      </c>
      <c r="C22" s="6" t="s">
        <v>24</v>
      </c>
      <c r="D22" s="6">
        <v>-2</v>
      </c>
      <c r="E22" s="6" t="s">
        <v>16</v>
      </c>
      <c r="F22" s="8" t="str">
        <f t="shared" si="0"/>
        <v>18-/ PEXAMEN_VOCA/DALI-LOG-/CAMPOS_EXAMEN</v>
      </c>
      <c r="G22" s="27" t="s">
        <v>59</v>
      </c>
      <c r="H22" s="28" t="s">
        <v>63</v>
      </c>
      <c r="I22" s="122" t="s">
        <v>564</v>
      </c>
      <c r="J22" s="120">
        <v>178</v>
      </c>
      <c r="K22" s="122">
        <v>3</v>
      </c>
      <c r="L22" s="8" t="str">
        <f t="shared" si="1"/>
        <v>SPRINT BACKLOG-SEM3</v>
      </c>
      <c r="M22" s="29" t="s">
        <v>87</v>
      </c>
      <c r="N22" s="122">
        <f>J22*(VLOOKUP(I22,'TABLAS Y DATOS BRUTOS'!$B:$C,2,0))</f>
        <v>53.4</v>
      </c>
      <c r="O22" t="str">
        <f t="shared" si="2"/>
        <v>BACKLOG AUTORIZADO</v>
      </c>
      <c r="P22">
        <v>4</v>
      </c>
      <c r="T22" t="str">
        <f t="shared" si="3"/>
        <v>4-/ PINICIO/DALÍ-LOG-/MENÚ</v>
      </c>
      <c r="U22" s="129" t="str">
        <f>VLOOKUP(P22,$B:$H,5,0)&amp;"- ALIAS-"&amp;VLOOKUP(P22,$B:$H,7,0)
&amp; "   "
&amp;AI22</f>
        <v>4-/ PINICIO/DALÍ-LOG-/MENÚ- ALIAS-MENÚ   TAREA #5</v>
      </c>
      <c r="V22" s="38" t="s">
        <v>136</v>
      </c>
      <c r="W22" s="5" t="s">
        <v>255</v>
      </c>
      <c r="X22" s="5" t="s">
        <v>182</v>
      </c>
      <c r="Y22" s="203" t="str">
        <f t="shared" si="5"/>
        <v>HECHO Y EN PRODUCCCION</v>
      </c>
      <c r="Z22" s="32">
        <v>3</v>
      </c>
      <c r="AA22" s="4"/>
      <c r="AB22" s="4">
        <v>3</v>
      </c>
      <c r="AC22" s="4"/>
      <c r="AD22" s="4"/>
      <c r="AE22" s="39">
        <f t="shared" si="7"/>
        <v>3</v>
      </c>
      <c r="AF22" s="144" t="s">
        <v>112</v>
      </c>
      <c r="AG22" s="45"/>
      <c r="AI22" t="s">
        <v>147</v>
      </c>
      <c r="AL22" s="42" t="s">
        <v>381</v>
      </c>
      <c r="AM22" s="38" t="s">
        <v>136</v>
      </c>
      <c r="AN22" s="5" t="s">
        <v>255</v>
      </c>
      <c r="AO22" s="5" t="s">
        <v>182</v>
      </c>
      <c r="AP22" s="5" t="s">
        <v>6</v>
      </c>
      <c r="AQ22" s="32">
        <v>3</v>
      </c>
      <c r="AR22" s="4"/>
      <c r="AS22" s="4">
        <v>3</v>
      </c>
      <c r="AT22" s="4"/>
      <c r="AU22" s="4"/>
      <c r="AV22" s="39">
        <f t="shared" si="10"/>
        <v>3</v>
      </c>
      <c r="AW22" s="40" t="s">
        <v>112</v>
      </c>
      <c r="AX22" s="45"/>
      <c r="AY22" s="62"/>
    </row>
    <row r="23" spans="1:57" ht="54" customHeight="1" thickBot="1">
      <c r="B23" s="26">
        <v>19</v>
      </c>
      <c r="C23" s="6" t="s">
        <v>15</v>
      </c>
      <c r="D23" s="6">
        <v>-3</v>
      </c>
      <c r="E23" s="6" t="s">
        <v>16</v>
      </c>
      <c r="F23" s="10" t="str">
        <f t="shared" si="0"/>
        <v>19-/ PINICIO/DALI-LOG-/LOGOTIPO</v>
      </c>
      <c r="G23" s="27" t="s">
        <v>643</v>
      </c>
      <c r="H23" s="28" t="s">
        <v>642</v>
      </c>
      <c r="I23" s="122" t="s">
        <v>568</v>
      </c>
      <c r="J23" s="120">
        <v>68</v>
      </c>
      <c r="K23" s="122">
        <v>1</v>
      </c>
      <c r="L23" s="8" t="str">
        <f t="shared" si="1"/>
        <v>SPRINT BACKLOG-SEM1</v>
      </c>
      <c r="M23" s="29" t="s">
        <v>644</v>
      </c>
      <c r="N23" s="122">
        <f>J23*(VLOOKUP(I23,'TABLAS Y DATOS BRUTOS'!$B:$C,2,0))</f>
        <v>68</v>
      </c>
      <c r="O23" t="str">
        <f t="shared" si="2"/>
        <v>HECHO Y EN PRODUCCCION</v>
      </c>
      <c r="P23">
        <v>5</v>
      </c>
      <c r="T23" t="str">
        <f t="shared" si="3"/>
        <v>5-/ PREGISTRO_CONTACTO/DALI-LOG-/CAMPOS</v>
      </c>
      <c r="U23" s="141" t="str">
        <f>VLOOKUP(P23,$B:$H,5,0)&amp;"- ALIAS-"&amp;VLOOKUP(P23,$B:$H,7,0)</f>
        <v>5-/ PREGISTRO_CONTACTO/DALI-LOG-/CAMPOS- ALIAS-CAMPOS</v>
      </c>
      <c r="V23" s="222" t="str">
        <f>VLOOKUP(P23,$B:$H,6,0)</f>
        <v xml:space="preserve">Se requiere diseñar los campos que tendrá en registro principal para los beneficios de usuarios registrados </v>
      </c>
      <c r="W23" s="223"/>
      <c r="X23" s="223"/>
      <c r="Y23" s="223"/>
      <c r="Z23" s="223"/>
      <c r="AA23" s="223"/>
      <c r="AB23" s="223"/>
      <c r="AC23" s="223"/>
      <c r="AD23" s="223"/>
      <c r="AE23" s="223"/>
      <c r="AF23" s="224"/>
      <c r="AG23" s="142">
        <f>SUM(AE24:AE27)</f>
        <v>20</v>
      </c>
      <c r="AL23" s="41" t="s">
        <v>382</v>
      </c>
      <c r="AM23" s="217" t="str">
        <f>V23</f>
        <v xml:space="preserve">Se requiere diseñar los campos que tendrá en registro principal para los beneficios de usuarios registrados </v>
      </c>
      <c r="AN23" s="218"/>
      <c r="AO23" s="218"/>
      <c r="AP23" s="218"/>
      <c r="AQ23" s="218"/>
      <c r="AR23" s="218"/>
      <c r="AS23" s="218"/>
      <c r="AT23" s="218"/>
      <c r="AU23" s="218"/>
      <c r="AV23" s="218"/>
      <c r="AW23" s="219"/>
      <c r="AX23" s="46">
        <f>SUM(AV24:AV27)</f>
        <v>20</v>
      </c>
      <c r="AY23" s="63">
        <v>8</v>
      </c>
    </row>
    <row r="24" spans="1:57" ht="115.5" thickBot="1">
      <c r="A24" s="209"/>
      <c r="B24" s="26">
        <v>20</v>
      </c>
      <c r="C24" s="6" t="s">
        <v>676</v>
      </c>
      <c r="D24" s="6">
        <v>-4</v>
      </c>
      <c r="E24" s="6" t="s">
        <v>16</v>
      </c>
      <c r="F24" s="8" t="str">
        <f t="shared" si="0"/>
        <v>20-/ SCROLL_CARRUSELL/DALI-LOG-/SCROL_VIDEOS</v>
      </c>
      <c r="G24" s="27" t="s">
        <v>671</v>
      </c>
      <c r="H24" s="28" t="s">
        <v>670</v>
      </c>
      <c r="I24" s="122" t="s">
        <v>568</v>
      </c>
      <c r="J24" s="120">
        <v>288</v>
      </c>
      <c r="K24" s="122">
        <v>2</v>
      </c>
      <c r="L24" s="8" t="str">
        <f t="shared" si="1"/>
        <v>SPRINT BACKLOG-SEM2</v>
      </c>
      <c r="M24" s="29" t="s">
        <v>101</v>
      </c>
      <c r="N24" s="122">
        <f>J24*(VLOOKUP(I24,'TABLAS Y DATOS BRUTOS'!$B:$C,2,0))</f>
        <v>288</v>
      </c>
      <c r="O24" t="str">
        <f t="shared" si="2"/>
        <v>HECHO Y EN PRODUCCCION</v>
      </c>
      <c r="P24">
        <v>5</v>
      </c>
      <c r="T24" t="str">
        <f t="shared" si="3"/>
        <v>5-/ PREGISTRO_CONTACTO/DALI-LOG-/CAMPOS</v>
      </c>
      <c r="U24" s="129" t="str">
        <f>VLOOKUP(P24,$B:$H,5,0)&amp;"- ALIAS-"&amp;VLOOKUP(P24,$B:$H,7,0)
&amp; "   "
&amp;AI24</f>
        <v>5-/ PREGISTRO_CONTACTO/DALI-LOG-/CAMPOS- ALIAS-CAMPOS   TAREA #1</v>
      </c>
      <c r="V24" s="38" t="s">
        <v>183</v>
      </c>
      <c r="W24" s="5" t="s">
        <v>152</v>
      </c>
      <c r="X24" s="5" t="s">
        <v>184</v>
      </c>
      <c r="Y24" s="203" t="str">
        <f t="shared" si="5"/>
        <v>HECHO Y EN PRODUCCCION</v>
      </c>
      <c r="Z24" s="32">
        <v>4</v>
      </c>
      <c r="AA24" s="4">
        <v>2</v>
      </c>
      <c r="AB24" s="4">
        <v>2</v>
      </c>
      <c r="AC24" s="4"/>
      <c r="AD24" s="4"/>
      <c r="AE24" s="39">
        <f>SUM(AA24:AD24)</f>
        <v>4</v>
      </c>
      <c r="AF24" s="144" t="s">
        <v>112</v>
      </c>
      <c r="AG24" s="45"/>
      <c r="AI24" t="s">
        <v>142</v>
      </c>
      <c r="AL24" s="42" t="s">
        <v>383</v>
      </c>
      <c r="AM24" s="38" t="s">
        <v>183</v>
      </c>
      <c r="AN24" s="5" t="s">
        <v>152</v>
      </c>
      <c r="AO24" s="5" t="s">
        <v>184</v>
      </c>
      <c r="AP24" s="5" t="s">
        <v>6</v>
      </c>
      <c r="AQ24" s="32">
        <v>4</v>
      </c>
      <c r="AR24" s="4">
        <v>2</v>
      </c>
      <c r="AS24" s="4">
        <v>2</v>
      </c>
      <c r="AT24" s="4"/>
      <c r="AU24" s="4"/>
      <c r="AV24" s="39">
        <f>SUM(AR24:AU24)</f>
        <v>4</v>
      </c>
      <c r="AW24" s="40" t="s">
        <v>112</v>
      </c>
      <c r="AX24" s="45"/>
      <c r="AY24" s="60"/>
    </row>
    <row r="25" spans="1:57" ht="157.5" thickBot="1">
      <c r="A25" s="209"/>
      <c r="B25" s="30">
        <v>21</v>
      </c>
      <c r="C25" s="6" t="s">
        <v>687</v>
      </c>
      <c r="D25" s="6">
        <v>-1</v>
      </c>
      <c r="E25" s="6" t="s">
        <v>16</v>
      </c>
      <c r="F25" s="10" t="str">
        <f t="shared" si="0"/>
        <v>21-/ MAS INFORMACION /DALI-LOG-/INFORMACION_REPRODUCCION</v>
      </c>
      <c r="G25" s="31" t="s">
        <v>689</v>
      </c>
      <c r="H25" s="32" t="s">
        <v>688</v>
      </c>
      <c r="I25" s="122" t="s">
        <v>568</v>
      </c>
      <c r="J25" s="120">
        <v>288</v>
      </c>
      <c r="K25" s="122">
        <v>2</v>
      </c>
      <c r="L25" s="10" t="str">
        <f t="shared" si="1"/>
        <v>SPRINT BACKLOG-SEM2</v>
      </c>
      <c r="M25" s="33" t="s">
        <v>690</v>
      </c>
      <c r="N25" s="122">
        <f>J25*(VLOOKUP(I25,'TABLAS Y DATOS BRUTOS'!$B:$C,2,0))</f>
        <v>288</v>
      </c>
      <c r="O25" t="str">
        <f t="shared" si="2"/>
        <v>HECHO Y EN PRODUCCCION</v>
      </c>
      <c r="P25">
        <v>5</v>
      </c>
      <c r="T25" t="str">
        <f t="shared" si="3"/>
        <v>5-/ PREGISTRO_CONTACTO/DALI-LOG-/CAMPOS</v>
      </c>
      <c r="U25" s="129" t="str">
        <f>VLOOKUP(P25,$B:$H,5,0)&amp;"- ALIAS-"&amp;VLOOKUP(P25,$B:$H,7,0)
&amp; "   "
&amp;AI25</f>
        <v>5-/ PREGISTRO_CONTACTO/DALI-LOG-/CAMPOS- ALIAS-CAMPOS   TAREA #2</v>
      </c>
      <c r="V25" s="38" t="s">
        <v>185</v>
      </c>
      <c r="W25" s="5" t="s">
        <v>256</v>
      </c>
      <c r="X25" s="5" t="s">
        <v>153</v>
      </c>
      <c r="Y25" s="203" t="str">
        <f t="shared" si="5"/>
        <v>HECHO Y EN PRODUCCCION</v>
      </c>
      <c r="Z25" s="32">
        <v>6</v>
      </c>
      <c r="AA25" s="4">
        <v>2</v>
      </c>
      <c r="AB25" s="4">
        <v>2</v>
      </c>
      <c r="AC25" s="4">
        <v>2</v>
      </c>
      <c r="AD25" s="4"/>
      <c r="AE25" s="39">
        <f t="shared" ref="AE25:AE27" si="11">SUM(AA25:AD25)</f>
        <v>6</v>
      </c>
      <c r="AF25" s="144" t="s">
        <v>112</v>
      </c>
      <c r="AG25" s="45"/>
      <c r="AI25" t="s">
        <v>143</v>
      </c>
      <c r="AL25" s="42" t="s">
        <v>384</v>
      </c>
      <c r="AM25" s="38" t="s">
        <v>185</v>
      </c>
      <c r="AN25" s="5" t="s">
        <v>256</v>
      </c>
      <c r="AO25" s="5" t="s">
        <v>153</v>
      </c>
      <c r="AP25" s="5" t="s">
        <v>6</v>
      </c>
      <c r="AQ25" s="32">
        <v>6</v>
      </c>
      <c r="AR25" s="4">
        <v>2</v>
      </c>
      <c r="AS25" s="4">
        <v>2</v>
      </c>
      <c r="AT25" s="4">
        <v>2</v>
      </c>
      <c r="AU25" s="4"/>
      <c r="AV25" s="39">
        <f t="shared" ref="AV25:AV27" si="12">SUM(AR25:AU25)</f>
        <v>6</v>
      </c>
      <c r="AW25" s="40" t="s">
        <v>112</v>
      </c>
      <c r="AX25" s="45"/>
      <c r="AY25" s="67" t="s">
        <v>455</v>
      </c>
    </row>
    <row r="26" spans="1:57" ht="128.25" thickBot="1">
      <c r="B26" s="32">
        <v>22</v>
      </c>
      <c r="C26" s="6" t="s">
        <v>27</v>
      </c>
      <c r="D26" s="6">
        <v>-2</v>
      </c>
      <c r="E26" s="6" t="s">
        <v>16</v>
      </c>
      <c r="F26" s="10" t="str">
        <f t="shared" si="0"/>
        <v>22-/ PCERTIFICACION_FINALIZACION/DALI-LOG-/CERTIFICACIÓN</v>
      </c>
      <c r="G26" s="31" t="s">
        <v>103</v>
      </c>
      <c r="H26" s="32" t="s">
        <v>104</v>
      </c>
      <c r="I26" s="122" t="s">
        <v>564</v>
      </c>
      <c r="J26" s="120">
        <v>754</v>
      </c>
      <c r="K26" s="122">
        <v>4</v>
      </c>
      <c r="L26" s="10" t="str">
        <f t="shared" si="1"/>
        <v>SPRINT BACKLOG-SEM4</v>
      </c>
      <c r="M26" s="33" t="s">
        <v>105</v>
      </c>
      <c r="N26" s="198">
        <f>J26*(VLOOKUP(I26,'TABLAS Y DATOS BRUTOS'!$B:$C,2,0))</f>
        <v>226.2</v>
      </c>
      <c r="O26" t="str">
        <f t="shared" si="2"/>
        <v>BACKLOG AUTORIZADO</v>
      </c>
      <c r="P26">
        <v>5</v>
      </c>
      <c r="T26" t="str">
        <f t="shared" si="3"/>
        <v>5-/ PREGISTRO_CONTACTO/DALI-LOG-/CAMPOS</v>
      </c>
      <c r="U26" s="129" t="str">
        <f>VLOOKUP(P26,$B:$H,5,0)&amp;"- ALIAS-"&amp;VLOOKUP(P26,$B:$H,7,0)
&amp; "   "
&amp;AI26</f>
        <v>5-/ PREGISTRO_CONTACTO/DALI-LOG-/CAMPOS- ALIAS-CAMPOS   TAREA #3</v>
      </c>
      <c r="V26" s="38" t="s">
        <v>186</v>
      </c>
      <c r="W26" s="5" t="s">
        <v>187</v>
      </c>
      <c r="X26" s="5" t="s">
        <v>188</v>
      </c>
      <c r="Y26" s="203" t="str">
        <f t="shared" si="5"/>
        <v>HECHO Y EN PRODUCCCION</v>
      </c>
      <c r="Z26" s="32">
        <v>4</v>
      </c>
      <c r="AA26" s="4"/>
      <c r="AB26" s="4">
        <v>2</v>
      </c>
      <c r="AC26" s="4">
        <v>2</v>
      </c>
      <c r="AD26" s="4"/>
      <c r="AE26" s="39">
        <f t="shared" si="11"/>
        <v>4</v>
      </c>
      <c r="AF26" s="144" t="s">
        <v>112</v>
      </c>
      <c r="AG26" s="45"/>
      <c r="AI26" t="s">
        <v>144</v>
      </c>
      <c r="AL26" s="42" t="s">
        <v>385</v>
      </c>
      <c r="AM26" s="38" t="s">
        <v>186</v>
      </c>
      <c r="AN26" s="5" t="s">
        <v>187</v>
      </c>
      <c r="AO26" s="5" t="s">
        <v>188</v>
      </c>
      <c r="AP26" s="5" t="s">
        <v>6</v>
      </c>
      <c r="AQ26" s="32">
        <v>4</v>
      </c>
      <c r="AR26" s="4"/>
      <c r="AS26" s="4">
        <v>2</v>
      </c>
      <c r="AT26" s="4">
        <v>2</v>
      </c>
      <c r="AU26" s="4"/>
      <c r="AV26" s="39">
        <f t="shared" si="12"/>
        <v>4</v>
      </c>
      <c r="AW26" s="40" t="s">
        <v>112</v>
      </c>
      <c r="AX26" s="45"/>
      <c r="AY26" s="68">
        <v>4</v>
      </c>
    </row>
    <row r="27" spans="1:57" ht="45.75" customHeight="1" thickBot="1">
      <c r="O27">
        <f t="shared" si="2"/>
        <v>0</v>
      </c>
      <c r="P27">
        <v>5</v>
      </c>
      <c r="T27" t="str">
        <f t="shared" si="3"/>
        <v>5-/ PREGISTRO_CONTACTO/DALI-LOG-/CAMPOS</v>
      </c>
      <c r="U27" s="129" t="str">
        <f>VLOOKUP(P27,$B:$H,5,0)&amp;"- ALIAS-"&amp;VLOOKUP(P27,$B:$H,7,0)
&amp; "   "
&amp;AI27</f>
        <v>5-/ PREGISTRO_CONTACTO/DALI-LOG-/CAMPOS- ALIAS-CAMPOS   TAREA #4</v>
      </c>
      <c r="V27" s="38" t="s">
        <v>189</v>
      </c>
      <c r="W27" s="5" t="s">
        <v>154</v>
      </c>
      <c r="X27" s="5" t="s">
        <v>188</v>
      </c>
      <c r="Y27" s="203" t="str">
        <f t="shared" si="5"/>
        <v>HECHO Y EN PRODUCCCION</v>
      </c>
      <c r="Z27" s="32">
        <v>6</v>
      </c>
      <c r="AA27" s="4">
        <v>2</v>
      </c>
      <c r="AB27" s="4">
        <v>2</v>
      </c>
      <c r="AC27" s="4">
        <v>2</v>
      </c>
      <c r="AD27" s="4"/>
      <c r="AE27" s="39">
        <f t="shared" si="11"/>
        <v>6</v>
      </c>
      <c r="AF27" s="144" t="s">
        <v>112</v>
      </c>
      <c r="AG27" s="45"/>
      <c r="AI27" t="s">
        <v>146</v>
      </c>
      <c r="AL27" s="42" t="s">
        <v>386</v>
      </c>
      <c r="AM27" s="38" t="s">
        <v>189</v>
      </c>
      <c r="AN27" s="5" t="s">
        <v>154</v>
      </c>
      <c r="AO27" s="5" t="s">
        <v>188</v>
      </c>
      <c r="AP27" s="5" t="s">
        <v>6</v>
      </c>
      <c r="AQ27" s="32">
        <v>6</v>
      </c>
      <c r="AR27" s="4">
        <v>2</v>
      </c>
      <c r="AS27" s="4">
        <v>2</v>
      </c>
      <c r="AT27" s="4">
        <v>2</v>
      </c>
      <c r="AU27" s="4"/>
      <c r="AV27" s="39">
        <f t="shared" si="12"/>
        <v>6</v>
      </c>
      <c r="AW27" s="40" t="s">
        <v>112</v>
      </c>
      <c r="AX27" s="45"/>
      <c r="AY27" s="62"/>
    </row>
    <row r="28" spans="1:57" ht="45.75" customHeight="1" thickBot="1">
      <c r="O28">
        <f t="shared" si="2"/>
        <v>0</v>
      </c>
      <c r="P28">
        <v>6</v>
      </c>
      <c r="T28" t="str">
        <f t="shared" si="3"/>
        <v xml:space="preserve">6-/ PREGISTRO_CONTACTO/DALI-LOG-/SERVIDOR </v>
      </c>
      <c r="U28" s="141" t="str">
        <f>VLOOKUP(P28,$B:$H,5,0)&amp;"- ALIAS-"&amp;VLOOKUP(P28,$B:$H,7,0)</f>
        <v xml:space="preserve">6-/ PREGISTRO_CONTACTO/DALI-LOG-/SERVIDOR - ALIAS-SERVIDOR </v>
      </c>
      <c r="V28" s="222" t="str">
        <f>VLOOKUP(P28,$B:$H,6,0)</f>
        <v xml:space="preserve">Se requiere alojar la información en una base de datos en el host o servidor </v>
      </c>
      <c r="W28" s="223"/>
      <c r="X28" s="223"/>
      <c r="Y28" s="223"/>
      <c r="Z28" s="223"/>
      <c r="AA28" s="223"/>
      <c r="AB28" s="223"/>
      <c r="AC28" s="223"/>
      <c r="AD28" s="223"/>
      <c r="AE28" s="223"/>
      <c r="AF28" s="224"/>
      <c r="AG28" s="142">
        <f>SUM(AE29:AE31)</f>
        <v>18</v>
      </c>
      <c r="AL28" s="41" t="s">
        <v>387</v>
      </c>
      <c r="AM28" s="217" t="str">
        <f>V28</f>
        <v xml:space="preserve">Se requiere alojar la información en una base de datos en el host o servidor </v>
      </c>
      <c r="AN28" s="218"/>
      <c r="AO28" s="218"/>
      <c r="AP28" s="218"/>
      <c r="AQ28" s="218"/>
      <c r="AR28" s="218"/>
      <c r="AS28" s="218"/>
      <c r="AT28" s="218"/>
      <c r="AU28" s="218"/>
      <c r="AV28" s="218"/>
      <c r="AW28" s="219"/>
      <c r="AX28" s="46">
        <f>SUM(AV29:AV31)</f>
        <v>18</v>
      </c>
      <c r="AY28" s="63">
        <v>89</v>
      </c>
    </row>
    <row r="29" spans="1:57" ht="157.5" thickBot="1">
      <c r="O29">
        <f t="shared" si="2"/>
        <v>0</v>
      </c>
      <c r="P29">
        <v>6</v>
      </c>
      <c r="T29" t="str">
        <f t="shared" si="3"/>
        <v xml:space="preserve">6-/ PREGISTRO_CONTACTO/DALI-LOG-/SERVIDOR </v>
      </c>
      <c r="U29" s="129" t="str">
        <f>VLOOKUP(P29,$B:$H,5,0)&amp;"- ALIAS-"&amp;VLOOKUP(P29,$B:$H,7,0)
&amp; "   "
&amp;AI29</f>
        <v>6-/ PREGISTRO_CONTACTO/DALI-LOG-/SERVIDOR - ALIAS-SERVIDOR    TAREA #1</v>
      </c>
      <c r="V29" s="38" t="s">
        <v>155</v>
      </c>
      <c r="W29" s="5" t="s">
        <v>190</v>
      </c>
      <c r="X29" s="5" t="s">
        <v>156</v>
      </c>
      <c r="Y29" s="203" t="str">
        <f t="shared" si="5"/>
        <v>HECHO Y EN PRODUCCCION</v>
      </c>
      <c r="Z29" s="32">
        <v>2</v>
      </c>
      <c r="AA29" s="4">
        <v>2</v>
      </c>
      <c r="AB29" s="4"/>
      <c r="AC29" s="4"/>
      <c r="AD29" s="4"/>
      <c r="AE29" s="39">
        <f>SUM(AA29:AD29)</f>
        <v>2</v>
      </c>
      <c r="AF29" s="144" t="s">
        <v>112</v>
      </c>
      <c r="AG29" s="45"/>
      <c r="AI29" t="s">
        <v>142</v>
      </c>
      <c r="AL29" s="43" t="s">
        <v>388</v>
      </c>
      <c r="AM29" s="38" t="s">
        <v>155</v>
      </c>
      <c r="AN29" s="5" t="s">
        <v>190</v>
      </c>
      <c r="AO29" s="5" t="s">
        <v>156</v>
      </c>
      <c r="AP29" s="5" t="s">
        <v>6</v>
      </c>
      <c r="AQ29" s="32">
        <v>2</v>
      </c>
      <c r="AR29" s="4">
        <v>2</v>
      </c>
      <c r="AS29" s="4"/>
      <c r="AT29" s="4"/>
      <c r="AU29" s="4"/>
      <c r="AV29" s="39">
        <f>SUM(AR29:AU29)</f>
        <v>2</v>
      </c>
      <c r="AW29" s="40" t="s">
        <v>112</v>
      </c>
      <c r="AX29" s="45"/>
      <c r="AY29" s="67" t="s">
        <v>455</v>
      </c>
    </row>
    <row r="30" spans="1:57" ht="45.75" customHeight="1" thickBot="1">
      <c r="O30">
        <f t="shared" si="2"/>
        <v>0</v>
      </c>
      <c r="P30">
        <v>6</v>
      </c>
      <c r="T30" t="str">
        <f t="shared" si="3"/>
        <v xml:space="preserve">6-/ PREGISTRO_CONTACTO/DALI-LOG-/SERVIDOR </v>
      </c>
      <c r="U30" s="129" t="str">
        <f>VLOOKUP(P30,$B:$H,5,0)&amp;"- ALIAS-"&amp;VLOOKUP(P30,$B:$H,7,0)
&amp; "   "
&amp;AI30</f>
        <v>6-/ PREGISTRO_CONTACTO/DALI-LOG-/SERVIDOR - ALIAS-SERVIDOR    TAREA #2</v>
      </c>
      <c r="V30" s="38" t="s">
        <v>158</v>
      </c>
      <c r="W30" s="5" t="s">
        <v>157</v>
      </c>
      <c r="X30" s="5" t="s">
        <v>156</v>
      </c>
      <c r="Y30" s="203" t="str">
        <f t="shared" si="5"/>
        <v>HECHO Y EN PRODUCCCION</v>
      </c>
      <c r="Z30" s="32">
        <v>4</v>
      </c>
      <c r="AA30" s="4">
        <v>2</v>
      </c>
      <c r="AB30" s="4">
        <v>2</v>
      </c>
      <c r="AC30" s="4"/>
      <c r="AD30" s="4"/>
      <c r="AE30" s="39">
        <f t="shared" ref="AE30:AE31" si="13">SUM(AA30:AD30)</f>
        <v>4</v>
      </c>
      <c r="AF30" s="144" t="s">
        <v>112</v>
      </c>
      <c r="AG30" s="45"/>
      <c r="AI30" t="s">
        <v>143</v>
      </c>
      <c r="AL30" s="43" t="s">
        <v>389</v>
      </c>
      <c r="AM30" s="38" t="s">
        <v>158</v>
      </c>
      <c r="AN30" s="5" t="s">
        <v>157</v>
      </c>
      <c r="AO30" s="5" t="s">
        <v>156</v>
      </c>
      <c r="AP30" s="5" t="s">
        <v>6</v>
      </c>
      <c r="AQ30" s="32">
        <v>4</v>
      </c>
      <c r="AR30" s="4">
        <v>2</v>
      </c>
      <c r="AS30" s="4">
        <v>2</v>
      </c>
      <c r="AT30" s="4"/>
      <c r="AU30" s="4"/>
      <c r="AV30" s="39">
        <f t="shared" ref="AV30:AV31" si="14">SUM(AR30:AU30)</f>
        <v>4</v>
      </c>
      <c r="AW30" s="40" t="s">
        <v>112</v>
      </c>
      <c r="AX30" s="45"/>
      <c r="AY30" s="68">
        <v>4</v>
      </c>
    </row>
    <row r="31" spans="1:57" ht="45.75" customHeight="1" thickBot="1">
      <c r="O31">
        <f t="shared" si="2"/>
        <v>0</v>
      </c>
      <c r="P31">
        <v>6</v>
      </c>
      <c r="T31" t="str">
        <f t="shared" si="3"/>
        <v xml:space="preserve">6-/ PREGISTRO_CONTACTO/DALI-LOG-/SERVIDOR </v>
      </c>
      <c r="U31" s="129" t="str">
        <f>VLOOKUP(P31,$B:$H,5,0)&amp;"- ALIAS-"&amp;VLOOKUP(P31,$B:$H,7,0)
&amp; "   "
&amp;AI31</f>
        <v>6-/ PREGISTRO_CONTACTO/DALI-LOG-/SERVIDOR - ALIAS-SERVIDOR    TAREA #3</v>
      </c>
      <c r="V31" s="38" t="s">
        <v>160</v>
      </c>
      <c r="W31" s="5" t="s">
        <v>159</v>
      </c>
      <c r="X31" s="5" t="s">
        <v>156</v>
      </c>
      <c r="Y31" s="203" t="str">
        <f t="shared" si="5"/>
        <v>HECHO Y EN PRODUCCCION</v>
      </c>
      <c r="Z31" s="32">
        <v>12</v>
      </c>
      <c r="AA31" s="4">
        <v>2</v>
      </c>
      <c r="AB31" s="4">
        <v>2</v>
      </c>
      <c r="AC31" s="4">
        <v>6</v>
      </c>
      <c r="AD31" s="4">
        <v>2</v>
      </c>
      <c r="AE31" s="39">
        <f t="shared" si="13"/>
        <v>12</v>
      </c>
      <c r="AF31" s="144" t="s">
        <v>112</v>
      </c>
      <c r="AG31" s="45"/>
      <c r="AI31" t="s">
        <v>144</v>
      </c>
      <c r="AL31" s="43" t="s">
        <v>390</v>
      </c>
      <c r="AM31" s="38" t="s">
        <v>160</v>
      </c>
      <c r="AN31" s="5" t="s">
        <v>159</v>
      </c>
      <c r="AO31" s="5" t="s">
        <v>156</v>
      </c>
      <c r="AP31" s="5" t="s">
        <v>6</v>
      </c>
      <c r="AQ31" s="32">
        <v>12</v>
      </c>
      <c r="AR31" s="4">
        <v>2</v>
      </c>
      <c r="AS31" s="4">
        <v>2</v>
      </c>
      <c r="AT31" s="4">
        <v>6</v>
      </c>
      <c r="AU31" s="4">
        <v>2</v>
      </c>
      <c r="AV31" s="39">
        <f t="shared" si="14"/>
        <v>12</v>
      </c>
      <c r="AW31" s="40" t="s">
        <v>112</v>
      </c>
      <c r="AX31" s="45"/>
      <c r="AY31" s="62"/>
    </row>
    <row r="32" spans="1:57" ht="45.75" customHeight="1" thickBot="1">
      <c r="O32">
        <f t="shared" si="2"/>
        <v>0</v>
      </c>
      <c r="P32">
        <v>7</v>
      </c>
      <c r="T32" t="str">
        <f t="shared" si="3"/>
        <v>7-/ PREGISTRO_CONTACTO/DALI-LOG-/LOGIN</v>
      </c>
      <c r="U32" s="141" t="str">
        <f>VLOOKUP(P32,$B:$H,5,0)&amp;"- ALIAS-"&amp;VLOOKUP(P32,$B:$H,7,0)</f>
        <v>7-/ PREGISTRO_CONTACTO/DALI-LOG-/LOGIN- ALIAS-LOGIN</v>
      </c>
      <c r="V32" s="222" t="str">
        <f>VLOOKUP(P32,$B:$H,6,0)</f>
        <v>Se requiere diseñar el layout de cómo estará la pagina de LOGIN</v>
      </c>
      <c r="W32" s="223"/>
      <c r="X32" s="223"/>
      <c r="Y32" s="223"/>
      <c r="Z32" s="223"/>
      <c r="AA32" s="223"/>
      <c r="AB32" s="223"/>
      <c r="AC32" s="223"/>
      <c r="AD32" s="223"/>
      <c r="AE32" s="223"/>
      <c r="AF32" s="224"/>
      <c r="AG32" s="142">
        <f>SUM(AE33:AE35)</f>
        <v>14</v>
      </c>
      <c r="AL32" s="41" t="s">
        <v>391</v>
      </c>
      <c r="AM32" s="217" t="str">
        <f>V32</f>
        <v>Se requiere diseñar el layout de cómo estará la pagina de LOGIN</v>
      </c>
      <c r="AN32" s="218"/>
      <c r="AO32" s="218"/>
      <c r="AP32" s="218"/>
      <c r="AQ32" s="218"/>
      <c r="AR32" s="218"/>
      <c r="AS32" s="218"/>
      <c r="AT32" s="218"/>
      <c r="AU32" s="218"/>
      <c r="AV32" s="218"/>
      <c r="AW32" s="219"/>
      <c r="AX32" s="46">
        <f>SUM(AV33:AV35)</f>
        <v>14</v>
      </c>
      <c r="AY32" s="63">
        <v>13</v>
      </c>
    </row>
    <row r="33" spans="15:51" ht="45.75" customHeight="1" thickBot="1">
      <c r="O33">
        <f t="shared" si="2"/>
        <v>0</v>
      </c>
      <c r="P33">
        <v>7</v>
      </c>
      <c r="T33" t="str">
        <f t="shared" si="3"/>
        <v>7-/ PREGISTRO_CONTACTO/DALI-LOG-/LOGIN</v>
      </c>
      <c r="U33" s="129" t="str">
        <f>VLOOKUP(P33,$B:$H,5,0)&amp;"- ALIAS-"&amp;VLOOKUP(P33,$B:$H,7,0)
&amp; "   "
&amp;AI33</f>
        <v>7-/ PREGISTRO_CONTACTO/DALI-LOG-/LOGIN- ALIAS-LOGIN   TAREA #1</v>
      </c>
      <c r="V33" s="38" t="s">
        <v>191</v>
      </c>
      <c r="W33" s="5" t="s">
        <v>161</v>
      </c>
      <c r="X33" s="5" t="s">
        <v>192</v>
      </c>
      <c r="Y33" s="203" t="str">
        <f t="shared" si="5"/>
        <v>HECHO Y EN PRODUCCCION</v>
      </c>
      <c r="Z33" s="32">
        <v>6</v>
      </c>
      <c r="AA33" s="4">
        <v>2</v>
      </c>
      <c r="AB33" s="4">
        <v>2</v>
      </c>
      <c r="AC33" s="4">
        <v>2</v>
      </c>
      <c r="AD33" s="4"/>
      <c r="AE33" s="39">
        <f>SUM(AA33:AD33)</f>
        <v>6</v>
      </c>
      <c r="AF33" s="144" t="s">
        <v>112</v>
      </c>
      <c r="AG33" s="45"/>
      <c r="AI33" t="s">
        <v>142</v>
      </c>
      <c r="AL33" s="37" t="s">
        <v>392</v>
      </c>
      <c r="AM33" s="38" t="s">
        <v>191</v>
      </c>
      <c r="AN33" s="5" t="s">
        <v>161</v>
      </c>
      <c r="AO33" s="5" t="s">
        <v>192</v>
      </c>
      <c r="AP33" s="5" t="s">
        <v>6</v>
      </c>
      <c r="AQ33" s="32">
        <v>6</v>
      </c>
      <c r="AR33" s="4">
        <v>2</v>
      </c>
      <c r="AS33" s="4">
        <v>2</v>
      </c>
      <c r="AT33" s="4">
        <v>2</v>
      </c>
      <c r="AU33" s="4"/>
      <c r="AV33" s="39">
        <f>SUM(AR33:AU33)</f>
        <v>6</v>
      </c>
      <c r="AW33" s="40" t="s">
        <v>112</v>
      </c>
      <c r="AX33" s="45"/>
      <c r="AY33" s="67" t="s">
        <v>455</v>
      </c>
    </row>
    <row r="34" spans="15:51" ht="45.75" customHeight="1" thickBot="1">
      <c r="O34">
        <f t="shared" si="2"/>
        <v>0</v>
      </c>
      <c r="P34">
        <v>7</v>
      </c>
      <c r="T34" t="str">
        <f t="shared" si="3"/>
        <v>7-/ PREGISTRO_CONTACTO/DALI-LOG-/LOGIN</v>
      </c>
      <c r="U34" s="129" t="str">
        <f>VLOOKUP(P34,$B:$H,5,0)&amp;"- ALIAS-"&amp;VLOOKUP(P34,$B:$H,7,0)
&amp; "   "
&amp;AI34</f>
        <v>7-/ PREGISTRO_CONTACTO/DALI-LOG-/LOGIN- ALIAS-LOGIN   TAREA #2</v>
      </c>
      <c r="V34" s="38" t="s">
        <v>162</v>
      </c>
      <c r="W34" s="5" t="s">
        <v>163</v>
      </c>
      <c r="X34" s="5" t="s">
        <v>192</v>
      </c>
      <c r="Y34" s="203" t="str">
        <f t="shared" si="5"/>
        <v>HECHO Y EN PRODUCCCION</v>
      </c>
      <c r="Z34" s="32">
        <v>4</v>
      </c>
      <c r="AA34" s="4">
        <v>2</v>
      </c>
      <c r="AB34" s="4">
        <v>2</v>
      </c>
      <c r="AC34" s="4"/>
      <c r="AD34" s="4"/>
      <c r="AE34" s="39">
        <f t="shared" ref="AE34:AE35" si="15">SUM(AA34:AD34)</f>
        <v>4</v>
      </c>
      <c r="AF34" s="144" t="s">
        <v>112</v>
      </c>
      <c r="AG34" s="45"/>
      <c r="AI34" t="s">
        <v>143</v>
      </c>
      <c r="AL34" s="37" t="s">
        <v>393</v>
      </c>
      <c r="AM34" s="38" t="s">
        <v>162</v>
      </c>
      <c r="AN34" s="5" t="s">
        <v>163</v>
      </c>
      <c r="AO34" s="5" t="s">
        <v>192</v>
      </c>
      <c r="AP34" s="5" t="s">
        <v>6</v>
      </c>
      <c r="AQ34" s="32">
        <v>4</v>
      </c>
      <c r="AR34" s="4">
        <v>2</v>
      </c>
      <c r="AS34" s="4">
        <v>2</v>
      </c>
      <c r="AT34" s="4"/>
      <c r="AU34" s="4"/>
      <c r="AV34" s="39">
        <f t="shared" ref="AV34:AV35" si="16">SUM(AR34:AU34)</f>
        <v>4</v>
      </c>
      <c r="AW34" s="40" t="s">
        <v>112</v>
      </c>
      <c r="AX34" s="45"/>
      <c r="AY34" s="68">
        <v>3</v>
      </c>
    </row>
    <row r="35" spans="15:51" ht="45.75" customHeight="1" thickBot="1">
      <c r="O35">
        <f t="shared" si="2"/>
        <v>0</v>
      </c>
      <c r="P35">
        <v>7</v>
      </c>
      <c r="T35" t="str">
        <f t="shared" si="3"/>
        <v>7-/ PREGISTRO_CONTACTO/DALI-LOG-/LOGIN</v>
      </c>
      <c r="U35" s="129" t="str">
        <f>VLOOKUP(P35,$B:$H,5,0)&amp;"- ALIAS-"&amp;VLOOKUP(P35,$B:$H,7,0)
&amp; "   "
&amp;AI35</f>
        <v>7-/ PREGISTRO_CONTACTO/DALI-LOG-/LOGIN- ALIAS-LOGIN   TAREA #3</v>
      </c>
      <c r="V35" s="38" t="s">
        <v>193</v>
      </c>
      <c r="W35" s="5" t="s">
        <v>194</v>
      </c>
      <c r="X35" s="5" t="s">
        <v>192</v>
      </c>
      <c r="Y35" s="203" t="str">
        <f t="shared" si="5"/>
        <v>HECHO Y EN PRODUCCCION</v>
      </c>
      <c r="Z35" s="32">
        <v>4</v>
      </c>
      <c r="AA35" s="4">
        <v>2</v>
      </c>
      <c r="AB35" s="4">
        <v>2</v>
      </c>
      <c r="AC35" s="4"/>
      <c r="AD35" s="4"/>
      <c r="AE35" s="39">
        <f t="shared" si="15"/>
        <v>4</v>
      </c>
      <c r="AF35" s="144" t="s">
        <v>112</v>
      </c>
      <c r="AG35" s="45"/>
      <c r="AI35" t="s">
        <v>144</v>
      </c>
      <c r="AL35" s="37" t="s">
        <v>394</v>
      </c>
      <c r="AM35" s="38" t="s">
        <v>193</v>
      </c>
      <c r="AN35" s="5" t="s">
        <v>194</v>
      </c>
      <c r="AO35" s="5" t="s">
        <v>192</v>
      </c>
      <c r="AP35" s="5" t="s">
        <v>6</v>
      </c>
      <c r="AQ35" s="32">
        <v>4</v>
      </c>
      <c r="AR35" s="4">
        <v>2</v>
      </c>
      <c r="AS35" s="4">
        <v>2</v>
      </c>
      <c r="AT35" s="4"/>
      <c r="AU35" s="4"/>
      <c r="AV35" s="39">
        <f t="shared" si="16"/>
        <v>4</v>
      </c>
      <c r="AW35" s="40" t="s">
        <v>112</v>
      </c>
      <c r="AX35" s="45"/>
      <c r="AY35" s="62"/>
    </row>
    <row r="36" spans="15:51" ht="45.75" customHeight="1" thickBot="1">
      <c r="O36">
        <f t="shared" si="2"/>
        <v>0</v>
      </c>
      <c r="P36">
        <v>8</v>
      </c>
      <c r="T36" t="str">
        <f t="shared" si="3"/>
        <v>8-/ PAPRENDIZAJE_PORTAL/DALI-LOG-/DISEÑO_LAYOUT</v>
      </c>
      <c r="U36" s="141" t="str">
        <f>VLOOKUP(P36,$B:$H,5,0)&amp;"- ALIAS-"&amp;VLOOKUP(P36,$B:$H,7,0)</f>
        <v>8-/ PAPRENDIZAJE_PORTAL/DALI-LOG-/DISEÑO_LAYOUT- ALIAS-DISEÑO_LAYOUT</v>
      </c>
      <c r="V36" s="222" t="str">
        <f>VLOOKUP(P36,$B:$H,6,0)</f>
        <v>Se requiere diseñar el layout de cómo estará la pagina o el portal de aprendizaje.</v>
      </c>
      <c r="W36" s="223"/>
      <c r="X36" s="223"/>
      <c r="Y36" s="223"/>
      <c r="Z36" s="223"/>
      <c r="AA36" s="223"/>
      <c r="AB36" s="223"/>
      <c r="AC36" s="223"/>
      <c r="AD36" s="223"/>
      <c r="AE36" s="223"/>
      <c r="AF36" s="224"/>
      <c r="AG36" s="142">
        <f>SUM(AE37:AE40)</f>
        <v>40</v>
      </c>
      <c r="AL36" s="41" t="s">
        <v>395</v>
      </c>
      <c r="AM36" s="217" t="str">
        <f>V36</f>
        <v>Se requiere diseñar el layout de cómo estará la pagina o el portal de aprendizaje.</v>
      </c>
      <c r="AN36" s="218"/>
      <c r="AO36" s="218"/>
      <c r="AP36" s="218"/>
      <c r="AQ36" s="218"/>
      <c r="AR36" s="218"/>
      <c r="AS36" s="218"/>
      <c r="AT36" s="218"/>
      <c r="AU36" s="218"/>
      <c r="AV36" s="218"/>
      <c r="AW36" s="219"/>
      <c r="AX36" s="46">
        <f>SUM(AV37:AV40)</f>
        <v>40</v>
      </c>
      <c r="AY36" s="63">
        <v>13</v>
      </c>
    </row>
    <row r="37" spans="15:51" ht="45.75" customHeight="1" thickBot="1">
      <c r="O37">
        <f t="shared" si="2"/>
        <v>0</v>
      </c>
      <c r="P37">
        <v>8</v>
      </c>
      <c r="T37" t="str">
        <f t="shared" si="3"/>
        <v>8-/ PAPRENDIZAJE_PORTAL/DALI-LOG-/DISEÑO_LAYOUT</v>
      </c>
      <c r="U37" s="129" t="str">
        <f>VLOOKUP(P37,$B:$H,5,0)&amp;"- ALIAS-"&amp;VLOOKUP(P37,$B:$H,7,0)
&amp; "   "
&amp;AI37</f>
        <v>8-/ PAPRENDIZAJE_PORTAL/DALI-LOG-/DISEÑO_LAYOUT- ALIAS-DISEÑO_LAYOUT   TAREA #1</v>
      </c>
      <c r="V37" s="38" t="s">
        <v>195</v>
      </c>
      <c r="W37" s="5" t="s">
        <v>196</v>
      </c>
      <c r="X37" s="5" t="s">
        <v>192</v>
      </c>
      <c r="Y37" s="203" t="str">
        <f t="shared" si="5"/>
        <v>HECHO Y EN PRODUCCCION</v>
      </c>
      <c r="Z37" s="32">
        <v>8</v>
      </c>
      <c r="AA37" s="4">
        <v>4</v>
      </c>
      <c r="AB37" s="4">
        <v>2</v>
      </c>
      <c r="AC37" s="4">
        <v>2</v>
      </c>
      <c r="AD37" s="4"/>
      <c r="AE37" s="39">
        <f>SUM(AA37:AD37)</f>
        <v>8</v>
      </c>
      <c r="AF37" s="144" t="s">
        <v>112</v>
      </c>
      <c r="AG37" s="45"/>
      <c r="AI37" t="s">
        <v>142</v>
      </c>
      <c r="AL37" s="37" t="s">
        <v>396</v>
      </c>
      <c r="AM37" s="38" t="s">
        <v>195</v>
      </c>
      <c r="AN37" s="5" t="s">
        <v>196</v>
      </c>
      <c r="AO37" s="5" t="s">
        <v>192</v>
      </c>
      <c r="AP37" s="5" t="s">
        <v>6</v>
      </c>
      <c r="AQ37" s="32">
        <v>8</v>
      </c>
      <c r="AR37" s="4">
        <v>4</v>
      </c>
      <c r="AS37" s="4">
        <v>2</v>
      </c>
      <c r="AT37" s="4">
        <v>2</v>
      </c>
      <c r="AU37" s="4"/>
      <c r="AV37" s="39">
        <f>SUM(AR37:AU37)</f>
        <v>8</v>
      </c>
      <c r="AW37" s="40" t="s">
        <v>112</v>
      </c>
      <c r="AX37" s="45"/>
      <c r="AY37" s="60"/>
    </row>
    <row r="38" spans="15:51" ht="45.75" customHeight="1" thickBot="1">
      <c r="O38">
        <f t="shared" si="2"/>
        <v>0</v>
      </c>
      <c r="P38">
        <v>8</v>
      </c>
      <c r="T38" t="str">
        <f t="shared" si="3"/>
        <v>8-/ PAPRENDIZAJE_PORTAL/DALI-LOG-/DISEÑO_LAYOUT</v>
      </c>
      <c r="U38" s="129" t="str">
        <f>VLOOKUP(P38,$B:$H,5,0)&amp;"- ALIAS-"&amp;VLOOKUP(P38,$B:$H,7,0)
&amp; "   "
&amp;AI38</f>
        <v>8-/ PAPRENDIZAJE_PORTAL/DALI-LOG-/DISEÑO_LAYOUT- ALIAS-DISEÑO_LAYOUT   TAREA #2</v>
      </c>
      <c r="V38" s="38" t="s">
        <v>197</v>
      </c>
      <c r="W38" s="5" t="s">
        <v>198</v>
      </c>
      <c r="X38" s="5" t="s">
        <v>192</v>
      </c>
      <c r="Y38" s="203" t="str">
        <f t="shared" si="5"/>
        <v>HECHO Y EN PRODUCCCION</v>
      </c>
      <c r="Z38" s="32">
        <v>12</v>
      </c>
      <c r="AA38" s="4">
        <v>4</v>
      </c>
      <c r="AB38" s="4">
        <v>2</v>
      </c>
      <c r="AC38" s="4">
        <v>4</v>
      </c>
      <c r="AD38" s="4">
        <v>2</v>
      </c>
      <c r="AE38" s="39">
        <f t="shared" ref="AE38:AE40" si="17">SUM(AA38:AD38)</f>
        <v>12</v>
      </c>
      <c r="AF38" s="144" t="s">
        <v>112</v>
      </c>
      <c r="AG38" s="45"/>
      <c r="AI38" t="s">
        <v>143</v>
      </c>
      <c r="AL38" s="37" t="s">
        <v>397</v>
      </c>
      <c r="AM38" s="38" t="s">
        <v>197</v>
      </c>
      <c r="AN38" s="5" t="s">
        <v>198</v>
      </c>
      <c r="AO38" s="5" t="s">
        <v>192</v>
      </c>
      <c r="AP38" s="5" t="s">
        <v>6</v>
      </c>
      <c r="AQ38" s="32">
        <v>12</v>
      </c>
      <c r="AR38" s="4">
        <v>4</v>
      </c>
      <c r="AS38" s="4">
        <v>2</v>
      </c>
      <c r="AT38" s="4">
        <v>4</v>
      </c>
      <c r="AU38" s="4">
        <v>2</v>
      </c>
      <c r="AV38" s="39">
        <f t="shared" ref="AV38:AV40" si="18">SUM(AR38:AU38)</f>
        <v>12</v>
      </c>
      <c r="AW38" s="40" t="s">
        <v>112</v>
      </c>
      <c r="AX38" s="45"/>
      <c r="AY38" s="67" t="s">
        <v>455</v>
      </c>
    </row>
    <row r="39" spans="15:51" ht="45.75" customHeight="1" thickBot="1">
      <c r="O39">
        <f t="shared" si="2"/>
        <v>0</v>
      </c>
      <c r="P39">
        <v>8</v>
      </c>
      <c r="T39" t="str">
        <f t="shared" si="3"/>
        <v>8-/ PAPRENDIZAJE_PORTAL/DALI-LOG-/DISEÑO_LAYOUT</v>
      </c>
      <c r="U39" s="129" t="str">
        <f>VLOOKUP(P39,$B:$H,5,0)&amp;"- ALIAS-"&amp;VLOOKUP(P39,$B:$H,7,0)
&amp; "   "
&amp;AI39</f>
        <v>8-/ PAPRENDIZAJE_PORTAL/DALI-LOG-/DISEÑO_LAYOUT- ALIAS-DISEÑO_LAYOUT   TAREA #3</v>
      </c>
      <c r="V39" s="38" t="s">
        <v>252</v>
      </c>
      <c r="W39" s="5" t="s">
        <v>253</v>
      </c>
      <c r="X39" s="5" t="s">
        <v>192</v>
      </c>
      <c r="Y39" s="203" t="str">
        <f t="shared" si="5"/>
        <v>HECHO Y EN PRODUCCCION</v>
      </c>
      <c r="Z39" s="32">
        <v>8</v>
      </c>
      <c r="AA39" s="4">
        <v>2</v>
      </c>
      <c r="AB39" s="4">
        <v>2</v>
      </c>
      <c r="AC39" s="4">
        <v>2</v>
      </c>
      <c r="AD39" s="4">
        <v>2</v>
      </c>
      <c r="AE39" s="39">
        <f t="shared" si="17"/>
        <v>8</v>
      </c>
      <c r="AF39" s="144" t="s">
        <v>112</v>
      </c>
      <c r="AG39" s="45"/>
      <c r="AI39" t="s">
        <v>144</v>
      </c>
      <c r="AL39" s="37" t="s">
        <v>398</v>
      </c>
      <c r="AM39" s="38" t="s">
        <v>252</v>
      </c>
      <c r="AN39" s="5" t="s">
        <v>253</v>
      </c>
      <c r="AO39" s="5" t="s">
        <v>192</v>
      </c>
      <c r="AP39" s="5" t="s">
        <v>6</v>
      </c>
      <c r="AQ39" s="32">
        <v>8</v>
      </c>
      <c r="AR39" s="4">
        <v>2</v>
      </c>
      <c r="AS39" s="4">
        <v>2</v>
      </c>
      <c r="AT39" s="4">
        <v>2</v>
      </c>
      <c r="AU39" s="4">
        <v>2</v>
      </c>
      <c r="AV39" s="39">
        <f t="shared" si="18"/>
        <v>8</v>
      </c>
      <c r="AW39" s="40" t="s">
        <v>112</v>
      </c>
      <c r="AX39" s="45"/>
      <c r="AY39" s="68">
        <v>4</v>
      </c>
    </row>
    <row r="40" spans="15:51" ht="45.75" customHeight="1" thickBot="1">
      <c r="O40">
        <f t="shared" si="2"/>
        <v>0</v>
      </c>
      <c r="P40">
        <v>8</v>
      </c>
      <c r="T40" t="str">
        <f t="shared" si="3"/>
        <v>8-/ PAPRENDIZAJE_PORTAL/DALI-LOG-/DISEÑO_LAYOUT</v>
      </c>
      <c r="U40" s="129" t="str">
        <f>VLOOKUP(P40,$B:$H,5,0)&amp;"- ALIAS-"&amp;VLOOKUP(P40,$B:$H,7,0)
&amp; "   "
&amp;AI40</f>
        <v>8-/ PAPRENDIZAJE_PORTAL/DALI-LOG-/DISEÑO_LAYOUT- ALIAS-DISEÑO_LAYOUT   TAREA #4</v>
      </c>
      <c r="V40" s="38" t="s">
        <v>199</v>
      </c>
      <c r="W40" s="5" t="s">
        <v>200</v>
      </c>
      <c r="X40" s="5" t="s">
        <v>192</v>
      </c>
      <c r="Y40" s="203" t="str">
        <f t="shared" si="5"/>
        <v>HECHO Y EN PRODUCCCION</v>
      </c>
      <c r="Z40" s="32">
        <v>12</v>
      </c>
      <c r="AA40" s="4">
        <v>4</v>
      </c>
      <c r="AB40" s="4">
        <v>2</v>
      </c>
      <c r="AC40" s="4">
        <v>2</v>
      </c>
      <c r="AD40" s="4">
        <v>4</v>
      </c>
      <c r="AE40" s="39">
        <f t="shared" si="17"/>
        <v>12</v>
      </c>
      <c r="AF40" s="144" t="s">
        <v>112</v>
      </c>
      <c r="AG40" s="45"/>
      <c r="AI40" t="s">
        <v>146</v>
      </c>
      <c r="AL40" s="37" t="s">
        <v>399</v>
      </c>
      <c r="AM40" s="38" t="s">
        <v>199</v>
      </c>
      <c r="AN40" s="5" t="s">
        <v>200</v>
      </c>
      <c r="AO40" s="5" t="s">
        <v>192</v>
      </c>
      <c r="AP40" s="5" t="s">
        <v>6</v>
      </c>
      <c r="AQ40" s="32">
        <v>12</v>
      </c>
      <c r="AR40" s="4">
        <v>4</v>
      </c>
      <c r="AS40" s="4">
        <v>2</v>
      </c>
      <c r="AT40" s="4">
        <v>2</v>
      </c>
      <c r="AU40" s="4">
        <v>4</v>
      </c>
      <c r="AV40" s="39">
        <f t="shared" si="18"/>
        <v>12</v>
      </c>
      <c r="AW40" s="40" t="s">
        <v>112</v>
      </c>
      <c r="AX40" s="45"/>
      <c r="AY40" s="62"/>
    </row>
    <row r="41" spans="15:51" ht="45.75" customHeight="1" thickBot="1">
      <c r="O41">
        <f t="shared" si="2"/>
        <v>0</v>
      </c>
      <c r="P41">
        <v>9</v>
      </c>
      <c r="T41" t="str">
        <f t="shared" si="3"/>
        <v>9-/ PAPRENDIZAJE_PORTAL/DALI-LOG-/MENU_PORTAL</v>
      </c>
      <c r="U41" s="141" t="str">
        <f>VLOOKUP(P41,$B:$H,5,0)&amp;"- ALIAS-"&amp;VLOOKUP(P36,$B:$H,7,0)</f>
        <v>9-/ PAPRENDIZAJE_PORTAL/DALI-LOG-/MENU_PORTAL- ALIAS-DISEÑO_LAYOUT</v>
      </c>
      <c r="V41" s="222" t="str">
        <f>VLOOKUP(P41,$B:$H,6,0)</f>
        <v>Diseño de menús principales para poder navegar el en portal de usuarios.</v>
      </c>
      <c r="W41" s="223"/>
      <c r="X41" s="223"/>
      <c r="Y41" s="223"/>
      <c r="Z41" s="223"/>
      <c r="AA41" s="223"/>
      <c r="AB41" s="223"/>
      <c r="AC41" s="223"/>
      <c r="AD41" s="223"/>
      <c r="AE41" s="223"/>
      <c r="AF41" s="224"/>
      <c r="AG41" s="142">
        <f>SUM(AE42:AE46)</f>
        <v>28</v>
      </c>
      <c r="AL41" s="41" t="s">
        <v>400</v>
      </c>
      <c r="AM41" s="217" t="str">
        <f>V41</f>
        <v>Diseño de menús principales para poder navegar el en portal de usuarios.</v>
      </c>
      <c r="AN41" s="218"/>
      <c r="AO41" s="218"/>
      <c r="AP41" s="218"/>
      <c r="AQ41" s="218"/>
      <c r="AR41" s="218"/>
      <c r="AS41" s="218"/>
      <c r="AT41" s="218"/>
      <c r="AU41" s="218"/>
      <c r="AV41" s="218"/>
      <c r="AW41" s="219"/>
      <c r="AX41" s="46">
        <f>SUM(AV42:AV46)</f>
        <v>28</v>
      </c>
      <c r="AY41" s="63">
        <v>21</v>
      </c>
    </row>
    <row r="42" spans="15:51" ht="45.75" customHeight="1" thickBot="1">
      <c r="O42">
        <f t="shared" si="2"/>
        <v>0</v>
      </c>
      <c r="P42">
        <v>9</v>
      </c>
      <c r="T42" t="str">
        <f t="shared" si="3"/>
        <v>9-/ PAPRENDIZAJE_PORTAL/DALI-LOG-/MENU_PORTAL</v>
      </c>
      <c r="U42" s="129" t="str">
        <f>VLOOKUP(P42,$B:$H,5,0)&amp;"- ALIAS-"&amp;VLOOKUP(P42,$B:$H,7,0)
&amp; "   "
&amp;AI42</f>
        <v>9-/ PAPRENDIZAJE_PORTAL/DALI-LOG-/MENU_PORTAL- ALIAS-MENU_PORTAL   TAREA #1</v>
      </c>
      <c r="V42" s="38" t="s">
        <v>201</v>
      </c>
      <c r="W42" s="5" t="s">
        <v>202</v>
      </c>
      <c r="X42" s="5" t="s">
        <v>192</v>
      </c>
      <c r="Y42" s="203" t="str">
        <f t="shared" si="5"/>
        <v>HECHO Y EN PRODUCCCION</v>
      </c>
      <c r="Z42" s="32">
        <v>4</v>
      </c>
      <c r="AA42" s="4">
        <v>2</v>
      </c>
      <c r="AB42" s="4">
        <v>2</v>
      </c>
      <c r="AC42" s="4"/>
      <c r="AD42" s="4"/>
      <c r="AE42" s="39">
        <f>SUM(AA42:AD42)</f>
        <v>4</v>
      </c>
      <c r="AF42" s="144" t="s">
        <v>112</v>
      </c>
      <c r="AG42" s="45"/>
      <c r="AI42" t="s">
        <v>142</v>
      </c>
      <c r="AL42" s="37" t="s">
        <v>401</v>
      </c>
      <c r="AM42" s="38" t="s">
        <v>201</v>
      </c>
      <c r="AN42" s="5" t="s">
        <v>202</v>
      </c>
      <c r="AO42" s="5" t="s">
        <v>192</v>
      </c>
      <c r="AP42" s="5" t="s">
        <v>6</v>
      </c>
      <c r="AQ42" s="32">
        <v>4</v>
      </c>
      <c r="AR42" s="4">
        <v>2</v>
      </c>
      <c r="AS42" s="4">
        <v>2</v>
      </c>
      <c r="AT42" s="4"/>
      <c r="AU42" s="4"/>
      <c r="AV42" s="39">
        <f>SUM(AR42:AU42)</f>
        <v>4</v>
      </c>
      <c r="AW42" s="40" t="s">
        <v>112</v>
      </c>
      <c r="AX42" s="45"/>
      <c r="AY42" s="60"/>
    </row>
    <row r="43" spans="15:51" ht="45.75" customHeight="1" thickBot="1">
      <c r="O43">
        <f t="shared" si="2"/>
        <v>0</v>
      </c>
      <c r="P43">
        <v>9</v>
      </c>
      <c r="T43" t="str">
        <f t="shared" si="3"/>
        <v>9-/ PAPRENDIZAJE_PORTAL/DALI-LOG-/MENU_PORTAL</v>
      </c>
      <c r="U43" s="129" t="str">
        <f>VLOOKUP(P43,$B:$H,5,0)&amp;"- ALIAS-"&amp;VLOOKUP(P43,$B:$H,7,0)
&amp; "   "
&amp;AI43</f>
        <v>9-/ PAPRENDIZAJE_PORTAL/DALI-LOG-/MENU_PORTAL- ALIAS-MENU_PORTAL   TAREA #2</v>
      </c>
      <c r="V43" s="38" t="s">
        <v>203</v>
      </c>
      <c r="W43" s="5" t="s">
        <v>204</v>
      </c>
      <c r="X43" s="5" t="s">
        <v>192</v>
      </c>
      <c r="Y43" s="203" t="str">
        <f t="shared" si="5"/>
        <v>HECHO Y EN PRODUCCCION</v>
      </c>
      <c r="Z43" s="32">
        <v>8</v>
      </c>
      <c r="AA43" s="4">
        <v>2</v>
      </c>
      <c r="AB43" s="4">
        <v>2</v>
      </c>
      <c r="AC43" s="4">
        <v>2</v>
      </c>
      <c r="AD43" s="4">
        <v>2</v>
      </c>
      <c r="AE43" s="39">
        <f t="shared" ref="AE43:AE46" si="19">SUM(AA43:AD43)</f>
        <v>8</v>
      </c>
      <c r="AF43" s="144" t="s">
        <v>112</v>
      </c>
      <c r="AG43" s="45"/>
      <c r="AI43" t="s">
        <v>143</v>
      </c>
      <c r="AL43" s="37" t="s">
        <v>402</v>
      </c>
      <c r="AM43" s="38" t="s">
        <v>203</v>
      </c>
      <c r="AN43" s="5" t="s">
        <v>204</v>
      </c>
      <c r="AO43" s="5" t="s">
        <v>192</v>
      </c>
      <c r="AP43" s="5" t="s">
        <v>6</v>
      </c>
      <c r="AQ43" s="32">
        <v>8</v>
      </c>
      <c r="AR43" s="4">
        <v>2</v>
      </c>
      <c r="AS43" s="4">
        <v>2</v>
      </c>
      <c r="AT43" s="4">
        <v>2</v>
      </c>
      <c r="AU43" s="4">
        <v>2</v>
      </c>
      <c r="AV43" s="39">
        <f t="shared" ref="AV43:AV46" si="20">SUM(AR43:AU43)</f>
        <v>8</v>
      </c>
      <c r="AW43" s="40" t="s">
        <v>112</v>
      </c>
      <c r="AX43" s="45"/>
      <c r="AY43" s="67" t="s">
        <v>455</v>
      </c>
    </row>
    <row r="44" spans="15:51" ht="45.75" customHeight="1" thickBot="1">
      <c r="O44">
        <f t="shared" si="2"/>
        <v>0</v>
      </c>
      <c r="P44">
        <v>9</v>
      </c>
      <c r="T44" t="str">
        <f t="shared" si="3"/>
        <v>9-/ PAPRENDIZAJE_PORTAL/DALI-LOG-/MENU_PORTAL</v>
      </c>
      <c r="U44" s="129" t="str">
        <f>VLOOKUP(P44,$B:$H,5,0)&amp;"- ALIAS-"&amp;VLOOKUP(P44,$B:$H,7,0)
&amp; "   "
&amp;AI44</f>
        <v>9-/ PAPRENDIZAJE_PORTAL/DALI-LOG-/MENU_PORTAL- ALIAS-MENU_PORTAL   TAREA #3</v>
      </c>
      <c r="V44" s="38" t="s">
        <v>205</v>
      </c>
      <c r="W44" s="5" t="s">
        <v>206</v>
      </c>
      <c r="X44" s="5" t="s">
        <v>192</v>
      </c>
      <c r="Y44" s="203" t="str">
        <f t="shared" si="5"/>
        <v>HECHO Y EN PRODUCCCION</v>
      </c>
      <c r="Z44" s="32">
        <v>4</v>
      </c>
      <c r="AA44" s="4">
        <v>2</v>
      </c>
      <c r="AB44" s="4">
        <v>2</v>
      </c>
      <c r="AC44" s="4"/>
      <c r="AD44" s="4"/>
      <c r="AE44" s="39">
        <f t="shared" si="19"/>
        <v>4</v>
      </c>
      <c r="AF44" s="144" t="s">
        <v>112</v>
      </c>
      <c r="AG44" s="45"/>
      <c r="AI44" t="s">
        <v>144</v>
      </c>
      <c r="AL44" s="37" t="s">
        <v>403</v>
      </c>
      <c r="AM44" s="38" t="s">
        <v>205</v>
      </c>
      <c r="AN44" s="5" t="s">
        <v>206</v>
      </c>
      <c r="AO44" s="5" t="s">
        <v>192</v>
      </c>
      <c r="AP44" s="5" t="s">
        <v>6</v>
      </c>
      <c r="AQ44" s="32">
        <v>4</v>
      </c>
      <c r="AR44" s="4">
        <v>2</v>
      </c>
      <c r="AS44" s="4">
        <v>2</v>
      </c>
      <c r="AT44" s="4"/>
      <c r="AU44" s="4"/>
      <c r="AV44" s="39">
        <f t="shared" si="20"/>
        <v>4</v>
      </c>
      <c r="AW44" s="40" t="s">
        <v>112</v>
      </c>
      <c r="AX44" s="45"/>
      <c r="AY44" s="68">
        <v>4</v>
      </c>
    </row>
    <row r="45" spans="15:51" ht="45.75" customHeight="1" thickBot="1">
      <c r="O45">
        <f t="shared" si="2"/>
        <v>0</v>
      </c>
      <c r="P45">
        <v>9</v>
      </c>
      <c r="T45" t="str">
        <f t="shared" si="3"/>
        <v>9-/ PAPRENDIZAJE_PORTAL/DALI-LOG-/MENU_PORTAL</v>
      </c>
      <c r="U45" s="129" t="str">
        <f>VLOOKUP(P45,$B:$H,5,0)&amp;"- ALIAS-"&amp;VLOOKUP(P45,$B:$H,7,0)
&amp; "   "
&amp;AI45</f>
        <v>9-/ PAPRENDIZAJE_PORTAL/DALI-LOG-/MENU_PORTAL- ALIAS-MENU_PORTAL   TAREA #4</v>
      </c>
      <c r="V45" s="38" t="s">
        <v>207</v>
      </c>
      <c r="W45" s="5" t="s">
        <v>208</v>
      </c>
      <c r="X45" s="5" t="s">
        <v>192</v>
      </c>
      <c r="Y45" s="203" t="str">
        <f t="shared" si="5"/>
        <v>HECHO Y EN PRODUCCCION</v>
      </c>
      <c r="Z45" s="32">
        <v>8</v>
      </c>
      <c r="AA45" s="4">
        <v>2</v>
      </c>
      <c r="AB45" s="4">
        <v>2</v>
      </c>
      <c r="AC45" s="4">
        <v>4</v>
      </c>
      <c r="AD45" s="4"/>
      <c r="AE45" s="39">
        <f t="shared" si="19"/>
        <v>8</v>
      </c>
      <c r="AF45" s="144" t="s">
        <v>112</v>
      </c>
      <c r="AG45" s="45"/>
      <c r="AI45" t="s">
        <v>146</v>
      </c>
      <c r="AL45" s="37" t="s">
        <v>404</v>
      </c>
      <c r="AM45" s="38" t="s">
        <v>207</v>
      </c>
      <c r="AN45" s="5" t="s">
        <v>208</v>
      </c>
      <c r="AO45" s="5" t="s">
        <v>192</v>
      </c>
      <c r="AP45" s="5" t="s">
        <v>6</v>
      </c>
      <c r="AQ45" s="32">
        <v>8</v>
      </c>
      <c r="AR45" s="4">
        <v>2</v>
      </c>
      <c r="AS45" s="4">
        <v>2</v>
      </c>
      <c r="AT45" s="4">
        <v>4</v>
      </c>
      <c r="AU45" s="4"/>
      <c r="AV45" s="39">
        <f t="shared" si="20"/>
        <v>8</v>
      </c>
      <c r="AW45" s="40" t="s">
        <v>112</v>
      </c>
      <c r="AX45" s="45"/>
      <c r="AY45" s="61"/>
    </row>
    <row r="46" spans="15:51" ht="45.75" customHeight="1" thickBot="1">
      <c r="O46">
        <f t="shared" si="2"/>
        <v>0</v>
      </c>
      <c r="P46">
        <v>9</v>
      </c>
      <c r="T46" t="str">
        <f t="shared" si="3"/>
        <v>9-/ PAPRENDIZAJE_PORTAL/DALI-LOG-/MENU_PORTAL</v>
      </c>
      <c r="U46" s="129" t="str">
        <f>VLOOKUP(P46,$B:$H,5,0)&amp;"- ALIAS-"&amp;VLOOKUP(P46,$B:$H,7,0)
&amp; "   "
&amp;AI46</f>
        <v>9-/ PAPRENDIZAJE_PORTAL/DALI-LOG-/MENU_PORTAL- ALIAS-MENU_PORTAL   TAREA #5</v>
      </c>
      <c r="V46" s="38" t="s">
        <v>209</v>
      </c>
      <c r="W46" s="5" t="s">
        <v>210</v>
      </c>
      <c r="X46" s="5" t="s">
        <v>192</v>
      </c>
      <c r="Y46" s="203" t="str">
        <f t="shared" si="5"/>
        <v>HECHO Y EN PRODUCCCION</v>
      </c>
      <c r="Z46" s="32">
        <v>4</v>
      </c>
      <c r="AA46" s="4">
        <v>2</v>
      </c>
      <c r="AB46" s="4">
        <v>2</v>
      </c>
      <c r="AC46" s="4"/>
      <c r="AD46" s="4"/>
      <c r="AE46" s="39">
        <f t="shared" si="19"/>
        <v>4</v>
      </c>
      <c r="AF46" s="144" t="s">
        <v>112</v>
      </c>
      <c r="AG46" s="45"/>
      <c r="AI46" t="s">
        <v>147</v>
      </c>
      <c r="AL46" s="37" t="s">
        <v>405</v>
      </c>
      <c r="AM46" s="38" t="s">
        <v>209</v>
      </c>
      <c r="AN46" s="5" t="s">
        <v>210</v>
      </c>
      <c r="AO46" s="5" t="s">
        <v>192</v>
      </c>
      <c r="AP46" s="5" t="s">
        <v>6</v>
      </c>
      <c r="AQ46" s="32">
        <v>4</v>
      </c>
      <c r="AR46" s="4">
        <v>2</v>
      </c>
      <c r="AS46" s="4">
        <v>2</v>
      </c>
      <c r="AT46" s="4"/>
      <c r="AU46" s="4"/>
      <c r="AV46" s="39">
        <f t="shared" si="20"/>
        <v>4</v>
      </c>
      <c r="AW46" s="40" t="s">
        <v>112</v>
      </c>
      <c r="AX46" s="45"/>
      <c r="AY46" s="61"/>
    </row>
    <row r="47" spans="15:51" ht="45.75" customHeight="1" thickBot="1">
      <c r="O47">
        <f t="shared" si="2"/>
        <v>0</v>
      </c>
      <c r="P47">
        <v>10</v>
      </c>
      <c r="T47" t="str">
        <f t="shared" si="3"/>
        <v>10-/ PAPRENDIZAJE_PORTAL/DALI-LOG-/NAVEGACIÓN</v>
      </c>
      <c r="U47" s="141" t="str">
        <f>VLOOKUP(P47,$B:$H,5,0)&amp;"- ALIAS-"&amp;VLOOKUP(P36,$B:$H,7,0)</f>
        <v>10-/ PAPRENDIZAJE_PORTAL/DALI-LOG-/NAVEGACIÓN- ALIAS-DISEÑO_LAYOUT</v>
      </c>
      <c r="V47" s="222" t="str">
        <f>VLOOKUP(P47,$B:$H,6,0)</f>
        <v>Se requiere diseñar el modelo de navegación del portal de aprendizaje.</v>
      </c>
      <c r="W47" s="223"/>
      <c r="X47" s="223"/>
      <c r="Y47" s="223"/>
      <c r="Z47" s="223"/>
      <c r="AA47" s="223"/>
      <c r="AB47" s="223"/>
      <c r="AC47" s="223"/>
      <c r="AD47" s="223"/>
      <c r="AE47" s="223"/>
      <c r="AF47" s="224"/>
      <c r="AG47" s="142">
        <f>SUM(AE48:AE50)</f>
        <v>18</v>
      </c>
      <c r="AL47" s="41" t="s">
        <v>406</v>
      </c>
      <c r="AM47" s="217" t="str">
        <f>V47</f>
        <v>Se requiere diseñar el modelo de navegación del portal de aprendizaje.</v>
      </c>
      <c r="AN47" s="218"/>
      <c r="AO47" s="218"/>
      <c r="AP47" s="218"/>
      <c r="AQ47" s="218"/>
      <c r="AR47" s="218"/>
      <c r="AS47" s="218"/>
      <c r="AT47" s="218"/>
      <c r="AU47" s="218"/>
      <c r="AV47" s="218"/>
      <c r="AW47" s="219"/>
      <c r="AX47" s="46">
        <f>SUM(AV48:AV50)</f>
        <v>18</v>
      </c>
      <c r="AY47" s="63">
        <v>3</v>
      </c>
    </row>
    <row r="48" spans="15:51" ht="45.75" customHeight="1" thickBot="1">
      <c r="O48">
        <f t="shared" si="2"/>
        <v>0</v>
      </c>
      <c r="P48">
        <v>10</v>
      </c>
      <c r="T48" t="str">
        <f t="shared" si="3"/>
        <v>10-/ PAPRENDIZAJE_PORTAL/DALI-LOG-/NAVEGACIÓN</v>
      </c>
      <c r="U48" s="129" t="str">
        <f>VLOOKUP(P48,$B:$H,5,0)&amp;"- ALIAS-"&amp;VLOOKUP(P48,$B:$H,7,0)
&amp; "   "
&amp;AI48</f>
        <v>10-/ PAPRENDIZAJE_PORTAL/DALI-LOG-/NAVEGACIÓN- ALIAS-NAVEGACIÓN   TAREA #1</v>
      </c>
      <c r="V48" s="38" t="s">
        <v>254</v>
      </c>
      <c r="W48" s="5" t="s">
        <v>211</v>
      </c>
      <c r="X48" s="5" t="s">
        <v>192</v>
      </c>
      <c r="Y48" s="203" t="str">
        <f t="shared" si="5"/>
        <v>HECHO Y EN PRODUCCCION</v>
      </c>
      <c r="Z48" s="32">
        <v>4</v>
      </c>
      <c r="AA48" s="4">
        <v>2</v>
      </c>
      <c r="AB48" s="4">
        <v>2</v>
      </c>
      <c r="AC48" s="4"/>
      <c r="AD48" s="4"/>
      <c r="AE48" s="39">
        <f>SUM(AA48:AD48)</f>
        <v>4</v>
      </c>
      <c r="AF48" s="144" t="s">
        <v>112</v>
      </c>
      <c r="AG48" s="45"/>
      <c r="AI48" t="s">
        <v>142</v>
      </c>
      <c r="AL48" s="37" t="s">
        <v>407</v>
      </c>
      <c r="AM48" s="38" t="s">
        <v>254</v>
      </c>
      <c r="AN48" s="5" t="s">
        <v>211</v>
      </c>
      <c r="AO48" s="5" t="s">
        <v>192</v>
      </c>
      <c r="AP48" s="5" t="s">
        <v>6</v>
      </c>
      <c r="AQ48" s="32">
        <v>4</v>
      </c>
      <c r="AR48" s="4">
        <v>2</v>
      </c>
      <c r="AS48" s="4">
        <v>2</v>
      </c>
      <c r="AT48" s="4"/>
      <c r="AU48" s="4"/>
      <c r="AV48" s="39">
        <f>SUM(AR48:AU48)</f>
        <v>4</v>
      </c>
      <c r="AW48" s="40" t="s">
        <v>112</v>
      </c>
      <c r="AX48" s="45"/>
      <c r="AY48" s="67" t="s">
        <v>455</v>
      </c>
    </row>
    <row r="49" spans="15:51" ht="45.75" customHeight="1" thickBot="1">
      <c r="O49">
        <f t="shared" si="2"/>
        <v>0</v>
      </c>
      <c r="P49">
        <v>10</v>
      </c>
      <c r="T49" t="str">
        <f t="shared" si="3"/>
        <v>10-/ PAPRENDIZAJE_PORTAL/DALI-LOG-/NAVEGACIÓN</v>
      </c>
      <c r="U49" s="129" t="str">
        <f>VLOOKUP(P49,$B:$H,5,0)&amp;"- ALIAS-"&amp;VLOOKUP(P49,$B:$H,7,0)
&amp; "   "
&amp;AI49</f>
        <v>10-/ PAPRENDIZAJE_PORTAL/DALI-LOG-/NAVEGACIÓN- ALIAS-NAVEGACIÓN   TAREA #2</v>
      </c>
      <c r="V49" s="38" t="s">
        <v>212</v>
      </c>
      <c r="W49" s="5" t="s">
        <v>213</v>
      </c>
      <c r="X49" s="5" t="s">
        <v>192</v>
      </c>
      <c r="Y49" s="203" t="str">
        <f t="shared" si="5"/>
        <v>HECHO Y EN PRODUCCCION</v>
      </c>
      <c r="Z49" s="32">
        <v>6</v>
      </c>
      <c r="AA49" s="4">
        <v>2</v>
      </c>
      <c r="AB49" s="4">
        <v>2</v>
      </c>
      <c r="AC49" s="4">
        <v>2</v>
      </c>
      <c r="AD49" s="4"/>
      <c r="AE49" s="39">
        <f t="shared" ref="AE49:AE50" si="21">SUM(AA49:AD49)</f>
        <v>6</v>
      </c>
      <c r="AF49" s="144" t="s">
        <v>112</v>
      </c>
      <c r="AG49" s="45"/>
      <c r="AI49" t="s">
        <v>143</v>
      </c>
      <c r="AL49" s="37" t="s">
        <v>408</v>
      </c>
      <c r="AM49" s="38" t="s">
        <v>212</v>
      </c>
      <c r="AN49" s="5" t="s">
        <v>213</v>
      </c>
      <c r="AO49" s="5" t="s">
        <v>192</v>
      </c>
      <c r="AP49" s="5" t="s">
        <v>6</v>
      </c>
      <c r="AQ49" s="32">
        <v>6</v>
      </c>
      <c r="AR49" s="4">
        <v>2</v>
      </c>
      <c r="AS49" s="4">
        <v>2</v>
      </c>
      <c r="AT49" s="4">
        <v>2</v>
      </c>
      <c r="AU49" s="4"/>
      <c r="AV49" s="39">
        <f t="shared" ref="AV49:AV50" si="22">SUM(AR49:AU49)</f>
        <v>6</v>
      </c>
      <c r="AW49" s="40" t="s">
        <v>112</v>
      </c>
      <c r="AX49" s="45"/>
      <c r="AY49" s="68">
        <v>3</v>
      </c>
    </row>
    <row r="50" spans="15:51" ht="45.75" customHeight="1" thickBot="1">
      <c r="O50">
        <f t="shared" si="2"/>
        <v>0</v>
      </c>
      <c r="P50">
        <v>10</v>
      </c>
      <c r="T50" t="str">
        <f t="shared" si="3"/>
        <v>10-/ PAPRENDIZAJE_PORTAL/DALI-LOG-/NAVEGACIÓN</v>
      </c>
      <c r="U50" s="129" t="str">
        <f>VLOOKUP(P50,$B:$H,5,0)&amp;"- ALIAS-"&amp;VLOOKUP(P50,$B:$H,7,0)
&amp; "   "
&amp;AI50</f>
        <v>10-/ PAPRENDIZAJE_PORTAL/DALI-LOG-/NAVEGACIÓN- ALIAS-NAVEGACIÓN   TAREA #3</v>
      </c>
      <c r="V50" s="38" t="s">
        <v>214</v>
      </c>
      <c r="W50" s="5" t="s">
        <v>215</v>
      </c>
      <c r="X50" s="5" t="s">
        <v>192</v>
      </c>
      <c r="Y50" s="203" t="str">
        <f t="shared" si="5"/>
        <v>HECHO Y EN PRODUCCCION</v>
      </c>
      <c r="Z50" s="32">
        <v>8</v>
      </c>
      <c r="AA50" s="4">
        <v>4</v>
      </c>
      <c r="AB50" s="4">
        <v>2</v>
      </c>
      <c r="AC50" s="4">
        <v>2</v>
      </c>
      <c r="AD50" s="4"/>
      <c r="AE50" s="39">
        <f t="shared" si="21"/>
        <v>8</v>
      </c>
      <c r="AF50" s="144" t="s">
        <v>112</v>
      </c>
      <c r="AG50" s="45"/>
      <c r="AI50" t="s">
        <v>144</v>
      </c>
      <c r="AL50" s="37" t="s">
        <v>409</v>
      </c>
      <c r="AM50" s="38" t="s">
        <v>214</v>
      </c>
      <c r="AN50" s="5" t="s">
        <v>215</v>
      </c>
      <c r="AO50" s="5" t="s">
        <v>192</v>
      </c>
      <c r="AP50" s="5" t="s">
        <v>6</v>
      </c>
      <c r="AQ50" s="32">
        <v>8</v>
      </c>
      <c r="AR50" s="4">
        <v>4</v>
      </c>
      <c r="AS50" s="4">
        <v>2</v>
      </c>
      <c r="AT50" s="4">
        <v>2</v>
      </c>
      <c r="AU50" s="4"/>
      <c r="AV50" s="39">
        <f t="shared" si="22"/>
        <v>8</v>
      </c>
      <c r="AW50" s="40" t="s">
        <v>112</v>
      </c>
      <c r="AX50" s="45"/>
      <c r="AY50" s="62"/>
    </row>
    <row r="51" spans="15:51" ht="45.75" customHeight="1" thickBot="1">
      <c r="O51">
        <f t="shared" si="2"/>
        <v>0</v>
      </c>
      <c r="P51">
        <v>11</v>
      </c>
      <c r="T51" t="str">
        <f t="shared" si="3"/>
        <v>11-/ PAPRENDIZAJE_PORTAL/DALI-LOG-/LINK'S</v>
      </c>
      <c r="U51" s="141" t="str">
        <f>VLOOKUP(P51,$B:$H,5,0)&amp;"- ALIAS-"&amp;VLOOKUP(P36,$B:$H,7,0)</f>
        <v>11-/ PAPRENDIZAJE_PORTAL/DALI-LOG-/LINK'S- ALIAS-DISEÑO_LAYOUT</v>
      </c>
      <c r="V51" s="222" t="str">
        <f>VLOOKUP(P51,$B:$H,6,0)</f>
        <v>Se requiere definir lugar de  link's para consulta de documentos externos.</v>
      </c>
      <c r="W51" s="223"/>
      <c r="X51" s="223"/>
      <c r="Y51" s="223"/>
      <c r="Z51" s="223"/>
      <c r="AA51" s="223"/>
      <c r="AB51" s="223"/>
      <c r="AC51" s="223"/>
      <c r="AD51" s="223"/>
      <c r="AE51" s="223"/>
      <c r="AF51" s="224"/>
      <c r="AG51" s="142">
        <f>SUM(AE52:AE54)</f>
        <v>12</v>
      </c>
      <c r="AL51" s="41" t="s">
        <v>410</v>
      </c>
      <c r="AM51" s="217" t="str">
        <f>V51</f>
        <v>Se requiere definir lugar de  link's para consulta de documentos externos.</v>
      </c>
      <c r="AN51" s="218"/>
      <c r="AO51" s="218"/>
      <c r="AP51" s="218"/>
      <c r="AQ51" s="218"/>
      <c r="AR51" s="218"/>
      <c r="AS51" s="218"/>
      <c r="AT51" s="218"/>
      <c r="AU51" s="218"/>
      <c r="AV51" s="218"/>
      <c r="AW51" s="219"/>
      <c r="AX51" s="46">
        <f>SUM(AV52:AV54)</f>
        <v>12</v>
      </c>
      <c r="AY51" s="63">
        <v>5</v>
      </c>
    </row>
    <row r="52" spans="15:51" ht="45.75" customHeight="1" thickBot="1">
      <c r="O52">
        <f t="shared" si="2"/>
        <v>0</v>
      </c>
      <c r="P52">
        <v>11</v>
      </c>
      <c r="T52" t="str">
        <f t="shared" si="3"/>
        <v>11-/ PAPRENDIZAJE_PORTAL/DALI-LOG-/LINK'S</v>
      </c>
      <c r="U52" s="129" t="str">
        <f>VLOOKUP(P52,$B:$H,5,0)&amp;"- ALIAS-"&amp;VLOOKUP(P52,$B:$H,7,0)
&amp; "   "
&amp;AI52</f>
        <v>11-/ PAPRENDIZAJE_PORTAL/DALI-LOG-/LINK'S- ALIAS-LINK'S   TAREA #1</v>
      </c>
      <c r="V52" s="38" t="s">
        <v>216</v>
      </c>
      <c r="W52" s="5" t="s">
        <v>217</v>
      </c>
      <c r="X52" s="5" t="s">
        <v>184</v>
      </c>
      <c r="Y52" s="203" t="str">
        <f t="shared" si="5"/>
        <v>HECHO Y EN PRODUCCCION</v>
      </c>
      <c r="Z52" s="32">
        <v>4</v>
      </c>
      <c r="AA52" s="4">
        <v>2</v>
      </c>
      <c r="AB52" s="4">
        <v>2</v>
      </c>
      <c r="AC52" s="4"/>
      <c r="AD52" s="4"/>
      <c r="AE52" s="39">
        <f>SUM(AA52:AD52)</f>
        <v>4</v>
      </c>
      <c r="AF52" s="144" t="s">
        <v>112</v>
      </c>
      <c r="AG52" s="45"/>
      <c r="AI52" t="s">
        <v>142</v>
      </c>
      <c r="AL52" s="37" t="s">
        <v>411</v>
      </c>
      <c r="AM52" s="38" t="s">
        <v>216</v>
      </c>
      <c r="AN52" s="5" t="s">
        <v>217</v>
      </c>
      <c r="AO52" s="5" t="s">
        <v>184</v>
      </c>
      <c r="AP52" s="5" t="s">
        <v>6</v>
      </c>
      <c r="AQ52" s="32">
        <v>4</v>
      </c>
      <c r="AR52" s="4">
        <v>2</v>
      </c>
      <c r="AS52" s="4">
        <v>2</v>
      </c>
      <c r="AT52" s="4"/>
      <c r="AU52" s="4"/>
      <c r="AV52" s="39">
        <f>SUM(AR52:AU52)</f>
        <v>4</v>
      </c>
      <c r="AW52" s="40" t="s">
        <v>112</v>
      </c>
      <c r="AX52" s="45"/>
      <c r="AY52" s="67" t="s">
        <v>455</v>
      </c>
    </row>
    <row r="53" spans="15:51" ht="45.75" customHeight="1" thickBot="1">
      <c r="O53">
        <f t="shared" si="2"/>
        <v>0</v>
      </c>
      <c r="P53">
        <v>11</v>
      </c>
      <c r="T53" t="str">
        <f t="shared" si="3"/>
        <v>11-/ PAPRENDIZAJE_PORTAL/DALI-LOG-/LINK'S</v>
      </c>
      <c r="U53" s="129" t="str">
        <f>VLOOKUP(P53,$B:$H,5,0)&amp;"- ALIAS-"&amp;VLOOKUP(P53,$B:$H,7,0)
&amp; "   "
&amp;AI53</f>
        <v>11-/ PAPRENDIZAJE_PORTAL/DALI-LOG-/LINK'S- ALIAS-LINK'S   TAREA #2</v>
      </c>
      <c r="V53" s="38" t="s">
        <v>218</v>
      </c>
      <c r="W53" s="5" t="s">
        <v>164</v>
      </c>
      <c r="X53" s="5" t="s">
        <v>184</v>
      </c>
      <c r="Y53" s="203" t="str">
        <f t="shared" si="5"/>
        <v>HECHO Y EN PRODUCCCION</v>
      </c>
      <c r="Z53" s="32">
        <v>4</v>
      </c>
      <c r="AA53" s="4">
        <v>2</v>
      </c>
      <c r="AB53" s="4">
        <v>2</v>
      </c>
      <c r="AC53" s="4"/>
      <c r="AD53" s="4"/>
      <c r="AE53" s="39">
        <f t="shared" ref="AE53:AE54" si="23">SUM(AA53:AD53)</f>
        <v>4</v>
      </c>
      <c r="AF53" s="144" t="s">
        <v>112</v>
      </c>
      <c r="AG53" s="45"/>
      <c r="AI53" t="s">
        <v>143</v>
      </c>
      <c r="AL53" s="37" t="s">
        <v>412</v>
      </c>
      <c r="AM53" s="38" t="s">
        <v>218</v>
      </c>
      <c r="AN53" s="5" t="s">
        <v>164</v>
      </c>
      <c r="AO53" s="5" t="s">
        <v>184</v>
      </c>
      <c r="AP53" s="5" t="s">
        <v>6</v>
      </c>
      <c r="AQ53" s="32">
        <v>4</v>
      </c>
      <c r="AR53" s="4">
        <v>2</v>
      </c>
      <c r="AS53" s="4">
        <v>2</v>
      </c>
      <c r="AT53" s="4"/>
      <c r="AU53" s="4"/>
      <c r="AV53" s="39">
        <f t="shared" ref="AV53:AV54" si="24">SUM(AR53:AU53)</f>
        <v>4</v>
      </c>
      <c r="AW53" s="40" t="s">
        <v>112</v>
      </c>
      <c r="AX53" s="45"/>
      <c r="AY53" s="68">
        <v>2</v>
      </c>
    </row>
    <row r="54" spans="15:51" ht="45.75" customHeight="1" thickBot="1">
      <c r="O54">
        <f t="shared" si="2"/>
        <v>0</v>
      </c>
      <c r="P54">
        <v>11</v>
      </c>
      <c r="T54" t="str">
        <f t="shared" si="3"/>
        <v>11-/ PAPRENDIZAJE_PORTAL/DALI-LOG-/LINK'S</v>
      </c>
      <c r="U54" s="129" t="str">
        <f>VLOOKUP(P54,$B:$H,5,0)&amp;"- ALIAS-"&amp;VLOOKUP(P54,$B:$H,7,0)
&amp; "   "
&amp;AI54</f>
        <v>11-/ PAPRENDIZAJE_PORTAL/DALI-LOG-/LINK'S- ALIAS-LINK'S   TAREA #3</v>
      </c>
      <c r="V54" s="38" t="s">
        <v>219</v>
      </c>
      <c r="W54" s="5" t="s">
        <v>165</v>
      </c>
      <c r="X54" s="5" t="s">
        <v>184</v>
      </c>
      <c r="Y54" s="203" t="str">
        <f t="shared" si="5"/>
        <v>HECHO Y EN PRODUCCCION</v>
      </c>
      <c r="Z54" s="32">
        <v>4</v>
      </c>
      <c r="AA54" s="4">
        <v>2</v>
      </c>
      <c r="AB54" s="4">
        <v>2</v>
      </c>
      <c r="AC54" s="4"/>
      <c r="AD54" s="4"/>
      <c r="AE54" s="39">
        <f t="shared" si="23"/>
        <v>4</v>
      </c>
      <c r="AF54" s="144" t="s">
        <v>112</v>
      </c>
      <c r="AG54" s="45"/>
      <c r="AI54" t="s">
        <v>144</v>
      </c>
      <c r="AL54" s="37" t="s">
        <v>413</v>
      </c>
      <c r="AM54" s="38" t="s">
        <v>219</v>
      </c>
      <c r="AN54" s="5" t="s">
        <v>165</v>
      </c>
      <c r="AO54" s="5" t="s">
        <v>184</v>
      </c>
      <c r="AP54" s="5" t="s">
        <v>6</v>
      </c>
      <c r="AQ54" s="32">
        <v>4</v>
      </c>
      <c r="AR54" s="4">
        <v>2</v>
      </c>
      <c r="AS54" s="4">
        <v>2</v>
      </c>
      <c r="AT54" s="4"/>
      <c r="AU54" s="4"/>
      <c r="AV54" s="39">
        <f t="shared" si="24"/>
        <v>4</v>
      </c>
      <c r="AW54" s="40" t="s">
        <v>112</v>
      </c>
      <c r="AX54" s="45"/>
      <c r="AY54" s="62"/>
    </row>
    <row r="55" spans="15:51" ht="45.75" customHeight="1" thickBot="1">
      <c r="O55">
        <f t="shared" si="2"/>
        <v>0</v>
      </c>
      <c r="P55">
        <v>12</v>
      </c>
      <c r="T55" t="str">
        <f t="shared" si="3"/>
        <v>12-/ PCOMENTARIOS_CALIF/DALI-LOG-/COMENT_LAYOUT</v>
      </c>
      <c r="U55" s="141" t="str">
        <f>VLOOKUP(P55,$B:$H,5,0)&amp;"- ALIAS-"&amp;VLOOKUP(P36,$B:$H,7,0)</f>
        <v>12-/ PCOMENTARIOS_CALIF/DALI-LOG-/COMENT_LAYOUT- ALIAS-DISEÑO_LAYOUT</v>
      </c>
      <c r="V55" s="222" t="str">
        <f>VLOOKUP(P55,$B:$H,6,0)</f>
        <v>Se requiere diseñar el layout de cómo estará la pagina o el portal de comentarios.</v>
      </c>
      <c r="W55" s="223"/>
      <c r="X55" s="223"/>
      <c r="Y55" s="223"/>
      <c r="Z55" s="223"/>
      <c r="AA55" s="223"/>
      <c r="AB55" s="223"/>
      <c r="AC55" s="223"/>
      <c r="AD55" s="223"/>
      <c r="AE55" s="223"/>
      <c r="AF55" s="224"/>
      <c r="AG55" s="142">
        <f>SUM(AE56:AE58)</f>
        <v>18</v>
      </c>
      <c r="AL55" s="41" t="s">
        <v>414</v>
      </c>
      <c r="AM55" s="217" t="str">
        <f>V55</f>
        <v>Se requiere diseñar el layout de cómo estará la pagina o el portal de comentarios.</v>
      </c>
      <c r="AN55" s="218"/>
      <c r="AO55" s="218"/>
      <c r="AP55" s="218"/>
      <c r="AQ55" s="218"/>
      <c r="AR55" s="218"/>
      <c r="AS55" s="218"/>
      <c r="AT55" s="218"/>
      <c r="AU55" s="218"/>
      <c r="AV55" s="218"/>
      <c r="AW55" s="219"/>
      <c r="AX55" s="46">
        <f>SUM(AV56:AV58)</f>
        <v>18</v>
      </c>
      <c r="AY55" s="63">
        <v>13</v>
      </c>
    </row>
    <row r="56" spans="15:51" ht="45.75" customHeight="1" thickBot="1">
      <c r="O56">
        <f t="shared" si="2"/>
        <v>0</v>
      </c>
      <c r="P56">
        <v>12</v>
      </c>
      <c r="T56" t="str">
        <f t="shared" si="3"/>
        <v>12-/ PCOMENTARIOS_CALIF/DALI-LOG-/COMENT_LAYOUT</v>
      </c>
      <c r="U56" s="129" t="str">
        <f>VLOOKUP(P56,$B:$H,5,0)&amp;"- ALIAS-"&amp;VLOOKUP(P56,$B:$H,7,0)
&amp; "   "
&amp;AI56</f>
        <v>12-/ PCOMENTARIOS_CALIF/DALI-LOG-/COMENT_LAYOUT- ALIAS-COMENT_LAYOUT   TAREA #1</v>
      </c>
      <c r="V56" s="38" t="s">
        <v>220</v>
      </c>
      <c r="W56" s="5" t="s">
        <v>221</v>
      </c>
      <c r="X56" s="5" t="s">
        <v>184</v>
      </c>
      <c r="Y56" s="203" t="str">
        <f t="shared" si="5"/>
        <v>HECHO Y EN PRODUCCCION</v>
      </c>
      <c r="Z56" s="32">
        <v>8</v>
      </c>
      <c r="AA56" s="4">
        <v>4</v>
      </c>
      <c r="AB56" s="4">
        <v>2</v>
      </c>
      <c r="AC56" s="4">
        <v>2</v>
      </c>
      <c r="AD56" s="4"/>
      <c r="AE56" s="39">
        <f>SUM(AA56:AD56)</f>
        <v>8</v>
      </c>
      <c r="AF56" s="144" t="s">
        <v>112</v>
      </c>
      <c r="AG56" s="45"/>
      <c r="AI56" t="s">
        <v>142</v>
      </c>
      <c r="AL56" s="37" t="s">
        <v>415</v>
      </c>
      <c r="AM56" s="38" t="s">
        <v>220</v>
      </c>
      <c r="AN56" s="5" t="s">
        <v>221</v>
      </c>
      <c r="AO56" s="5" t="s">
        <v>184</v>
      </c>
      <c r="AP56" s="5" t="s">
        <v>6</v>
      </c>
      <c r="AQ56" s="32">
        <v>8</v>
      </c>
      <c r="AR56" s="4">
        <v>4</v>
      </c>
      <c r="AS56" s="4">
        <v>2</v>
      </c>
      <c r="AT56" s="4">
        <v>2</v>
      </c>
      <c r="AU56" s="4"/>
      <c r="AV56" s="39">
        <f>SUM(AR56:AU56)</f>
        <v>8</v>
      </c>
      <c r="AW56" s="40" t="s">
        <v>112</v>
      </c>
      <c r="AX56" s="45"/>
      <c r="AY56" s="60"/>
    </row>
    <row r="57" spans="15:51" ht="171.75" thickBot="1">
      <c r="O57">
        <f t="shared" si="2"/>
        <v>0</v>
      </c>
      <c r="P57">
        <v>12</v>
      </c>
      <c r="T57" t="str">
        <f t="shared" si="3"/>
        <v>12-/ PCOMENTARIOS_CALIF/DALI-LOG-/COMENT_LAYOUT</v>
      </c>
      <c r="U57" s="129" t="str">
        <f>VLOOKUP(P57,$B:$H,5,0)&amp;"- ALIAS-"&amp;VLOOKUP(P57,$B:$H,7,0)
&amp; "   "
&amp;AI57</f>
        <v>12-/ PCOMENTARIOS_CALIF/DALI-LOG-/COMENT_LAYOUT- ALIAS-COMENT_LAYOUT   TAREA #2</v>
      </c>
      <c r="V57" s="38" t="s">
        <v>166</v>
      </c>
      <c r="W57" s="5" t="s">
        <v>222</v>
      </c>
      <c r="X57" s="5" t="s">
        <v>184</v>
      </c>
      <c r="Y57" s="203" t="str">
        <f t="shared" si="5"/>
        <v>HECHO Y EN PRODUCCCION</v>
      </c>
      <c r="Z57" s="32">
        <v>6</v>
      </c>
      <c r="AA57" s="4">
        <v>2</v>
      </c>
      <c r="AB57" s="4">
        <v>3</v>
      </c>
      <c r="AC57" s="4">
        <v>1</v>
      </c>
      <c r="AD57" s="4"/>
      <c r="AE57" s="39">
        <f t="shared" ref="AE57:AE58" si="25">SUM(AA57:AD57)</f>
        <v>6</v>
      </c>
      <c r="AF57" s="144" t="s">
        <v>112</v>
      </c>
      <c r="AG57" s="45"/>
      <c r="AI57" t="s">
        <v>143</v>
      </c>
      <c r="AL57" s="37" t="s">
        <v>416</v>
      </c>
      <c r="AM57" s="38" t="s">
        <v>166</v>
      </c>
      <c r="AN57" s="5" t="s">
        <v>222</v>
      </c>
      <c r="AO57" s="5" t="s">
        <v>184</v>
      </c>
      <c r="AP57" s="5" t="s">
        <v>6</v>
      </c>
      <c r="AQ57" s="32">
        <v>6</v>
      </c>
      <c r="AR57" s="4">
        <v>2</v>
      </c>
      <c r="AS57" s="4">
        <v>3</v>
      </c>
      <c r="AT57" s="4">
        <v>1</v>
      </c>
      <c r="AU57" s="4"/>
      <c r="AV57" s="39">
        <f t="shared" ref="AV57:AV58" si="26">SUM(AR57:AU57)</f>
        <v>6</v>
      </c>
      <c r="AW57" s="40" t="s">
        <v>112</v>
      </c>
      <c r="AX57" s="45"/>
      <c r="AY57" s="67" t="s">
        <v>455</v>
      </c>
    </row>
    <row r="58" spans="15:51" ht="45.75" customHeight="1" thickBot="1">
      <c r="O58">
        <f t="shared" si="2"/>
        <v>0</v>
      </c>
      <c r="P58">
        <v>12</v>
      </c>
      <c r="T58" t="str">
        <f t="shared" si="3"/>
        <v>12-/ PCOMENTARIOS_CALIF/DALI-LOG-/COMENT_LAYOUT</v>
      </c>
      <c r="U58" s="129" t="str">
        <f>VLOOKUP(P58,$B:$H,5,0)&amp;"- ALIAS-"&amp;VLOOKUP(P58,$B:$H,7,0)
&amp; "   "
&amp;AI58</f>
        <v>12-/ PCOMENTARIOS_CALIF/DALI-LOG-/COMENT_LAYOUT- ALIAS-COMENT_LAYOUT   TAREA #3</v>
      </c>
      <c r="V58" s="38" t="s">
        <v>223</v>
      </c>
      <c r="W58" s="5" t="s">
        <v>224</v>
      </c>
      <c r="X58" s="5" t="s">
        <v>184</v>
      </c>
      <c r="Y58" s="203" t="str">
        <f t="shared" si="5"/>
        <v>HECHO Y EN PRODUCCCION</v>
      </c>
      <c r="Z58" s="32">
        <v>4</v>
      </c>
      <c r="AA58" s="4">
        <v>2</v>
      </c>
      <c r="AB58" s="4">
        <v>2</v>
      </c>
      <c r="AC58" s="4"/>
      <c r="AD58" s="4"/>
      <c r="AE58" s="39">
        <f t="shared" si="25"/>
        <v>4</v>
      </c>
      <c r="AF58" s="144" t="s">
        <v>112</v>
      </c>
      <c r="AG58" s="45"/>
      <c r="AI58" t="s">
        <v>144</v>
      </c>
      <c r="AL58" s="37" t="s">
        <v>417</v>
      </c>
      <c r="AM58" s="38" t="s">
        <v>223</v>
      </c>
      <c r="AN58" s="5" t="s">
        <v>224</v>
      </c>
      <c r="AO58" s="5" t="s">
        <v>184</v>
      </c>
      <c r="AP58" s="5" t="s">
        <v>6</v>
      </c>
      <c r="AQ58" s="32">
        <v>4</v>
      </c>
      <c r="AR58" s="4">
        <v>2</v>
      </c>
      <c r="AS58" s="4">
        <v>2</v>
      </c>
      <c r="AT58" s="4"/>
      <c r="AU58" s="4"/>
      <c r="AV58" s="39">
        <f t="shared" si="26"/>
        <v>4</v>
      </c>
      <c r="AW58" s="40" t="s">
        <v>112</v>
      </c>
      <c r="AX58" s="45"/>
      <c r="AY58" s="68">
        <v>3</v>
      </c>
    </row>
    <row r="59" spans="15:51" ht="45.75" customHeight="1" thickBot="1">
      <c r="O59">
        <f t="shared" si="2"/>
        <v>0</v>
      </c>
      <c r="P59">
        <v>13</v>
      </c>
      <c r="T59" t="str">
        <f t="shared" si="3"/>
        <v>13-/ PRESPONSIVE/DALI-LOG-/RESPONSIVE_800PX</v>
      </c>
      <c r="U59" s="141" t="str">
        <f>VLOOKUP(P59,$B:$H,5,0)&amp;"- ALIAS-"&amp;VLOOKUP(P36,$B:$H,7,0)</f>
        <v>13-/ PRESPONSIVE/DALI-LOG-/RESPONSIVE_800PX- ALIAS-DISEÑO_LAYOUT</v>
      </c>
      <c r="V59" s="222" t="str">
        <f>VLOOKUP(P59,$B:$H,6,0)</f>
        <v>Definir como se vera la pagina con el resonsive de 800px</v>
      </c>
      <c r="W59" s="223"/>
      <c r="X59" s="223"/>
      <c r="Y59" s="223"/>
      <c r="Z59" s="223"/>
      <c r="AA59" s="223"/>
      <c r="AB59" s="223"/>
      <c r="AC59" s="223"/>
      <c r="AD59" s="223"/>
      <c r="AE59" s="223"/>
      <c r="AF59" s="224"/>
      <c r="AG59" s="142">
        <f>SUM(AE60:AE63)</f>
        <v>38</v>
      </c>
      <c r="AL59" s="41" t="s">
        <v>418</v>
      </c>
      <c r="AM59" s="217" t="str">
        <f>V59</f>
        <v>Definir como se vera la pagina con el resonsive de 800px</v>
      </c>
      <c r="AN59" s="218"/>
      <c r="AO59" s="218"/>
      <c r="AP59" s="218"/>
      <c r="AQ59" s="218"/>
      <c r="AR59" s="218"/>
      <c r="AS59" s="218"/>
      <c r="AT59" s="218"/>
      <c r="AU59" s="218"/>
      <c r="AV59" s="218"/>
      <c r="AW59" s="219"/>
      <c r="AX59" s="46">
        <f>SUM(AV60:AV63)</f>
        <v>38</v>
      </c>
      <c r="AY59" s="63">
        <v>21</v>
      </c>
    </row>
    <row r="60" spans="15:51" ht="45.75" customHeight="1" thickBot="1">
      <c r="O60">
        <f t="shared" si="2"/>
        <v>0</v>
      </c>
      <c r="P60">
        <v>13</v>
      </c>
      <c r="T60" t="str">
        <f t="shared" si="3"/>
        <v>13-/ PRESPONSIVE/DALI-LOG-/RESPONSIVE_800PX</v>
      </c>
      <c r="U60" s="129" t="str">
        <f>VLOOKUP(P60,$B:$H,5,0)&amp;"- ALIAS-"&amp;VLOOKUP(P60,$B:$H,7,0)
&amp; "   "
&amp;AI60</f>
        <v>13-/ PRESPONSIVE/DALI-LOG-/RESPONSIVE_800PX- ALIAS-RESPONSIVE_800PX   TAREA #1</v>
      </c>
      <c r="V60" s="38" t="s">
        <v>665</v>
      </c>
      <c r="W60" s="5" t="s">
        <v>666</v>
      </c>
      <c r="X60" s="5" t="s">
        <v>184</v>
      </c>
      <c r="Y60" s="203" t="str">
        <f t="shared" si="5"/>
        <v>HECHO Y EN PRODUCCCION</v>
      </c>
      <c r="Z60" s="32">
        <v>8</v>
      </c>
      <c r="AA60" s="4">
        <v>4</v>
      </c>
      <c r="AB60" s="4">
        <v>2</v>
      </c>
      <c r="AC60" s="4">
        <v>2</v>
      </c>
      <c r="AD60" s="4"/>
      <c r="AE60" s="39">
        <f>SUM(AA60:AD60)</f>
        <v>8</v>
      </c>
      <c r="AF60" s="144" t="s">
        <v>112</v>
      </c>
      <c r="AG60" s="45"/>
      <c r="AI60" t="s">
        <v>142</v>
      </c>
      <c r="AL60" s="37" t="s">
        <v>419</v>
      </c>
      <c r="AM60" s="38" t="s">
        <v>225</v>
      </c>
      <c r="AN60" s="5" t="s">
        <v>226</v>
      </c>
      <c r="AO60" s="5" t="s">
        <v>184</v>
      </c>
      <c r="AP60" s="5" t="s">
        <v>6</v>
      </c>
      <c r="AQ60" s="32">
        <v>8</v>
      </c>
      <c r="AR60" s="4">
        <v>4</v>
      </c>
      <c r="AS60" s="4">
        <v>2</v>
      </c>
      <c r="AT60" s="4">
        <v>2</v>
      </c>
      <c r="AU60" s="4"/>
      <c r="AV60" s="39">
        <f>SUM(AR60:AU60)</f>
        <v>8</v>
      </c>
      <c r="AW60" s="40" t="s">
        <v>112</v>
      </c>
      <c r="AX60" s="45"/>
      <c r="AY60" s="60"/>
    </row>
    <row r="61" spans="15:51" ht="45.75" customHeight="1" thickBot="1">
      <c r="O61">
        <f t="shared" si="2"/>
        <v>0</v>
      </c>
      <c r="P61">
        <v>13</v>
      </c>
      <c r="T61" t="str">
        <f t="shared" si="3"/>
        <v>13-/ PRESPONSIVE/DALI-LOG-/RESPONSIVE_800PX</v>
      </c>
      <c r="U61" s="129" t="str">
        <f>VLOOKUP(P61,$B:$H,5,0)&amp;"- ALIAS-"&amp;VLOOKUP(P61,$B:$H,7,0)
&amp; "   "
&amp;AI61</f>
        <v>13-/ PRESPONSIVE/DALI-LOG-/RESPONSIVE_800PX- ALIAS-RESPONSIVE_800PX   TAREA #2</v>
      </c>
      <c r="V61" s="38" t="s">
        <v>667</v>
      </c>
      <c r="W61" s="5" t="s">
        <v>666</v>
      </c>
      <c r="X61" s="5" t="s">
        <v>168</v>
      </c>
      <c r="Y61" s="203" t="str">
        <f t="shared" si="5"/>
        <v>HECHO Y EN PRODUCCCION</v>
      </c>
      <c r="Z61" s="32">
        <v>12</v>
      </c>
      <c r="AA61" s="4">
        <v>4</v>
      </c>
      <c r="AB61" s="4">
        <v>4</v>
      </c>
      <c r="AC61" s="4">
        <v>4</v>
      </c>
      <c r="AD61" s="4"/>
      <c r="AE61" s="39">
        <f t="shared" ref="AE61:AE63" si="27">SUM(AA61:AD61)</f>
        <v>12</v>
      </c>
      <c r="AF61" s="144" t="s">
        <v>112</v>
      </c>
      <c r="AG61" s="45"/>
      <c r="AI61" t="s">
        <v>143</v>
      </c>
      <c r="AL61" s="37" t="s">
        <v>420</v>
      </c>
      <c r="AM61" s="38" t="s">
        <v>227</v>
      </c>
      <c r="AN61" s="5" t="s">
        <v>228</v>
      </c>
      <c r="AO61" s="5" t="s">
        <v>168</v>
      </c>
      <c r="AP61" s="5" t="s">
        <v>6</v>
      </c>
      <c r="AQ61" s="32">
        <v>12</v>
      </c>
      <c r="AR61" s="4">
        <v>4</v>
      </c>
      <c r="AS61" s="4">
        <v>4</v>
      </c>
      <c r="AT61" s="4">
        <v>4</v>
      </c>
      <c r="AU61" s="4"/>
      <c r="AV61" s="39">
        <f t="shared" ref="AV61:AV63" si="28">SUM(AR61:AU61)</f>
        <v>12</v>
      </c>
      <c r="AW61" s="40" t="s">
        <v>112</v>
      </c>
      <c r="AX61" s="45"/>
      <c r="AY61" s="67" t="s">
        <v>455</v>
      </c>
    </row>
    <row r="62" spans="15:51" ht="45.75" customHeight="1" thickBot="1">
      <c r="O62">
        <f t="shared" si="2"/>
        <v>0</v>
      </c>
      <c r="P62">
        <v>13</v>
      </c>
      <c r="T62" t="str">
        <f t="shared" si="3"/>
        <v>13-/ PRESPONSIVE/DALI-LOG-/RESPONSIVE_800PX</v>
      </c>
      <c r="U62" s="129" t="str">
        <f>VLOOKUP(P62,$B:$H,5,0)&amp;"- ALIAS-"&amp;VLOOKUP(P62,$B:$H,7,0)
&amp; "   "
&amp;AI62</f>
        <v>13-/ PRESPONSIVE/DALI-LOG-/RESPONSIVE_800PX- ALIAS-RESPONSIVE_800PX   TAREA #3</v>
      </c>
      <c r="V62" s="38" t="s">
        <v>668</v>
      </c>
      <c r="W62" s="5" t="s">
        <v>666</v>
      </c>
      <c r="X62" s="5" t="s">
        <v>184</v>
      </c>
      <c r="Y62" s="203" t="str">
        <f t="shared" si="5"/>
        <v>HECHO Y EN PRODUCCCION</v>
      </c>
      <c r="Z62" s="32">
        <v>8</v>
      </c>
      <c r="AA62" s="4"/>
      <c r="AB62" s="4">
        <v>2</v>
      </c>
      <c r="AC62" s="4">
        <v>2</v>
      </c>
      <c r="AD62" s="4">
        <v>4</v>
      </c>
      <c r="AE62" s="39">
        <f t="shared" si="27"/>
        <v>8</v>
      </c>
      <c r="AF62" s="144" t="s">
        <v>112</v>
      </c>
      <c r="AG62" s="45"/>
      <c r="AI62" t="s">
        <v>144</v>
      </c>
      <c r="AL62" s="37" t="s">
        <v>421</v>
      </c>
      <c r="AM62" s="38" t="s">
        <v>229</v>
      </c>
      <c r="AN62" s="5" t="s">
        <v>230</v>
      </c>
      <c r="AO62" s="5" t="s">
        <v>184</v>
      </c>
      <c r="AP62" s="5" t="s">
        <v>6</v>
      </c>
      <c r="AQ62" s="32">
        <v>8</v>
      </c>
      <c r="AR62" s="4"/>
      <c r="AS62" s="4">
        <v>2</v>
      </c>
      <c r="AT62" s="4">
        <v>2</v>
      </c>
      <c r="AU62" s="4">
        <v>4</v>
      </c>
      <c r="AV62" s="39">
        <f t="shared" si="28"/>
        <v>8</v>
      </c>
      <c r="AW62" s="40" t="s">
        <v>112</v>
      </c>
      <c r="AX62" s="45"/>
      <c r="AY62" s="68">
        <v>4</v>
      </c>
    </row>
    <row r="63" spans="15:51" ht="45.75" customHeight="1" thickBot="1">
      <c r="O63">
        <f t="shared" si="2"/>
        <v>0</v>
      </c>
      <c r="P63">
        <v>13</v>
      </c>
      <c r="T63" t="str">
        <f t="shared" si="3"/>
        <v>13-/ PRESPONSIVE/DALI-LOG-/RESPONSIVE_800PX</v>
      </c>
      <c r="U63" s="129" t="str">
        <f>VLOOKUP(P63,$B:$H,5,0)&amp;"- ALIAS-"&amp;VLOOKUP(P63,$B:$H,7,0)
&amp; "   "
&amp;AI63</f>
        <v>13-/ PRESPONSIVE/DALI-LOG-/RESPONSIVE_800PX- ALIAS-RESPONSIVE_800PX   TAREA #4</v>
      </c>
      <c r="V63" s="38" t="s">
        <v>669</v>
      </c>
      <c r="W63" s="5" t="s">
        <v>666</v>
      </c>
      <c r="X63" s="5" t="s">
        <v>167</v>
      </c>
      <c r="Y63" s="203" t="str">
        <f t="shared" si="5"/>
        <v>HECHO Y EN PRODUCCCION</v>
      </c>
      <c r="Z63" s="32">
        <v>10</v>
      </c>
      <c r="AA63" s="4"/>
      <c r="AB63" s="4">
        <v>4</v>
      </c>
      <c r="AC63" s="4">
        <v>2</v>
      </c>
      <c r="AD63" s="4">
        <v>4</v>
      </c>
      <c r="AE63" s="39">
        <f t="shared" si="27"/>
        <v>10</v>
      </c>
      <c r="AF63" s="144" t="s">
        <v>112</v>
      </c>
      <c r="AG63" s="45"/>
      <c r="AI63" t="s">
        <v>146</v>
      </c>
      <c r="AL63" s="37" t="s">
        <v>422</v>
      </c>
      <c r="AM63" s="38" t="s">
        <v>231</v>
      </c>
      <c r="AN63" s="5" t="s">
        <v>232</v>
      </c>
      <c r="AO63" s="5" t="s">
        <v>167</v>
      </c>
      <c r="AP63" s="5" t="s">
        <v>6</v>
      </c>
      <c r="AQ63" s="32">
        <v>10</v>
      </c>
      <c r="AR63" s="4"/>
      <c r="AS63" s="4">
        <v>4</v>
      </c>
      <c r="AT63" s="4">
        <v>2</v>
      </c>
      <c r="AU63" s="4">
        <v>4</v>
      </c>
      <c r="AV63" s="39">
        <f t="shared" si="28"/>
        <v>10</v>
      </c>
      <c r="AW63" s="40" t="s">
        <v>112</v>
      </c>
      <c r="AX63" s="45"/>
      <c r="AY63" s="62"/>
    </row>
    <row r="64" spans="15:51" ht="45.75" customHeight="1" thickBot="1">
      <c r="O64">
        <f t="shared" si="2"/>
        <v>0</v>
      </c>
      <c r="P64">
        <v>14</v>
      </c>
      <c r="T64" t="str">
        <f t="shared" si="3"/>
        <v>14-/ PCOMENTARIOS_CALIF/DALI-LOG-/PUBLICACIÓN</v>
      </c>
      <c r="U64" s="141" t="str">
        <f>VLOOKUP(P64,$B:$H,5,0)&amp;"- ALIAS-"&amp;VLOOKUP(P36,$B:$H,7,0)</f>
        <v>14-/ PCOMENTARIOS_CALIF/DALI-LOG-/PUBLICACIÓN- ALIAS-DISEÑO_LAYOUT</v>
      </c>
      <c r="V64" s="222" t="str">
        <f>VLOOKUP(P64,$B:$H,6,0)</f>
        <v>Se requiere definir una validación de los comentarios para poder evitar comentarios que puedan ser agresivos u ofensivos</v>
      </c>
      <c r="W64" s="223"/>
      <c r="X64" s="223"/>
      <c r="Y64" s="223"/>
      <c r="Z64" s="223"/>
      <c r="AA64" s="223"/>
      <c r="AB64" s="223"/>
      <c r="AC64" s="223"/>
      <c r="AD64" s="223"/>
      <c r="AE64" s="223"/>
      <c r="AF64" s="224"/>
      <c r="AG64" s="142">
        <f>SUM(AE65:AE67)</f>
        <v>16</v>
      </c>
      <c r="AL64" s="41" t="s">
        <v>423</v>
      </c>
      <c r="AM64" s="217" t="e">
        <f>VLOOKUP(AI64,$B:$H,6,0)</f>
        <v>#N/A</v>
      </c>
      <c r="AN64" s="218"/>
      <c r="AO64" s="218"/>
      <c r="AP64" s="218"/>
      <c r="AQ64" s="218"/>
      <c r="AR64" s="218"/>
      <c r="AS64" s="218"/>
      <c r="AT64" s="218"/>
      <c r="AU64" s="218"/>
      <c r="AV64" s="218"/>
      <c r="AW64" s="219"/>
      <c r="AX64" s="46">
        <f>SUM(AV65:AV67)</f>
        <v>16</v>
      </c>
      <c r="AY64" s="63">
        <v>13</v>
      </c>
    </row>
    <row r="65" spans="15:51" ht="45.75" customHeight="1" thickBot="1">
      <c r="O65">
        <f t="shared" si="2"/>
        <v>0</v>
      </c>
      <c r="P65">
        <v>14</v>
      </c>
      <c r="T65" t="str">
        <f t="shared" si="3"/>
        <v>14-/ PCOMENTARIOS_CALIF/DALI-LOG-/PUBLICACIÓN</v>
      </c>
      <c r="U65" s="129" t="str">
        <f>VLOOKUP(P65,$B:$H,5,0)&amp;"- ALIAS-"&amp;VLOOKUP(P65,$B:$H,7,0)
&amp; "   "
&amp;AI65</f>
        <v>14-/ PCOMENTARIOS_CALIF/DALI-LOG-/PUBLICACIÓN- ALIAS-PUBLICACIÓN   TAREA #1</v>
      </c>
      <c r="V65" s="38" t="s">
        <v>233</v>
      </c>
      <c r="W65" s="5" t="s">
        <v>234</v>
      </c>
      <c r="X65" s="5" t="s">
        <v>167</v>
      </c>
      <c r="Y65" s="203" t="str">
        <f t="shared" si="5"/>
        <v>BACKLOG AUTORIZADO</v>
      </c>
      <c r="Z65" s="32">
        <v>4</v>
      </c>
      <c r="AA65" s="4">
        <v>2</v>
      </c>
      <c r="AB65" s="4">
        <v>2</v>
      </c>
      <c r="AC65" s="4"/>
      <c r="AD65" s="4"/>
      <c r="AE65" s="39">
        <f>SUM(AA65:AD65)</f>
        <v>4</v>
      </c>
      <c r="AF65" s="144" t="s">
        <v>112</v>
      </c>
      <c r="AG65" s="45"/>
      <c r="AI65" t="s">
        <v>142</v>
      </c>
      <c r="AL65" s="37" t="s">
        <v>424</v>
      </c>
      <c r="AM65" s="38" t="s">
        <v>233</v>
      </c>
      <c r="AN65" s="5" t="s">
        <v>234</v>
      </c>
      <c r="AO65" s="5" t="s">
        <v>167</v>
      </c>
      <c r="AP65" s="5" t="s">
        <v>6</v>
      </c>
      <c r="AQ65" s="32">
        <v>4</v>
      </c>
      <c r="AR65" s="4">
        <v>2</v>
      </c>
      <c r="AS65" s="4">
        <v>2</v>
      </c>
      <c r="AT65" s="4"/>
      <c r="AU65" s="4"/>
      <c r="AV65" s="39">
        <f>SUM(AR65:AU65)</f>
        <v>4</v>
      </c>
      <c r="AW65" s="40" t="s">
        <v>112</v>
      </c>
      <c r="AX65" s="45"/>
      <c r="AY65" s="60"/>
    </row>
    <row r="66" spans="15:51" ht="45.75" customHeight="1" thickBot="1">
      <c r="O66">
        <f t="shared" si="2"/>
        <v>0</v>
      </c>
      <c r="P66">
        <v>14</v>
      </c>
      <c r="T66" t="str">
        <f t="shared" si="3"/>
        <v>14-/ PCOMENTARIOS_CALIF/DALI-LOG-/PUBLICACIÓN</v>
      </c>
      <c r="U66" s="129" t="str">
        <f>VLOOKUP(P66,$B:$H,5,0)&amp;"- ALIAS-"&amp;VLOOKUP(P66,$B:$H,7,0)
&amp; "   "
&amp;AI66</f>
        <v>14-/ PCOMENTARIOS_CALIF/DALI-LOG-/PUBLICACIÓN- ALIAS-PUBLICACIÓN   TAREA #2</v>
      </c>
      <c r="V66" s="38" t="s">
        <v>169</v>
      </c>
      <c r="W66" s="5" t="s">
        <v>170</v>
      </c>
      <c r="X66" s="5" t="s">
        <v>167</v>
      </c>
      <c r="Y66" s="203" t="str">
        <f t="shared" si="5"/>
        <v>BACKLOG AUTORIZADO</v>
      </c>
      <c r="Z66" s="32">
        <v>4</v>
      </c>
      <c r="AA66" s="4">
        <v>2</v>
      </c>
      <c r="AB66" s="4">
        <v>2</v>
      </c>
      <c r="AC66" s="4"/>
      <c r="AD66" s="4"/>
      <c r="AE66" s="39">
        <f t="shared" ref="AE66:AE67" si="29">SUM(AA66:AD66)</f>
        <v>4</v>
      </c>
      <c r="AF66" s="144" t="s">
        <v>112</v>
      </c>
      <c r="AG66" s="45"/>
      <c r="AI66" t="s">
        <v>143</v>
      </c>
      <c r="AL66" s="37" t="s">
        <v>425</v>
      </c>
      <c r="AM66" s="38" t="s">
        <v>169</v>
      </c>
      <c r="AN66" s="5" t="s">
        <v>170</v>
      </c>
      <c r="AO66" s="5" t="s">
        <v>167</v>
      </c>
      <c r="AP66" s="5" t="s">
        <v>6</v>
      </c>
      <c r="AQ66" s="32">
        <v>4</v>
      </c>
      <c r="AR66" s="4">
        <v>2</v>
      </c>
      <c r="AS66" s="4">
        <v>2</v>
      </c>
      <c r="AT66" s="4"/>
      <c r="AU66" s="4"/>
      <c r="AV66" s="39">
        <f t="shared" ref="AV66:AV67" si="30">SUM(AR66:AU66)</f>
        <v>4</v>
      </c>
      <c r="AW66" s="40" t="s">
        <v>112</v>
      </c>
      <c r="AX66" s="45"/>
      <c r="AY66" s="67" t="s">
        <v>455</v>
      </c>
    </row>
    <row r="67" spans="15:51" ht="45.75" customHeight="1" thickBot="1">
      <c r="O67">
        <f t="shared" si="2"/>
        <v>0</v>
      </c>
      <c r="P67">
        <v>14</v>
      </c>
      <c r="T67" t="str">
        <f t="shared" si="3"/>
        <v>14-/ PCOMENTARIOS_CALIF/DALI-LOG-/PUBLICACIÓN</v>
      </c>
      <c r="U67" s="129" t="str">
        <f>VLOOKUP(P67,$B:$H,5,0)&amp;"- ALIAS-"&amp;VLOOKUP(P67,$B:$H,7,0)
&amp; "   "
&amp;AI67</f>
        <v>14-/ PCOMENTARIOS_CALIF/DALI-LOG-/PUBLICACIÓN- ALIAS-PUBLICACIÓN   TAREA #3</v>
      </c>
      <c r="V67" s="38" t="s">
        <v>235</v>
      </c>
      <c r="W67" s="5" t="s">
        <v>236</v>
      </c>
      <c r="X67" s="5" t="s">
        <v>167</v>
      </c>
      <c r="Y67" s="203" t="str">
        <f t="shared" si="5"/>
        <v>BACKLOG AUTORIZADO</v>
      </c>
      <c r="Z67" s="32">
        <v>8</v>
      </c>
      <c r="AA67" s="4">
        <v>4</v>
      </c>
      <c r="AB67" s="4">
        <v>2</v>
      </c>
      <c r="AC67" s="4">
        <v>2</v>
      </c>
      <c r="AD67" s="4"/>
      <c r="AE67" s="39">
        <f t="shared" si="29"/>
        <v>8</v>
      </c>
      <c r="AF67" s="144" t="s">
        <v>112</v>
      </c>
      <c r="AG67" s="45"/>
      <c r="AI67" t="s">
        <v>144</v>
      </c>
      <c r="AL67" s="37" t="s">
        <v>426</v>
      </c>
      <c r="AM67" s="38" t="s">
        <v>235</v>
      </c>
      <c r="AN67" s="5" t="s">
        <v>236</v>
      </c>
      <c r="AO67" s="5" t="s">
        <v>167</v>
      </c>
      <c r="AP67" s="5" t="s">
        <v>6</v>
      </c>
      <c r="AQ67" s="32">
        <v>8</v>
      </c>
      <c r="AR67" s="4">
        <v>4</v>
      </c>
      <c r="AS67" s="4">
        <v>2</v>
      </c>
      <c r="AT67" s="4">
        <v>2</v>
      </c>
      <c r="AU67" s="4"/>
      <c r="AV67" s="39">
        <f t="shared" si="30"/>
        <v>8</v>
      </c>
      <c r="AW67" s="40" t="s">
        <v>112</v>
      </c>
      <c r="AX67" s="45"/>
      <c r="AY67" s="68">
        <v>4</v>
      </c>
    </row>
    <row r="68" spans="15:51" ht="45.75" customHeight="1" thickBot="1">
      <c r="O68">
        <f t="shared" si="2"/>
        <v>0</v>
      </c>
      <c r="P68">
        <v>15</v>
      </c>
      <c r="T68" t="str">
        <f t="shared" si="3"/>
        <v>15-/ PCOMENTARIOS_CALIF/DALI-LOG-/CARACTERES</v>
      </c>
      <c r="U68" s="141" t="str">
        <f>VLOOKUP(P68,$B:$H,5,0)&amp;"- ALIAS-"&amp;VLOOKUP(P36,$B:$H,7,0)</f>
        <v>15-/ PCOMENTARIOS_CALIF/DALI-LOG-/CARACTERES- ALIAS-DISEÑO_LAYOUT</v>
      </c>
      <c r="V68" s="222" t="str">
        <f>VLOOKUP(P68,$B:$H,6,0)</f>
        <v>Definir el numero de caracteres y gráficos en los comentarios que se generen.</v>
      </c>
      <c r="W68" s="223"/>
      <c r="X68" s="223"/>
      <c r="Y68" s="223"/>
      <c r="Z68" s="223"/>
      <c r="AA68" s="223"/>
      <c r="AB68" s="223"/>
      <c r="AC68" s="223"/>
      <c r="AD68" s="223"/>
      <c r="AE68" s="223"/>
      <c r="AF68" s="224"/>
      <c r="AG68" s="142">
        <f>SUM(AE69)</f>
        <v>6</v>
      </c>
      <c r="AL68" s="41" t="s">
        <v>427</v>
      </c>
      <c r="AM68" s="217" t="str">
        <f>V68</f>
        <v>Definir el numero de caracteres y gráficos en los comentarios que se generen.</v>
      </c>
      <c r="AN68" s="218"/>
      <c r="AO68" s="218"/>
      <c r="AP68" s="218"/>
      <c r="AQ68" s="218"/>
      <c r="AR68" s="218"/>
      <c r="AS68" s="218"/>
      <c r="AT68" s="218"/>
      <c r="AU68" s="218"/>
      <c r="AV68" s="218"/>
      <c r="AW68" s="219"/>
      <c r="AX68" s="46">
        <f>SUM(AV69)</f>
        <v>6</v>
      </c>
      <c r="AY68" s="63">
        <v>34</v>
      </c>
    </row>
    <row r="69" spans="15:51" ht="45.75" customHeight="1" thickBot="1">
      <c r="O69">
        <f t="shared" si="2"/>
        <v>0</v>
      </c>
      <c r="P69">
        <v>15</v>
      </c>
      <c r="T69" t="str">
        <f t="shared" si="3"/>
        <v>15-/ PCOMENTARIOS_CALIF/DALI-LOG-/CARACTERES</v>
      </c>
      <c r="U69" s="129" t="str">
        <f>VLOOKUP(P69,$B:$H,5,0)&amp;"- ALIAS-"&amp;VLOOKUP(P69,$B:$H,7,0)
&amp; "   "
&amp;AI69</f>
        <v>15-/ PCOMENTARIOS_CALIF/DALI-LOG-/CARACTERES- ALIAS-CARACTERES   TAREA #1</v>
      </c>
      <c r="V69" s="38" t="s">
        <v>257</v>
      </c>
      <c r="W69" s="5" t="s">
        <v>237</v>
      </c>
      <c r="X69" s="5" t="s">
        <v>167</v>
      </c>
      <c r="Y69" s="203" t="str">
        <f t="shared" si="5"/>
        <v>BACKLOG AUTORIZADO</v>
      </c>
      <c r="Z69" s="32">
        <v>6</v>
      </c>
      <c r="AA69" s="4">
        <v>6</v>
      </c>
      <c r="AB69" s="4"/>
      <c r="AC69" s="4"/>
      <c r="AD69" s="4"/>
      <c r="AE69" s="39">
        <f>SUM(AA69:AD69)</f>
        <v>6</v>
      </c>
      <c r="AF69" s="144" t="s">
        <v>112</v>
      </c>
      <c r="AG69" s="45"/>
      <c r="AI69" t="s">
        <v>142</v>
      </c>
      <c r="AL69" s="37" t="s">
        <v>428</v>
      </c>
      <c r="AM69" s="38" t="s">
        <v>257</v>
      </c>
      <c r="AN69" s="5" t="s">
        <v>237</v>
      </c>
      <c r="AO69" s="5" t="s">
        <v>167</v>
      </c>
      <c r="AP69" s="5" t="s">
        <v>6</v>
      </c>
      <c r="AQ69" s="32">
        <v>6</v>
      </c>
      <c r="AR69" s="4">
        <v>6</v>
      </c>
      <c r="AS69" s="4"/>
      <c r="AT69" s="4"/>
      <c r="AU69" s="4"/>
      <c r="AV69" s="39">
        <f>SUM(AR69:AU69)</f>
        <v>6</v>
      </c>
      <c r="AW69" s="40" t="s">
        <v>112</v>
      </c>
      <c r="AX69" s="45"/>
      <c r="AY69" s="68">
        <v>1</v>
      </c>
    </row>
    <row r="70" spans="15:51" ht="45.75" customHeight="1" thickBot="1">
      <c r="O70">
        <f t="shared" ref="O70:O93" si="31">I70</f>
        <v>0</v>
      </c>
      <c r="P70">
        <v>16</v>
      </c>
      <c r="T70" t="str">
        <f t="shared" ref="T70:T93" si="32">VLOOKUP(P70,$B:$H,5,0)</f>
        <v>16-/ PCOMENTARIOS_CALIF/DALI-LOG-/DESCRIPCION</v>
      </c>
      <c r="U70" s="141" t="str">
        <f>VLOOKUP(P70,$B:$H,5,0)&amp;"- ALIAS-"&amp;VLOOKUP(P36,$B:$H,7,0)</f>
        <v>16-/ PCOMENTARIOS_CALIF/DALI-LOG-/DESCRIPCION- ALIAS-DISEÑO_LAYOUT</v>
      </c>
      <c r="V70" s="222" t="str">
        <f>VLOOKUP(P70,$B:$H,6,0)</f>
        <v>Se genera descripcion del taller que se esta visualizando en panbtalla principal</v>
      </c>
      <c r="W70" s="223"/>
      <c r="X70" s="223"/>
      <c r="Y70" s="223"/>
      <c r="Z70" s="223"/>
      <c r="AA70" s="223"/>
      <c r="AB70" s="223"/>
      <c r="AC70" s="223"/>
      <c r="AD70" s="223"/>
      <c r="AE70" s="223"/>
      <c r="AF70" s="224"/>
      <c r="AG70" s="142">
        <f>SUM(AE71:AE72)</f>
        <v>12</v>
      </c>
      <c r="AL70" s="41" t="s">
        <v>429</v>
      </c>
      <c r="AM70" s="217" t="str">
        <f>V70</f>
        <v>Se genera descripcion del taller que se esta visualizando en panbtalla principal</v>
      </c>
      <c r="AN70" s="218"/>
      <c r="AO70" s="218"/>
      <c r="AP70" s="218"/>
      <c r="AQ70" s="218"/>
      <c r="AR70" s="218"/>
      <c r="AS70" s="218"/>
      <c r="AT70" s="218"/>
      <c r="AU70" s="218"/>
      <c r="AV70" s="218"/>
      <c r="AW70" s="219"/>
      <c r="AX70" s="46">
        <f>SUM(AV71:AV72)</f>
        <v>12</v>
      </c>
      <c r="AY70" s="63">
        <v>8</v>
      </c>
    </row>
    <row r="71" spans="15:51" ht="45.75" customHeight="1" thickBot="1">
      <c r="O71">
        <f t="shared" si="31"/>
        <v>0</v>
      </c>
      <c r="P71">
        <v>16</v>
      </c>
      <c r="T71" t="str">
        <f t="shared" si="32"/>
        <v>16-/ PCOMENTARIOS_CALIF/DALI-LOG-/DESCRIPCION</v>
      </c>
      <c r="U71" s="129" t="str">
        <f>VLOOKUP(P71,$B:$H,5,0)&amp;"- ALIAS-"&amp;VLOOKUP(P71,$B:$H,7,0)
&amp; "   "
&amp;AI71</f>
        <v>16-/ PCOMENTARIOS_CALIF/DALI-LOG-/DESCRIPCION- ALIAS-DESCRIPCION   TAREA #1</v>
      </c>
      <c r="V71" s="38" t="s">
        <v>634</v>
      </c>
      <c r="W71" s="5" t="s">
        <v>635</v>
      </c>
      <c r="X71" s="5" t="s">
        <v>639</v>
      </c>
      <c r="Y71" s="203" t="str">
        <f t="shared" si="5"/>
        <v>HECHO Y EN PRODUCCCION</v>
      </c>
      <c r="Z71" s="32">
        <v>8</v>
      </c>
      <c r="AA71" s="4">
        <v>2</v>
      </c>
      <c r="AB71" s="4">
        <v>2</v>
      </c>
      <c r="AC71" s="4">
        <v>4</v>
      </c>
      <c r="AD71" s="4"/>
      <c r="AE71" s="39">
        <f>SUM(AA71:AD71)</f>
        <v>8</v>
      </c>
      <c r="AF71" s="144" t="s">
        <v>112</v>
      </c>
      <c r="AG71" s="45"/>
      <c r="AI71" t="s">
        <v>142</v>
      </c>
      <c r="AL71" s="37" t="s">
        <v>430</v>
      </c>
      <c r="AM71" s="38" t="s">
        <v>238</v>
      </c>
      <c r="AN71" s="5" t="s">
        <v>258</v>
      </c>
      <c r="AO71" s="5" t="s">
        <v>167</v>
      </c>
      <c r="AP71" s="5" t="s">
        <v>6</v>
      </c>
      <c r="AQ71" s="32">
        <v>8</v>
      </c>
      <c r="AR71" s="4">
        <v>2</v>
      </c>
      <c r="AS71" s="4">
        <v>2</v>
      </c>
      <c r="AT71" s="4">
        <v>4</v>
      </c>
      <c r="AU71" s="4"/>
      <c r="AV71" s="39">
        <f>SUM(AR71:AU71)</f>
        <v>8</v>
      </c>
      <c r="AW71" s="40" t="s">
        <v>112</v>
      </c>
      <c r="AX71" s="45"/>
      <c r="AY71" s="67" t="s">
        <v>455</v>
      </c>
    </row>
    <row r="72" spans="15:51" ht="45.75" customHeight="1" thickBot="1">
      <c r="O72">
        <f t="shared" si="31"/>
        <v>0</v>
      </c>
      <c r="P72">
        <v>16</v>
      </c>
      <c r="T72" t="str">
        <f t="shared" si="32"/>
        <v>16-/ PCOMENTARIOS_CALIF/DALI-LOG-/DESCRIPCION</v>
      </c>
      <c r="U72" s="129" t="str">
        <f>VLOOKUP(P72,$B:$H,5,0)&amp;"- ALIAS-"&amp;VLOOKUP(P72,$B:$H,7,0)
&amp; "   "
&amp;AI72</f>
        <v>16-/ PCOMENTARIOS_CALIF/DALI-LOG-/DESCRIPCION- ALIAS-DESCRIPCION   TAREA #2</v>
      </c>
      <c r="V72" s="38" t="s">
        <v>636</v>
      </c>
      <c r="W72" s="5" t="s">
        <v>637</v>
      </c>
      <c r="X72" s="5" t="s">
        <v>638</v>
      </c>
      <c r="Y72" s="203" t="str">
        <f t="shared" si="5"/>
        <v>HECHO Y EN PRODUCCCION</v>
      </c>
      <c r="Z72" s="32">
        <v>4</v>
      </c>
      <c r="AA72" s="4">
        <v>2</v>
      </c>
      <c r="AB72" s="4">
        <v>2</v>
      </c>
      <c r="AC72" s="4"/>
      <c r="AD72" s="4"/>
      <c r="AE72" s="39">
        <f>SUM(AA72:AD72)</f>
        <v>4</v>
      </c>
      <c r="AF72" s="144" t="s">
        <v>112</v>
      </c>
      <c r="AG72" s="45"/>
      <c r="AI72" t="s">
        <v>143</v>
      </c>
      <c r="AL72" s="37" t="s">
        <v>431</v>
      </c>
      <c r="AM72" s="38" t="s">
        <v>259</v>
      </c>
      <c r="AN72" s="5" t="s">
        <v>260</v>
      </c>
      <c r="AO72" s="5" t="s">
        <v>239</v>
      </c>
      <c r="AP72" s="5" t="s">
        <v>6</v>
      </c>
      <c r="AQ72" s="32">
        <v>4</v>
      </c>
      <c r="AR72" s="4">
        <v>2</v>
      </c>
      <c r="AS72" s="4">
        <v>2</v>
      </c>
      <c r="AT72" s="4"/>
      <c r="AU72" s="4"/>
      <c r="AV72" s="39">
        <f>SUM(AR72:AU72)</f>
        <v>4</v>
      </c>
      <c r="AW72" s="40" t="s">
        <v>112</v>
      </c>
      <c r="AX72" s="45"/>
      <c r="AY72" s="68">
        <v>3</v>
      </c>
    </row>
    <row r="73" spans="15:51" ht="45.75" customHeight="1" thickBot="1">
      <c r="O73">
        <f t="shared" si="31"/>
        <v>0</v>
      </c>
      <c r="P73">
        <v>17</v>
      </c>
      <c r="T73" t="str">
        <f t="shared" si="32"/>
        <v>17-/ PEXAMEN_VOCA/DALI-LOG-/LAYOUT_EXAMEN</v>
      </c>
      <c r="U73" s="141" t="str">
        <f>VLOOKUP(P73,$B:$H,5,0)&amp;"- ALIAS-"&amp;VLOOKUP(P36,$B:$H,7,0)</f>
        <v>17-/ PEXAMEN_VOCA/DALI-LOG-/LAYOUT_EXAMEN- ALIAS-DISEÑO_LAYOUT</v>
      </c>
      <c r="V73" s="222" t="str">
        <f>VLOOKUP(P73,$B:$H,6,0)</f>
        <v>Se requiere diseñar el layout de cómo estará la pagina DE EXAMEN.</v>
      </c>
      <c r="W73" s="223"/>
      <c r="X73" s="223"/>
      <c r="Y73" s="223"/>
      <c r="Z73" s="223"/>
      <c r="AA73" s="223"/>
      <c r="AB73" s="223"/>
      <c r="AC73" s="223"/>
      <c r="AD73" s="223"/>
      <c r="AE73" s="223"/>
      <c r="AF73" s="224"/>
      <c r="AG73" s="142">
        <f>SUM(AE74:AE75)</f>
        <v>24</v>
      </c>
      <c r="AL73" s="41" t="s">
        <v>432</v>
      </c>
      <c r="AM73" s="217" t="str">
        <f>V73</f>
        <v>Se requiere diseñar el layout de cómo estará la pagina DE EXAMEN.</v>
      </c>
      <c r="AN73" s="218"/>
      <c r="AO73" s="218"/>
      <c r="AP73" s="218"/>
      <c r="AQ73" s="218"/>
      <c r="AR73" s="218"/>
      <c r="AS73" s="218"/>
      <c r="AT73" s="218"/>
      <c r="AU73" s="218"/>
      <c r="AV73" s="218"/>
      <c r="AW73" s="219"/>
      <c r="AX73" s="46">
        <f>SUM(AV74:AV75)</f>
        <v>24</v>
      </c>
      <c r="AY73" s="63">
        <v>21</v>
      </c>
    </row>
    <row r="74" spans="15:51" ht="45.75" customHeight="1" thickBot="1">
      <c r="O74">
        <f t="shared" si="31"/>
        <v>0</v>
      </c>
      <c r="P74">
        <v>17</v>
      </c>
      <c r="T74" t="str">
        <f t="shared" si="32"/>
        <v>17-/ PEXAMEN_VOCA/DALI-LOG-/LAYOUT_EXAMEN</v>
      </c>
      <c r="U74" s="129" t="str">
        <f>VLOOKUP(P74,$B:$H,5,0)&amp;"- ALIAS-"&amp;VLOOKUP(P74,$B:$H,7,0)
&amp; "   "
&amp;AI74</f>
        <v>17-/ PEXAMEN_VOCA/DALI-LOG-/LAYOUT_EXAMEN- ALIAS-LAYOUT_EXAMEN   TAREA #1</v>
      </c>
      <c r="V74" s="38" t="s">
        <v>240</v>
      </c>
      <c r="W74" s="5" t="s">
        <v>261</v>
      </c>
      <c r="X74" s="5" t="s">
        <v>262</v>
      </c>
      <c r="Y74" s="203" t="str">
        <f t="shared" si="5"/>
        <v>BACKLOG AUTORIZADO</v>
      </c>
      <c r="Z74" s="32">
        <v>12</v>
      </c>
      <c r="AA74" s="4"/>
      <c r="AB74" s="4">
        <v>4</v>
      </c>
      <c r="AC74" s="4">
        <v>4</v>
      </c>
      <c r="AD74" s="4">
        <v>4</v>
      </c>
      <c r="AE74" s="39">
        <f>SUM(AA74:AD74)</f>
        <v>12</v>
      </c>
      <c r="AF74" s="144" t="s">
        <v>112</v>
      </c>
      <c r="AG74" s="45"/>
      <c r="AI74" t="s">
        <v>142</v>
      </c>
      <c r="AL74" s="37" t="s">
        <v>433</v>
      </c>
      <c r="AM74" s="38" t="s">
        <v>240</v>
      </c>
      <c r="AN74" s="5" t="s">
        <v>261</v>
      </c>
      <c r="AO74" s="5" t="s">
        <v>262</v>
      </c>
      <c r="AP74" s="5" t="s">
        <v>6</v>
      </c>
      <c r="AQ74" s="32">
        <v>12</v>
      </c>
      <c r="AR74" s="4"/>
      <c r="AS74" s="4">
        <v>4</v>
      </c>
      <c r="AT74" s="4">
        <v>4</v>
      </c>
      <c r="AU74" s="4">
        <v>4</v>
      </c>
      <c r="AV74" s="39">
        <f>SUM(AR74:AU74)</f>
        <v>12</v>
      </c>
      <c r="AW74" s="40" t="s">
        <v>112</v>
      </c>
      <c r="AX74" s="45"/>
      <c r="AY74" s="67" t="s">
        <v>455</v>
      </c>
    </row>
    <row r="75" spans="15:51" ht="45.75" customHeight="1" thickBot="1">
      <c r="O75">
        <f t="shared" si="31"/>
        <v>0</v>
      </c>
      <c r="P75">
        <v>17</v>
      </c>
      <c r="T75" t="str">
        <f t="shared" si="32"/>
        <v>17-/ PEXAMEN_VOCA/DALI-LOG-/LAYOUT_EXAMEN</v>
      </c>
      <c r="U75" s="129" t="str">
        <f>VLOOKUP(P75,$B:$H,5,0)&amp;"- ALIAS-"&amp;VLOOKUP(P75,$B:$H,7,0)
&amp; "   "
&amp;AI75</f>
        <v>17-/ PEXAMEN_VOCA/DALI-LOG-/LAYOUT_EXAMEN- ALIAS-LAYOUT_EXAMEN   TAREA #2</v>
      </c>
      <c r="V75" s="38" t="s">
        <v>241</v>
      </c>
      <c r="W75" s="5" t="s">
        <v>263</v>
      </c>
      <c r="X75" s="5" t="s">
        <v>262</v>
      </c>
      <c r="Y75" s="203" t="str">
        <f t="shared" si="5"/>
        <v>BACKLOG AUTORIZADO</v>
      </c>
      <c r="Z75" s="32">
        <v>12</v>
      </c>
      <c r="AA75" s="4">
        <v>4</v>
      </c>
      <c r="AB75" s="4">
        <v>2</v>
      </c>
      <c r="AC75" s="4">
        <v>2</v>
      </c>
      <c r="AD75" s="4">
        <v>4</v>
      </c>
      <c r="AE75" s="39">
        <f>SUM(AA75:AD75)</f>
        <v>12</v>
      </c>
      <c r="AF75" s="144" t="s">
        <v>112</v>
      </c>
      <c r="AG75" s="45"/>
      <c r="AI75" t="s">
        <v>143</v>
      </c>
      <c r="AL75" s="37" t="s">
        <v>434</v>
      </c>
      <c r="AM75" s="38" t="s">
        <v>241</v>
      </c>
      <c r="AN75" s="5" t="s">
        <v>263</v>
      </c>
      <c r="AO75" s="5" t="s">
        <v>262</v>
      </c>
      <c r="AP75" s="5" t="s">
        <v>6</v>
      </c>
      <c r="AQ75" s="32">
        <v>12</v>
      </c>
      <c r="AR75" s="4">
        <v>4</v>
      </c>
      <c r="AS75" s="4">
        <v>2</v>
      </c>
      <c r="AT75" s="4">
        <v>2</v>
      </c>
      <c r="AU75" s="4">
        <v>4</v>
      </c>
      <c r="AV75" s="39">
        <f>SUM(AR75:AU75)</f>
        <v>12</v>
      </c>
      <c r="AW75" s="40" t="s">
        <v>112</v>
      </c>
      <c r="AX75" s="45"/>
      <c r="AY75" s="68">
        <v>4</v>
      </c>
    </row>
    <row r="76" spans="15:51" ht="45.75" customHeight="1" thickBot="1">
      <c r="O76">
        <f t="shared" si="31"/>
        <v>0</v>
      </c>
      <c r="P76">
        <v>18</v>
      </c>
      <c r="T76" t="str">
        <f t="shared" si="32"/>
        <v>18-/ PEXAMEN_VOCA/DALI-LOG-/CAMPOS_EXAMEN</v>
      </c>
      <c r="U76" s="141" t="str">
        <f>VLOOKUP(P76,$B:$H,5,0)&amp;"- ALIAS-"&amp;VLOOKUP(P36,$B:$H,7,0)</f>
        <v>18-/ PEXAMEN_VOCA/DALI-LOG-/CAMPOS_EXAMEN- ALIAS-DISEÑO_LAYOUT</v>
      </c>
      <c r="V76" s="222" t="str">
        <f>VLOOKUP(P76,$B:$H,6,0)</f>
        <v>Se requiere diseñar los campos de formularios.</v>
      </c>
      <c r="W76" s="223"/>
      <c r="X76" s="223"/>
      <c r="Y76" s="223"/>
      <c r="Z76" s="223"/>
      <c r="AA76" s="223"/>
      <c r="AB76" s="223"/>
      <c r="AC76" s="223"/>
      <c r="AD76" s="223"/>
      <c r="AE76" s="223"/>
      <c r="AF76" s="224"/>
      <c r="AG76" s="142">
        <f>SUM(AE77:AE79)</f>
        <v>36</v>
      </c>
      <c r="AL76" s="41" t="s">
        <v>435</v>
      </c>
      <c r="AM76" s="217" t="str">
        <f>V76</f>
        <v>Se requiere diseñar los campos de formularios.</v>
      </c>
      <c r="AN76" s="218"/>
      <c r="AO76" s="218"/>
      <c r="AP76" s="218"/>
      <c r="AQ76" s="218"/>
      <c r="AR76" s="218"/>
      <c r="AS76" s="218"/>
      <c r="AT76" s="218"/>
      <c r="AU76" s="218"/>
      <c r="AV76" s="218"/>
      <c r="AW76" s="219"/>
      <c r="AX76" s="46">
        <f>SUM(AV77:AV79)</f>
        <v>36</v>
      </c>
      <c r="AY76" s="63">
        <v>13</v>
      </c>
    </row>
    <row r="77" spans="15:51" ht="45.75" customHeight="1" thickBot="1">
      <c r="O77">
        <f t="shared" si="31"/>
        <v>0</v>
      </c>
      <c r="P77">
        <v>18</v>
      </c>
      <c r="T77" t="str">
        <f t="shared" si="32"/>
        <v>18-/ PEXAMEN_VOCA/DALI-LOG-/CAMPOS_EXAMEN</v>
      </c>
      <c r="U77" s="129" t="str">
        <f>VLOOKUP(P77,$B:$H,5,0)&amp;"- ALIAS-"&amp;VLOOKUP(P77,$B:$H,7,0)
&amp; "   "
&amp;AI77</f>
        <v>18-/ PEXAMEN_VOCA/DALI-LOG-/CAMPOS_EXAMEN- ALIAS-CAMPOS_EXAMEN   TAREA #1</v>
      </c>
      <c r="V77" s="38" t="s">
        <v>242</v>
      </c>
      <c r="W77" s="5" t="s">
        <v>264</v>
      </c>
      <c r="X77" s="5" t="s">
        <v>262</v>
      </c>
      <c r="Y77" s="203" t="str">
        <f t="shared" si="5"/>
        <v>BACKLOG AUTORIZADO</v>
      </c>
      <c r="Z77" s="32">
        <v>16</v>
      </c>
      <c r="AA77" s="4">
        <v>4</v>
      </c>
      <c r="AB77" s="4">
        <v>4</v>
      </c>
      <c r="AC77" s="4">
        <v>4</v>
      </c>
      <c r="AD77" s="4">
        <v>4</v>
      </c>
      <c r="AE77" s="39">
        <f>SUM(AA77:AD77)</f>
        <v>16</v>
      </c>
      <c r="AF77" s="144" t="s">
        <v>112</v>
      </c>
      <c r="AG77" s="45"/>
      <c r="AI77" t="s">
        <v>142</v>
      </c>
      <c r="AL77" s="37" t="s">
        <v>436</v>
      </c>
      <c r="AM77" s="38" t="s">
        <v>242</v>
      </c>
      <c r="AN77" s="5" t="s">
        <v>264</v>
      </c>
      <c r="AO77" s="5" t="s">
        <v>262</v>
      </c>
      <c r="AP77" s="5" t="s">
        <v>6</v>
      </c>
      <c r="AQ77" s="32">
        <v>16</v>
      </c>
      <c r="AR77" s="4">
        <v>4</v>
      </c>
      <c r="AS77" s="4">
        <v>4</v>
      </c>
      <c r="AT77" s="4">
        <v>4</v>
      </c>
      <c r="AU77" s="4">
        <v>4</v>
      </c>
      <c r="AV77" s="39">
        <f>SUM(AR77:AU77)</f>
        <v>16</v>
      </c>
      <c r="AW77" s="40" t="s">
        <v>112</v>
      </c>
      <c r="AX77" s="45"/>
      <c r="AY77" s="60"/>
    </row>
    <row r="78" spans="15:51" ht="45.75" customHeight="1" thickBot="1">
      <c r="O78">
        <f t="shared" si="31"/>
        <v>0</v>
      </c>
      <c r="P78">
        <v>18</v>
      </c>
      <c r="T78" t="str">
        <f t="shared" si="32"/>
        <v>18-/ PEXAMEN_VOCA/DALI-LOG-/CAMPOS_EXAMEN</v>
      </c>
      <c r="U78" s="129" t="str">
        <f>VLOOKUP(P78,$B:$H,5,0)&amp;"- ALIAS-"&amp;VLOOKUP(P78,$B:$H,7,0)
&amp; "   "
&amp;AI78</f>
        <v>18-/ PEXAMEN_VOCA/DALI-LOG-/CAMPOS_EXAMEN- ALIAS-CAMPOS_EXAMEN   TAREA #2</v>
      </c>
      <c r="V78" s="38" t="s">
        <v>265</v>
      </c>
      <c r="W78" s="5" t="s">
        <v>266</v>
      </c>
      <c r="X78" s="5" t="s">
        <v>262</v>
      </c>
      <c r="Y78" s="203" t="str">
        <f t="shared" si="5"/>
        <v>BACKLOG AUTORIZADO</v>
      </c>
      <c r="Z78" s="32">
        <v>16</v>
      </c>
      <c r="AA78" s="4">
        <v>4</v>
      </c>
      <c r="AB78" s="4">
        <v>4</v>
      </c>
      <c r="AC78" s="4">
        <v>4</v>
      </c>
      <c r="AD78" s="4">
        <v>4</v>
      </c>
      <c r="AE78" s="39">
        <f t="shared" ref="AE78:AE79" si="33">SUM(AA78:AD78)</f>
        <v>16</v>
      </c>
      <c r="AF78" s="144" t="s">
        <v>112</v>
      </c>
      <c r="AG78" s="45"/>
      <c r="AI78" t="s">
        <v>143</v>
      </c>
      <c r="AL78" s="37" t="s">
        <v>437</v>
      </c>
      <c r="AM78" s="38" t="s">
        <v>265</v>
      </c>
      <c r="AN78" s="5" t="s">
        <v>266</v>
      </c>
      <c r="AO78" s="5" t="s">
        <v>262</v>
      </c>
      <c r="AP78" s="5" t="s">
        <v>6</v>
      </c>
      <c r="AQ78" s="32">
        <v>16</v>
      </c>
      <c r="AR78" s="4">
        <v>4</v>
      </c>
      <c r="AS78" s="4">
        <v>4</v>
      </c>
      <c r="AT78" s="4">
        <v>4</v>
      </c>
      <c r="AU78" s="4">
        <v>4</v>
      </c>
      <c r="AV78" s="39">
        <f t="shared" ref="AV78:AV79" si="34">SUM(AR78:AU78)</f>
        <v>16</v>
      </c>
      <c r="AW78" s="40" t="s">
        <v>112</v>
      </c>
      <c r="AX78" s="45"/>
      <c r="AY78" s="67" t="s">
        <v>455</v>
      </c>
    </row>
    <row r="79" spans="15:51" ht="45.75" customHeight="1" thickBot="1">
      <c r="O79">
        <f t="shared" si="31"/>
        <v>0</v>
      </c>
      <c r="P79">
        <v>18</v>
      </c>
      <c r="T79" t="str">
        <f t="shared" si="32"/>
        <v>18-/ PEXAMEN_VOCA/DALI-LOG-/CAMPOS_EXAMEN</v>
      </c>
      <c r="U79" s="129" t="str">
        <f>VLOOKUP(P79,$B:$H,5,0)&amp;"- ALIAS-"&amp;VLOOKUP(P79,$B:$H,7,0)
&amp; "   "
&amp;AI79</f>
        <v>18-/ PEXAMEN_VOCA/DALI-LOG-/CAMPOS_EXAMEN- ALIAS-CAMPOS_EXAMEN   TAREA #3</v>
      </c>
      <c r="V79" s="38" t="s">
        <v>243</v>
      </c>
      <c r="W79" s="5" t="s">
        <v>267</v>
      </c>
      <c r="X79" s="5" t="s">
        <v>262</v>
      </c>
      <c r="Y79" s="203" t="str">
        <f t="shared" ref="Y79:Y93" si="35">VLOOKUP(T79,$F:$O,10,0)</f>
        <v>BACKLOG AUTORIZADO</v>
      </c>
      <c r="Z79" s="32">
        <v>4</v>
      </c>
      <c r="AA79" s="4">
        <v>2</v>
      </c>
      <c r="AB79" s="4">
        <v>2</v>
      </c>
      <c r="AC79" s="4"/>
      <c r="AD79" s="4"/>
      <c r="AE79" s="39">
        <f t="shared" si="33"/>
        <v>4</v>
      </c>
      <c r="AF79" s="144" t="s">
        <v>112</v>
      </c>
      <c r="AG79" s="45"/>
      <c r="AI79" t="s">
        <v>144</v>
      </c>
      <c r="AL79" s="37" t="s">
        <v>438</v>
      </c>
      <c r="AM79" s="38" t="s">
        <v>243</v>
      </c>
      <c r="AN79" s="5" t="s">
        <v>267</v>
      </c>
      <c r="AO79" s="5" t="s">
        <v>262</v>
      </c>
      <c r="AP79" s="5" t="s">
        <v>6</v>
      </c>
      <c r="AQ79" s="32">
        <v>4</v>
      </c>
      <c r="AR79" s="4">
        <v>2</v>
      </c>
      <c r="AS79" s="4">
        <v>2</v>
      </c>
      <c r="AT79" s="4"/>
      <c r="AU79" s="4"/>
      <c r="AV79" s="39">
        <f t="shared" si="34"/>
        <v>4</v>
      </c>
      <c r="AW79" s="40" t="s">
        <v>112</v>
      </c>
      <c r="AX79" s="45"/>
      <c r="AY79" s="68">
        <v>4</v>
      </c>
    </row>
    <row r="80" spans="15:51" ht="45.75" customHeight="1" thickBot="1">
      <c r="O80">
        <f t="shared" si="31"/>
        <v>0</v>
      </c>
      <c r="P80">
        <v>19</v>
      </c>
      <c r="T80" t="str">
        <f t="shared" si="32"/>
        <v>19-/ PINICIO/DALI-LOG-/LOGOTIPO</v>
      </c>
      <c r="U80" s="141" t="str">
        <f>VLOOKUP(P80,$B:$H,5,0)&amp;"- ALIAS-"&amp;VLOOKUP(P36,$B:$H,7,0)</f>
        <v>19-/ PINICIO/DALI-LOG-/LOGOTIPO- ALIAS-DISEÑO_LAYOUT</v>
      </c>
      <c r="V80" s="222" t="str">
        <f>VLOOKUP(P80,$B:$H,6,0)</f>
        <v>Como sponsor del sistema requierop porder ver el logotipo de la plataforma en la pagina o plataforma</v>
      </c>
      <c r="W80" s="223"/>
      <c r="X80" s="223"/>
      <c r="Y80" s="223"/>
      <c r="Z80" s="223"/>
      <c r="AA80" s="223"/>
      <c r="AB80" s="223"/>
      <c r="AC80" s="223"/>
      <c r="AD80" s="223"/>
      <c r="AE80" s="223"/>
      <c r="AF80" s="224"/>
      <c r="AG80" s="142">
        <f>SUM(AE81)</f>
        <v>4</v>
      </c>
      <c r="AL80" s="41" t="s">
        <v>439</v>
      </c>
      <c r="AM80" s="217" t="str">
        <f>V80</f>
        <v>Como sponsor del sistema requierop porder ver el logotipo de la plataforma en la pagina o plataforma</v>
      </c>
      <c r="AN80" s="218"/>
      <c r="AO80" s="218"/>
      <c r="AP80" s="218"/>
      <c r="AQ80" s="218"/>
      <c r="AR80" s="218"/>
      <c r="AS80" s="218"/>
      <c r="AT80" s="218"/>
      <c r="AU80" s="218"/>
      <c r="AV80" s="218"/>
      <c r="AW80" s="219"/>
      <c r="AX80" s="46">
        <f>SUM(AV81)</f>
        <v>4</v>
      </c>
      <c r="AY80" s="63">
        <v>13</v>
      </c>
    </row>
    <row r="81" spans="15:51" ht="45.75" customHeight="1" thickBot="1">
      <c r="O81">
        <f t="shared" si="31"/>
        <v>0</v>
      </c>
      <c r="P81">
        <v>19</v>
      </c>
      <c r="T81" t="str">
        <f t="shared" si="32"/>
        <v>19-/ PINICIO/DALI-LOG-/LOGOTIPO</v>
      </c>
      <c r="U81" s="129" t="str">
        <f>VLOOKUP(P81,$B:$H,5,0)&amp;"- ALIAS-"&amp;VLOOKUP(P81,$B:$H,7,0)
&amp; "   "
&amp;AI81</f>
        <v>19-/ PINICIO/DALI-LOG-/LOGOTIPO- ALIAS-LOGOTIPO   TAREA #1</v>
      </c>
      <c r="V81" s="38" t="s">
        <v>645</v>
      </c>
      <c r="W81" s="5" t="s">
        <v>646</v>
      </c>
      <c r="X81" s="5" t="s">
        <v>262</v>
      </c>
      <c r="Y81" s="203" t="str">
        <f t="shared" si="35"/>
        <v>HECHO Y EN PRODUCCCION</v>
      </c>
      <c r="Z81" s="32">
        <v>4</v>
      </c>
      <c r="AA81" s="4">
        <v>2</v>
      </c>
      <c r="AB81" s="4">
        <v>2</v>
      </c>
      <c r="AC81" s="4"/>
      <c r="AD81" s="4"/>
      <c r="AE81" s="39">
        <f>SUM(AA81:AD81)</f>
        <v>4</v>
      </c>
      <c r="AF81" s="144" t="s">
        <v>112</v>
      </c>
      <c r="AG81" s="45"/>
      <c r="AI81" t="s">
        <v>142</v>
      </c>
      <c r="AL81" s="37" t="s">
        <v>440</v>
      </c>
      <c r="AM81" s="38" t="s">
        <v>268</v>
      </c>
      <c r="AN81" s="5" t="s">
        <v>269</v>
      </c>
      <c r="AO81" s="5" t="s">
        <v>262</v>
      </c>
      <c r="AP81" s="5" t="s">
        <v>6</v>
      </c>
      <c r="AQ81" s="32">
        <v>4</v>
      </c>
      <c r="AR81" s="4">
        <v>2</v>
      </c>
      <c r="AS81" s="4">
        <v>2</v>
      </c>
      <c r="AT81" s="4"/>
      <c r="AU81" s="4"/>
      <c r="AV81" s="39">
        <f>SUM(AR81:AU81)</f>
        <v>4</v>
      </c>
      <c r="AW81" s="40" t="s">
        <v>112</v>
      </c>
      <c r="AX81" s="45"/>
      <c r="AY81" s="68">
        <v>2</v>
      </c>
    </row>
    <row r="82" spans="15:51" ht="45.75" customHeight="1" thickBot="1">
      <c r="O82">
        <f t="shared" si="31"/>
        <v>0</v>
      </c>
      <c r="P82">
        <v>20</v>
      </c>
      <c r="T82" t="str">
        <f t="shared" si="32"/>
        <v>20-/ SCROLL_CARRUSELL/DALI-LOG-/SCROL_VIDEOS</v>
      </c>
      <c r="U82" s="141" t="str">
        <f>VLOOKUP(P82,$B:$H,5,0)&amp;"- ALIAS-"&amp;VLOOKUP(P36,$B:$H,7,0)</f>
        <v>20-/ SCROLL_CARRUSELL/DALI-LOG-/SCROL_VIDEOS- ALIAS-DISEÑO_LAYOUT</v>
      </c>
      <c r="V82" s="222" t="str">
        <f>VLOOKUP(P82,$B:$H,6,0)</f>
        <v>Como sera el scroll de los video s que estan por ver, definir como se seleecionan los videos que estan por verse.</v>
      </c>
      <c r="W82" s="223"/>
      <c r="X82" s="223"/>
      <c r="Y82" s="223"/>
      <c r="Z82" s="223"/>
      <c r="AA82" s="223"/>
      <c r="AB82" s="223"/>
      <c r="AC82" s="223"/>
      <c r="AD82" s="223"/>
      <c r="AE82" s="223"/>
      <c r="AF82" s="224"/>
      <c r="AG82" s="142">
        <f>SUM(AE83:AE85)</f>
        <v>30</v>
      </c>
      <c r="AL82" s="41" t="s">
        <v>441</v>
      </c>
      <c r="AM82" s="217" t="str">
        <f>V82</f>
        <v>Como sera el scroll de los video s que estan por ver, definir como se seleecionan los videos que estan por verse.</v>
      </c>
      <c r="AN82" s="218"/>
      <c r="AO82" s="218"/>
      <c r="AP82" s="218"/>
      <c r="AQ82" s="218"/>
      <c r="AR82" s="218"/>
      <c r="AS82" s="218"/>
      <c r="AT82" s="218"/>
      <c r="AU82" s="218"/>
      <c r="AV82" s="218"/>
      <c r="AW82" s="219"/>
      <c r="AX82" s="46">
        <f>SUM(AV83:AV85)</f>
        <v>30</v>
      </c>
      <c r="AY82" s="63">
        <v>55</v>
      </c>
    </row>
    <row r="83" spans="15:51" ht="45.75" customHeight="1" thickBot="1">
      <c r="O83">
        <f t="shared" si="31"/>
        <v>0</v>
      </c>
      <c r="P83">
        <v>20</v>
      </c>
      <c r="T83" t="str">
        <f t="shared" si="32"/>
        <v>20-/ SCROLL_CARRUSELL/DALI-LOG-/SCROL_VIDEOS</v>
      </c>
      <c r="U83" s="129" t="str">
        <f>VLOOKUP(P83,$B:$H,5,0)&amp;"- ALIAS-"&amp;VLOOKUP(P83,$B:$H,7,0)
&amp; "   "
&amp;AI83</f>
        <v>20-/ SCROLL_CARRUSELL/DALI-LOG-/SCROL_VIDEOS- ALIAS-SCROL_VIDEOS   TAREA #1</v>
      </c>
      <c r="V83" s="38" t="s">
        <v>672</v>
      </c>
      <c r="W83" s="5" t="s">
        <v>673</v>
      </c>
      <c r="X83" s="5" t="s">
        <v>262</v>
      </c>
      <c r="Y83" s="203" t="str">
        <f t="shared" si="35"/>
        <v>HECHO Y EN PRODUCCCION</v>
      </c>
      <c r="Z83" s="32">
        <v>10</v>
      </c>
      <c r="AA83" s="4">
        <v>2</v>
      </c>
      <c r="AB83" s="4">
        <v>4</v>
      </c>
      <c r="AC83" s="4">
        <v>2</v>
      </c>
      <c r="AD83" s="4">
        <v>2</v>
      </c>
      <c r="AE83" s="39">
        <f>SUM(AA83:AD83)</f>
        <v>10</v>
      </c>
      <c r="AF83" s="144" t="s">
        <v>112</v>
      </c>
      <c r="AG83" s="45"/>
      <c r="AI83" t="s">
        <v>142</v>
      </c>
      <c r="AL83" s="37" t="s">
        <v>442</v>
      </c>
      <c r="AM83" s="38" t="s">
        <v>244</v>
      </c>
      <c r="AN83" s="5" t="s">
        <v>246</v>
      </c>
      <c r="AO83" s="5" t="s">
        <v>262</v>
      </c>
      <c r="AP83" s="5" t="s">
        <v>6</v>
      </c>
      <c r="AQ83" s="32">
        <v>10</v>
      </c>
      <c r="AR83" s="4">
        <v>2</v>
      </c>
      <c r="AS83" s="4">
        <v>4</v>
      </c>
      <c r="AT83" s="4">
        <v>2</v>
      </c>
      <c r="AU83" s="4">
        <v>2</v>
      </c>
      <c r="AV83" s="39">
        <f>SUM(AR83:AU83)</f>
        <v>10</v>
      </c>
      <c r="AW83" s="40" t="s">
        <v>112</v>
      </c>
      <c r="AX83" s="45"/>
      <c r="AY83" s="60"/>
    </row>
    <row r="84" spans="15:51" ht="45.75" customHeight="1" thickBot="1">
      <c r="O84">
        <f t="shared" si="31"/>
        <v>0</v>
      </c>
      <c r="P84">
        <v>20</v>
      </c>
      <c r="T84" t="str">
        <f t="shared" si="32"/>
        <v>20-/ SCROLL_CARRUSELL/DALI-LOG-/SCROL_VIDEOS</v>
      </c>
      <c r="U84" s="129" t="str">
        <f>VLOOKUP(P84,$B:$H,5,0)&amp;"- ALIAS-"&amp;VLOOKUP(P84,$B:$H,7,0)
&amp; "   "
&amp;AI84</f>
        <v>20-/ SCROLL_CARRUSELL/DALI-LOG-/SCROL_VIDEOS- ALIAS-SCROL_VIDEOS   TAREA #2</v>
      </c>
      <c r="V84" s="38" t="s">
        <v>674</v>
      </c>
      <c r="W84" s="5" t="s">
        <v>673</v>
      </c>
      <c r="X84" s="5" t="s">
        <v>262</v>
      </c>
      <c r="Y84" s="203" t="str">
        <f t="shared" si="35"/>
        <v>HECHO Y EN PRODUCCCION</v>
      </c>
      <c r="Z84" s="32">
        <v>10</v>
      </c>
      <c r="AA84" s="4">
        <v>4</v>
      </c>
      <c r="AB84" s="4">
        <v>4</v>
      </c>
      <c r="AC84" s="4">
        <v>2</v>
      </c>
      <c r="AD84" s="4"/>
      <c r="AE84" s="39">
        <f t="shared" ref="AE84:AE85" si="36">SUM(AA84:AD84)</f>
        <v>10</v>
      </c>
      <c r="AF84" s="144" t="s">
        <v>112</v>
      </c>
      <c r="AG84" s="45"/>
      <c r="AI84" t="s">
        <v>143</v>
      </c>
      <c r="AL84" s="37" t="s">
        <v>443</v>
      </c>
      <c r="AM84" s="38" t="s">
        <v>270</v>
      </c>
      <c r="AN84" s="5" t="s">
        <v>245</v>
      </c>
      <c r="AO84" s="5" t="s">
        <v>262</v>
      </c>
      <c r="AP84" s="5" t="s">
        <v>6</v>
      </c>
      <c r="AQ84" s="32">
        <v>10</v>
      </c>
      <c r="AR84" s="4">
        <v>4</v>
      </c>
      <c r="AS84" s="4">
        <v>4</v>
      </c>
      <c r="AT84" s="4">
        <v>2</v>
      </c>
      <c r="AU84" s="4"/>
      <c r="AV84" s="39">
        <f t="shared" ref="AV84:AV85" si="37">SUM(AR84:AU84)</f>
        <v>10</v>
      </c>
      <c r="AW84" s="40" t="s">
        <v>112</v>
      </c>
      <c r="AX84" s="45"/>
      <c r="AY84" s="67" t="s">
        <v>455</v>
      </c>
    </row>
    <row r="85" spans="15:51" ht="45.75" customHeight="1" thickBot="1">
      <c r="O85">
        <f t="shared" si="31"/>
        <v>0</v>
      </c>
      <c r="P85">
        <v>20</v>
      </c>
      <c r="T85" t="str">
        <f t="shared" si="32"/>
        <v>20-/ SCROLL_CARRUSELL/DALI-LOG-/SCROL_VIDEOS</v>
      </c>
      <c r="U85" s="129" t="str">
        <f>VLOOKUP(P85,$B:$H,5,0)&amp;"- ALIAS-"&amp;VLOOKUP(P85,$B:$H,7,0)
&amp; "   "
&amp;AI85</f>
        <v>20-/ SCROLL_CARRUSELL/DALI-LOG-/SCROL_VIDEOS- ALIAS-SCROL_VIDEOS   TAREA #3</v>
      </c>
      <c r="V85" s="38" t="s">
        <v>675</v>
      </c>
      <c r="W85" s="5" t="s">
        <v>673</v>
      </c>
      <c r="X85" s="5" t="s">
        <v>262</v>
      </c>
      <c r="Y85" s="203" t="str">
        <f t="shared" si="35"/>
        <v>HECHO Y EN PRODUCCCION</v>
      </c>
      <c r="Z85" s="32">
        <v>8</v>
      </c>
      <c r="AA85" s="4">
        <v>2</v>
      </c>
      <c r="AB85" s="4">
        <v>2</v>
      </c>
      <c r="AC85" s="4">
        <v>4</v>
      </c>
      <c r="AD85" s="4">
        <v>2</v>
      </c>
      <c r="AE85" s="39">
        <f t="shared" si="36"/>
        <v>10</v>
      </c>
      <c r="AF85" s="144" t="s">
        <v>112</v>
      </c>
      <c r="AG85" s="45"/>
      <c r="AI85" t="s">
        <v>144</v>
      </c>
      <c r="AL85" s="37" t="s">
        <v>444</v>
      </c>
      <c r="AM85" s="38" t="s">
        <v>247</v>
      </c>
      <c r="AN85" s="5" t="s">
        <v>248</v>
      </c>
      <c r="AO85" s="5" t="s">
        <v>262</v>
      </c>
      <c r="AP85" s="5" t="s">
        <v>6</v>
      </c>
      <c r="AQ85" s="32">
        <v>8</v>
      </c>
      <c r="AR85" s="4">
        <v>2</v>
      </c>
      <c r="AS85" s="4">
        <v>2</v>
      </c>
      <c r="AT85" s="4">
        <v>4</v>
      </c>
      <c r="AU85" s="4">
        <v>2</v>
      </c>
      <c r="AV85" s="39">
        <f t="shared" si="37"/>
        <v>10</v>
      </c>
      <c r="AW85" s="40" t="s">
        <v>112</v>
      </c>
      <c r="AX85" s="45"/>
      <c r="AY85" s="68">
        <v>4</v>
      </c>
    </row>
    <row r="86" spans="15:51" ht="45.75" customHeight="1" thickBot="1">
      <c r="O86">
        <f t="shared" si="31"/>
        <v>0</v>
      </c>
      <c r="P86">
        <v>21</v>
      </c>
      <c r="T86" t="str">
        <f t="shared" si="32"/>
        <v>21-/ MAS INFORMACION /DALI-LOG-/INFORMACION_REPRODUCCION</v>
      </c>
      <c r="U86" s="141" t="str">
        <f>VLOOKUP(P86,$B:$H,5,0)&amp;"- ALIAS-"&amp;VLOOKUP(P36,$B:$H,7,0)</f>
        <v>21-/ MAS INFORMACION /DALI-LOG-/INFORMACION_REPRODUCCION- ALIAS-DISEÑO_LAYOUT</v>
      </c>
      <c r="V86" s="222" t="str">
        <f>VLOOKUP(P86,$B:$H,6,0)</f>
        <v xml:space="preserve">Agregar el boton de mas informnacion en cada video que se agrege </v>
      </c>
      <c r="W86" s="223"/>
      <c r="X86" s="223"/>
      <c r="Y86" s="223"/>
      <c r="Z86" s="223"/>
      <c r="AA86" s="223"/>
      <c r="AB86" s="223"/>
      <c r="AC86" s="223"/>
      <c r="AD86" s="223"/>
      <c r="AE86" s="223"/>
      <c r="AF86" s="224"/>
      <c r="AG86" s="142">
        <f>SUM(AE87:AE89)</f>
        <v>30</v>
      </c>
      <c r="AL86" s="41" t="s">
        <v>445</v>
      </c>
      <c r="AM86" s="217" t="str">
        <f>V86</f>
        <v xml:space="preserve">Agregar el boton de mas informnacion en cada video que se agrege </v>
      </c>
      <c r="AN86" s="218"/>
      <c r="AO86" s="218"/>
      <c r="AP86" s="218"/>
      <c r="AQ86" s="218"/>
      <c r="AR86" s="218"/>
      <c r="AS86" s="218"/>
      <c r="AT86" s="218"/>
      <c r="AU86" s="218"/>
      <c r="AV86" s="218"/>
      <c r="AW86" s="219"/>
      <c r="AX86" s="46">
        <f>SUM(AV87:AV89)</f>
        <v>30</v>
      </c>
      <c r="AY86" s="63">
        <v>21</v>
      </c>
    </row>
    <row r="87" spans="15:51" ht="45.75" customHeight="1" thickBot="1">
      <c r="O87">
        <f t="shared" si="31"/>
        <v>0</v>
      </c>
      <c r="P87">
        <v>21</v>
      </c>
      <c r="T87" t="str">
        <f t="shared" si="32"/>
        <v>21-/ MAS INFORMACION /DALI-LOG-/INFORMACION_REPRODUCCION</v>
      </c>
      <c r="U87" s="129" t="str">
        <f>VLOOKUP(P87,$B:$H,5,0)&amp;"- ALIAS-"&amp;VLOOKUP(P87,$B:$H,7,0)
&amp; "   "
&amp;AI87</f>
        <v>21-/ MAS INFORMACION /DALI-LOG-/INFORMACION_REPRODUCCION- ALIAS-INFORMACION_REPRODUCCION   TAREA #1</v>
      </c>
      <c r="V87" s="38" t="s">
        <v>244</v>
      </c>
      <c r="W87" s="5" t="s">
        <v>246</v>
      </c>
      <c r="X87" s="5" t="s">
        <v>262</v>
      </c>
      <c r="Y87" s="203" t="str">
        <f t="shared" si="35"/>
        <v>HECHO Y EN PRODUCCCION</v>
      </c>
      <c r="Z87" s="32">
        <v>10</v>
      </c>
      <c r="AA87" s="4">
        <v>2</v>
      </c>
      <c r="AB87" s="4">
        <v>4</v>
      </c>
      <c r="AC87" s="4">
        <v>2</v>
      </c>
      <c r="AD87" s="4">
        <v>2</v>
      </c>
      <c r="AE87" s="39">
        <f>SUM(AA87:AD87)</f>
        <v>10</v>
      </c>
      <c r="AF87" s="144" t="s">
        <v>112</v>
      </c>
      <c r="AG87" s="45"/>
      <c r="AI87" t="s">
        <v>142</v>
      </c>
      <c r="AL87" s="37" t="s">
        <v>446</v>
      </c>
      <c r="AM87" s="38" t="s">
        <v>244</v>
      </c>
      <c r="AN87" s="5" t="s">
        <v>246</v>
      </c>
      <c r="AO87" s="5" t="s">
        <v>262</v>
      </c>
      <c r="AP87" s="5" t="s">
        <v>6</v>
      </c>
      <c r="AQ87" s="32">
        <v>10</v>
      </c>
      <c r="AR87" s="4">
        <v>2</v>
      </c>
      <c r="AS87" s="4">
        <v>4</v>
      </c>
      <c r="AT87" s="4">
        <v>2</v>
      </c>
      <c r="AU87" s="4">
        <v>2</v>
      </c>
      <c r="AV87" s="39">
        <f>SUM(AR87:AU87)</f>
        <v>10</v>
      </c>
      <c r="AW87" s="40" t="s">
        <v>112</v>
      </c>
      <c r="AX87" s="45"/>
      <c r="AY87" s="60"/>
    </row>
    <row r="88" spans="15:51" ht="45.75" customHeight="1" thickBot="1">
      <c r="O88">
        <f t="shared" si="31"/>
        <v>0</v>
      </c>
      <c r="P88">
        <v>21</v>
      </c>
      <c r="T88" t="str">
        <f t="shared" si="32"/>
        <v>21-/ MAS INFORMACION /DALI-LOG-/INFORMACION_REPRODUCCION</v>
      </c>
      <c r="U88" s="129" t="str">
        <f>VLOOKUP(P88,$B:$H,5,0)&amp;"- ALIAS-"&amp;VLOOKUP(P88,$B:$H,7,0)
&amp; "   "
&amp;AI88</f>
        <v>21-/ MAS INFORMACION /DALI-LOG-/INFORMACION_REPRODUCCION- ALIAS-INFORMACION_REPRODUCCION   TAREA #2</v>
      </c>
      <c r="V88" s="38" t="s">
        <v>270</v>
      </c>
      <c r="W88" s="5" t="s">
        <v>245</v>
      </c>
      <c r="X88" s="5" t="s">
        <v>262</v>
      </c>
      <c r="Y88" s="203" t="str">
        <f t="shared" si="35"/>
        <v>HECHO Y EN PRODUCCCION</v>
      </c>
      <c r="Z88" s="32">
        <v>10</v>
      </c>
      <c r="AA88" s="4">
        <v>2</v>
      </c>
      <c r="AB88" s="4">
        <v>4</v>
      </c>
      <c r="AC88" s="4">
        <v>2</v>
      </c>
      <c r="AD88" s="4">
        <v>2</v>
      </c>
      <c r="AE88" s="39">
        <f t="shared" ref="AE88:AE89" si="38">SUM(AA88:AD88)</f>
        <v>10</v>
      </c>
      <c r="AF88" s="144" t="s">
        <v>112</v>
      </c>
      <c r="AG88" s="45"/>
      <c r="AI88" t="s">
        <v>143</v>
      </c>
      <c r="AL88" s="37" t="s">
        <v>447</v>
      </c>
      <c r="AM88" s="38" t="s">
        <v>270</v>
      </c>
      <c r="AN88" s="5" t="s">
        <v>245</v>
      </c>
      <c r="AO88" s="5" t="s">
        <v>262</v>
      </c>
      <c r="AP88" s="5" t="s">
        <v>6</v>
      </c>
      <c r="AQ88" s="32">
        <v>10</v>
      </c>
      <c r="AR88" s="4">
        <v>2</v>
      </c>
      <c r="AS88" s="4">
        <v>4</v>
      </c>
      <c r="AT88" s="4">
        <v>2</v>
      </c>
      <c r="AU88" s="4">
        <v>2</v>
      </c>
      <c r="AV88" s="39">
        <f t="shared" ref="AV88:AV89" si="39">SUM(AR88:AU88)</f>
        <v>10</v>
      </c>
      <c r="AW88" s="40" t="s">
        <v>112</v>
      </c>
      <c r="AX88" s="45"/>
      <c r="AY88" s="67" t="s">
        <v>455</v>
      </c>
    </row>
    <row r="89" spans="15:51" ht="45.75" customHeight="1" thickBot="1">
      <c r="O89">
        <f t="shared" si="31"/>
        <v>0</v>
      </c>
      <c r="P89">
        <v>21</v>
      </c>
      <c r="T89" t="str">
        <f t="shared" si="32"/>
        <v>21-/ MAS INFORMACION /DALI-LOG-/INFORMACION_REPRODUCCION</v>
      </c>
      <c r="U89" s="129" t="str">
        <f>VLOOKUP(P89,$B:$H,5,0)&amp;"- ALIAS-"&amp;VLOOKUP(P89,$B:$H,7,0)
&amp; "   "
&amp;AI89</f>
        <v>21-/ MAS INFORMACION /DALI-LOG-/INFORMACION_REPRODUCCION- ALIAS-INFORMACION_REPRODUCCION   TAREA #3</v>
      </c>
      <c r="V89" s="38" t="s">
        <v>247</v>
      </c>
      <c r="W89" s="5" t="s">
        <v>248</v>
      </c>
      <c r="X89" s="5" t="s">
        <v>262</v>
      </c>
      <c r="Y89" s="203" t="str">
        <f t="shared" si="35"/>
        <v>HECHO Y EN PRODUCCCION</v>
      </c>
      <c r="Z89" s="32">
        <v>10</v>
      </c>
      <c r="AA89" s="4">
        <v>2</v>
      </c>
      <c r="AB89" s="4">
        <v>4</v>
      </c>
      <c r="AC89" s="4">
        <v>2</v>
      </c>
      <c r="AD89" s="4">
        <v>2</v>
      </c>
      <c r="AE89" s="39">
        <f t="shared" si="38"/>
        <v>10</v>
      </c>
      <c r="AF89" s="144" t="s">
        <v>112</v>
      </c>
      <c r="AG89" s="45"/>
      <c r="AI89" t="s">
        <v>144</v>
      </c>
      <c r="AL89" s="37" t="s">
        <v>448</v>
      </c>
      <c r="AM89" s="38" t="s">
        <v>247</v>
      </c>
      <c r="AN89" s="5" t="s">
        <v>248</v>
      </c>
      <c r="AO89" s="5" t="s">
        <v>262</v>
      </c>
      <c r="AP89" s="5" t="s">
        <v>6</v>
      </c>
      <c r="AQ89" s="32">
        <v>10</v>
      </c>
      <c r="AR89" s="4">
        <v>2</v>
      </c>
      <c r="AS89" s="4">
        <v>4</v>
      </c>
      <c r="AT89" s="4">
        <v>2</v>
      </c>
      <c r="AU89" s="4">
        <v>2</v>
      </c>
      <c r="AV89" s="39">
        <f t="shared" si="39"/>
        <v>10</v>
      </c>
      <c r="AW89" s="40" t="s">
        <v>112</v>
      </c>
      <c r="AX89" s="45"/>
      <c r="AY89" s="68">
        <v>4</v>
      </c>
    </row>
    <row r="90" spans="15:51" ht="45.75" customHeight="1" thickBot="1">
      <c r="O90">
        <f t="shared" si="31"/>
        <v>0</v>
      </c>
      <c r="P90">
        <v>22</v>
      </c>
      <c r="T90" t="str">
        <f t="shared" si="32"/>
        <v>22-/ PCERTIFICACION_FINALIZACION/DALI-LOG-/CERTIFICACIÓN</v>
      </c>
      <c r="U90" s="141" t="str">
        <f>VLOOKUP(P90,$B:$H,5,0)&amp;"- ALIAS-"&amp;VLOOKUP(P36,$B:$H,7,0)</f>
        <v>22-/ PCERTIFICACION_FINALIZACION/DALI-LOG-/CERTIFICACIÓN- ALIAS-DISEÑO_LAYOUT</v>
      </c>
      <c r="V90" s="222" t="str">
        <f>VLOOKUP(P90,$B:$H,6,0)</f>
        <v xml:space="preserve">Se requiere generar un documento y su formato para certificar la finalización de los cursos </v>
      </c>
      <c r="W90" s="223"/>
      <c r="X90" s="223"/>
      <c r="Y90" s="223"/>
      <c r="Z90" s="223"/>
      <c r="AA90" s="223"/>
      <c r="AB90" s="223"/>
      <c r="AC90" s="223"/>
      <c r="AD90" s="223"/>
      <c r="AE90" s="223"/>
      <c r="AF90" s="224"/>
      <c r="AG90" s="142">
        <f>SUM(AE91:AE93)</f>
        <v>30</v>
      </c>
      <c r="AL90" s="41" t="s">
        <v>449</v>
      </c>
      <c r="AM90" s="217" t="str">
        <f>V90</f>
        <v xml:space="preserve">Se requiere generar un documento y su formato para certificar la finalización de los cursos </v>
      </c>
      <c r="AN90" s="218"/>
      <c r="AO90" s="218"/>
      <c r="AP90" s="218"/>
      <c r="AQ90" s="218"/>
      <c r="AR90" s="218"/>
      <c r="AS90" s="218"/>
      <c r="AT90" s="218"/>
      <c r="AU90" s="218"/>
      <c r="AV90" s="218"/>
      <c r="AW90" s="219"/>
      <c r="AX90" s="46">
        <f>SUM(AV91:AV93)</f>
        <v>30</v>
      </c>
      <c r="AY90" s="63">
        <v>144</v>
      </c>
    </row>
    <row r="91" spans="15:51" ht="45.75" customHeight="1" thickBot="1">
      <c r="O91">
        <f t="shared" si="31"/>
        <v>0</v>
      </c>
      <c r="P91">
        <v>22</v>
      </c>
      <c r="T91" t="str">
        <f t="shared" si="32"/>
        <v>22-/ PCERTIFICACION_FINALIZACION/DALI-LOG-/CERTIFICACIÓN</v>
      </c>
      <c r="U91" s="129" t="str">
        <f>VLOOKUP(P91,$B:$H,5,0)&amp;"- ALIAS-"&amp;VLOOKUP(P91,$B:$H,7,0)
&amp; "   "
&amp;AI91</f>
        <v>22-/ PCERTIFICACION_FINALIZACION/DALI-LOG-/CERTIFICACIÓN- ALIAS-CERTIFICACIÓN   TAREA #1</v>
      </c>
      <c r="V91" s="38" t="s">
        <v>691</v>
      </c>
      <c r="W91" s="5" t="s">
        <v>692</v>
      </c>
      <c r="X91" s="5" t="s">
        <v>262</v>
      </c>
      <c r="Y91" s="203" t="str">
        <f t="shared" si="35"/>
        <v>BACKLOG AUTORIZADO</v>
      </c>
      <c r="Z91" s="32">
        <v>10</v>
      </c>
      <c r="AA91" s="4"/>
      <c r="AB91" s="4">
        <v>5</v>
      </c>
      <c r="AC91" s="4">
        <v>5</v>
      </c>
      <c r="AD91" s="4"/>
      <c r="AE91" s="39">
        <f>SUM(AA91:AD91)</f>
        <v>10</v>
      </c>
      <c r="AF91" s="144" t="s">
        <v>112</v>
      </c>
      <c r="AG91" s="45"/>
      <c r="AI91" t="s">
        <v>142</v>
      </c>
      <c r="AL91" s="37" t="s">
        <v>450</v>
      </c>
      <c r="AM91" s="38" t="s">
        <v>271</v>
      </c>
      <c r="AN91" s="5" t="s">
        <v>272</v>
      </c>
      <c r="AO91" s="5" t="s">
        <v>262</v>
      </c>
      <c r="AP91" s="5" t="s">
        <v>6</v>
      </c>
      <c r="AQ91" s="32">
        <v>10</v>
      </c>
      <c r="AR91" s="4"/>
      <c r="AS91" s="4">
        <v>5</v>
      </c>
      <c r="AT91" s="4">
        <v>5</v>
      </c>
      <c r="AU91" s="4"/>
      <c r="AV91" s="39">
        <f>SUM(AR91:AU91)</f>
        <v>10</v>
      </c>
      <c r="AW91" s="40" t="s">
        <v>112</v>
      </c>
      <c r="AX91" s="45"/>
      <c r="AY91" s="60"/>
    </row>
    <row r="92" spans="15:51" ht="45.75" customHeight="1" thickBot="1">
      <c r="O92">
        <f t="shared" si="31"/>
        <v>0</v>
      </c>
      <c r="P92">
        <v>22</v>
      </c>
      <c r="T92" t="str">
        <f t="shared" si="32"/>
        <v>22-/ PCERTIFICACION_FINALIZACION/DALI-LOG-/CERTIFICACIÓN</v>
      </c>
      <c r="U92" s="129" t="str">
        <f>VLOOKUP(P92,$B:$H,5,0)&amp;"- ALIAS-"&amp;VLOOKUP(P92,$B:$H,7,0)
&amp; "   "
&amp;AI92</f>
        <v>22-/ PCERTIFICACION_FINALIZACION/DALI-LOG-/CERTIFICACIÓN- ALIAS-CERTIFICACIÓN   TAREA #2</v>
      </c>
      <c r="V92" s="38" t="s">
        <v>693</v>
      </c>
      <c r="W92" s="5" t="s">
        <v>273</v>
      </c>
      <c r="X92" s="5" t="s">
        <v>262</v>
      </c>
      <c r="Y92" s="203" t="str">
        <f t="shared" si="35"/>
        <v>BACKLOG AUTORIZADO</v>
      </c>
      <c r="Z92" s="32">
        <v>10</v>
      </c>
      <c r="AA92" s="4"/>
      <c r="AB92" s="4">
        <v>5</v>
      </c>
      <c r="AC92" s="4">
        <v>5</v>
      </c>
      <c r="AD92" s="4"/>
      <c r="AE92" s="39">
        <f t="shared" ref="AE92:AE93" si="40">SUM(AA92:AD92)</f>
        <v>10</v>
      </c>
      <c r="AF92" s="144" t="s">
        <v>112</v>
      </c>
      <c r="AG92" s="45"/>
      <c r="AI92" t="s">
        <v>143</v>
      </c>
      <c r="AL92" s="37" t="s">
        <v>451</v>
      </c>
      <c r="AM92" s="38" t="s">
        <v>249</v>
      </c>
      <c r="AN92" s="5" t="s">
        <v>273</v>
      </c>
      <c r="AO92" s="5" t="s">
        <v>262</v>
      </c>
      <c r="AP92" s="5" t="s">
        <v>6</v>
      </c>
      <c r="AQ92" s="32">
        <v>10</v>
      </c>
      <c r="AR92" s="4"/>
      <c r="AS92" s="4">
        <v>5</v>
      </c>
      <c r="AT92" s="4">
        <v>5</v>
      </c>
      <c r="AU92" s="4"/>
      <c r="AV92" s="39">
        <f t="shared" ref="AV92:AV93" si="41">SUM(AR92:AU92)</f>
        <v>10</v>
      </c>
      <c r="AW92" s="40" t="s">
        <v>112</v>
      </c>
      <c r="AX92" s="45"/>
      <c r="AY92" s="67" t="s">
        <v>455</v>
      </c>
    </row>
    <row r="93" spans="15:51" ht="45.75" customHeight="1" thickBot="1">
      <c r="O93">
        <f t="shared" si="31"/>
        <v>0</v>
      </c>
      <c r="P93">
        <v>22</v>
      </c>
      <c r="T93" t="str">
        <f t="shared" si="32"/>
        <v>22-/ PCERTIFICACION_FINALIZACION/DALI-LOG-/CERTIFICACIÓN</v>
      </c>
      <c r="U93" s="129" t="str">
        <f>VLOOKUP(P93,$B:$H,5,0)&amp;"- ALIAS-"&amp;VLOOKUP(P93,$B:$H,7,0)
&amp; "   "
&amp;AI93</f>
        <v>22-/ PCERTIFICACION_FINALIZACION/DALI-LOG-/CERTIFICACIÓN- ALIAS-CERTIFICACIÓN   TAREA #3</v>
      </c>
      <c r="V93" s="38" t="s">
        <v>694</v>
      </c>
      <c r="W93" s="5" t="s">
        <v>275</v>
      </c>
      <c r="X93" s="5" t="s">
        <v>262</v>
      </c>
      <c r="Y93" s="203" t="str">
        <f t="shared" si="35"/>
        <v>BACKLOG AUTORIZADO</v>
      </c>
      <c r="Z93" s="32">
        <v>10</v>
      </c>
      <c r="AA93" s="4"/>
      <c r="AB93" s="4">
        <v>5</v>
      </c>
      <c r="AC93" s="4">
        <v>5</v>
      </c>
      <c r="AD93" s="4"/>
      <c r="AE93" s="39">
        <f t="shared" si="40"/>
        <v>10</v>
      </c>
      <c r="AF93" s="144" t="s">
        <v>112</v>
      </c>
      <c r="AG93" s="45"/>
      <c r="AI93" t="s">
        <v>144</v>
      </c>
      <c r="AL93" s="37" t="s">
        <v>452</v>
      </c>
      <c r="AM93" s="38" t="s">
        <v>274</v>
      </c>
      <c r="AN93" s="5" t="s">
        <v>275</v>
      </c>
      <c r="AO93" s="5" t="s">
        <v>262</v>
      </c>
      <c r="AP93" s="5" t="s">
        <v>6</v>
      </c>
      <c r="AQ93" s="32">
        <v>10</v>
      </c>
      <c r="AR93" s="4"/>
      <c r="AS93" s="4">
        <v>5</v>
      </c>
      <c r="AT93" s="4">
        <v>5</v>
      </c>
      <c r="AU93" s="4"/>
      <c r="AV93" s="39">
        <f t="shared" si="41"/>
        <v>10</v>
      </c>
      <c r="AW93" s="40" t="s">
        <v>112</v>
      </c>
      <c r="AX93" s="45"/>
      <c r="AY93" s="68">
        <v>3</v>
      </c>
    </row>
    <row r="94" spans="15:51" ht="45.75" customHeight="1"/>
    <row r="95" spans="15:51" ht="45.75" customHeight="1"/>
    <row r="96" spans="15:51" ht="45.75" customHeight="1"/>
    <row r="97" ht="45.75" customHeight="1"/>
    <row r="98" ht="45.75" customHeight="1"/>
    <row r="99" ht="45.75" customHeight="1"/>
    <row r="100" ht="45.75" customHeight="1"/>
    <row r="101" ht="45.75" customHeight="1"/>
    <row r="102" ht="45.75" customHeight="1"/>
    <row r="103" ht="45.75" customHeight="1"/>
    <row r="104" ht="45.75" customHeight="1"/>
    <row r="105" ht="33.75" customHeight="1"/>
    <row r="106" ht="33.75" customHeight="1"/>
    <row r="107" ht="33.75" customHeight="1"/>
    <row r="108" ht="33.75" customHeight="1"/>
    <row r="109" ht="33.75" customHeight="1"/>
    <row r="110" ht="33.75" customHeight="1"/>
    <row r="111" ht="33.75" customHeight="1"/>
    <row r="112" ht="33.75" customHeight="1"/>
    <row r="113" ht="33.75" customHeight="1"/>
    <row r="114" ht="33.75" customHeight="1"/>
    <row r="115" ht="33.75" customHeight="1"/>
    <row r="116" ht="33.75" customHeight="1"/>
    <row r="117" ht="33.75" customHeight="1"/>
    <row r="118" ht="33.75" customHeight="1"/>
    <row r="119" ht="33.75" customHeight="1"/>
  </sheetData>
  <autoFilter ref="B4:M93"/>
  <mergeCells count="45">
    <mergeCell ref="V64:AF64"/>
    <mergeCell ref="V5:AF5"/>
    <mergeCell ref="V10:AF10"/>
    <mergeCell ref="V13:AF13"/>
    <mergeCell ref="V17:AF17"/>
    <mergeCell ref="V23:AF23"/>
    <mergeCell ref="V28:AF28"/>
    <mergeCell ref="V32:AF32"/>
    <mergeCell ref="V36:AF36"/>
    <mergeCell ref="V41:AF41"/>
    <mergeCell ref="V47:AF47"/>
    <mergeCell ref="V51:AF51"/>
    <mergeCell ref="V55:AF55"/>
    <mergeCell ref="V59:AF59"/>
    <mergeCell ref="V86:AF86"/>
    <mergeCell ref="V90:AF90"/>
    <mergeCell ref="V68:AF68"/>
    <mergeCell ref="V70:AF70"/>
    <mergeCell ref="V73:AF73"/>
    <mergeCell ref="V76:AF76"/>
    <mergeCell ref="V80:AF80"/>
    <mergeCell ref="V82:AF82"/>
    <mergeCell ref="AM41:AW41"/>
    <mergeCell ref="AM47:AW47"/>
    <mergeCell ref="AM5:AW5"/>
    <mergeCell ref="AM10:AW10"/>
    <mergeCell ref="AM13:AW13"/>
    <mergeCell ref="AM17:AW17"/>
    <mergeCell ref="AM23:AW23"/>
    <mergeCell ref="AM86:AW86"/>
    <mergeCell ref="AM90:AW90"/>
    <mergeCell ref="BD3:BE3"/>
    <mergeCell ref="AM70:AW70"/>
    <mergeCell ref="AM73:AW73"/>
    <mergeCell ref="AM76:AW76"/>
    <mergeCell ref="AM80:AW80"/>
    <mergeCell ref="AM82:AW82"/>
    <mergeCell ref="AM51:AW51"/>
    <mergeCell ref="AM55:AW55"/>
    <mergeCell ref="AM59:AW59"/>
    <mergeCell ref="AM64:AW64"/>
    <mergeCell ref="AM68:AW68"/>
    <mergeCell ref="AM28:AW28"/>
    <mergeCell ref="AM32:AW32"/>
    <mergeCell ref="AM36:AW36"/>
  </mergeCells>
  <dataValidations count="1">
    <dataValidation type="list" allowBlank="1" showInputMessage="1" showErrorMessage="1" sqref="AY5 AY90 AY86 AY82 AY80 AY76 AY73 AY70 AY68 AY64 AY59 AY55 AY51 AY47 AY41 AY36 AY32 AY28 AY23 AY17 AY13 AY10">
      <formula1>$BD$4:$BD$21</formula1>
    </dataValidation>
  </dataValidations>
  <pageMargins left="0.7" right="0.7" top="0.75" bottom="0.75" header="0.3" footer="0.3"/>
  <pageSetup orientation="portrait" r:id="rId1"/>
  <ignoredErrors>
    <ignoredError sqref="AE6 AE18:AE22 AE24:AE27 AE33 AV58" formulaRange="1"/>
    <ignoredError sqref="U36"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'TABLAS Y DATOS BRUTOS'!$E$3:$E$19</xm:f>
          </x14:formula1>
          <xm:sqref>J5:J26</xm:sqref>
        </x14:dataValidation>
        <x14:dataValidation type="list" allowBlank="1" showInputMessage="1" showErrorMessage="1">
          <x14:formula1>
            <xm:f>'TABLAS Y DATOS BRUTOS'!$B$3:$B$8</xm:f>
          </x14:formula1>
          <xm:sqref>AF91:AF93 AF6:AF9 AF11:AF12 AF14:AF16 AF18:AF22 AF24:AF27 AF29:AF31 AF33:AF35 AF37:AF40 AF42:AF46 AF48:AF50 AF52:AF54 AF56:AF58 AF60:AF63 AF65:AF67 AF69 AF71:AF72 AF74:AF75 AF77:AF79 AF81 AF83:AF85 AF87:AF89 I5:I26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3"/>
  <sheetViews>
    <sheetView tabSelected="1" topLeftCell="H10" zoomScale="70" zoomScaleNormal="70" workbookViewId="0">
      <selection activeCell="M14" sqref="M14"/>
    </sheetView>
  </sheetViews>
  <sheetFormatPr baseColWidth="10" defaultRowHeight="14.25"/>
  <cols>
    <col min="2" max="2" width="14.625" bestFit="1" customWidth="1"/>
    <col min="3" max="3" width="27" style="3" customWidth="1"/>
    <col min="4" max="4" width="48.25" customWidth="1"/>
    <col min="5" max="5" width="35.125" customWidth="1"/>
    <col min="6" max="6" width="29.875" customWidth="1"/>
    <col min="7" max="7" width="17.375" customWidth="1"/>
    <col min="8" max="8" width="15.5" customWidth="1"/>
    <col min="9" max="9" width="10.25" customWidth="1"/>
    <col min="10" max="10" width="22.375" customWidth="1"/>
    <col min="11" max="11" width="27.5" customWidth="1"/>
    <col min="12" max="12" width="20.25" customWidth="1"/>
    <col min="13" max="13" width="24.625" customWidth="1"/>
    <col min="14" max="14" width="26.5" customWidth="1"/>
    <col min="15" max="15" width="25.875" customWidth="1"/>
    <col min="16" max="16" width="42.5" customWidth="1"/>
    <col min="17" max="17" width="15.375" customWidth="1"/>
  </cols>
  <sheetData>
    <row r="2" spans="2:17" ht="18">
      <c r="B2" s="178" t="s">
        <v>626</v>
      </c>
      <c r="C2" s="178"/>
      <c r="D2" s="3"/>
      <c r="M2" s="3"/>
    </row>
    <row r="3" spans="2:17" ht="15" thickBot="1">
      <c r="D3" s="3"/>
      <c r="M3" s="3"/>
    </row>
    <row r="4" spans="2:17" ht="82.5" customHeight="1" thickBot="1">
      <c r="B4" s="200" t="s">
        <v>625</v>
      </c>
      <c r="C4" s="199" t="s">
        <v>617</v>
      </c>
      <c r="D4" s="199" t="s">
        <v>0</v>
      </c>
      <c r="E4" s="200" t="s">
        <v>1</v>
      </c>
      <c r="F4" s="200" t="s">
        <v>2</v>
      </c>
      <c r="G4" s="200" t="s">
        <v>3</v>
      </c>
      <c r="H4" s="200" t="s">
        <v>250</v>
      </c>
      <c r="I4" s="200" t="s">
        <v>38</v>
      </c>
      <c r="J4" s="200" t="s">
        <v>251</v>
      </c>
      <c r="K4" s="200" t="s">
        <v>618</v>
      </c>
      <c r="L4" s="200" t="s">
        <v>619</v>
      </c>
      <c r="M4" s="200" t="s">
        <v>620</v>
      </c>
      <c r="N4" s="200" t="s">
        <v>621</v>
      </c>
      <c r="O4" s="200" t="s">
        <v>622</v>
      </c>
      <c r="P4" s="200" t="s">
        <v>623</v>
      </c>
      <c r="Q4" s="200" t="s">
        <v>624</v>
      </c>
    </row>
    <row r="5" spans="2:17" ht="57.75" thickBot="1">
      <c r="B5" s="120">
        <v>1</v>
      </c>
      <c r="C5" s="204" t="str">
        <f>B5 &amp;"-DALILOG++/" &amp;D5 &amp;L5</f>
        <v>1-DALILOG++/16-/ PCOMENTARIOS_CALIF/DALI-LOG-/TIEMPO44363</v>
      </c>
      <c r="D5" s="8" t="s">
        <v>627</v>
      </c>
      <c r="E5" s="23" t="s">
        <v>98</v>
      </c>
      <c r="F5" s="24" t="s">
        <v>57</v>
      </c>
      <c r="G5" s="120" t="s">
        <v>564</v>
      </c>
      <c r="H5" s="120">
        <v>42</v>
      </c>
      <c r="I5" s="120">
        <v>1</v>
      </c>
      <c r="J5" s="3" t="str">
        <f xml:space="preserve"> I5 &amp;"--SPRINT- SEM-#"</f>
        <v>1--SPRINT- SEM-#</v>
      </c>
      <c r="K5" s="201" t="s">
        <v>631</v>
      </c>
      <c r="L5" s="112">
        <v>44363</v>
      </c>
      <c r="M5" s="202" t="s">
        <v>628</v>
      </c>
      <c r="N5" s="120" t="s">
        <v>533</v>
      </c>
      <c r="O5" s="120" t="s">
        <v>534</v>
      </c>
      <c r="P5" s="202" t="s">
        <v>629</v>
      </c>
      <c r="Q5" s="3" t="s">
        <v>630</v>
      </c>
    </row>
    <row r="6" spans="2:17" ht="114.75" thickBot="1">
      <c r="B6" s="120">
        <v>2</v>
      </c>
      <c r="C6" s="204" t="str">
        <f t="shared" ref="C6:C33" si="0">B6 &amp;"-DALILOG++/" &amp;D6 &amp;L6</f>
        <v>2-DALILOG++/19-/ PEXAMEN_VOCA/DALI-LOG-/SERVIDOR 44363</v>
      </c>
      <c r="D6" s="10" t="s">
        <v>640</v>
      </c>
      <c r="E6" s="27" t="s">
        <v>60</v>
      </c>
      <c r="F6" s="28" t="s">
        <v>29</v>
      </c>
      <c r="G6" s="120" t="s">
        <v>564</v>
      </c>
      <c r="H6" s="120">
        <v>68</v>
      </c>
      <c r="I6" s="120">
        <v>1</v>
      </c>
      <c r="J6" s="3" t="str">
        <f t="shared" ref="J6:J11" si="1" xml:space="preserve"> I6 &amp;"--SPRINT- SEM-#"</f>
        <v>1--SPRINT- SEM-#</v>
      </c>
      <c r="K6" s="201" t="s">
        <v>641</v>
      </c>
      <c r="L6" s="112">
        <v>44363</v>
      </c>
      <c r="M6" s="202" t="s">
        <v>628</v>
      </c>
      <c r="N6" s="120" t="s">
        <v>531</v>
      </c>
      <c r="O6" s="120" t="s">
        <v>534</v>
      </c>
      <c r="P6" s="202" t="s">
        <v>629</v>
      </c>
      <c r="Q6" s="3" t="s">
        <v>630</v>
      </c>
    </row>
    <row r="7" spans="2:17" ht="87.75" customHeight="1" thickBot="1">
      <c r="B7" s="120">
        <v>3</v>
      </c>
      <c r="C7" s="204" t="str">
        <f t="shared" si="0"/>
        <v>3-DALILOG++/7-/ PREGISTRO_CONTACTO/DALI-LOG-/LOGIN44363</v>
      </c>
      <c r="D7" s="8" t="s">
        <v>660</v>
      </c>
      <c r="E7" s="15" t="s">
        <v>659</v>
      </c>
      <c r="F7" s="16" t="s">
        <v>658</v>
      </c>
      <c r="G7" s="120" t="s">
        <v>564</v>
      </c>
      <c r="H7" s="120">
        <v>2</v>
      </c>
      <c r="I7" s="120">
        <v>1</v>
      </c>
      <c r="J7" s="3" t="str">
        <f t="shared" si="1"/>
        <v>1--SPRINT- SEM-#</v>
      </c>
      <c r="K7" s="202" t="s">
        <v>661</v>
      </c>
      <c r="L7" s="112">
        <v>44363</v>
      </c>
      <c r="M7" s="202" t="s">
        <v>628</v>
      </c>
      <c r="N7" s="120" t="s">
        <v>531</v>
      </c>
      <c r="O7" s="120" t="s">
        <v>534</v>
      </c>
      <c r="P7" s="202" t="s">
        <v>662</v>
      </c>
      <c r="Q7" s="3" t="s">
        <v>630</v>
      </c>
    </row>
    <row r="8" spans="2:17" ht="60.75" customHeight="1" thickBot="1">
      <c r="B8" s="120">
        <v>4</v>
      </c>
      <c r="C8" s="204" t="str">
        <f t="shared" si="0"/>
        <v>4-DALILOG++/3-/ PINICIO/DALÍ-LOG-/BANNER44368</v>
      </c>
      <c r="D8" s="8" t="s">
        <v>678</v>
      </c>
      <c r="E8" s="7" t="s">
        <v>11</v>
      </c>
      <c r="F8" s="10" t="s">
        <v>21</v>
      </c>
      <c r="G8" s="120" t="s">
        <v>564</v>
      </c>
      <c r="H8" s="120">
        <v>2</v>
      </c>
      <c r="I8" s="120">
        <v>2</v>
      </c>
      <c r="J8" s="3" t="str">
        <f t="shared" si="1"/>
        <v>2--SPRINT- SEM-#</v>
      </c>
      <c r="K8" s="202" t="s">
        <v>679</v>
      </c>
      <c r="L8" s="112">
        <v>44368</v>
      </c>
      <c r="M8" s="202" t="s">
        <v>680</v>
      </c>
      <c r="N8" s="120" t="s">
        <v>533</v>
      </c>
      <c r="O8" s="120" t="s">
        <v>534</v>
      </c>
      <c r="P8" s="202" t="s">
        <v>683</v>
      </c>
      <c r="Q8" s="210" t="s">
        <v>630</v>
      </c>
    </row>
    <row r="9" spans="2:17" ht="76.5" customHeight="1" thickBot="1">
      <c r="B9" s="120">
        <v>5</v>
      </c>
      <c r="C9" s="204" t="str">
        <f t="shared" si="0"/>
        <v>5-DALILOG++/13-/ PRESPONSIVE/DALI-LOG-/RESPONSIVE_800PX44370</v>
      </c>
      <c r="D9" s="8" t="s">
        <v>681</v>
      </c>
      <c r="E9" s="23" t="s">
        <v>52</v>
      </c>
      <c r="F9" s="24" t="s">
        <v>664</v>
      </c>
      <c r="G9" s="120" t="s">
        <v>564</v>
      </c>
      <c r="H9" s="120">
        <v>2</v>
      </c>
      <c r="I9" s="120">
        <v>2</v>
      </c>
      <c r="J9" s="3" t="str">
        <f t="shared" si="1"/>
        <v>2--SPRINT- SEM-#</v>
      </c>
      <c r="K9" s="202" t="s">
        <v>682</v>
      </c>
      <c r="L9" s="112">
        <v>44370</v>
      </c>
      <c r="M9" s="202" t="s">
        <v>628</v>
      </c>
      <c r="N9" s="120" t="s">
        <v>533</v>
      </c>
      <c r="O9" s="120" t="s">
        <v>532</v>
      </c>
      <c r="P9" s="202" t="s">
        <v>683</v>
      </c>
      <c r="Q9" s="210" t="s">
        <v>630</v>
      </c>
    </row>
    <row r="10" spans="2:17" ht="65.25" customHeight="1" thickBot="1">
      <c r="B10" s="120">
        <v>6</v>
      </c>
      <c r="C10" s="204" t="str">
        <f t="shared" si="0"/>
        <v>6-DALILOG++/20-/ SCROLL_CARRUSELL/DALI-LOG-/SCROL_VIDEOS44370</v>
      </c>
      <c r="D10" s="8" t="s">
        <v>684</v>
      </c>
      <c r="E10" s="27" t="s">
        <v>671</v>
      </c>
      <c r="F10" s="28" t="s">
        <v>670</v>
      </c>
      <c r="G10" s="120" t="s">
        <v>564</v>
      </c>
      <c r="H10" s="120">
        <v>2</v>
      </c>
      <c r="I10" s="120">
        <v>2</v>
      </c>
      <c r="J10" s="3" t="str">
        <f t="shared" si="1"/>
        <v>2--SPRINT- SEM-#</v>
      </c>
      <c r="K10" s="202" t="s">
        <v>682</v>
      </c>
      <c r="L10" s="112">
        <v>44370</v>
      </c>
      <c r="M10" s="202" t="s">
        <v>628</v>
      </c>
      <c r="N10" s="120" t="s">
        <v>531</v>
      </c>
      <c r="O10" s="120" t="s">
        <v>534</v>
      </c>
      <c r="P10" s="202" t="s">
        <v>683</v>
      </c>
      <c r="Q10" s="210" t="s">
        <v>630</v>
      </c>
    </row>
    <row r="11" spans="2:17" ht="63.75" thickBot="1">
      <c r="B11" s="120">
        <v>7</v>
      </c>
      <c r="C11" s="204" t="str">
        <f t="shared" si="0"/>
        <v>7-DALILOG++/21-/ PCERTIFICACION_FINALIZACION/DALI-LOG-/ALERTA44370</v>
      </c>
      <c r="D11" s="8" t="s">
        <v>685</v>
      </c>
      <c r="E11" s="31" t="s">
        <v>102</v>
      </c>
      <c r="F11" s="32" t="s">
        <v>65</v>
      </c>
      <c r="G11" s="120" t="s">
        <v>564</v>
      </c>
      <c r="H11" s="120">
        <v>2</v>
      </c>
      <c r="I11" s="120">
        <v>2</v>
      </c>
      <c r="J11" s="3" t="str">
        <f t="shared" si="1"/>
        <v>2--SPRINT- SEM-#</v>
      </c>
      <c r="K11" s="202" t="s">
        <v>682</v>
      </c>
      <c r="L11" s="112">
        <v>44370</v>
      </c>
      <c r="M11" s="202" t="s">
        <v>628</v>
      </c>
      <c r="N11" s="120" t="s">
        <v>531</v>
      </c>
      <c r="O11" s="120" t="s">
        <v>534</v>
      </c>
      <c r="P11" s="202" t="s">
        <v>683</v>
      </c>
      <c r="Q11" s="210" t="s">
        <v>630</v>
      </c>
    </row>
    <row r="12" spans="2:17" ht="86.25" thickBot="1">
      <c r="B12" s="120">
        <v>8</v>
      </c>
      <c r="C12" s="204" t="str">
        <f t="shared" si="0"/>
        <v>8-DALILOG++/3-/ PINICIO/DALÍ-LOG-/BANNER44372</v>
      </c>
      <c r="D12" s="8" t="s">
        <v>678</v>
      </c>
      <c r="E12" s="7" t="s">
        <v>11</v>
      </c>
      <c r="F12" s="10" t="s">
        <v>21</v>
      </c>
      <c r="G12" s="120" t="s">
        <v>564</v>
      </c>
      <c r="H12" s="120">
        <v>2</v>
      </c>
      <c r="I12" s="120">
        <v>4</v>
      </c>
      <c r="J12" t="str">
        <f t="shared" ref="J12:J33" si="2" xml:space="preserve"> I12 &amp;"--SPRINT- SEM-#"</f>
        <v>4--SPRINT- SEM-#</v>
      </c>
      <c r="K12" s="202" t="s">
        <v>695</v>
      </c>
      <c r="L12" s="112">
        <v>44372</v>
      </c>
      <c r="M12" s="202" t="s">
        <v>680</v>
      </c>
      <c r="N12" s="120" t="s">
        <v>531</v>
      </c>
      <c r="O12" s="120" t="s">
        <v>534</v>
      </c>
      <c r="P12" s="202" t="s">
        <v>683</v>
      </c>
      <c r="Q12" s="210" t="s">
        <v>630</v>
      </c>
    </row>
    <row r="13" spans="2:17" ht="32.25" thickBot="1">
      <c r="B13" s="120">
        <v>9</v>
      </c>
      <c r="C13" s="204" t="str">
        <f t="shared" si="0"/>
        <v>9-DALILOG++/</v>
      </c>
      <c r="G13" s="120" t="s">
        <v>564</v>
      </c>
      <c r="H13" s="120">
        <v>2</v>
      </c>
      <c r="I13" s="120"/>
      <c r="J13" t="str">
        <f t="shared" si="2"/>
        <v>--SPRINT- SEM-#</v>
      </c>
      <c r="K13" s="202"/>
      <c r="L13" s="112"/>
      <c r="M13" s="202"/>
      <c r="N13" s="120" t="s">
        <v>531</v>
      </c>
      <c r="O13" s="120" t="s">
        <v>534</v>
      </c>
      <c r="P13" s="202"/>
    </row>
    <row r="14" spans="2:17" ht="32.25" thickBot="1">
      <c r="B14" s="120">
        <v>10</v>
      </c>
      <c r="C14" s="204" t="str">
        <f t="shared" si="0"/>
        <v>10-DALILOG++/</v>
      </c>
      <c r="G14" s="120" t="s">
        <v>564</v>
      </c>
      <c r="H14" s="120">
        <v>2</v>
      </c>
      <c r="I14" s="120"/>
      <c r="J14" t="str">
        <f t="shared" si="2"/>
        <v>--SPRINT- SEM-#</v>
      </c>
      <c r="K14" s="202"/>
      <c r="L14" s="112"/>
      <c r="M14" s="202"/>
      <c r="N14" s="120" t="s">
        <v>531</v>
      </c>
      <c r="O14" s="120" t="s">
        <v>534</v>
      </c>
      <c r="P14" s="202"/>
    </row>
    <row r="15" spans="2:17" ht="32.25" thickBot="1">
      <c r="B15" s="120">
        <v>11</v>
      </c>
      <c r="C15" s="204" t="str">
        <f t="shared" si="0"/>
        <v>11-DALILOG++/</v>
      </c>
      <c r="G15" s="120" t="s">
        <v>564</v>
      </c>
      <c r="H15" s="120">
        <v>2</v>
      </c>
      <c r="I15" s="120"/>
      <c r="J15" t="str">
        <f t="shared" si="2"/>
        <v>--SPRINT- SEM-#</v>
      </c>
      <c r="K15" s="202"/>
      <c r="L15" s="112"/>
      <c r="M15" s="202"/>
      <c r="N15" s="120" t="s">
        <v>531</v>
      </c>
      <c r="O15" s="120" t="s">
        <v>534</v>
      </c>
      <c r="P15" s="202"/>
    </row>
    <row r="16" spans="2:17" ht="32.25" thickBot="1">
      <c r="B16" s="120">
        <v>12</v>
      </c>
      <c r="C16" s="204" t="str">
        <f t="shared" si="0"/>
        <v>12-DALILOG++/</v>
      </c>
      <c r="G16" s="120" t="s">
        <v>564</v>
      </c>
      <c r="H16" s="120">
        <v>2</v>
      </c>
      <c r="I16" s="120"/>
      <c r="J16" t="str">
        <f t="shared" si="2"/>
        <v>--SPRINT- SEM-#</v>
      </c>
      <c r="K16" s="202"/>
      <c r="L16" s="112"/>
      <c r="M16" s="202"/>
      <c r="N16" s="120" t="s">
        <v>531</v>
      </c>
      <c r="O16" s="120" t="s">
        <v>534</v>
      </c>
      <c r="P16" s="202"/>
    </row>
    <row r="17" spans="2:16" ht="32.25" thickBot="1">
      <c r="B17" s="120">
        <v>13</v>
      </c>
      <c r="C17" s="204" t="str">
        <f t="shared" si="0"/>
        <v>13-DALILOG++/</v>
      </c>
      <c r="G17" s="120" t="s">
        <v>564</v>
      </c>
      <c r="H17" s="120">
        <v>2</v>
      </c>
      <c r="I17" s="120"/>
      <c r="J17" t="str">
        <f t="shared" si="2"/>
        <v>--SPRINT- SEM-#</v>
      </c>
      <c r="K17" s="202"/>
      <c r="L17" s="112"/>
      <c r="M17" s="202"/>
      <c r="N17" s="120" t="s">
        <v>531</v>
      </c>
      <c r="O17" s="120" t="s">
        <v>534</v>
      </c>
      <c r="P17" s="202"/>
    </row>
    <row r="18" spans="2:16" ht="32.25" thickBot="1">
      <c r="B18" s="120">
        <v>14</v>
      </c>
      <c r="C18" s="204" t="str">
        <f t="shared" si="0"/>
        <v>14-DALILOG++/</v>
      </c>
      <c r="G18" s="120" t="s">
        <v>564</v>
      </c>
      <c r="H18" s="120">
        <v>2</v>
      </c>
      <c r="I18" s="120"/>
      <c r="J18" t="str">
        <f t="shared" si="2"/>
        <v>--SPRINT- SEM-#</v>
      </c>
      <c r="K18" s="202"/>
      <c r="L18" s="112"/>
      <c r="M18" s="202"/>
      <c r="N18" s="120" t="s">
        <v>531</v>
      </c>
      <c r="O18" s="120" t="s">
        <v>534</v>
      </c>
      <c r="P18" s="202"/>
    </row>
    <row r="19" spans="2:16" ht="32.25" thickBot="1">
      <c r="B19" s="120">
        <v>15</v>
      </c>
      <c r="C19" s="204" t="str">
        <f t="shared" si="0"/>
        <v>15-DALILOG++/</v>
      </c>
      <c r="G19" s="120" t="s">
        <v>564</v>
      </c>
      <c r="H19" s="120">
        <v>2</v>
      </c>
      <c r="I19" s="120"/>
      <c r="J19" t="str">
        <f t="shared" si="2"/>
        <v>--SPRINT- SEM-#</v>
      </c>
      <c r="K19" s="202"/>
      <c r="L19" s="112"/>
      <c r="M19" s="202"/>
      <c r="N19" s="120" t="s">
        <v>531</v>
      </c>
      <c r="O19" s="120" t="s">
        <v>534</v>
      </c>
      <c r="P19" s="202"/>
    </row>
    <row r="20" spans="2:16" ht="32.25" thickBot="1">
      <c r="B20" s="120">
        <v>16</v>
      </c>
      <c r="C20" s="204" t="str">
        <f t="shared" si="0"/>
        <v>16-DALILOG++/</v>
      </c>
      <c r="G20" s="120" t="s">
        <v>564</v>
      </c>
      <c r="H20" s="120">
        <v>2</v>
      </c>
      <c r="I20" s="120"/>
      <c r="J20" t="str">
        <f t="shared" si="2"/>
        <v>--SPRINT- SEM-#</v>
      </c>
      <c r="K20" s="202"/>
      <c r="L20" s="112"/>
      <c r="M20" s="202"/>
      <c r="N20" s="120" t="s">
        <v>531</v>
      </c>
      <c r="O20" s="120" t="s">
        <v>534</v>
      </c>
      <c r="P20" s="202"/>
    </row>
    <row r="21" spans="2:16" ht="32.25" thickBot="1">
      <c r="B21" s="120">
        <v>17</v>
      </c>
      <c r="C21" s="204" t="str">
        <f t="shared" si="0"/>
        <v>17-DALILOG++/</v>
      </c>
      <c r="G21" s="120" t="s">
        <v>564</v>
      </c>
      <c r="H21" s="120">
        <v>2</v>
      </c>
      <c r="I21" s="120"/>
      <c r="J21" t="str">
        <f t="shared" si="2"/>
        <v>--SPRINT- SEM-#</v>
      </c>
      <c r="K21" s="202"/>
      <c r="L21" s="112"/>
      <c r="M21" s="202"/>
      <c r="N21" s="120" t="s">
        <v>531</v>
      </c>
      <c r="O21" s="120" t="s">
        <v>534</v>
      </c>
      <c r="P21" s="202"/>
    </row>
    <row r="22" spans="2:16" ht="32.25" thickBot="1">
      <c r="B22" s="120">
        <v>18</v>
      </c>
      <c r="C22" s="204" t="str">
        <f t="shared" si="0"/>
        <v>18-DALILOG++/</v>
      </c>
      <c r="G22" s="120" t="s">
        <v>564</v>
      </c>
      <c r="H22" s="120">
        <v>2</v>
      </c>
      <c r="I22" s="120"/>
      <c r="J22" t="str">
        <f t="shared" si="2"/>
        <v>--SPRINT- SEM-#</v>
      </c>
      <c r="K22" s="202"/>
      <c r="L22" s="112"/>
      <c r="M22" s="202"/>
      <c r="N22" s="120" t="s">
        <v>531</v>
      </c>
      <c r="O22" s="120" t="s">
        <v>534</v>
      </c>
      <c r="P22" s="202"/>
    </row>
    <row r="23" spans="2:16" ht="32.25" thickBot="1">
      <c r="B23" s="120">
        <v>19</v>
      </c>
      <c r="C23" s="204" t="str">
        <f t="shared" si="0"/>
        <v>19-DALILOG++/</v>
      </c>
      <c r="G23" s="120" t="s">
        <v>564</v>
      </c>
      <c r="H23" s="120">
        <v>2</v>
      </c>
      <c r="I23" s="120"/>
      <c r="J23" t="str">
        <f t="shared" si="2"/>
        <v>--SPRINT- SEM-#</v>
      </c>
      <c r="K23" s="202"/>
      <c r="L23" s="112"/>
      <c r="M23" s="202"/>
      <c r="N23" s="120" t="s">
        <v>531</v>
      </c>
      <c r="O23" s="120" t="s">
        <v>534</v>
      </c>
      <c r="P23" s="202"/>
    </row>
    <row r="24" spans="2:16" ht="32.25" thickBot="1">
      <c r="B24" s="120">
        <v>20</v>
      </c>
      <c r="C24" s="204" t="str">
        <f t="shared" si="0"/>
        <v>20-DALILOG++/</v>
      </c>
      <c r="G24" s="120" t="s">
        <v>564</v>
      </c>
      <c r="H24" s="120">
        <v>2</v>
      </c>
      <c r="I24" s="120"/>
      <c r="J24" t="str">
        <f t="shared" si="2"/>
        <v>--SPRINT- SEM-#</v>
      </c>
      <c r="K24" s="202"/>
      <c r="L24" s="112"/>
      <c r="M24" s="202"/>
      <c r="N24" s="120" t="s">
        <v>531</v>
      </c>
      <c r="O24" s="120" t="s">
        <v>534</v>
      </c>
      <c r="P24" s="202"/>
    </row>
    <row r="25" spans="2:16" ht="32.25" thickBot="1">
      <c r="B25" s="120">
        <v>21</v>
      </c>
      <c r="C25" s="204" t="str">
        <f t="shared" si="0"/>
        <v>21-DALILOG++/</v>
      </c>
      <c r="G25" s="120" t="s">
        <v>564</v>
      </c>
      <c r="H25" s="120">
        <v>2</v>
      </c>
      <c r="I25" s="120"/>
      <c r="J25" t="str">
        <f t="shared" si="2"/>
        <v>--SPRINT- SEM-#</v>
      </c>
      <c r="K25" s="202"/>
      <c r="L25" s="112"/>
      <c r="M25" s="202"/>
      <c r="N25" s="120" t="s">
        <v>531</v>
      </c>
      <c r="O25" s="120" t="s">
        <v>534</v>
      </c>
      <c r="P25" s="202"/>
    </row>
    <row r="26" spans="2:16" ht="32.25" thickBot="1">
      <c r="B26" s="120">
        <v>22</v>
      </c>
      <c r="C26" s="204" t="str">
        <f t="shared" si="0"/>
        <v>22-DALILOG++/</v>
      </c>
      <c r="G26" s="120" t="s">
        <v>564</v>
      </c>
      <c r="H26" s="120">
        <v>2</v>
      </c>
      <c r="I26" s="120"/>
      <c r="J26" t="str">
        <f t="shared" si="2"/>
        <v>--SPRINT- SEM-#</v>
      </c>
      <c r="K26" s="202"/>
      <c r="L26" s="112"/>
      <c r="M26" s="202"/>
      <c r="N26" s="120" t="s">
        <v>531</v>
      </c>
      <c r="O26" s="120" t="s">
        <v>534</v>
      </c>
      <c r="P26" s="202"/>
    </row>
    <row r="27" spans="2:16" ht="32.25" thickBot="1">
      <c r="B27" s="120">
        <v>23</v>
      </c>
      <c r="C27" s="204" t="str">
        <f t="shared" si="0"/>
        <v>23-DALILOG++/</v>
      </c>
      <c r="G27" s="120" t="s">
        <v>564</v>
      </c>
      <c r="H27" s="120">
        <v>2</v>
      </c>
      <c r="I27" s="120"/>
      <c r="J27" t="str">
        <f t="shared" si="2"/>
        <v>--SPRINT- SEM-#</v>
      </c>
      <c r="K27" s="202"/>
      <c r="L27" s="112"/>
      <c r="M27" s="202"/>
      <c r="N27" s="120" t="s">
        <v>531</v>
      </c>
      <c r="O27" s="120" t="s">
        <v>534</v>
      </c>
      <c r="P27" s="202"/>
    </row>
    <row r="28" spans="2:16" ht="32.25" thickBot="1">
      <c r="B28" s="120">
        <v>24</v>
      </c>
      <c r="C28" s="204" t="str">
        <f t="shared" si="0"/>
        <v>24-DALILOG++/</v>
      </c>
      <c r="G28" s="120" t="s">
        <v>564</v>
      </c>
      <c r="H28" s="120">
        <v>2</v>
      </c>
      <c r="I28" s="120"/>
      <c r="J28" t="str">
        <f t="shared" si="2"/>
        <v>--SPRINT- SEM-#</v>
      </c>
      <c r="K28" s="202"/>
      <c r="L28" s="112"/>
      <c r="M28" s="202"/>
      <c r="N28" s="120" t="s">
        <v>531</v>
      </c>
      <c r="O28" s="120" t="s">
        <v>534</v>
      </c>
      <c r="P28" s="202"/>
    </row>
    <row r="29" spans="2:16" ht="32.25" thickBot="1">
      <c r="B29" s="120">
        <v>25</v>
      </c>
      <c r="C29" s="204" t="str">
        <f t="shared" si="0"/>
        <v>25-DALILOG++/</v>
      </c>
      <c r="G29" s="120" t="s">
        <v>564</v>
      </c>
      <c r="H29" s="120">
        <v>2</v>
      </c>
      <c r="I29" s="120"/>
      <c r="J29" t="str">
        <f t="shared" si="2"/>
        <v>--SPRINT- SEM-#</v>
      </c>
      <c r="K29" s="202"/>
      <c r="L29" s="112"/>
      <c r="M29" s="202"/>
      <c r="N29" s="120" t="s">
        <v>531</v>
      </c>
      <c r="O29" s="120" t="s">
        <v>534</v>
      </c>
      <c r="P29" s="202"/>
    </row>
    <row r="30" spans="2:16" ht="32.25" thickBot="1">
      <c r="B30" s="120">
        <v>26</v>
      </c>
      <c r="C30" s="204" t="str">
        <f t="shared" si="0"/>
        <v>26-DALILOG++/</v>
      </c>
      <c r="G30" s="120" t="s">
        <v>564</v>
      </c>
      <c r="H30" s="120">
        <v>2</v>
      </c>
      <c r="I30" s="120"/>
      <c r="J30" t="str">
        <f t="shared" si="2"/>
        <v>--SPRINT- SEM-#</v>
      </c>
      <c r="K30" s="202"/>
      <c r="L30" s="112"/>
      <c r="M30" s="202"/>
      <c r="N30" s="120" t="s">
        <v>531</v>
      </c>
      <c r="O30" s="120" t="s">
        <v>534</v>
      </c>
      <c r="P30" s="202"/>
    </row>
    <row r="31" spans="2:16" ht="32.25" thickBot="1">
      <c r="B31" s="120">
        <v>27</v>
      </c>
      <c r="C31" s="204" t="str">
        <f t="shared" si="0"/>
        <v>27-DALILOG++/</v>
      </c>
      <c r="G31" s="120" t="s">
        <v>564</v>
      </c>
      <c r="H31" s="120">
        <v>2</v>
      </c>
      <c r="I31" s="120"/>
      <c r="J31" t="str">
        <f t="shared" si="2"/>
        <v>--SPRINT- SEM-#</v>
      </c>
      <c r="K31" s="202"/>
      <c r="L31" s="112"/>
      <c r="M31" s="202"/>
      <c r="N31" s="120" t="s">
        <v>531</v>
      </c>
      <c r="O31" s="120" t="s">
        <v>534</v>
      </c>
      <c r="P31" s="202"/>
    </row>
    <row r="32" spans="2:16" ht="32.25" thickBot="1">
      <c r="B32" s="120">
        <v>28</v>
      </c>
      <c r="C32" s="204" t="str">
        <f t="shared" si="0"/>
        <v>28-DALILOG++/</v>
      </c>
      <c r="G32" s="120" t="s">
        <v>564</v>
      </c>
      <c r="H32" s="120">
        <v>2</v>
      </c>
      <c r="I32" s="120"/>
      <c r="J32" t="str">
        <f t="shared" si="2"/>
        <v>--SPRINT- SEM-#</v>
      </c>
      <c r="K32" s="202"/>
      <c r="L32" s="112"/>
      <c r="M32" s="202"/>
      <c r="N32" s="120" t="s">
        <v>531</v>
      </c>
      <c r="O32" s="120" t="s">
        <v>534</v>
      </c>
      <c r="P32" s="202"/>
    </row>
    <row r="33" spans="2:16" ht="31.5">
      <c r="B33" s="120">
        <v>29</v>
      </c>
      <c r="C33" s="204" t="str">
        <f t="shared" si="0"/>
        <v>29-DALILOG++/</v>
      </c>
      <c r="G33" s="120" t="s">
        <v>564</v>
      </c>
      <c r="H33" s="120">
        <v>2</v>
      </c>
      <c r="I33" s="120"/>
      <c r="J33" t="str">
        <f t="shared" si="2"/>
        <v>--SPRINT- SEM-#</v>
      </c>
      <c r="K33" s="202"/>
      <c r="L33" s="112"/>
      <c r="M33" s="202"/>
      <c r="N33" s="120" t="s">
        <v>531</v>
      </c>
      <c r="O33" s="120" t="s">
        <v>534</v>
      </c>
      <c r="P33" s="202"/>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'TABLAS Y DATOS BRUTOS'!$B$3:$B$8</xm:f>
          </x14:formula1>
          <xm:sqref>G5:G33</xm:sqref>
        </x14:dataValidation>
        <x14:dataValidation type="list" allowBlank="1" showInputMessage="1" showErrorMessage="1">
          <x14:formula1>
            <xm:f>'TABLAS Y DATOS BRUTOS'!$E$3:$E$19</xm:f>
          </x14:formula1>
          <xm:sqref>H5:H33</xm:sqref>
        </x14:dataValidation>
        <x14:dataValidation type="list" allowBlank="1" showInputMessage="1" showErrorMessage="1">
          <x14:formula1>
            <xm:f>'TABLAS Y DATOS BRUTOS'!$G$3:$G$6</xm:f>
          </x14:formula1>
          <xm:sqref>I5:I33</xm:sqref>
        </x14:dataValidation>
        <x14:dataValidation type="list" allowBlank="1" showInputMessage="1" showErrorMessage="1">
          <x14:formula1>
            <xm:f>'ROLES DE SCRUM'!$B$3:$B$5</xm:f>
          </x14:formula1>
          <xm:sqref>N5:N33</xm:sqref>
        </x14:dataValidation>
        <x14:dataValidation type="list" allowBlank="1" showInputMessage="1" showErrorMessage="1">
          <x14:formula1>
            <xm:f>'ROLES DE SCRUM'!$C$3:$C$5</xm:f>
          </x14:formula1>
          <xm:sqref>O5:O33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53"/>
  <sheetViews>
    <sheetView topLeftCell="N43" zoomScale="90" zoomScaleNormal="90" workbookViewId="0">
      <selection activeCell="S61" sqref="S61"/>
    </sheetView>
  </sheetViews>
  <sheetFormatPr baseColWidth="10" defaultRowHeight="14.25"/>
  <cols>
    <col min="2" max="2" width="23.375" bestFit="1" customWidth="1"/>
    <col min="3" max="3" width="41.125" bestFit="1" customWidth="1"/>
    <col min="4" max="4" width="12.875" customWidth="1"/>
    <col min="5" max="5" width="12.125" bestFit="1" customWidth="1"/>
    <col min="6" max="6" width="11.125" bestFit="1" customWidth="1"/>
    <col min="7" max="7" width="24.25" bestFit="1" customWidth="1"/>
    <col min="8" max="8" width="25.625" bestFit="1" customWidth="1"/>
    <col min="9" max="9" width="12.875" bestFit="1" customWidth="1"/>
    <col min="11" max="11" width="13.75" customWidth="1"/>
    <col min="12" max="12" width="20.125" customWidth="1"/>
    <col min="13" max="15" width="17.5" customWidth="1"/>
    <col min="16" max="16" width="18.75" customWidth="1"/>
    <col min="17" max="17" width="22.875" customWidth="1"/>
    <col min="20" max="20" width="22.375" customWidth="1"/>
    <col min="21" max="21" width="12.875" customWidth="1"/>
    <col min="22" max="22" width="18.5" customWidth="1"/>
    <col min="23" max="23" width="14.375" customWidth="1"/>
    <col min="24" max="24" width="18.5" customWidth="1"/>
    <col min="38" max="38" width="29.375" customWidth="1"/>
    <col min="39" max="39" width="14.25" customWidth="1"/>
    <col min="40" max="40" width="11.375" customWidth="1"/>
    <col min="41" max="41" width="37.375" customWidth="1"/>
    <col min="42" max="42" width="26.25" customWidth="1"/>
    <col min="43" max="43" width="17.25" customWidth="1"/>
    <col min="44" max="44" width="10.5" customWidth="1"/>
    <col min="45" max="45" width="9.625" customWidth="1"/>
    <col min="46" max="46" width="4.5" customWidth="1"/>
    <col min="47" max="47" width="4.75" customWidth="1"/>
    <col min="48" max="48" width="25.25" customWidth="1"/>
    <col min="49" max="49" width="1.875" customWidth="1"/>
    <col min="50" max="50" width="26.25" customWidth="1"/>
    <col min="51" max="51" width="26.25" style="3" customWidth="1"/>
    <col min="52" max="52" width="17.625" style="3" customWidth="1"/>
    <col min="53" max="54" width="13.75" customWidth="1"/>
    <col min="55" max="65" width="15.625" customWidth="1"/>
    <col min="67" max="67" width="25.625" bestFit="1" customWidth="1"/>
    <col min="68" max="68" width="11" customWidth="1"/>
    <col min="69" max="69" width="15.125" customWidth="1"/>
  </cols>
  <sheetData>
    <row r="1" spans="2:69" ht="15" thickBot="1">
      <c r="BE1">
        <v>7.5</v>
      </c>
      <c r="BF1">
        <f>BE1*2</f>
        <v>15</v>
      </c>
      <c r="BG1">
        <f>BF1+BE1</f>
        <v>22.5</v>
      </c>
      <c r="BH1">
        <f>BG1+BE1</f>
        <v>30</v>
      </c>
    </row>
    <row r="2" spans="2:69" ht="48.75" customHeight="1" thickBot="1">
      <c r="B2" s="214" t="s">
        <v>535</v>
      </c>
      <c r="C2" s="215"/>
      <c r="D2" s="215"/>
      <c r="E2" s="215"/>
      <c r="F2" s="215"/>
      <c r="G2" s="215"/>
      <c r="H2" s="215"/>
      <c r="I2" s="216"/>
      <c r="K2" s="179" t="s">
        <v>606</v>
      </c>
      <c r="L2" s="180" t="s">
        <v>611</v>
      </c>
      <c r="M2" s="180" t="s">
        <v>607</v>
      </c>
      <c r="N2" s="180" t="s">
        <v>558</v>
      </c>
      <c r="O2" s="180" t="s">
        <v>608</v>
      </c>
      <c r="P2" s="180" t="s">
        <v>609</v>
      </c>
      <c r="Q2" s="181" t="s">
        <v>610</v>
      </c>
      <c r="S2" s="196" t="s">
        <v>615</v>
      </c>
      <c r="T2" s="194" t="s">
        <v>251</v>
      </c>
      <c r="U2" s="194" t="s">
        <v>558</v>
      </c>
      <c r="V2" s="194" t="s">
        <v>612</v>
      </c>
      <c r="W2" s="194" t="s">
        <v>613</v>
      </c>
      <c r="X2" s="194" t="s">
        <v>614</v>
      </c>
      <c r="AL2" s="1" t="s">
        <v>17</v>
      </c>
      <c r="AM2" s="1" t="s">
        <v>18</v>
      </c>
      <c r="AN2" s="1" t="s">
        <v>19</v>
      </c>
      <c r="AO2" s="1" t="s">
        <v>502</v>
      </c>
      <c r="AP2" s="2" t="s">
        <v>1</v>
      </c>
      <c r="AQ2" s="2" t="s">
        <v>2</v>
      </c>
      <c r="AR2" s="2" t="s">
        <v>3</v>
      </c>
      <c r="AS2" s="2" t="s">
        <v>250</v>
      </c>
      <c r="AT2" s="2" t="s">
        <v>33</v>
      </c>
      <c r="AU2" s="2" t="s">
        <v>38</v>
      </c>
      <c r="AV2" s="2" t="s">
        <v>251</v>
      </c>
      <c r="AW2" s="2" t="s">
        <v>33</v>
      </c>
      <c r="AX2" s="2" t="s">
        <v>4</v>
      </c>
      <c r="AY2" s="2" t="s">
        <v>504</v>
      </c>
      <c r="AZ2" s="2" t="s">
        <v>512</v>
      </c>
      <c r="BA2" s="69" t="s">
        <v>515</v>
      </c>
      <c r="BB2" s="69" t="s">
        <v>518</v>
      </c>
      <c r="BC2" s="69" t="s">
        <v>517</v>
      </c>
      <c r="BD2" s="69" t="s">
        <v>525</v>
      </c>
      <c r="BE2" s="69" t="s">
        <v>521</v>
      </c>
      <c r="BF2" s="69" t="s">
        <v>522</v>
      </c>
      <c r="BG2" s="69" t="s">
        <v>523</v>
      </c>
      <c r="BH2" s="69" t="s">
        <v>524</v>
      </c>
      <c r="BI2" s="69" t="s">
        <v>521</v>
      </c>
      <c r="BJ2" s="69" t="s">
        <v>522</v>
      </c>
      <c r="BK2" s="69" t="s">
        <v>523</v>
      </c>
      <c r="BL2" s="69" t="s">
        <v>524</v>
      </c>
      <c r="BO2" s="44" t="s">
        <v>503</v>
      </c>
      <c r="BP2" s="44" t="s">
        <v>520</v>
      </c>
      <c r="BQ2" s="44" t="s">
        <v>517</v>
      </c>
    </row>
    <row r="3" spans="2:69" ht="33.75" customHeight="1" thickBot="1">
      <c r="B3" s="109" t="s">
        <v>536</v>
      </c>
      <c r="C3" s="110" t="s">
        <v>537</v>
      </c>
      <c r="D3" s="110" t="s">
        <v>538</v>
      </c>
      <c r="E3" s="110" t="s">
        <v>539</v>
      </c>
      <c r="F3" s="110" t="s">
        <v>540</v>
      </c>
      <c r="G3" s="110" t="s">
        <v>541</v>
      </c>
      <c r="H3" s="110" t="s">
        <v>552</v>
      </c>
      <c r="I3" s="111" t="s">
        <v>553</v>
      </c>
      <c r="K3" s="182">
        <f>D4</f>
        <v>44361</v>
      </c>
      <c r="L3" s="176" t="str">
        <f>VLOOKUP(K3,'ROLES DE SCRUM'!$P:$Q,2,0)</f>
        <v>SCRUM MEETING</v>
      </c>
      <c r="M3" s="183">
        <f>I9</f>
        <v>5210</v>
      </c>
      <c r="N3" s="184">
        <f>$H$4*0.25</f>
        <v>243.5</v>
      </c>
      <c r="O3" s="184">
        <f>IF(Q3=0,"",M3-Q3)</f>
        <v>4910</v>
      </c>
      <c r="P3" s="205">
        <v>300</v>
      </c>
      <c r="Q3" s="185">
        <f>P3</f>
        <v>300</v>
      </c>
      <c r="S3" s="195" t="s">
        <v>148</v>
      </c>
      <c r="T3" s="8" t="str">
        <f t="shared" ref="T3:T7" si="0">"SPRINT BACKLOG"  &amp;"-SEM" &amp;S3</f>
        <v>SPRINT BACKLOG-SEMSEM 1</v>
      </c>
      <c r="U3" s="114">
        <v>974</v>
      </c>
      <c r="V3" s="114">
        <f>U3</f>
        <v>974</v>
      </c>
      <c r="W3" s="197">
        <f>SUM(P3:P6)</f>
        <v>974</v>
      </c>
      <c r="X3" s="114">
        <f>W3</f>
        <v>974</v>
      </c>
      <c r="AL3" s="6" t="s">
        <v>15</v>
      </c>
      <c r="AM3" s="6">
        <v>-1</v>
      </c>
      <c r="AN3" s="6" t="s">
        <v>89</v>
      </c>
      <c r="AO3" s="8" t="s">
        <v>458</v>
      </c>
      <c r="AP3" s="7" t="s">
        <v>5</v>
      </c>
      <c r="AQ3" s="8" t="s">
        <v>22</v>
      </c>
      <c r="AR3" s="8" t="s">
        <v>6</v>
      </c>
      <c r="AS3" s="8">
        <v>14</v>
      </c>
      <c r="AT3" s="34" t="s">
        <v>39</v>
      </c>
      <c r="AU3" s="8">
        <v>2</v>
      </c>
      <c r="AV3" s="8" t="s">
        <v>459</v>
      </c>
      <c r="AW3" s="8">
        <v>1</v>
      </c>
      <c r="AX3" s="9" t="s">
        <v>20</v>
      </c>
      <c r="AY3" s="76" t="s">
        <v>511</v>
      </c>
      <c r="AZ3" s="71">
        <v>30</v>
      </c>
      <c r="BA3" s="82">
        <f>VLOOKUP(AY3,'DATOS ALEATORIOS'!C:D,2,0)</f>
        <v>30</v>
      </c>
      <c r="BB3" s="71">
        <v>0</v>
      </c>
      <c r="BC3" s="71">
        <v>0</v>
      </c>
      <c r="BD3" s="71">
        <v>4</v>
      </c>
      <c r="BE3" s="71">
        <v>7.5</v>
      </c>
      <c r="BF3" s="71">
        <v>7.5</v>
      </c>
      <c r="BG3" s="71">
        <v>7.5</v>
      </c>
      <c r="BH3" s="71">
        <v>7.5</v>
      </c>
      <c r="BI3" s="71">
        <v>0</v>
      </c>
      <c r="BJ3" s="71">
        <v>0</v>
      </c>
      <c r="BK3" s="71">
        <v>0</v>
      </c>
      <c r="BL3" s="71">
        <v>0</v>
      </c>
      <c r="BO3" s="86" t="s">
        <v>506</v>
      </c>
      <c r="BP3" s="87">
        <f>SUMIFS($BA$3:$BA$24,$AY$3:$AY$24,BO3)</f>
        <v>0</v>
      </c>
      <c r="BQ3" s="89">
        <v>0</v>
      </c>
    </row>
    <row r="4" spans="2:69" ht="33.75" customHeight="1" thickBot="1">
      <c r="B4" s="168" t="s">
        <v>148</v>
      </c>
      <c r="C4" s="96" t="s">
        <v>547</v>
      </c>
      <c r="D4" s="112">
        <v>44361</v>
      </c>
      <c r="E4" s="112">
        <v>44363</v>
      </c>
      <c r="F4" s="112">
        <v>44365</v>
      </c>
      <c r="G4" s="113">
        <v>44368</v>
      </c>
      <c r="H4" s="114">
        <v>974</v>
      </c>
      <c r="I4" s="114">
        <f>H4</f>
        <v>974</v>
      </c>
      <c r="K4" s="182">
        <f>E4</f>
        <v>44363</v>
      </c>
      <c r="L4" s="176" t="str">
        <f>VLOOKUP(K4,'ROLES DE SCRUM'!$P:$Q,2,0)</f>
        <v>SCRUM MEETING</v>
      </c>
      <c r="M4" s="183">
        <f>M3-N4</f>
        <v>4966.5</v>
      </c>
      <c r="N4" s="184">
        <f t="shared" ref="N4:N6" si="1">$H$4*0.25</f>
        <v>243.5</v>
      </c>
      <c r="O4" s="184">
        <f>IF(Q4=0,"",M3-Q4)</f>
        <v>4760</v>
      </c>
      <c r="P4" s="205">
        <v>150</v>
      </c>
      <c r="Q4" s="185">
        <f>Q3+P4</f>
        <v>450</v>
      </c>
      <c r="S4" s="168" t="s">
        <v>149</v>
      </c>
      <c r="T4" s="8" t="str">
        <f t="shared" si="0"/>
        <v>SPRINT BACKLOG-SEMSEM 2</v>
      </c>
      <c r="U4" s="114">
        <v>2194</v>
      </c>
      <c r="V4" s="114">
        <f>V3+U4</f>
        <v>3168</v>
      </c>
      <c r="W4" s="114">
        <f>SUM(P7:P9)</f>
        <v>2194</v>
      </c>
      <c r="X4" s="114">
        <f>W4+X3</f>
        <v>3168</v>
      </c>
      <c r="AL4" s="6" t="s">
        <v>15</v>
      </c>
      <c r="AM4" s="6">
        <v>-2</v>
      </c>
      <c r="AN4" s="6" t="s">
        <v>89</v>
      </c>
      <c r="AO4" s="8" t="s">
        <v>460</v>
      </c>
      <c r="AP4" s="7" t="s">
        <v>7</v>
      </c>
      <c r="AQ4" s="10" t="s">
        <v>8</v>
      </c>
      <c r="AR4" s="8" t="s">
        <v>9</v>
      </c>
      <c r="AS4" s="8">
        <v>4</v>
      </c>
      <c r="AT4" s="34" t="s">
        <v>40</v>
      </c>
      <c r="AU4" s="8">
        <v>3</v>
      </c>
      <c r="AV4" s="8" t="s">
        <v>461</v>
      </c>
      <c r="AW4" s="8">
        <v>2</v>
      </c>
      <c r="AX4" s="9" t="s">
        <v>10</v>
      </c>
      <c r="AY4" s="76" t="s">
        <v>511</v>
      </c>
      <c r="AZ4" s="71">
        <v>30</v>
      </c>
      <c r="BA4" s="82">
        <f>VLOOKUP(AY4,'DATOS ALEATORIOS'!C:D,2,0)</f>
        <v>30</v>
      </c>
      <c r="BB4" s="71">
        <f>BB3+BA4</f>
        <v>30</v>
      </c>
      <c r="BC4" s="71">
        <f t="shared" ref="BC4:BC24" si="2">BC3+AZ4</f>
        <v>30</v>
      </c>
      <c r="BD4" s="71">
        <v>1</v>
      </c>
      <c r="BE4" s="71">
        <v>30</v>
      </c>
      <c r="BF4" s="71">
        <v>30</v>
      </c>
      <c r="BG4" s="71">
        <v>30</v>
      </c>
      <c r="BH4" s="71">
        <v>30</v>
      </c>
      <c r="BI4" s="71">
        <f>BE3</f>
        <v>7.5</v>
      </c>
      <c r="BJ4" s="71">
        <f t="shared" ref="BJ4:BL4" si="3">BF3</f>
        <v>7.5</v>
      </c>
      <c r="BK4" s="71">
        <f t="shared" si="3"/>
        <v>7.5</v>
      </c>
      <c r="BL4" s="71">
        <f t="shared" si="3"/>
        <v>7.5</v>
      </c>
      <c r="BO4" s="88" t="s">
        <v>507</v>
      </c>
      <c r="BP4" s="85">
        <f t="shared" ref="BP4:BP7" si="4">SUMIFS($BA$3:$BA$24,$AY$3:$AY$24,BO4)</f>
        <v>60</v>
      </c>
      <c r="BQ4" s="89">
        <v>337.5</v>
      </c>
    </row>
    <row r="5" spans="2:69" ht="66" customHeight="1" thickBot="1">
      <c r="B5" s="168" t="s">
        <v>149</v>
      </c>
      <c r="C5" s="96" t="s">
        <v>548</v>
      </c>
      <c r="D5" s="112">
        <v>44368</v>
      </c>
      <c r="E5" s="112">
        <v>44370</v>
      </c>
      <c r="F5" s="112">
        <v>44372</v>
      </c>
      <c r="G5" s="113">
        <v>44375</v>
      </c>
      <c r="H5" s="114">
        <v>2194</v>
      </c>
      <c r="I5" s="114">
        <f>I4+H5</f>
        <v>3168</v>
      </c>
      <c r="K5" s="182">
        <f>F4</f>
        <v>44365</v>
      </c>
      <c r="L5" s="176" t="str">
        <f>VLOOKUP(K5,'ROLES DE SCRUM'!$P:$Q,2,0)</f>
        <v>SCRUM MEETING</v>
      </c>
      <c r="M5" s="183">
        <f t="shared" ref="M5:M19" si="5">M4-N5</f>
        <v>4723</v>
      </c>
      <c r="N5" s="184">
        <f t="shared" si="1"/>
        <v>243.5</v>
      </c>
      <c r="O5" s="184">
        <f>IF(Q5=0,"",M3-Q5)</f>
        <v>4486</v>
      </c>
      <c r="P5" s="205">
        <v>274</v>
      </c>
      <c r="Q5" s="185">
        <f>Q4+P5</f>
        <v>724</v>
      </c>
      <c r="S5" s="168" t="s">
        <v>150</v>
      </c>
      <c r="T5" s="8" t="str">
        <f t="shared" si="0"/>
        <v>SPRINT BACKLOG-SEMSEM 3</v>
      </c>
      <c r="U5" s="114">
        <v>466</v>
      </c>
      <c r="V5" s="114">
        <f t="shared" ref="V5:V7" si="6">V4+U5</f>
        <v>3634</v>
      </c>
      <c r="W5" s="114">
        <f>SUM(P10:P12)</f>
        <v>0</v>
      </c>
      <c r="X5" s="114" t="str">
        <f>IF(W5=0,"",W5+X4)</f>
        <v/>
      </c>
      <c r="AL5" s="6" t="s">
        <v>15</v>
      </c>
      <c r="AM5" s="6">
        <v>-3</v>
      </c>
      <c r="AN5" s="6" t="s">
        <v>89</v>
      </c>
      <c r="AO5" s="8" t="s">
        <v>462</v>
      </c>
      <c r="AP5" s="7" t="s">
        <v>11</v>
      </c>
      <c r="AQ5" s="10" t="s">
        <v>21</v>
      </c>
      <c r="AR5" s="8" t="s">
        <v>6</v>
      </c>
      <c r="AS5" s="8">
        <v>6</v>
      </c>
      <c r="AT5" s="34" t="s">
        <v>41</v>
      </c>
      <c r="AU5" s="8">
        <v>2</v>
      </c>
      <c r="AV5" s="8" t="s">
        <v>463</v>
      </c>
      <c r="AW5" s="8">
        <v>2</v>
      </c>
      <c r="AX5" s="9" t="s">
        <v>12</v>
      </c>
      <c r="AY5" s="76" t="s">
        <v>507</v>
      </c>
      <c r="AZ5" s="71">
        <v>30</v>
      </c>
      <c r="BA5" s="82">
        <f>VLOOKUP(AY5,'DATOS ALEATORIOS'!C:D,2,0)</f>
        <v>7.5</v>
      </c>
      <c r="BB5" s="71">
        <f t="shared" ref="BB5:BB24" si="7">BB4+BA5</f>
        <v>37.5</v>
      </c>
      <c r="BC5" s="71">
        <f t="shared" si="2"/>
        <v>60</v>
      </c>
      <c r="BD5" s="71">
        <v>3</v>
      </c>
      <c r="BE5" s="71">
        <v>7.5</v>
      </c>
      <c r="BF5" s="71">
        <v>7.5</v>
      </c>
      <c r="BG5" s="71">
        <v>7.5</v>
      </c>
      <c r="BH5" s="71">
        <v>7.5</v>
      </c>
      <c r="BI5" s="71">
        <f>BI4+BE4</f>
        <v>37.5</v>
      </c>
      <c r="BJ5" s="71">
        <f>BJ4+BF4</f>
        <v>37.5</v>
      </c>
      <c r="BK5" s="71">
        <f>BK4+BG4</f>
        <v>37.5</v>
      </c>
      <c r="BL5" s="71">
        <f>BL4+BH4</f>
        <v>37.5</v>
      </c>
      <c r="BO5" s="88" t="s">
        <v>508</v>
      </c>
      <c r="BP5" s="85">
        <f t="shared" si="4"/>
        <v>75</v>
      </c>
      <c r="BQ5" s="89">
        <v>337.5</v>
      </c>
    </row>
    <row r="6" spans="2:69" ht="63.75" customHeight="1" thickBot="1">
      <c r="B6" s="168" t="s">
        <v>150</v>
      </c>
      <c r="C6" s="96" t="s">
        <v>549</v>
      </c>
      <c r="D6" s="112">
        <v>44375</v>
      </c>
      <c r="E6" s="112">
        <v>44377</v>
      </c>
      <c r="F6" s="112">
        <v>44379</v>
      </c>
      <c r="G6" s="113">
        <v>44382</v>
      </c>
      <c r="H6" s="114">
        <v>466</v>
      </c>
      <c r="I6" s="114">
        <f t="shared" ref="I6:I7" si="8">I5+H6</f>
        <v>3634</v>
      </c>
      <c r="J6" s="177"/>
      <c r="K6" s="182">
        <f>G4</f>
        <v>44368</v>
      </c>
      <c r="L6" s="175" t="str">
        <f>VLOOKUP(K6,'ROLES DE SCRUM'!$P:$Q,2,0)</f>
        <v>PRESENTACION DE AVANCES</v>
      </c>
      <c r="M6" s="186">
        <f t="shared" si="5"/>
        <v>4479.5</v>
      </c>
      <c r="N6" s="187">
        <f t="shared" si="1"/>
        <v>243.5</v>
      </c>
      <c r="O6" s="187">
        <f>IF(Q6=0,"",M3-Q6)</f>
        <v>4236</v>
      </c>
      <c r="P6" s="206">
        <v>250</v>
      </c>
      <c r="Q6" s="188">
        <f>Q5+P6</f>
        <v>974</v>
      </c>
      <c r="S6" s="168" t="s">
        <v>151</v>
      </c>
      <c r="T6" s="8" t="str">
        <f t="shared" si="0"/>
        <v>SPRINT BACKLOG-SEMSEM 4</v>
      </c>
      <c r="U6" s="114">
        <v>1576</v>
      </c>
      <c r="V6" s="114">
        <f t="shared" si="6"/>
        <v>5210</v>
      </c>
      <c r="W6" s="114">
        <f>SUM(P13:P15)</f>
        <v>0</v>
      </c>
      <c r="X6" s="114" t="str">
        <f>IF(W6=0,"",W6+X5)</f>
        <v/>
      </c>
      <c r="AL6" s="6" t="s">
        <v>15</v>
      </c>
      <c r="AM6" s="6">
        <v>-4</v>
      </c>
      <c r="AN6" s="6" t="s">
        <v>89</v>
      </c>
      <c r="AO6" s="8" t="s">
        <v>464</v>
      </c>
      <c r="AP6" s="11" t="s">
        <v>13</v>
      </c>
      <c r="AQ6" s="10" t="s">
        <v>44</v>
      </c>
      <c r="AR6" s="10" t="s">
        <v>6</v>
      </c>
      <c r="AS6" s="10">
        <v>8</v>
      </c>
      <c r="AT6" s="34" t="s">
        <v>42</v>
      </c>
      <c r="AU6" s="10">
        <v>1</v>
      </c>
      <c r="AV6" s="8" t="s">
        <v>465</v>
      </c>
      <c r="AW6" s="10">
        <v>2</v>
      </c>
      <c r="AX6" s="12" t="s">
        <v>14</v>
      </c>
      <c r="AY6" s="76" t="s">
        <v>511</v>
      </c>
      <c r="AZ6" s="71">
        <v>30</v>
      </c>
      <c r="BA6" s="82">
        <f>VLOOKUP(AY6,'DATOS ALEATORIOS'!C:D,2,0)</f>
        <v>30</v>
      </c>
      <c r="BB6" s="71">
        <f t="shared" si="7"/>
        <v>67.5</v>
      </c>
      <c r="BC6" s="71">
        <f t="shared" si="2"/>
        <v>90</v>
      </c>
      <c r="BD6" s="71">
        <v>2</v>
      </c>
      <c r="BE6" s="71">
        <v>15</v>
      </c>
      <c r="BF6" s="71">
        <v>30</v>
      </c>
      <c r="BG6" s="71">
        <v>30</v>
      </c>
      <c r="BH6" s="71">
        <v>30</v>
      </c>
      <c r="BI6" s="71">
        <f>BI5+BE5</f>
        <v>45</v>
      </c>
      <c r="BJ6" s="71">
        <f t="shared" ref="BJ6:BJ24" si="9">BJ5+BF5</f>
        <v>45</v>
      </c>
      <c r="BK6" s="71">
        <f t="shared" ref="BK6:BK24" si="10">BK5+BG5</f>
        <v>45</v>
      </c>
      <c r="BL6" s="71">
        <f t="shared" ref="BL6:BL24" si="11">BL5+BH5</f>
        <v>45</v>
      </c>
      <c r="BO6" s="88" t="s">
        <v>510</v>
      </c>
      <c r="BP6" s="85">
        <f t="shared" si="4"/>
        <v>22.5</v>
      </c>
      <c r="BQ6" s="89">
        <v>337.5</v>
      </c>
    </row>
    <row r="7" spans="2:69" ht="69.75" customHeight="1" thickBot="1">
      <c r="B7" s="168" t="s">
        <v>151</v>
      </c>
      <c r="C7" s="96" t="s">
        <v>550</v>
      </c>
      <c r="D7" s="112">
        <v>44382</v>
      </c>
      <c r="E7" s="112">
        <f>D7+2</f>
        <v>44384</v>
      </c>
      <c r="F7" s="112">
        <f>E7+2</f>
        <v>44386</v>
      </c>
      <c r="G7" s="113">
        <v>44389</v>
      </c>
      <c r="H7" s="114">
        <v>1576</v>
      </c>
      <c r="I7" s="114">
        <f t="shared" si="8"/>
        <v>5210</v>
      </c>
      <c r="K7" s="182">
        <f>E5</f>
        <v>44370</v>
      </c>
      <c r="L7" s="176" t="str">
        <f>VLOOKUP(K7,'ROLES DE SCRUM'!$P:$Q,2,0)</f>
        <v>SCRUM MEETING</v>
      </c>
      <c r="M7" s="183">
        <f t="shared" si="5"/>
        <v>3755.48</v>
      </c>
      <c r="N7" s="184">
        <f>$H$5*0.33</f>
        <v>724.02</v>
      </c>
      <c r="O7" s="184">
        <f>IF(P7=0,"",M3-Q7)</f>
        <v>3886</v>
      </c>
      <c r="P7" s="205">
        <v>350</v>
      </c>
      <c r="Q7" s="185">
        <f t="shared" ref="Q7:Q19" si="12">Q6+P7</f>
        <v>1324</v>
      </c>
      <c r="S7" s="168" t="s">
        <v>542</v>
      </c>
      <c r="T7" s="10" t="str">
        <f t="shared" si="0"/>
        <v xml:space="preserve">SPRINT BACKLOG-SEMCIERRE </v>
      </c>
      <c r="U7" s="114">
        <v>50</v>
      </c>
      <c r="V7" s="114">
        <f t="shared" si="6"/>
        <v>5260</v>
      </c>
      <c r="W7" s="114">
        <f>SUM(P16:P19)</f>
        <v>0</v>
      </c>
      <c r="X7" s="114" t="str">
        <f>IF(W7=0,"",W7+X6)</f>
        <v/>
      </c>
      <c r="AL7" s="6" t="s">
        <v>26</v>
      </c>
      <c r="AM7" s="6">
        <v>-1</v>
      </c>
      <c r="AN7" s="6" t="s">
        <v>16</v>
      </c>
      <c r="AO7" s="14" t="s">
        <v>466</v>
      </c>
      <c r="AP7" s="15" t="s">
        <v>45</v>
      </c>
      <c r="AQ7" s="16" t="s">
        <v>28</v>
      </c>
      <c r="AR7" s="16" t="s">
        <v>6</v>
      </c>
      <c r="AS7" s="16">
        <v>8</v>
      </c>
      <c r="AT7" s="34" t="s">
        <v>66</v>
      </c>
      <c r="AU7" s="16">
        <v>2</v>
      </c>
      <c r="AV7" s="16" t="s">
        <v>467</v>
      </c>
      <c r="AW7" s="16">
        <v>2</v>
      </c>
      <c r="AX7" s="17" t="s">
        <v>90</v>
      </c>
      <c r="AY7" s="77" t="s">
        <v>508</v>
      </c>
      <c r="AZ7" s="72">
        <v>30</v>
      </c>
      <c r="BA7" s="82">
        <f>VLOOKUP(AY7,'DATOS ALEATORIOS'!C:D,2,0)</f>
        <v>15</v>
      </c>
      <c r="BB7" s="71">
        <f t="shared" si="7"/>
        <v>82.5</v>
      </c>
      <c r="BC7" s="71">
        <f t="shared" si="2"/>
        <v>120</v>
      </c>
      <c r="BD7" s="71">
        <v>4</v>
      </c>
      <c r="BE7" s="71">
        <v>7.5</v>
      </c>
      <c r="BF7" s="71">
        <v>15</v>
      </c>
      <c r="BG7" s="71">
        <v>15</v>
      </c>
      <c r="BH7" s="71">
        <v>15</v>
      </c>
      <c r="BI7" s="71">
        <f>BI6+BE6</f>
        <v>60</v>
      </c>
      <c r="BJ7" s="71">
        <f t="shared" si="9"/>
        <v>75</v>
      </c>
      <c r="BK7" s="71">
        <f t="shared" si="10"/>
        <v>75</v>
      </c>
      <c r="BL7" s="71">
        <f t="shared" si="11"/>
        <v>75</v>
      </c>
      <c r="BO7" s="90" t="s">
        <v>511</v>
      </c>
      <c r="BP7" s="91">
        <f t="shared" si="4"/>
        <v>180</v>
      </c>
      <c r="BQ7" s="92">
        <v>337.5</v>
      </c>
    </row>
    <row r="8" spans="2:69" ht="33.75" customHeight="1" thickBot="1">
      <c r="B8" s="168" t="s">
        <v>542</v>
      </c>
      <c r="C8" s="96" t="s">
        <v>551</v>
      </c>
      <c r="D8" s="112">
        <v>44389</v>
      </c>
      <c r="E8" s="112">
        <v>44391</v>
      </c>
      <c r="F8" s="112">
        <v>44393</v>
      </c>
      <c r="G8" s="113">
        <v>44395</v>
      </c>
      <c r="H8" s="114">
        <v>50</v>
      </c>
      <c r="I8" s="114">
        <f>I7</f>
        <v>5210</v>
      </c>
      <c r="K8" s="182">
        <f>F5</f>
        <v>44372</v>
      </c>
      <c r="L8" s="176" t="str">
        <f>VLOOKUP(K8,'ROLES DE SCRUM'!$P:$Q,2,0)</f>
        <v>SCRUM MEETING</v>
      </c>
      <c r="M8" s="183">
        <f t="shared" si="5"/>
        <v>3031.46</v>
      </c>
      <c r="N8" s="184">
        <f t="shared" ref="N8:N9" si="13">$H$5*0.33</f>
        <v>724.02</v>
      </c>
      <c r="O8" s="184">
        <f>IF(P8=0,"",M3-Q8)</f>
        <v>3286</v>
      </c>
      <c r="P8" s="205">
        <v>600</v>
      </c>
      <c r="Q8" s="185">
        <f t="shared" si="12"/>
        <v>1924</v>
      </c>
      <c r="AL8" s="6" t="s">
        <v>26</v>
      </c>
      <c r="AM8" s="6">
        <v>-2</v>
      </c>
      <c r="AN8" s="6" t="s">
        <v>16</v>
      </c>
      <c r="AO8" s="14" t="s">
        <v>468</v>
      </c>
      <c r="AP8" s="15" t="s">
        <v>141</v>
      </c>
      <c r="AQ8" s="16" t="s">
        <v>29</v>
      </c>
      <c r="AR8" s="16" t="s">
        <v>6</v>
      </c>
      <c r="AS8" s="16">
        <v>6</v>
      </c>
      <c r="AT8" s="34" t="s">
        <v>67</v>
      </c>
      <c r="AU8" s="16">
        <v>1</v>
      </c>
      <c r="AV8" s="16" t="s">
        <v>469</v>
      </c>
      <c r="AW8" s="16">
        <v>1</v>
      </c>
      <c r="AX8" s="17" t="s">
        <v>91</v>
      </c>
      <c r="AY8" s="77" t="s">
        <v>508</v>
      </c>
      <c r="AZ8" s="72">
        <v>30</v>
      </c>
      <c r="BA8" s="82">
        <f>VLOOKUP(AY8,'DATOS ALEATORIOS'!C:D,2,0)</f>
        <v>15</v>
      </c>
      <c r="BB8" s="71">
        <f t="shared" si="7"/>
        <v>97.5</v>
      </c>
      <c r="BC8" s="71">
        <f t="shared" si="2"/>
        <v>150</v>
      </c>
      <c r="BD8" s="71">
        <v>4</v>
      </c>
      <c r="BE8" s="71">
        <v>7.5</v>
      </c>
      <c r="BF8" s="71">
        <v>15</v>
      </c>
      <c r="BG8" s="71">
        <v>15</v>
      </c>
      <c r="BH8" s="71">
        <v>15</v>
      </c>
      <c r="BI8" s="71">
        <f t="shared" ref="BI8:BI24" si="14">BI7+BE7</f>
        <v>67.5</v>
      </c>
      <c r="BJ8" s="71">
        <f t="shared" si="9"/>
        <v>90</v>
      </c>
      <c r="BK8" s="71">
        <f t="shared" si="10"/>
        <v>90</v>
      </c>
      <c r="BL8" s="71">
        <f t="shared" si="11"/>
        <v>90</v>
      </c>
      <c r="BP8" s="84">
        <f>SUM(BP3:BP7)</f>
        <v>337.5</v>
      </c>
    </row>
    <row r="9" spans="2:69" ht="33.75" customHeight="1" thickBot="1">
      <c r="B9" s="102" t="s">
        <v>543</v>
      </c>
      <c r="C9" s="98"/>
      <c r="D9" s="98"/>
      <c r="E9" s="98"/>
      <c r="F9" s="98"/>
      <c r="H9" s="173" t="s">
        <v>554</v>
      </c>
      <c r="I9" s="174">
        <f>I8</f>
        <v>5210</v>
      </c>
      <c r="K9" s="182">
        <f>G5</f>
        <v>44375</v>
      </c>
      <c r="L9" s="175" t="str">
        <f>VLOOKUP(K9,'ROLES DE SCRUM'!$P:$Q,2,0)</f>
        <v>PRESENTACION DE AVANCES</v>
      </c>
      <c r="M9" s="186">
        <f t="shared" si="5"/>
        <v>2307.44</v>
      </c>
      <c r="N9" s="187">
        <f t="shared" si="13"/>
        <v>724.02</v>
      </c>
      <c r="O9" s="187">
        <f>IF(P9=0,"",M3-Q9)</f>
        <v>2042</v>
      </c>
      <c r="P9" s="206">
        <v>1244</v>
      </c>
      <c r="Q9" s="188">
        <f t="shared" si="12"/>
        <v>3168</v>
      </c>
      <c r="AL9" s="6" t="s">
        <v>26</v>
      </c>
      <c r="AM9" s="6">
        <v>-3</v>
      </c>
      <c r="AN9" s="6" t="s">
        <v>16</v>
      </c>
      <c r="AO9" s="14" t="s">
        <v>470</v>
      </c>
      <c r="AP9" s="15" t="s">
        <v>46</v>
      </c>
      <c r="AQ9" s="16" t="s">
        <v>30</v>
      </c>
      <c r="AR9" s="16" t="s">
        <v>6</v>
      </c>
      <c r="AS9" s="16">
        <v>14</v>
      </c>
      <c r="AT9" s="34" t="s">
        <v>68</v>
      </c>
      <c r="AU9" s="16">
        <v>4</v>
      </c>
      <c r="AV9" s="16" t="s">
        <v>471</v>
      </c>
      <c r="AW9" s="16">
        <v>2</v>
      </c>
      <c r="AX9" s="17" t="s">
        <v>92</v>
      </c>
      <c r="AY9" s="77" t="s">
        <v>508</v>
      </c>
      <c r="AZ9" s="72">
        <v>30</v>
      </c>
      <c r="BA9" s="82">
        <f>VLOOKUP(AY9,'DATOS ALEATORIOS'!C:D,2,0)</f>
        <v>15</v>
      </c>
      <c r="BB9" s="71">
        <f t="shared" si="7"/>
        <v>112.5</v>
      </c>
      <c r="BC9" s="71">
        <f t="shared" si="2"/>
        <v>180</v>
      </c>
      <c r="BD9" s="71">
        <v>3</v>
      </c>
      <c r="BE9" s="71">
        <v>10</v>
      </c>
      <c r="BF9" s="71">
        <v>15</v>
      </c>
      <c r="BG9" s="71">
        <v>15</v>
      </c>
      <c r="BH9" s="71">
        <v>15</v>
      </c>
      <c r="BI9" s="71">
        <f t="shared" si="14"/>
        <v>75</v>
      </c>
      <c r="BJ9" s="71">
        <f t="shared" si="9"/>
        <v>105</v>
      </c>
      <c r="BK9" s="71">
        <f t="shared" si="10"/>
        <v>105</v>
      </c>
      <c r="BL9" s="71">
        <f t="shared" si="11"/>
        <v>105</v>
      </c>
    </row>
    <row r="10" spans="2:69" ht="33.75" customHeight="1" thickBot="1">
      <c r="B10" s="211" t="s">
        <v>544</v>
      </c>
      <c r="C10" s="212"/>
      <c r="D10" s="212"/>
      <c r="E10" s="212"/>
      <c r="F10" s="212"/>
      <c r="G10" s="213"/>
      <c r="H10" s="98"/>
      <c r="I10" s="101"/>
      <c r="K10" s="182">
        <f>E6</f>
        <v>44377</v>
      </c>
      <c r="L10" s="176" t="str">
        <f>VLOOKUP(K10,'ROLES DE SCRUM'!$P:$Q,2,0)</f>
        <v>SCRUM MEETING</v>
      </c>
      <c r="M10" s="183">
        <f t="shared" si="5"/>
        <v>2153.66</v>
      </c>
      <c r="N10" s="184">
        <f>$H$6*0.33</f>
        <v>153.78</v>
      </c>
      <c r="O10" s="184" t="str">
        <f>IF(P10=0,"",M3-Q10)</f>
        <v/>
      </c>
      <c r="P10" s="205"/>
      <c r="Q10" s="185">
        <f t="shared" si="12"/>
        <v>3168</v>
      </c>
      <c r="AL10" s="6" t="s">
        <v>25</v>
      </c>
      <c r="AM10" s="6">
        <v>-1</v>
      </c>
      <c r="AN10" s="6" t="s">
        <v>16</v>
      </c>
      <c r="AO10" s="18" t="s">
        <v>472</v>
      </c>
      <c r="AP10" s="19" t="s">
        <v>47</v>
      </c>
      <c r="AQ10" s="20" t="s">
        <v>30</v>
      </c>
      <c r="AR10" s="20" t="s">
        <v>6</v>
      </c>
      <c r="AS10" s="20">
        <v>14</v>
      </c>
      <c r="AT10" s="34" t="s">
        <v>69</v>
      </c>
      <c r="AU10" s="20">
        <v>4</v>
      </c>
      <c r="AV10" s="20" t="s">
        <v>473</v>
      </c>
      <c r="AW10" s="20">
        <v>2</v>
      </c>
      <c r="AX10" s="21" t="s">
        <v>92</v>
      </c>
      <c r="AY10" s="78" t="s">
        <v>511</v>
      </c>
      <c r="AZ10" s="73">
        <v>30</v>
      </c>
      <c r="BA10" s="82">
        <f>VLOOKUP(AY10,'DATOS ALEATORIOS'!C:D,2,0)</f>
        <v>30</v>
      </c>
      <c r="BB10" s="71">
        <f t="shared" si="7"/>
        <v>142.5</v>
      </c>
      <c r="BC10" s="71">
        <f t="shared" si="2"/>
        <v>210</v>
      </c>
      <c r="BD10" s="71">
        <v>4</v>
      </c>
      <c r="BE10" s="71">
        <v>7.5</v>
      </c>
      <c r="BF10" s="71">
        <v>15</v>
      </c>
      <c r="BG10" s="71">
        <v>22.5</v>
      </c>
      <c r="BH10" s="71">
        <v>30</v>
      </c>
      <c r="BI10" s="71">
        <f t="shared" si="14"/>
        <v>85</v>
      </c>
      <c r="BJ10" s="71">
        <f t="shared" si="9"/>
        <v>120</v>
      </c>
      <c r="BK10" s="71">
        <f t="shared" si="10"/>
        <v>120</v>
      </c>
      <c r="BL10" s="71">
        <f t="shared" si="11"/>
        <v>120</v>
      </c>
    </row>
    <row r="11" spans="2:69" ht="33.75" customHeight="1" thickBot="1">
      <c r="B11" s="103"/>
      <c r="C11" s="104"/>
      <c r="D11" s="104"/>
      <c r="E11" s="104"/>
      <c r="F11" s="104"/>
      <c r="G11" s="105"/>
      <c r="H11" s="104"/>
      <c r="I11" s="105"/>
      <c r="K11" s="182">
        <f>F6</f>
        <v>44379</v>
      </c>
      <c r="L11" s="176" t="str">
        <f>VLOOKUP(K11,'ROLES DE SCRUM'!$P:$Q,2,0)</f>
        <v>SCRUM MEETING</v>
      </c>
      <c r="M11" s="183">
        <f t="shared" si="5"/>
        <v>1999.8799999999999</v>
      </c>
      <c r="N11" s="184">
        <f t="shared" ref="N11:N12" si="15">$H$6*0.33</f>
        <v>153.78</v>
      </c>
      <c r="O11" s="184" t="str">
        <f>IF(P11=0,"",M3-Q11)</f>
        <v/>
      </c>
      <c r="P11" s="205"/>
      <c r="Q11" s="185">
        <f t="shared" si="12"/>
        <v>3168</v>
      </c>
      <c r="AL11" s="6" t="s">
        <v>25</v>
      </c>
      <c r="AM11" s="6">
        <v>-2</v>
      </c>
      <c r="AN11" s="6" t="s">
        <v>16</v>
      </c>
      <c r="AO11" s="18" t="s">
        <v>474</v>
      </c>
      <c r="AP11" s="19" t="s">
        <v>48</v>
      </c>
      <c r="AQ11" s="20" t="s">
        <v>31</v>
      </c>
      <c r="AR11" s="20" t="s">
        <v>6</v>
      </c>
      <c r="AS11" s="20">
        <v>8</v>
      </c>
      <c r="AT11" s="34" t="s">
        <v>70</v>
      </c>
      <c r="AU11" s="20">
        <v>2</v>
      </c>
      <c r="AV11" s="20" t="s">
        <v>475</v>
      </c>
      <c r="AW11" s="20">
        <v>2</v>
      </c>
      <c r="AX11" s="21" t="s">
        <v>20</v>
      </c>
      <c r="AY11" s="78" t="s">
        <v>508</v>
      </c>
      <c r="AZ11" s="73">
        <v>30</v>
      </c>
      <c r="BA11" s="82">
        <f>VLOOKUP(AY11,'DATOS ALEATORIOS'!C:D,2,0)</f>
        <v>15</v>
      </c>
      <c r="BB11" s="71">
        <f t="shared" si="7"/>
        <v>157.5</v>
      </c>
      <c r="BC11" s="71">
        <f t="shared" si="2"/>
        <v>240</v>
      </c>
      <c r="BD11" s="71">
        <v>4</v>
      </c>
      <c r="BE11" s="71">
        <v>10</v>
      </c>
      <c r="BF11" s="71">
        <v>15</v>
      </c>
      <c r="BG11" s="71">
        <v>15</v>
      </c>
      <c r="BH11" s="71">
        <v>15</v>
      </c>
      <c r="BI11" s="71">
        <f t="shared" si="14"/>
        <v>92.5</v>
      </c>
      <c r="BJ11" s="71">
        <f t="shared" si="9"/>
        <v>135</v>
      </c>
      <c r="BK11" s="71">
        <f t="shared" si="10"/>
        <v>142.5</v>
      </c>
      <c r="BL11" s="71">
        <f t="shared" si="11"/>
        <v>150</v>
      </c>
    </row>
    <row r="12" spans="2:69" ht="33.75" customHeight="1" thickBot="1">
      <c r="K12" s="182">
        <f>G6</f>
        <v>44382</v>
      </c>
      <c r="L12" s="175" t="str">
        <f>VLOOKUP(K12,'ROLES DE SCRUM'!$P:$Q,2,0)</f>
        <v>PRESENTACION DE AVANCES</v>
      </c>
      <c r="M12" s="186">
        <f t="shared" si="5"/>
        <v>1846.1</v>
      </c>
      <c r="N12" s="187">
        <f t="shared" si="15"/>
        <v>153.78</v>
      </c>
      <c r="O12" s="187" t="str">
        <f>IF(P12=0,"",M3-Q12)</f>
        <v/>
      </c>
      <c r="P12" s="206"/>
      <c r="Q12" s="188">
        <f t="shared" si="12"/>
        <v>3168</v>
      </c>
      <c r="AL12" s="6" t="s">
        <v>25</v>
      </c>
      <c r="AM12" s="6">
        <v>-3</v>
      </c>
      <c r="AN12" s="6" t="s">
        <v>16</v>
      </c>
      <c r="AO12" s="18" t="s">
        <v>476</v>
      </c>
      <c r="AP12" s="19" t="s">
        <v>49</v>
      </c>
      <c r="AQ12" s="20" t="s">
        <v>50</v>
      </c>
      <c r="AR12" s="20" t="s">
        <v>6</v>
      </c>
      <c r="AS12" s="20">
        <v>4</v>
      </c>
      <c r="AT12" s="34" t="s">
        <v>71</v>
      </c>
      <c r="AU12" s="20">
        <v>1</v>
      </c>
      <c r="AV12" s="20" t="s">
        <v>477</v>
      </c>
      <c r="AW12" s="20">
        <v>2</v>
      </c>
      <c r="AX12" s="21" t="s">
        <v>93</v>
      </c>
      <c r="AY12" s="78" t="s">
        <v>511</v>
      </c>
      <c r="AZ12" s="73">
        <v>30</v>
      </c>
      <c r="BA12" s="82">
        <f>VLOOKUP(AY12,'DATOS ALEATORIOS'!C:D,2,0)</f>
        <v>30</v>
      </c>
      <c r="BB12" s="71">
        <f t="shared" si="7"/>
        <v>187.5</v>
      </c>
      <c r="BC12" s="71">
        <f t="shared" si="2"/>
        <v>270</v>
      </c>
      <c r="BD12" s="71">
        <v>3</v>
      </c>
      <c r="BE12" s="71">
        <v>10</v>
      </c>
      <c r="BF12" s="71">
        <v>20</v>
      </c>
      <c r="BG12" s="71">
        <v>30</v>
      </c>
      <c r="BH12" s="71">
        <v>30</v>
      </c>
      <c r="BI12" s="71">
        <f t="shared" si="14"/>
        <v>102.5</v>
      </c>
      <c r="BJ12" s="71">
        <f t="shared" si="9"/>
        <v>150</v>
      </c>
      <c r="BK12" s="71">
        <f t="shared" si="10"/>
        <v>157.5</v>
      </c>
      <c r="BL12" s="71">
        <f t="shared" si="11"/>
        <v>165</v>
      </c>
    </row>
    <row r="13" spans="2:69" ht="33.75" customHeight="1" thickBot="1">
      <c r="K13" s="182">
        <f>E7</f>
        <v>44384</v>
      </c>
      <c r="L13" s="176" t="str">
        <f>VLOOKUP(K13,'ROLES DE SCRUM'!$P:$Q,2,0)</f>
        <v>SCRUM MEETING</v>
      </c>
      <c r="M13" s="183">
        <f t="shared" si="5"/>
        <v>1326.02</v>
      </c>
      <c r="N13" s="184">
        <f>$H$7*0.33</f>
        <v>520.08000000000004</v>
      </c>
      <c r="O13" s="184" t="str">
        <f>IF(P13=0,"",M3-Q13)</f>
        <v/>
      </c>
      <c r="P13" s="205"/>
      <c r="Q13" s="185">
        <f t="shared" si="12"/>
        <v>3168</v>
      </c>
      <c r="AL13" s="6" t="s">
        <v>25</v>
      </c>
      <c r="AM13" s="6">
        <v>-4</v>
      </c>
      <c r="AN13" s="6" t="s">
        <v>16</v>
      </c>
      <c r="AO13" s="18" t="s">
        <v>478</v>
      </c>
      <c r="AP13" s="19" t="s">
        <v>84</v>
      </c>
      <c r="AQ13" s="20" t="s">
        <v>32</v>
      </c>
      <c r="AR13" s="20" t="s">
        <v>6</v>
      </c>
      <c r="AS13" s="20">
        <v>4</v>
      </c>
      <c r="AT13" s="34" t="s">
        <v>72</v>
      </c>
      <c r="AU13" s="20">
        <v>1</v>
      </c>
      <c r="AV13" s="20" t="s">
        <v>479</v>
      </c>
      <c r="AW13" s="20">
        <v>4</v>
      </c>
      <c r="AX13" s="21" t="s">
        <v>94</v>
      </c>
      <c r="AY13" s="78" t="s">
        <v>511</v>
      </c>
      <c r="AZ13" s="73">
        <v>30</v>
      </c>
      <c r="BA13" s="82">
        <f>VLOOKUP(AY13,'DATOS ALEATORIOS'!C:D,2,0)</f>
        <v>30</v>
      </c>
      <c r="BB13" s="71">
        <f t="shared" si="7"/>
        <v>217.5</v>
      </c>
      <c r="BC13" s="71">
        <f t="shared" si="2"/>
        <v>300</v>
      </c>
      <c r="BD13" s="71">
        <v>2</v>
      </c>
      <c r="BE13" s="71">
        <v>15</v>
      </c>
      <c r="BF13" s="71">
        <v>30</v>
      </c>
      <c r="BG13" s="71">
        <v>30</v>
      </c>
      <c r="BH13" s="71">
        <v>30</v>
      </c>
      <c r="BI13" s="71">
        <f t="shared" si="14"/>
        <v>112.5</v>
      </c>
      <c r="BJ13" s="71">
        <f t="shared" si="9"/>
        <v>170</v>
      </c>
      <c r="BK13" s="71">
        <f t="shared" si="10"/>
        <v>187.5</v>
      </c>
      <c r="BL13" s="71">
        <f t="shared" si="11"/>
        <v>195</v>
      </c>
    </row>
    <row r="14" spans="2:69" ht="33.75" customHeight="1" thickBot="1">
      <c r="K14" s="182">
        <f>F7</f>
        <v>44386</v>
      </c>
      <c r="L14" s="176" t="str">
        <f>VLOOKUP(K14,'ROLES DE SCRUM'!$P:$Q,2,0)</f>
        <v>SCRUM MEETING</v>
      </c>
      <c r="M14" s="183">
        <f t="shared" si="5"/>
        <v>805.93999999999994</v>
      </c>
      <c r="N14" s="184">
        <f t="shared" ref="N14:N15" si="16">$H$7*0.33</f>
        <v>520.08000000000004</v>
      </c>
      <c r="O14" s="184" t="str">
        <f>IF(P14=0,"",M3-Q14)</f>
        <v/>
      </c>
      <c r="P14" s="205"/>
      <c r="Q14" s="185">
        <f t="shared" si="12"/>
        <v>3168</v>
      </c>
      <c r="AL14" s="6" t="s">
        <v>23</v>
      </c>
      <c r="AM14" s="6">
        <v>-1</v>
      </c>
      <c r="AN14" s="6" t="s">
        <v>16</v>
      </c>
      <c r="AO14" s="22" t="s">
        <v>480</v>
      </c>
      <c r="AP14" s="35" t="s">
        <v>51</v>
      </c>
      <c r="AQ14" s="24" t="s">
        <v>43</v>
      </c>
      <c r="AR14" s="24" t="s">
        <v>6</v>
      </c>
      <c r="AS14" s="24">
        <v>14</v>
      </c>
      <c r="AT14" s="34" t="s">
        <v>73</v>
      </c>
      <c r="AU14" s="24">
        <v>4</v>
      </c>
      <c r="AV14" s="24" t="s">
        <v>481</v>
      </c>
      <c r="AW14" s="24">
        <v>1</v>
      </c>
      <c r="AX14" s="25" t="s">
        <v>92</v>
      </c>
      <c r="AY14" s="79" t="s">
        <v>510</v>
      </c>
      <c r="AZ14" s="74">
        <v>30</v>
      </c>
      <c r="BA14" s="82">
        <f>VLOOKUP(AY14,'DATOS ALEATORIOS'!C:D,2,0)</f>
        <v>22.5</v>
      </c>
      <c r="BB14" s="71">
        <f t="shared" si="7"/>
        <v>240</v>
      </c>
      <c r="BC14" s="71">
        <f t="shared" si="2"/>
        <v>330</v>
      </c>
      <c r="BD14" s="71">
        <v>3</v>
      </c>
      <c r="BE14" s="71">
        <v>10</v>
      </c>
      <c r="BF14" s="71">
        <v>20</v>
      </c>
      <c r="BG14" s="71">
        <v>22.5</v>
      </c>
      <c r="BH14" s="71">
        <v>22.5</v>
      </c>
      <c r="BI14" s="71">
        <f t="shared" si="14"/>
        <v>127.5</v>
      </c>
      <c r="BJ14" s="71">
        <f t="shared" si="9"/>
        <v>200</v>
      </c>
      <c r="BK14" s="71">
        <f t="shared" si="10"/>
        <v>217.5</v>
      </c>
      <c r="BL14" s="71">
        <f t="shared" si="11"/>
        <v>225</v>
      </c>
    </row>
    <row r="15" spans="2:69" ht="33.75" customHeight="1" thickBot="1">
      <c r="K15" s="182">
        <f>G7</f>
        <v>44389</v>
      </c>
      <c r="L15" s="175" t="str">
        <f>VLOOKUP(K15,'ROLES DE SCRUM'!$P:$Q,2,0)</f>
        <v>PRESENTACION DE AVANCES</v>
      </c>
      <c r="M15" s="186">
        <f t="shared" si="5"/>
        <v>285.8599999999999</v>
      </c>
      <c r="N15" s="187">
        <f t="shared" si="16"/>
        <v>520.08000000000004</v>
      </c>
      <c r="O15" s="187" t="str">
        <f>IF(P15=0,"",M3-Q15)</f>
        <v/>
      </c>
      <c r="P15" s="206"/>
      <c r="Q15" s="188">
        <f t="shared" si="12"/>
        <v>3168</v>
      </c>
      <c r="AL15" s="6" t="s">
        <v>23</v>
      </c>
      <c r="AM15" s="6">
        <v>-2</v>
      </c>
      <c r="AN15" s="6" t="s">
        <v>16</v>
      </c>
      <c r="AO15" s="22" t="s">
        <v>482</v>
      </c>
      <c r="AP15" s="23" t="s">
        <v>52</v>
      </c>
      <c r="AQ15" s="24" t="s">
        <v>53</v>
      </c>
      <c r="AR15" s="24" t="s">
        <v>6</v>
      </c>
      <c r="AS15" s="24">
        <v>14</v>
      </c>
      <c r="AT15" s="34" t="s">
        <v>74</v>
      </c>
      <c r="AU15" s="24">
        <v>4</v>
      </c>
      <c r="AV15" s="24" t="s">
        <v>483</v>
      </c>
      <c r="AW15" s="24">
        <v>2</v>
      </c>
      <c r="AX15" s="25" t="s">
        <v>95</v>
      </c>
      <c r="AY15" s="79" t="s">
        <v>508</v>
      </c>
      <c r="AZ15" s="74">
        <v>30</v>
      </c>
      <c r="BA15" s="82">
        <f>VLOOKUP(AY15,'DATOS ALEATORIOS'!C:D,2,0)</f>
        <v>15</v>
      </c>
      <c r="BB15" s="71">
        <f t="shared" si="7"/>
        <v>255</v>
      </c>
      <c r="BC15" s="71">
        <f t="shared" si="2"/>
        <v>360</v>
      </c>
      <c r="BD15" s="71">
        <v>4</v>
      </c>
      <c r="BE15" s="71">
        <v>7.5</v>
      </c>
      <c r="BF15" s="71">
        <v>15</v>
      </c>
      <c r="BG15" s="71">
        <v>15</v>
      </c>
      <c r="BH15" s="71">
        <v>15</v>
      </c>
      <c r="BI15" s="71">
        <f t="shared" si="14"/>
        <v>137.5</v>
      </c>
      <c r="BJ15" s="71">
        <f t="shared" si="9"/>
        <v>220</v>
      </c>
      <c r="BK15" s="71">
        <f t="shared" si="10"/>
        <v>240</v>
      </c>
      <c r="BL15" s="71">
        <f t="shared" si="11"/>
        <v>247.5</v>
      </c>
    </row>
    <row r="16" spans="2:69" ht="33.75" customHeight="1" thickBot="1">
      <c r="K16" s="182">
        <f>E8</f>
        <v>44391</v>
      </c>
      <c r="L16" s="176" t="str">
        <f>VLOOKUP(K16,'ROLES DE SCRUM'!$P:$Q,2,0)</f>
        <v>SCRUM MEETING</v>
      </c>
      <c r="M16" s="183">
        <f t="shared" si="5"/>
        <v>269.3599999999999</v>
      </c>
      <c r="N16" s="184">
        <f>$H$8*0.33</f>
        <v>16.5</v>
      </c>
      <c r="O16" s="184" t="str">
        <f>IF(P16=0,"",M3-Q16)</f>
        <v/>
      </c>
      <c r="P16" s="205"/>
      <c r="Q16" s="185">
        <f t="shared" si="12"/>
        <v>3168</v>
      </c>
      <c r="AL16" s="6" t="s">
        <v>23</v>
      </c>
      <c r="AM16" s="6">
        <v>-3</v>
      </c>
      <c r="AN16" s="6" t="s">
        <v>16</v>
      </c>
      <c r="AO16" s="22" t="s">
        <v>484</v>
      </c>
      <c r="AP16" s="23" t="s">
        <v>54</v>
      </c>
      <c r="AQ16" s="24" t="s">
        <v>55</v>
      </c>
      <c r="AR16" s="24" t="s">
        <v>6</v>
      </c>
      <c r="AS16" s="24">
        <v>14</v>
      </c>
      <c r="AT16" s="34" t="s">
        <v>75</v>
      </c>
      <c r="AU16" s="24">
        <v>4</v>
      </c>
      <c r="AV16" s="24" t="s">
        <v>485</v>
      </c>
      <c r="AW16" s="24">
        <v>2</v>
      </c>
      <c r="AX16" s="25" t="s">
        <v>96</v>
      </c>
      <c r="AY16" s="79" t="s">
        <v>507</v>
      </c>
      <c r="AZ16" s="74">
        <v>30</v>
      </c>
      <c r="BA16" s="82">
        <f>VLOOKUP(AY16,'DATOS ALEATORIOS'!C:D,2,0)</f>
        <v>7.5</v>
      </c>
      <c r="BB16" s="71">
        <f t="shared" si="7"/>
        <v>262.5</v>
      </c>
      <c r="BC16" s="71">
        <f t="shared" si="2"/>
        <v>390</v>
      </c>
      <c r="BD16" s="71">
        <v>4</v>
      </c>
      <c r="BE16" s="71">
        <v>7.5</v>
      </c>
      <c r="BF16" s="71">
        <v>7.5</v>
      </c>
      <c r="BG16" s="71">
        <v>7.5</v>
      </c>
      <c r="BH16" s="71">
        <v>7.5</v>
      </c>
      <c r="BI16" s="71">
        <f t="shared" si="14"/>
        <v>145</v>
      </c>
      <c r="BJ16" s="71">
        <f t="shared" si="9"/>
        <v>235</v>
      </c>
      <c r="BK16" s="71">
        <f t="shared" si="10"/>
        <v>255</v>
      </c>
      <c r="BL16" s="71">
        <f t="shared" si="11"/>
        <v>262.5</v>
      </c>
    </row>
    <row r="17" spans="11:64" ht="33.75" customHeight="1" thickBot="1">
      <c r="K17" s="182">
        <f>E8</f>
        <v>44391</v>
      </c>
      <c r="L17" s="176" t="str">
        <f>VLOOKUP(K17,'ROLES DE SCRUM'!$P:$Q,2,0)</f>
        <v>SCRUM MEETING</v>
      </c>
      <c r="M17" s="183">
        <f t="shared" si="5"/>
        <v>252.8599999999999</v>
      </c>
      <c r="N17" s="184">
        <f t="shared" ref="N17:N19" si="17">$H$8*0.33</f>
        <v>16.5</v>
      </c>
      <c r="O17" s="184" t="str">
        <f>IF(P17=0,"",M3-Q17)</f>
        <v/>
      </c>
      <c r="P17" s="205"/>
      <c r="Q17" s="185">
        <f t="shared" si="12"/>
        <v>3168</v>
      </c>
      <c r="AL17" s="6" t="s">
        <v>23</v>
      </c>
      <c r="AM17" s="6">
        <v>-4</v>
      </c>
      <c r="AN17" s="6" t="s">
        <v>16</v>
      </c>
      <c r="AO17" s="22" t="s">
        <v>486</v>
      </c>
      <c r="AP17" s="23" t="s">
        <v>97</v>
      </c>
      <c r="AQ17" s="24" t="s">
        <v>56</v>
      </c>
      <c r="AR17" s="24" t="s">
        <v>6</v>
      </c>
      <c r="AS17" s="24">
        <v>14</v>
      </c>
      <c r="AT17" s="34" t="s">
        <v>76</v>
      </c>
      <c r="AU17" s="24">
        <v>4</v>
      </c>
      <c r="AV17" s="24" t="s">
        <v>487</v>
      </c>
      <c r="AW17" s="24">
        <v>3</v>
      </c>
      <c r="AX17" s="25" t="s">
        <v>85</v>
      </c>
      <c r="AY17" s="79" t="s">
        <v>507</v>
      </c>
      <c r="AZ17" s="74">
        <v>30</v>
      </c>
      <c r="BA17" s="82">
        <f>VLOOKUP(AY17,'DATOS ALEATORIOS'!C:D,2,0)</f>
        <v>7.5</v>
      </c>
      <c r="BB17" s="71">
        <f t="shared" si="7"/>
        <v>270</v>
      </c>
      <c r="BC17" s="71">
        <f t="shared" si="2"/>
        <v>420</v>
      </c>
      <c r="BD17" s="71">
        <v>1</v>
      </c>
      <c r="BE17" s="71">
        <v>7.5</v>
      </c>
      <c r="BF17" s="71">
        <v>7.5</v>
      </c>
      <c r="BG17" s="71">
        <v>7.5</v>
      </c>
      <c r="BH17" s="71">
        <v>7.5</v>
      </c>
      <c r="BI17" s="71">
        <f t="shared" si="14"/>
        <v>152.5</v>
      </c>
      <c r="BJ17" s="71">
        <f t="shared" si="9"/>
        <v>242.5</v>
      </c>
      <c r="BK17" s="71">
        <f t="shared" si="10"/>
        <v>262.5</v>
      </c>
      <c r="BL17" s="71">
        <f t="shared" si="11"/>
        <v>270</v>
      </c>
    </row>
    <row r="18" spans="11:64" ht="33.75" customHeight="1" thickBot="1">
      <c r="K18" s="182">
        <f>F8</f>
        <v>44393</v>
      </c>
      <c r="L18" s="176" t="str">
        <f>VLOOKUP(K18,'ROLES DE SCRUM'!$P:$Q,2,0)</f>
        <v>SCRUM MEETING</v>
      </c>
      <c r="M18" s="183">
        <f t="shared" si="5"/>
        <v>236.3599999999999</v>
      </c>
      <c r="N18" s="184">
        <f t="shared" si="17"/>
        <v>16.5</v>
      </c>
      <c r="O18" s="184" t="str">
        <f>IF(P18=0,"",M3-Q18)</f>
        <v/>
      </c>
      <c r="P18" s="205"/>
      <c r="Q18" s="185">
        <f t="shared" si="12"/>
        <v>3168</v>
      </c>
      <c r="AL18" s="6" t="s">
        <v>23</v>
      </c>
      <c r="AM18" s="6">
        <v>-5</v>
      </c>
      <c r="AN18" s="6" t="s">
        <v>16</v>
      </c>
      <c r="AO18" s="22" t="s">
        <v>488</v>
      </c>
      <c r="AP18" s="23" t="s">
        <v>98</v>
      </c>
      <c r="AQ18" s="24" t="s">
        <v>57</v>
      </c>
      <c r="AR18" s="24" t="s">
        <v>6</v>
      </c>
      <c r="AS18" s="24">
        <v>4</v>
      </c>
      <c r="AT18" s="34" t="s">
        <v>77</v>
      </c>
      <c r="AU18" s="24">
        <v>1</v>
      </c>
      <c r="AV18" s="24" t="s">
        <v>489</v>
      </c>
      <c r="AW18" s="24">
        <v>4</v>
      </c>
      <c r="AX18" s="25" t="s">
        <v>99</v>
      </c>
      <c r="AY18" s="79" t="s">
        <v>507</v>
      </c>
      <c r="AZ18" s="74">
        <v>30</v>
      </c>
      <c r="BA18" s="82">
        <f>VLOOKUP(AY18,'DATOS ALEATORIOS'!C:D,2,0)</f>
        <v>7.5</v>
      </c>
      <c r="BB18" s="71">
        <f t="shared" si="7"/>
        <v>277.5</v>
      </c>
      <c r="BC18" s="71">
        <f t="shared" si="2"/>
        <v>450</v>
      </c>
      <c r="BD18" s="71">
        <v>3</v>
      </c>
      <c r="BE18" s="71">
        <v>7.5</v>
      </c>
      <c r="BF18" s="71">
        <v>7.5</v>
      </c>
      <c r="BG18" s="71">
        <v>7.5</v>
      </c>
      <c r="BH18" s="71">
        <v>7.5</v>
      </c>
      <c r="BI18" s="71">
        <f t="shared" si="14"/>
        <v>160</v>
      </c>
      <c r="BJ18" s="71">
        <f t="shared" si="9"/>
        <v>250</v>
      </c>
      <c r="BK18" s="71">
        <f t="shared" si="10"/>
        <v>270</v>
      </c>
      <c r="BL18" s="71">
        <f t="shared" si="11"/>
        <v>277.5</v>
      </c>
    </row>
    <row r="19" spans="11:64" ht="33.75" customHeight="1" thickBot="1">
      <c r="K19" s="189">
        <f>G8</f>
        <v>44395</v>
      </c>
      <c r="L19" s="190" t="str">
        <f>VLOOKUP(K19,'ROLES DE SCRUM'!$P:$Q,2,0)</f>
        <v>PRESENTACION DE AVANCES</v>
      </c>
      <c r="M19" s="191">
        <f t="shared" si="5"/>
        <v>219.8599999999999</v>
      </c>
      <c r="N19" s="192">
        <f t="shared" si="17"/>
        <v>16.5</v>
      </c>
      <c r="O19" s="192" t="str">
        <f>IF(P19=0,"",M3-Q19)</f>
        <v/>
      </c>
      <c r="P19" s="207"/>
      <c r="Q19" s="193">
        <f t="shared" si="12"/>
        <v>3168</v>
      </c>
      <c r="AL19" s="6" t="s">
        <v>24</v>
      </c>
      <c r="AM19" s="6">
        <v>-1</v>
      </c>
      <c r="AN19" s="6" t="s">
        <v>16</v>
      </c>
      <c r="AO19" s="26" t="s">
        <v>490</v>
      </c>
      <c r="AP19" s="27" t="s">
        <v>58</v>
      </c>
      <c r="AQ19" s="28" t="s">
        <v>64</v>
      </c>
      <c r="AR19" s="28" t="s">
        <v>6</v>
      </c>
      <c r="AS19" s="28">
        <v>14</v>
      </c>
      <c r="AT19" s="34" t="s">
        <v>78</v>
      </c>
      <c r="AU19" s="28">
        <v>4</v>
      </c>
      <c r="AV19" s="28" t="s">
        <v>491</v>
      </c>
      <c r="AW19" s="28">
        <v>1</v>
      </c>
      <c r="AX19" s="29" t="s">
        <v>86</v>
      </c>
      <c r="AY19" s="80" t="s">
        <v>507</v>
      </c>
      <c r="AZ19" s="75">
        <v>30</v>
      </c>
      <c r="BA19" s="82">
        <f>VLOOKUP(AY19,'DATOS ALEATORIOS'!C:D,2,0)</f>
        <v>7.5</v>
      </c>
      <c r="BB19" s="71">
        <f t="shared" si="7"/>
        <v>285</v>
      </c>
      <c r="BC19" s="71">
        <f t="shared" si="2"/>
        <v>480</v>
      </c>
      <c r="BD19" s="71">
        <v>4</v>
      </c>
      <c r="BE19" s="71">
        <v>7.5</v>
      </c>
      <c r="BF19" s="71">
        <v>7.5</v>
      </c>
      <c r="BG19" s="71">
        <v>7.5</v>
      </c>
      <c r="BH19" s="71">
        <v>7.5</v>
      </c>
      <c r="BI19" s="71">
        <f t="shared" si="14"/>
        <v>167.5</v>
      </c>
      <c r="BJ19" s="71">
        <f t="shared" si="9"/>
        <v>257.5</v>
      </c>
      <c r="BK19" s="71">
        <f t="shared" si="10"/>
        <v>277.5</v>
      </c>
      <c r="BL19" s="71">
        <f t="shared" si="11"/>
        <v>285</v>
      </c>
    </row>
    <row r="20" spans="11:64" ht="29.25" thickBot="1">
      <c r="AL20" s="6" t="s">
        <v>24</v>
      </c>
      <c r="AM20" s="6">
        <v>-2</v>
      </c>
      <c r="AN20" s="6" t="s">
        <v>16</v>
      </c>
      <c r="AO20" s="26" t="s">
        <v>492</v>
      </c>
      <c r="AP20" s="27" t="s">
        <v>59</v>
      </c>
      <c r="AQ20" s="28" t="s">
        <v>63</v>
      </c>
      <c r="AR20" s="28" t="s">
        <v>6</v>
      </c>
      <c r="AS20" s="28">
        <v>12</v>
      </c>
      <c r="AT20" s="34" t="s">
        <v>79</v>
      </c>
      <c r="AU20" s="28">
        <v>3</v>
      </c>
      <c r="AV20" s="28" t="s">
        <v>493</v>
      </c>
      <c r="AW20" s="28">
        <v>2</v>
      </c>
      <c r="AX20" s="29" t="s">
        <v>87</v>
      </c>
      <c r="AY20" s="80" t="s">
        <v>507</v>
      </c>
      <c r="AZ20" s="75">
        <v>30</v>
      </c>
      <c r="BA20" s="82">
        <f>VLOOKUP(AY20,'DATOS ALEATORIOS'!C:D,2,0)</f>
        <v>7.5</v>
      </c>
      <c r="BB20" s="71">
        <f t="shared" si="7"/>
        <v>292.5</v>
      </c>
      <c r="BC20" s="71">
        <f t="shared" si="2"/>
        <v>510</v>
      </c>
      <c r="BD20" s="71">
        <v>4</v>
      </c>
      <c r="BE20" s="71">
        <v>7.5</v>
      </c>
      <c r="BF20" s="71">
        <v>7.5</v>
      </c>
      <c r="BG20" s="71">
        <v>7.5</v>
      </c>
      <c r="BH20" s="71">
        <v>7.5</v>
      </c>
      <c r="BI20" s="71">
        <f t="shared" si="14"/>
        <v>175</v>
      </c>
      <c r="BJ20" s="71">
        <f t="shared" si="9"/>
        <v>265</v>
      </c>
      <c r="BK20" s="71">
        <f t="shared" si="10"/>
        <v>285</v>
      </c>
      <c r="BL20" s="71">
        <f t="shared" si="11"/>
        <v>292.5</v>
      </c>
    </row>
    <row r="21" spans="11:64" ht="43.5" thickBot="1">
      <c r="AL21" s="6" t="s">
        <v>24</v>
      </c>
      <c r="AM21" s="6">
        <v>-3</v>
      </c>
      <c r="AN21" s="6" t="s">
        <v>16</v>
      </c>
      <c r="AO21" s="26" t="s">
        <v>494</v>
      </c>
      <c r="AP21" s="27" t="s">
        <v>60</v>
      </c>
      <c r="AQ21" s="28" t="s">
        <v>29</v>
      </c>
      <c r="AR21" s="28" t="s">
        <v>6</v>
      </c>
      <c r="AS21" s="28">
        <v>4</v>
      </c>
      <c r="AT21" s="34" t="s">
        <v>80</v>
      </c>
      <c r="AU21" s="28">
        <v>1</v>
      </c>
      <c r="AV21" s="28" t="s">
        <v>495</v>
      </c>
      <c r="AW21" s="28">
        <v>1</v>
      </c>
      <c r="AX21" s="29" t="s">
        <v>100</v>
      </c>
      <c r="AY21" s="80" t="s">
        <v>507</v>
      </c>
      <c r="AZ21" s="75">
        <v>30</v>
      </c>
      <c r="BA21" s="82">
        <f>VLOOKUP(AY21,'DATOS ALEATORIOS'!C:D,2,0)</f>
        <v>7.5</v>
      </c>
      <c r="BB21" s="71">
        <f t="shared" si="7"/>
        <v>300</v>
      </c>
      <c r="BC21" s="71">
        <f t="shared" si="2"/>
        <v>540</v>
      </c>
      <c r="BD21" s="71">
        <v>2</v>
      </c>
      <c r="BE21" s="71">
        <v>7.5</v>
      </c>
      <c r="BF21" s="71">
        <v>7.5</v>
      </c>
      <c r="BG21" s="71">
        <v>7.5</v>
      </c>
      <c r="BH21" s="71">
        <v>7.5</v>
      </c>
      <c r="BI21" s="71">
        <f t="shared" si="14"/>
        <v>182.5</v>
      </c>
      <c r="BJ21" s="71">
        <f t="shared" si="9"/>
        <v>272.5</v>
      </c>
      <c r="BK21" s="71">
        <f t="shared" si="10"/>
        <v>292.5</v>
      </c>
      <c r="BL21" s="71">
        <f t="shared" si="11"/>
        <v>300</v>
      </c>
    </row>
    <row r="22" spans="11:64" ht="57.75" thickBot="1">
      <c r="AL22" s="6" t="s">
        <v>24</v>
      </c>
      <c r="AM22" s="6">
        <v>-4</v>
      </c>
      <c r="AN22" s="6" t="s">
        <v>16</v>
      </c>
      <c r="AO22" s="26" t="s">
        <v>496</v>
      </c>
      <c r="AP22" s="27" t="s">
        <v>61</v>
      </c>
      <c r="AQ22" s="28" t="s">
        <v>62</v>
      </c>
      <c r="AR22" s="28" t="s">
        <v>6</v>
      </c>
      <c r="AS22" s="28">
        <v>8</v>
      </c>
      <c r="AT22" s="34" t="s">
        <v>81</v>
      </c>
      <c r="AU22" s="28">
        <v>2</v>
      </c>
      <c r="AV22" s="28" t="s">
        <v>497</v>
      </c>
      <c r="AW22" s="28">
        <v>4</v>
      </c>
      <c r="AX22" s="29" t="s">
        <v>101</v>
      </c>
      <c r="AY22" s="80" t="s">
        <v>507</v>
      </c>
      <c r="AZ22" s="75">
        <v>30</v>
      </c>
      <c r="BA22" s="82">
        <f>VLOOKUP(AY22,'DATOS ALEATORIOS'!C:D,2,0)</f>
        <v>7.5</v>
      </c>
      <c r="BB22" s="71">
        <f t="shared" si="7"/>
        <v>307.5</v>
      </c>
      <c r="BC22" s="71">
        <f t="shared" si="2"/>
        <v>570</v>
      </c>
      <c r="BD22" s="71">
        <v>4</v>
      </c>
      <c r="BE22" s="71">
        <v>7.5</v>
      </c>
      <c r="BF22" s="71">
        <v>7.5</v>
      </c>
      <c r="BG22" s="71">
        <v>7.5</v>
      </c>
      <c r="BH22" s="71">
        <v>7.5</v>
      </c>
      <c r="BI22" s="71">
        <f t="shared" si="14"/>
        <v>190</v>
      </c>
      <c r="BJ22" s="71">
        <f t="shared" si="9"/>
        <v>280</v>
      </c>
      <c r="BK22" s="71">
        <f t="shared" si="10"/>
        <v>300</v>
      </c>
      <c r="BL22" s="71">
        <f t="shared" si="11"/>
        <v>307.5</v>
      </c>
    </row>
    <row r="23" spans="11:64" ht="29.25" thickBot="1">
      <c r="AL23" s="6" t="s">
        <v>27</v>
      </c>
      <c r="AM23" s="6">
        <v>-1</v>
      </c>
      <c r="AN23" s="6" t="s">
        <v>16</v>
      </c>
      <c r="AO23" s="30" t="s">
        <v>498</v>
      </c>
      <c r="AP23" s="31" t="s">
        <v>102</v>
      </c>
      <c r="AQ23" s="32" t="s">
        <v>65</v>
      </c>
      <c r="AR23" s="32" t="s">
        <v>6</v>
      </c>
      <c r="AS23" s="32">
        <v>8</v>
      </c>
      <c r="AT23" s="34" t="s">
        <v>82</v>
      </c>
      <c r="AU23" s="32">
        <v>2</v>
      </c>
      <c r="AV23" s="32" t="s">
        <v>499</v>
      </c>
      <c r="AW23" s="32">
        <v>2</v>
      </c>
      <c r="AX23" s="33" t="s">
        <v>88</v>
      </c>
      <c r="AY23" s="81" t="s">
        <v>506</v>
      </c>
      <c r="AZ23" s="70">
        <v>30</v>
      </c>
      <c r="BA23" s="82">
        <f>VLOOKUP(AY23,'DATOS ALEATORIOS'!C:D,2,0)</f>
        <v>0</v>
      </c>
      <c r="BB23" s="71">
        <f t="shared" si="7"/>
        <v>307.5</v>
      </c>
      <c r="BC23" s="71">
        <f t="shared" si="2"/>
        <v>600</v>
      </c>
      <c r="BD23" s="71">
        <v>4</v>
      </c>
      <c r="BE23" s="71">
        <v>0</v>
      </c>
      <c r="BF23" s="71">
        <v>0</v>
      </c>
      <c r="BG23" s="71">
        <v>0</v>
      </c>
      <c r="BH23" s="71">
        <v>0</v>
      </c>
      <c r="BI23" s="71">
        <f t="shared" si="14"/>
        <v>197.5</v>
      </c>
      <c r="BJ23" s="71">
        <f t="shared" si="9"/>
        <v>287.5</v>
      </c>
      <c r="BK23" s="71">
        <f t="shared" si="10"/>
        <v>307.5</v>
      </c>
      <c r="BL23" s="71">
        <f t="shared" si="11"/>
        <v>315</v>
      </c>
    </row>
    <row r="24" spans="11:64" ht="57.75" thickBot="1">
      <c r="AL24" s="6" t="s">
        <v>27</v>
      </c>
      <c r="AM24" s="6">
        <v>-2</v>
      </c>
      <c r="AN24" s="6" t="s">
        <v>16</v>
      </c>
      <c r="AO24" s="32" t="s">
        <v>500</v>
      </c>
      <c r="AP24" s="31" t="s">
        <v>103</v>
      </c>
      <c r="AQ24" s="32" t="s">
        <v>104</v>
      </c>
      <c r="AR24" s="32" t="s">
        <v>6</v>
      </c>
      <c r="AS24" s="32">
        <v>14</v>
      </c>
      <c r="AT24" s="36" t="s">
        <v>83</v>
      </c>
      <c r="AU24" s="32">
        <v>4</v>
      </c>
      <c r="AV24" s="32" t="s">
        <v>501</v>
      </c>
      <c r="AW24" s="32">
        <v>2</v>
      </c>
      <c r="AX24" s="33" t="s">
        <v>105</v>
      </c>
      <c r="AY24" s="81" t="s">
        <v>506</v>
      </c>
      <c r="AZ24" s="70">
        <v>30</v>
      </c>
      <c r="BA24" s="82">
        <f>VLOOKUP(AY24,'DATOS ALEATORIOS'!C:D,2,0)</f>
        <v>0</v>
      </c>
      <c r="BB24" s="71">
        <f t="shared" si="7"/>
        <v>307.5</v>
      </c>
      <c r="BC24" s="71">
        <f t="shared" si="2"/>
        <v>630</v>
      </c>
      <c r="BD24" s="71">
        <v>3</v>
      </c>
      <c r="BE24" s="71">
        <v>0</v>
      </c>
      <c r="BF24" s="71">
        <v>0</v>
      </c>
      <c r="BG24" s="71">
        <v>0</v>
      </c>
      <c r="BH24" s="71">
        <v>0</v>
      </c>
      <c r="BI24" s="71">
        <f t="shared" si="14"/>
        <v>197.5</v>
      </c>
      <c r="BJ24" s="71">
        <f t="shared" si="9"/>
        <v>287.5</v>
      </c>
      <c r="BK24" s="71">
        <f t="shared" si="10"/>
        <v>307.5</v>
      </c>
      <c r="BL24" s="71">
        <f t="shared" si="11"/>
        <v>315</v>
      </c>
    </row>
    <row r="26" spans="11:64">
      <c r="AY26" s="3" t="s">
        <v>513</v>
      </c>
      <c r="AZ26" s="3">
        <f>SUM(AZ3:AZ25)</f>
        <v>660</v>
      </c>
    </row>
    <row r="27" spans="11:64">
      <c r="AX27" t="s">
        <v>519</v>
      </c>
      <c r="AY27" s="3" t="s">
        <v>514</v>
      </c>
      <c r="AZ27" s="3">
        <f>AZ26/4</f>
        <v>165</v>
      </c>
    </row>
    <row r="53" spans="42:42" ht="15">
      <c r="AP53" s="83"/>
    </row>
  </sheetData>
  <autoFilter ref="AO2:AY24"/>
  <mergeCells count="2">
    <mergeCell ref="B2:I2"/>
    <mergeCell ref="B10:G10"/>
  </mergeCells>
  <pageMargins left="0.7" right="0.7" top="0.75" bottom="0.75" header="0.3" footer="0.3"/>
  <pageSetup orientation="portrait" r:id="rId1"/>
  <ignoredErrors>
    <ignoredError sqref="W3"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'DATOS ALEATORIOS'!$C$3:$C$8</xm:f>
          </x14:formula1>
          <xm:sqref>AY3:AY24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topLeftCell="A4" workbookViewId="0">
      <selection activeCell="C27" sqref="C27"/>
    </sheetView>
  </sheetViews>
  <sheetFormatPr baseColWidth="10" defaultRowHeight="14.25"/>
  <cols>
    <col min="2" max="2" width="29.25" customWidth="1"/>
  </cols>
  <sheetData>
    <row r="2" spans="2:10">
      <c r="B2" t="s">
        <v>557</v>
      </c>
      <c r="C2" t="s">
        <v>558</v>
      </c>
      <c r="E2" s="3" t="s">
        <v>559</v>
      </c>
      <c r="G2" s="3" t="s">
        <v>560</v>
      </c>
      <c r="H2" s="3" t="s">
        <v>561</v>
      </c>
    </row>
    <row r="3" spans="2:10" ht="15">
      <c r="B3" s="121" t="s">
        <v>562</v>
      </c>
      <c r="C3" s="118">
        <v>0</v>
      </c>
      <c r="E3" s="3">
        <v>2</v>
      </c>
      <c r="G3" s="3">
        <v>1</v>
      </c>
      <c r="H3" s="3" t="s">
        <v>563</v>
      </c>
      <c r="I3">
        <v>1</v>
      </c>
      <c r="J3" t="s">
        <v>34</v>
      </c>
    </row>
    <row r="4" spans="2:10" ht="15">
      <c r="B4" s="121" t="s">
        <v>564</v>
      </c>
      <c r="C4" s="118">
        <v>0.3</v>
      </c>
      <c r="E4" s="3">
        <v>4</v>
      </c>
      <c r="G4" s="3">
        <v>2</v>
      </c>
      <c r="H4" s="3" t="s">
        <v>565</v>
      </c>
      <c r="I4">
        <v>2</v>
      </c>
      <c r="J4" t="s">
        <v>35</v>
      </c>
    </row>
    <row r="5" spans="2:10" ht="15">
      <c r="B5" s="121" t="s">
        <v>566</v>
      </c>
      <c r="C5" s="118">
        <v>0.5</v>
      </c>
      <c r="E5" s="3">
        <f>E4+E3</f>
        <v>6</v>
      </c>
      <c r="G5" s="3">
        <v>3</v>
      </c>
      <c r="H5" s="3"/>
      <c r="I5">
        <v>3</v>
      </c>
      <c r="J5" t="s">
        <v>36</v>
      </c>
    </row>
    <row r="6" spans="2:10" ht="15">
      <c r="B6" s="121" t="s">
        <v>509</v>
      </c>
      <c r="C6" s="118">
        <v>0</v>
      </c>
      <c r="E6" s="3">
        <f t="shared" ref="E6:E19" si="0">E5+E4</f>
        <v>10</v>
      </c>
      <c r="G6" s="3">
        <v>4</v>
      </c>
      <c r="H6" s="3"/>
      <c r="I6">
        <v>4</v>
      </c>
      <c r="J6" t="s">
        <v>37</v>
      </c>
    </row>
    <row r="7" spans="2:10" ht="15">
      <c r="B7" s="121" t="s">
        <v>567</v>
      </c>
      <c r="C7" s="118">
        <v>0.9</v>
      </c>
      <c r="E7" s="3">
        <f t="shared" si="0"/>
        <v>16</v>
      </c>
    </row>
    <row r="8" spans="2:10" ht="15">
      <c r="B8" s="121" t="s">
        <v>568</v>
      </c>
      <c r="C8" s="119">
        <v>1</v>
      </c>
      <c r="E8" s="3">
        <f t="shared" si="0"/>
        <v>26</v>
      </c>
    </row>
    <row r="9" spans="2:10">
      <c r="E9" s="3">
        <f t="shared" si="0"/>
        <v>42</v>
      </c>
    </row>
    <row r="10" spans="2:10">
      <c r="E10" s="3">
        <f t="shared" si="0"/>
        <v>68</v>
      </c>
    </row>
    <row r="11" spans="2:10">
      <c r="E11" s="3">
        <f t="shared" si="0"/>
        <v>110</v>
      </c>
    </row>
    <row r="12" spans="2:10">
      <c r="E12" s="3">
        <f t="shared" si="0"/>
        <v>178</v>
      </c>
    </row>
    <row r="13" spans="2:10">
      <c r="E13" s="3">
        <f t="shared" si="0"/>
        <v>288</v>
      </c>
    </row>
    <row r="14" spans="2:10">
      <c r="E14" s="3">
        <f t="shared" si="0"/>
        <v>466</v>
      </c>
    </row>
    <row r="15" spans="2:10">
      <c r="E15" s="3">
        <f t="shared" si="0"/>
        <v>754</v>
      </c>
    </row>
    <row r="16" spans="2:10">
      <c r="E16" s="3">
        <f t="shared" si="0"/>
        <v>1220</v>
      </c>
    </row>
    <row r="17" spans="5:5">
      <c r="E17" s="3">
        <f t="shared" si="0"/>
        <v>1974</v>
      </c>
    </row>
    <row r="18" spans="5:5">
      <c r="E18" s="3">
        <f t="shared" si="0"/>
        <v>3194</v>
      </c>
    </row>
    <row r="19" spans="5:5">
      <c r="E19" s="3">
        <f t="shared" si="0"/>
        <v>5168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21" sqref="D21"/>
    </sheetView>
  </sheetViews>
  <sheetFormatPr baseColWidth="10" defaultRowHeight="14.25"/>
  <cols>
    <col min="3" max="3" width="26.625" customWidth="1"/>
    <col min="4" max="4" width="13" customWidth="1"/>
  </cols>
  <sheetData>
    <row r="2" spans="3:4">
      <c r="C2" t="s">
        <v>505</v>
      </c>
      <c r="D2" t="s">
        <v>516</v>
      </c>
    </row>
    <row r="3" spans="3:4">
      <c r="C3" t="s">
        <v>506</v>
      </c>
      <c r="D3">
        <v>0</v>
      </c>
    </row>
    <row r="4" spans="3:4">
      <c r="C4" t="s">
        <v>507</v>
      </c>
      <c r="D4">
        <v>7.5</v>
      </c>
    </row>
    <row r="5" spans="3:4">
      <c r="C5" t="s">
        <v>508</v>
      </c>
      <c r="D5">
        <f>D4+$D$4</f>
        <v>15</v>
      </c>
    </row>
    <row r="6" spans="3:4">
      <c r="C6" t="s">
        <v>509</v>
      </c>
      <c r="D6">
        <v>0</v>
      </c>
    </row>
    <row r="7" spans="3:4">
      <c r="C7" t="s">
        <v>510</v>
      </c>
      <c r="D7">
        <v>22.5</v>
      </c>
    </row>
    <row r="8" spans="3:4">
      <c r="C8" t="s">
        <v>511</v>
      </c>
      <c r="D8">
        <v>30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B42"/>
  <sheetViews>
    <sheetView zoomScale="90" zoomScaleNormal="90" workbookViewId="0">
      <selection activeCell="G40" sqref="G40"/>
    </sheetView>
  </sheetViews>
  <sheetFormatPr baseColWidth="10" defaultRowHeight="14.25"/>
  <cols>
    <col min="2" max="2" width="2.875" bestFit="1" customWidth="1"/>
    <col min="3" max="3" width="20" customWidth="1"/>
    <col min="4" max="4" width="12.75" bestFit="1" customWidth="1"/>
    <col min="5" max="5" width="23.25" bestFit="1" customWidth="1"/>
    <col min="6" max="6" width="3.375" customWidth="1"/>
    <col min="7" max="7" width="4.75" customWidth="1"/>
    <col min="8" max="8" width="2.875" bestFit="1" customWidth="1"/>
    <col min="9" max="9" width="20" customWidth="1"/>
    <col min="10" max="10" width="12.75" bestFit="1" customWidth="1"/>
    <col min="11" max="11" width="23.25" bestFit="1" customWidth="1"/>
    <col min="12" max="12" width="3.375" customWidth="1"/>
    <col min="13" max="13" width="5.625" customWidth="1"/>
    <col min="14" max="14" width="2.875" bestFit="1" customWidth="1"/>
    <col min="15" max="15" width="20" customWidth="1"/>
    <col min="16" max="16" width="12.75" bestFit="1" customWidth="1"/>
    <col min="17" max="17" width="23.25" bestFit="1" customWidth="1"/>
    <col min="18" max="18" width="3.375" customWidth="1"/>
    <col min="19" max="19" width="5.25" customWidth="1"/>
    <col min="20" max="20" width="2.875" bestFit="1" customWidth="1"/>
    <col min="21" max="21" width="20" customWidth="1"/>
    <col min="22" max="22" width="12.75" bestFit="1" customWidth="1"/>
    <col min="23" max="23" width="23.25" bestFit="1" customWidth="1"/>
    <col min="24" max="24" width="3.375" customWidth="1"/>
    <col min="25" max="25" width="3.625" customWidth="1"/>
    <col min="26" max="26" width="2.875" bestFit="1" customWidth="1"/>
    <col min="27" max="27" width="33" bestFit="1" customWidth="1"/>
    <col min="28" max="28" width="12.75" bestFit="1" customWidth="1"/>
    <col min="29" max="29" width="23.25" bestFit="1" customWidth="1"/>
    <col min="30" max="30" width="3.375" customWidth="1"/>
    <col min="31" max="31" width="3.625" customWidth="1"/>
    <col min="32" max="32" width="2.875" bestFit="1" customWidth="1"/>
    <col min="33" max="33" width="33" bestFit="1" customWidth="1"/>
    <col min="34" max="34" width="12.75" bestFit="1" customWidth="1"/>
    <col min="35" max="35" width="23.25" bestFit="1" customWidth="1"/>
    <col min="36" max="36" width="3.375" customWidth="1"/>
    <col min="37" max="37" width="3.625" customWidth="1"/>
    <col min="38" max="38" width="2.875" bestFit="1" customWidth="1"/>
    <col min="39" max="39" width="33" bestFit="1" customWidth="1"/>
    <col min="40" max="40" width="12.75" bestFit="1" customWidth="1"/>
    <col min="41" max="41" width="23.25" bestFit="1" customWidth="1"/>
    <col min="42" max="42" width="3.375" customWidth="1"/>
    <col min="43" max="43" width="3.625" customWidth="1"/>
    <col min="44" max="44" width="2.875" bestFit="1" customWidth="1"/>
    <col min="45" max="45" width="33" bestFit="1" customWidth="1"/>
    <col min="46" max="46" width="12.75" bestFit="1" customWidth="1"/>
    <col min="47" max="47" width="23.25" bestFit="1" customWidth="1"/>
    <col min="48" max="48" width="3.375" customWidth="1"/>
    <col min="49" max="49" width="3.625" customWidth="1"/>
    <col min="50" max="50" width="2.875" bestFit="1" customWidth="1"/>
    <col min="51" max="51" width="33" bestFit="1" customWidth="1"/>
    <col min="52" max="52" width="12.75" bestFit="1" customWidth="1"/>
    <col min="53" max="53" width="23.25" bestFit="1" customWidth="1"/>
    <col min="54" max="54" width="3.375" customWidth="1"/>
    <col min="55" max="55" width="3.625" customWidth="1"/>
    <col min="56" max="56" width="2.875" bestFit="1" customWidth="1"/>
    <col min="57" max="57" width="33" bestFit="1" customWidth="1"/>
    <col min="58" max="58" width="12.75" bestFit="1" customWidth="1"/>
    <col min="59" max="59" width="23.25" bestFit="1" customWidth="1"/>
    <col min="60" max="60" width="3.375" customWidth="1"/>
    <col min="61" max="61" width="3.625" customWidth="1"/>
    <col min="62" max="62" width="2.875" bestFit="1" customWidth="1"/>
    <col min="63" max="63" width="33" bestFit="1" customWidth="1"/>
    <col min="64" max="64" width="12.75" bestFit="1" customWidth="1"/>
    <col min="65" max="65" width="23.25" bestFit="1" customWidth="1"/>
    <col min="66" max="66" width="3.375" customWidth="1"/>
    <col min="67" max="67" width="3.625" customWidth="1"/>
    <col min="68" max="68" width="2.875" bestFit="1" customWidth="1"/>
    <col min="69" max="69" width="33" bestFit="1" customWidth="1"/>
    <col min="70" max="70" width="12.75" bestFit="1" customWidth="1"/>
    <col min="71" max="71" width="23.25" bestFit="1" customWidth="1"/>
    <col min="72" max="72" width="3.375" customWidth="1"/>
    <col min="73" max="73" width="3.625" customWidth="1"/>
    <col min="74" max="74" width="2.875" bestFit="1" customWidth="1"/>
    <col min="75" max="75" width="33" bestFit="1" customWidth="1"/>
    <col min="76" max="76" width="12.75" bestFit="1" customWidth="1"/>
    <col min="77" max="77" width="23.25" bestFit="1" customWidth="1"/>
    <col min="78" max="78" width="3.375" customWidth="1"/>
    <col min="79" max="79" width="3.625" customWidth="1"/>
    <col min="80" max="80" width="2.875" bestFit="1" customWidth="1"/>
    <col min="81" max="81" width="33" bestFit="1" customWidth="1"/>
    <col min="82" max="82" width="12.75" bestFit="1" customWidth="1"/>
    <col min="83" max="83" width="23.25" bestFit="1" customWidth="1"/>
    <col min="84" max="84" width="3.375" customWidth="1"/>
    <col min="85" max="85" width="3.625" customWidth="1"/>
    <col min="86" max="86" width="2.875" bestFit="1" customWidth="1"/>
    <col min="87" max="87" width="33" bestFit="1" customWidth="1"/>
    <col min="88" max="88" width="12.75" bestFit="1" customWidth="1"/>
    <col min="89" max="89" width="23.25" bestFit="1" customWidth="1"/>
    <col min="90" max="90" width="3.375" customWidth="1"/>
    <col min="91" max="91" width="3.625" customWidth="1"/>
    <col min="92" max="92" width="2.875" bestFit="1" customWidth="1"/>
    <col min="93" max="93" width="33" bestFit="1" customWidth="1"/>
    <col min="94" max="94" width="12.75" bestFit="1" customWidth="1"/>
    <col min="95" max="95" width="23.25" bestFit="1" customWidth="1"/>
    <col min="96" max="96" width="3.375" customWidth="1"/>
    <col min="97" max="97" width="3.625" customWidth="1"/>
    <col min="98" max="98" width="2.875" bestFit="1" customWidth="1"/>
    <col min="99" max="99" width="33" bestFit="1" customWidth="1"/>
    <col min="100" max="100" width="12.75" bestFit="1" customWidth="1"/>
    <col min="101" max="101" width="23.25" bestFit="1" customWidth="1"/>
    <col min="102" max="102" width="3.375" customWidth="1"/>
    <col min="103" max="103" width="3.625" customWidth="1"/>
    <col min="104" max="104" width="2.875" bestFit="1" customWidth="1"/>
    <col min="105" max="105" width="33" bestFit="1" customWidth="1"/>
    <col min="106" max="106" width="12.75" bestFit="1" customWidth="1"/>
    <col min="107" max="107" width="23.25" bestFit="1" customWidth="1"/>
    <col min="108" max="108" width="3.375" customWidth="1"/>
    <col min="109" max="109" width="3.625" customWidth="1"/>
    <col min="110" max="110" width="2.875" bestFit="1" customWidth="1"/>
    <col min="111" max="111" width="33" bestFit="1" customWidth="1"/>
    <col min="112" max="112" width="12.75" bestFit="1" customWidth="1"/>
    <col min="113" max="113" width="23.25" bestFit="1" customWidth="1"/>
    <col min="114" max="114" width="3.375" customWidth="1"/>
    <col min="115" max="115" width="3.625" customWidth="1"/>
    <col min="116" max="116" width="2.875" bestFit="1" customWidth="1"/>
    <col min="117" max="117" width="33" bestFit="1" customWidth="1"/>
    <col min="118" max="118" width="12.75" bestFit="1" customWidth="1"/>
    <col min="119" max="119" width="23.25" bestFit="1" customWidth="1"/>
    <col min="120" max="120" width="3.375" customWidth="1"/>
    <col min="121" max="121" width="3.625" customWidth="1"/>
    <col min="122" max="122" width="2.875" bestFit="1" customWidth="1"/>
    <col min="123" max="123" width="33" bestFit="1" customWidth="1"/>
    <col min="124" max="124" width="12.75" bestFit="1" customWidth="1"/>
    <col min="125" max="125" width="23.25" bestFit="1" customWidth="1"/>
    <col min="126" max="126" width="3.375" customWidth="1"/>
    <col min="127" max="127" width="3.625" customWidth="1"/>
    <col min="128" max="128" width="2.875" bestFit="1" customWidth="1"/>
    <col min="129" max="129" width="33" bestFit="1" customWidth="1"/>
    <col min="130" max="130" width="12.75" bestFit="1" customWidth="1"/>
    <col min="131" max="131" width="23.25" bestFit="1" customWidth="1"/>
    <col min="132" max="132" width="3.375" customWidth="1"/>
  </cols>
  <sheetData>
    <row r="3" spans="2:132">
      <c r="AB3">
        <v>9</v>
      </c>
      <c r="BK3">
        <v>15</v>
      </c>
      <c r="BQ3">
        <v>16</v>
      </c>
      <c r="BW3">
        <v>17</v>
      </c>
    </row>
    <row r="4" spans="2:132" ht="15" thickBot="1"/>
    <row r="5" spans="2:132" ht="15.75">
      <c r="B5" s="48" t="s">
        <v>277</v>
      </c>
      <c r="C5" s="49" t="str">
        <f>'PRODUCT-SPRINT BACKLOG'!$F$5</f>
        <v>1-/ PINICIO/DALÍ-LOG-/LAYOUT</v>
      </c>
      <c r="D5" s="50" t="s">
        <v>278</v>
      </c>
      <c r="E5" s="49" t="str">
        <f>'PRODUCT-SPRINT BACKLOG'!$L$5</f>
        <v>SPRINT BACKLOG-SEM2</v>
      </c>
      <c r="F5" s="51"/>
      <c r="H5" s="48" t="s">
        <v>277</v>
      </c>
      <c r="I5" s="49" t="str">
        <f>'PRODUCT-SPRINT BACKLOG'!$F$6</f>
        <v>2-/ PINICIO/DALÍ-LOG-/Tipografía</v>
      </c>
      <c r="J5" s="50" t="s">
        <v>278</v>
      </c>
      <c r="K5" s="49" t="str">
        <f>'PRODUCT-SPRINT BACKLOG'!$L$6</f>
        <v>SPRINT BACKLOG-SEM3</v>
      </c>
      <c r="L5" s="51"/>
      <c r="N5" s="48" t="s">
        <v>277</v>
      </c>
      <c r="O5" s="49" t="str">
        <f>'PRODUCT-SPRINT BACKLOG'!$F$7</f>
        <v>3-/ PINICIO/DALÍ-LOG-/BANNER</v>
      </c>
      <c r="P5" s="50" t="s">
        <v>278</v>
      </c>
      <c r="Q5" s="49" t="str">
        <f>'PRODUCT-SPRINT BACKLOG'!$L$7</f>
        <v>SPRINT BACKLOG-SEM4</v>
      </c>
      <c r="R5" s="51"/>
      <c r="T5" s="48" t="s">
        <v>277</v>
      </c>
      <c r="U5" s="49" t="str">
        <f>'PRODUCT-SPRINT BACKLOG'!$F$8</f>
        <v>4-/ PINICIO/DALÍ-LOG-/MENÚ</v>
      </c>
      <c r="V5" s="50" t="s">
        <v>278</v>
      </c>
      <c r="W5" s="49" t="str">
        <f>'PRODUCT-SPRINT BACKLOG'!$L$8</f>
        <v>SPRINT BACKLOG-SEM1</v>
      </c>
      <c r="X5" s="51"/>
      <c r="Z5" s="48" t="s">
        <v>277</v>
      </c>
      <c r="AA5" s="49" t="str">
        <f>'PRODUCT-SPRINT BACKLOG'!$F$9</f>
        <v>5-/ PREGISTRO_CONTACTO/DALI-LOG-/CAMPOS</v>
      </c>
      <c r="AB5" s="50" t="s">
        <v>278</v>
      </c>
      <c r="AC5" s="49" t="str">
        <f>'PRODUCT-SPRINT BACKLOG'!$L$9</f>
        <v>SPRINT BACKLOG-SEM2</v>
      </c>
      <c r="AD5" s="51"/>
      <c r="AF5" s="48" t="s">
        <v>277</v>
      </c>
      <c r="AG5" s="49" t="str">
        <f>'PRODUCT-SPRINT BACKLOG'!$F$10</f>
        <v xml:space="preserve">6-/ PREGISTRO_CONTACTO/DALI-LOG-/SERVIDOR </v>
      </c>
      <c r="AH5" s="50" t="s">
        <v>278</v>
      </c>
      <c r="AI5" s="49" t="str">
        <f>'PRODUCT-SPRINT BACKLOG'!$L$10</f>
        <v>SPRINT BACKLOG-SEM1</v>
      </c>
      <c r="AJ5" s="51"/>
      <c r="AL5" s="48" t="s">
        <v>277</v>
      </c>
      <c r="AM5" s="49" t="str">
        <f>'PRODUCT-SPRINT BACKLOG'!$F$11</f>
        <v>7-/ PREGISTRO_CONTACTO/DALI-LOG-/LOGIN</v>
      </c>
      <c r="AN5" s="50" t="s">
        <v>278</v>
      </c>
      <c r="AO5" s="49" t="str">
        <f>'PRODUCT-SPRINT BACKLOG'!$L$11</f>
        <v>SPRINT BACKLOG-SEM1</v>
      </c>
      <c r="AP5" s="51"/>
      <c r="AR5" s="48" t="s">
        <v>277</v>
      </c>
      <c r="AS5" s="49" t="str">
        <f>'PRODUCT-SPRINT BACKLOG'!$F$12</f>
        <v>8-/ PAPRENDIZAJE_PORTAL/DALI-LOG-/DISEÑO_LAYOUT</v>
      </c>
      <c r="AT5" s="50" t="s">
        <v>278</v>
      </c>
      <c r="AU5" s="49" t="str">
        <f>'PRODUCT-SPRINT BACKLOG'!$L$12</f>
        <v>SPRINT BACKLOG-SEM2</v>
      </c>
      <c r="AV5" s="51"/>
      <c r="AX5" s="48" t="s">
        <v>277</v>
      </c>
      <c r="AY5" s="49" t="str">
        <f>'PRODUCT-SPRINT BACKLOG'!$F$13</f>
        <v>9-/ PAPRENDIZAJE_PORTAL/DALI-LOG-/MENU_PORTAL</v>
      </c>
      <c r="AZ5" s="50" t="s">
        <v>278</v>
      </c>
      <c r="BA5" s="49" t="str">
        <f>'PRODUCT-SPRINT BACKLOG'!$L$13</f>
        <v>SPRINT BACKLOG-SEM2</v>
      </c>
      <c r="BB5" s="51"/>
      <c r="BD5" s="48" t="s">
        <v>277</v>
      </c>
      <c r="BE5" s="49" t="str">
        <f>'PRODUCT-SPRINT BACKLOG'!$F$14</f>
        <v>10-/ PAPRENDIZAJE_PORTAL/DALI-LOG-/NAVEGACIÓN</v>
      </c>
      <c r="BF5" s="50" t="s">
        <v>278</v>
      </c>
      <c r="BG5" s="49" t="str">
        <f>'PRODUCT-SPRINT BACKLOG'!$L$14</f>
        <v>SPRINT BACKLOG-SEM1</v>
      </c>
      <c r="BH5" s="51"/>
      <c r="BJ5" s="48" t="s">
        <v>277</v>
      </c>
      <c r="BK5" s="49" t="str">
        <f>'PRODUCT-SPRINT BACKLOG'!$F$15</f>
        <v>11-/ PAPRENDIZAJE_PORTAL/DALI-LOG-/LINK'S</v>
      </c>
      <c r="BL5" s="50" t="s">
        <v>278</v>
      </c>
      <c r="BM5" s="49" t="str">
        <f>'PRODUCT-SPRINT BACKLOG'!$L$15</f>
        <v>SPRINT BACKLOG-SEM1</v>
      </c>
      <c r="BN5" s="51"/>
      <c r="BP5" s="48" t="s">
        <v>277</v>
      </c>
      <c r="BQ5" s="49" t="str">
        <f>'PRODUCT-SPRINT BACKLOG'!$F$16</f>
        <v>12-/ PCOMENTARIOS_CALIF/DALI-LOG-/COMENT_LAYOUT</v>
      </c>
      <c r="BR5" s="50" t="s">
        <v>278</v>
      </c>
      <c r="BS5" s="49" t="str">
        <f>'PRODUCT-SPRINT BACKLOG'!$L$16</f>
        <v>SPRINT BACKLOG-SEM2</v>
      </c>
      <c r="BT5" s="51"/>
      <c r="BV5" s="48" t="s">
        <v>277</v>
      </c>
      <c r="BW5" s="49" t="str">
        <f>'PRODUCT-SPRINT BACKLOG'!$F$17</f>
        <v>13-/ PRESPONSIVE/DALI-LOG-/RESPONSIVE_800PX</v>
      </c>
      <c r="BX5" s="50" t="s">
        <v>278</v>
      </c>
      <c r="BY5" s="49" t="str">
        <f>'PRODUCT-SPRINT BACKLOG'!$L$17</f>
        <v>SPRINT BACKLOG-SEM2</v>
      </c>
      <c r="BZ5" s="51"/>
      <c r="CB5" s="48" t="s">
        <v>277</v>
      </c>
      <c r="CC5" s="49" t="str">
        <f>'PRODUCT-SPRINT BACKLOG'!$F$18</f>
        <v>14-/ PCOMENTARIOS_CALIF/DALI-LOG-/PUBLICACIÓN</v>
      </c>
      <c r="CD5" s="50" t="s">
        <v>278</v>
      </c>
      <c r="CE5" s="49" t="str">
        <f>'PRODUCT-SPRINT BACKLOG'!$L$18</f>
        <v>SPRINT BACKLOG-SEM4</v>
      </c>
      <c r="CF5" s="51"/>
      <c r="CH5" s="48" t="s">
        <v>277</v>
      </c>
      <c r="CI5" s="49" t="str">
        <f>'PRODUCT-SPRINT BACKLOG'!$F$19</f>
        <v>15-/ PCOMENTARIOS_CALIF/DALI-LOG-/CARACTERES</v>
      </c>
      <c r="CJ5" s="50" t="s">
        <v>278</v>
      </c>
      <c r="CK5" s="49" t="str">
        <f>'PRODUCT-SPRINT BACKLOG'!$L$19</f>
        <v>SPRINT BACKLOG-SEM4</v>
      </c>
      <c r="CL5" s="51"/>
      <c r="CN5" s="48" t="s">
        <v>277</v>
      </c>
      <c r="CO5" s="49" t="str">
        <f>'PRODUCT-SPRINT BACKLOG'!$F$20</f>
        <v>16-/ PCOMENTARIOS_CALIF/DALI-LOG-/DESCRIPCION</v>
      </c>
      <c r="CP5" s="50" t="s">
        <v>278</v>
      </c>
      <c r="CQ5" s="49" t="str">
        <f>'PRODUCT-SPRINT BACKLOG'!$L$20</f>
        <v>SPRINT BACKLOG-SEM1</v>
      </c>
      <c r="CR5" s="51"/>
      <c r="CT5" s="48" t="s">
        <v>277</v>
      </c>
      <c r="CU5" s="49" t="str">
        <f>'PRODUCT-SPRINT BACKLOG'!$F$21</f>
        <v>17-/ PEXAMEN_VOCA/DALI-LOG-/LAYOUT_EXAMEN</v>
      </c>
      <c r="CV5" s="50" t="s">
        <v>278</v>
      </c>
      <c r="CW5" s="49" t="str">
        <f>'PRODUCT-SPRINT BACKLOG'!$L$21</f>
        <v>SPRINT BACKLOG-SEM4</v>
      </c>
      <c r="CX5" s="51"/>
      <c r="CZ5" s="48" t="s">
        <v>277</v>
      </c>
      <c r="DA5" s="49" t="str">
        <f>'PRODUCT-SPRINT BACKLOG'!$F$22</f>
        <v>18-/ PEXAMEN_VOCA/DALI-LOG-/CAMPOS_EXAMEN</v>
      </c>
      <c r="DB5" s="50" t="s">
        <v>278</v>
      </c>
      <c r="DC5" s="49" t="str">
        <f>'PRODUCT-SPRINT BACKLOG'!$L$22</f>
        <v>SPRINT BACKLOG-SEM3</v>
      </c>
      <c r="DD5" s="51"/>
      <c r="DF5" s="48" t="s">
        <v>277</v>
      </c>
      <c r="DG5" s="49" t="str">
        <f>'PRODUCT-SPRINT BACKLOG'!$F$23</f>
        <v>19-/ PINICIO/DALI-LOG-/LOGOTIPO</v>
      </c>
      <c r="DH5" s="50" t="s">
        <v>278</v>
      </c>
      <c r="DI5" s="49" t="str">
        <f>'PRODUCT-SPRINT BACKLOG'!$L$23</f>
        <v>SPRINT BACKLOG-SEM1</v>
      </c>
      <c r="DJ5" s="51"/>
      <c r="DL5" s="48" t="s">
        <v>277</v>
      </c>
      <c r="DM5" s="49" t="str">
        <f>'PRODUCT-SPRINT BACKLOG'!$F$24</f>
        <v>20-/ SCROLL_CARRUSELL/DALI-LOG-/SCROL_VIDEOS</v>
      </c>
      <c r="DN5" s="50" t="s">
        <v>278</v>
      </c>
      <c r="DO5" s="49" t="str">
        <f>'PRODUCT-SPRINT BACKLOG'!$L$24</f>
        <v>SPRINT BACKLOG-SEM2</v>
      </c>
      <c r="DP5" s="51"/>
      <c r="DR5" s="48" t="s">
        <v>277</v>
      </c>
      <c r="DS5" s="49" t="str">
        <f>'PRODUCT-SPRINT BACKLOG'!$F$25</f>
        <v>21-/ MAS INFORMACION /DALI-LOG-/INFORMACION_REPRODUCCION</v>
      </c>
      <c r="DT5" s="50" t="s">
        <v>278</v>
      </c>
      <c r="DU5" s="49" t="str">
        <f>'PRODUCT-SPRINT BACKLOG'!$L$25</f>
        <v>SPRINT BACKLOG-SEM2</v>
      </c>
      <c r="DV5" s="51"/>
      <c r="DX5" s="48" t="s">
        <v>277</v>
      </c>
      <c r="DY5" s="49" t="str">
        <f>'PRODUCT-SPRINT BACKLOG'!$F$26</f>
        <v>22-/ PCERTIFICACION_FINALIZACION/DALI-LOG-/CERTIFICACIÓN</v>
      </c>
      <c r="DZ5" s="50" t="s">
        <v>278</v>
      </c>
      <c r="EA5" s="49" t="str">
        <f>'PRODUCT-SPRINT BACKLOG'!$L$26</f>
        <v>SPRINT BACKLOG-SEM4</v>
      </c>
      <c r="EB5" s="51"/>
    </row>
    <row r="6" spans="2:132" ht="15.75">
      <c r="B6" s="52"/>
      <c r="C6" s="53" t="s">
        <v>281</v>
      </c>
      <c r="D6" s="54" t="str">
        <f>'PRODUCT-SPRINT BACKLOG'!$H$5</f>
        <v>LAYOUT</v>
      </c>
      <c r="E6" s="54"/>
      <c r="F6" s="55"/>
      <c r="H6" s="52"/>
      <c r="I6" s="53" t="s">
        <v>281</v>
      </c>
      <c r="J6" s="54" t="str">
        <f>'PRODUCT-SPRINT BACKLOG'!$H$6</f>
        <v>Tipografía</v>
      </c>
      <c r="K6" s="54"/>
      <c r="L6" s="55"/>
      <c r="N6" s="52"/>
      <c r="O6" s="53" t="s">
        <v>281</v>
      </c>
      <c r="P6" s="54" t="str">
        <f>'PRODUCT-SPRINT BACKLOG'!$H$7</f>
        <v>BANNER</v>
      </c>
      <c r="Q6" s="54"/>
      <c r="R6" s="55"/>
      <c r="T6" s="52"/>
      <c r="U6" s="53" t="s">
        <v>281</v>
      </c>
      <c r="V6" s="54" t="str">
        <f>'PRODUCT-SPRINT BACKLOG'!$H$8</f>
        <v>MENÚ</v>
      </c>
      <c r="W6" s="54"/>
      <c r="X6" s="55"/>
      <c r="Z6" s="52"/>
      <c r="AA6" s="53" t="s">
        <v>281</v>
      </c>
      <c r="AB6" s="54" t="str">
        <f>'PRODUCT-SPRINT BACKLOG'!$H$9</f>
        <v>CAMPOS</v>
      </c>
      <c r="AC6" s="54"/>
      <c r="AD6" s="55"/>
      <c r="AF6" s="52"/>
      <c r="AG6" s="53" t="s">
        <v>281</v>
      </c>
      <c r="AH6" s="54" t="str">
        <f>'PRODUCT-SPRINT BACKLOG'!$H$10</f>
        <v xml:space="preserve">SERVIDOR </v>
      </c>
      <c r="AI6" s="54"/>
      <c r="AJ6" s="55"/>
      <c r="AL6" s="52"/>
      <c r="AM6" s="53" t="s">
        <v>281</v>
      </c>
      <c r="AN6" s="54" t="str">
        <f>'PRODUCT-SPRINT BACKLOG'!$H$11</f>
        <v>LOGIN</v>
      </c>
      <c r="AO6" s="54"/>
      <c r="AP6" s="55"/>
      <c r="AR6" s="52"/>
      <c r="AS6" s="53" t="s">
        <v>281</v>
      </c>
      <c r="AT6" s="54" t="str">
        <f>'PRODUCT-SPRINT BACKLOG'!$H$12</f>
        <v>DISEÑO_LAYOUT</v>
      </c>
      <c r="AU6" s="54"/>
      <c r="AV6" s="55"/>
      <c r="AX6" s="52"/>
      <c r="AY6" s="53" t="s">
        <v>281</v>
      </c>
      <c r="AZ6" s="54" t="str">
        <f>'PRODUCT-SPRINT BACKLOG'!$H$13</f>
        <v>MENU_PORTAL</v>
      </c>
      <c r="BA6" s="54"/>
      <c r="BB6" s="55"/>
      <c r="BD6" s="52"/>
      <c r="BE6" s="53" t="s">
        <v>281</v>
      </c>
      <c r="BF6" s="54" t="str">
        <f>'PRODUCT-SPRINT BACKLOG'!$H$14</f>
        <v>NAVEGACIÓN</v>
      </c>
      <c r="BG6" s="54"/>
      <c r="BH6" s="55"/>
      <c r="BJ6" s="52"/>
      <c r="BK6" s="53" t="s">
        <v>281</v>
      </c>
      <c r="BL6" s="54" t="str">
        <f>'PRODUCT-SPRINT BACKLOG'!$H$15</f>
        <v>LINK'S</v>
      </c>
      <c r="BM6" s="54"/>
      <c r="BN6" s="55"/>
      <c r="BP6" s="52"/>
      <c r="BQ6" s="53" t="s">
        <v>281</v>
      </c>
      <c r="BR6" s="54" t="str">
        <f>'PRODUCT-SPRINT BACKLOG'!$H$16</f>
        <v>COMENT_LAYOUT</v>
      </c>
      <c r="BS6" s="54"/>
      <c r="BT6" s="55"/>
      <c r="BV6" s="52"/>
      <c r="BW6" s="53" t="s">
        <v>281</v>
      </c>
      <c r="BX6" s="54" t="str">
        <f>'PRODUCT-SPRINT BACKLOG'!$H$17</f>
        <v>RESPONSIVE_800PX</v>
      </c>
      <c r="BY6" s="54"/>
      <c r="BZ6" s="55"/>
      <c r="CB6" s="52"/>
      <c r="CC6" s="53" t="s">
        <v>281</v>
      </c>
      <c r="CD6" s="54" t="str">
        <f>'PRODUCT-SPRINT BACKLOG'!$H$18</f>
        <v>PUBLICACIÓN</v>
      </c>
      <c r="CE6" s="54"/>
      <c r="CF6" s="55"/>
      <c r="CH6" s="52"/>
      <c r="CI6" s="53" t="s">
        <v>281</v>
      </c>
      <c r="CJ6" s="54" t="str">
        <f>'PRODUCT-SPRINT BACKLOG'!$H$19</f>
        <v>CARACTERES</v>
      </c>
      <c r="CK6" s="54"/>
      <c r="CL6" s="55"/>
      <c r="CN6" s="52"/>
      <c r="CO6" s="53" t="s">
        <v>281</v>
      </c>
      <c r="CP6" s="54" t="str">
        <f>'PRODUCT-SPRINT BACKLOG'!$H$20</f>
        <v>DESCRIPCION</v>
      </c>
      <c r="CQ6" s="54"/>
      <c r="CR6" s="55"/>
      <c r="CT6" s="52"/>
      <c r="CU6" s="53" t="s">
        <v>281</v>
      </c>
      <c r="CV6" s="54" t="str">
        <f>'PRODUCT-SPRINT BACKLOG'!$H$21</f>
        <v>LAYOUT_EXAMEN</v>
      </c>
      <c r="CW6" s="54"/>
      <c r="CX6" s="55"/>
      <c r="CZ6" s="52"/>
      <c r="DA6" s="53" t="s">
        <v>281</v>
      </c>
      <c r="DB6" s="54" t="str">
        <f>'PRODUCT-SPRINT BACKLOG'!$H$22</f>
        <v>CAMPOS_EXAMEN</v>
      </c>
      <c r="DC6" s="54"/>
      <c r="DD6" s="55"/>
      <c r="DF6" s="52"/>
      <c r="DG6" s="53" t="s">
        <v>281</v>
      </c>
      <c r="DH6" s="54" t="str">
        <f>'PRODUCT-SPRINT BACKLOG'!$H$23</f>
        <v>LOGOTIPO</v>
      </c>
      <c r="DI6" s="54"/>
      <c r="DJ6" s="55"/>
      <c r="DL6" s="52"/>
      <c r="DM6" s="53" t="s">
        <v>281</v>
      </c>
      <c r="DN6" s="54" t="str">
        <f>'PRODUCT-SPRINT BACKLOG'!$H$24</f>
        <v>SCROL_VIDEOS</v>
      </c>
      <c r="DO6" s="54"/>
      <c r="DP6" s="55"/>
      <c r="DR6" s="52"/>
      <c r="DS6" s="53" t="s">
        <v>281</v>
      </c>
      <c r="DT6" s="54" t="str">
        <f>'PRODUCT-SPRINT BACKLOG'!$H$25</f>
        <v>INFORMACION_REPRODUCCION</v>
      </c>
      <c r="DU6" s="54"/>
      <c r="DV6" s="55"/>
      <c r="DX6" s="52"/>
      <c r="DY6" s="53" t="s">
        <v>281</v>
      </c>
      <c r="DZ6" s="54" t="str">
        <f>'PRODUCT-SPRINT BACKLOG'!$H$26</f>
        <v>CERTIFICACIÓN</v>
      </c>
      <c r="EA6" s="54"/>
      <c r="EB6" s="55"/>
    </row>
    <row r="7" spans="2:132">
      <c r="B7" s="52"/>
      <c r="C7" s="54"/>
      <c r="D7" s="54"/>
      <c r="E7" s="54"/>
      <c r="F7" s="55"/>
      <c r="H7" s="52"/>
      <c r="I7" s="54"/>
      <c r="J7" s="54"/>
      <c r="K7" s="54"/>
      <c r="L7" s="55"/>
      <c r="N7" s="52"/>
      <c r="O7" s="54"/>
      <c r="P7" s="54"/>
      <c r="Q7" s="54"/>
      <c r="R7" s="55"/>
      <c r="T7" s="52"/>
      <c r="U7" s="54"/>
      <c r="V7" s="54"/>
      <c r="W7" s="54"/>
      <c r="X7" s="55"/>
      <c r="Z7" s="52"/>
      <c r="AA7" s="54"/>
      <c r="AB7" s="54"/>
      <c r="AC7" s="54"/>
      <c r="AD7" s="55"/>
      <c r="AF7" s="52"/>
      <c r="AG7" s="54"/>
      <c r="AH7" s="54"/>
      <c r="AI7" s="54"/>
      <c r="AJ7" s="55"/>
      <c r="AL7" s="52"/>
      <c r="AM7" s="54"/>
      <c r="AN7" s="54"/>
      <c r="AO7" s="54"/>
      <c r="AP7" s="55"/>
      <c r="AR7" s="52"/>
      <c r="AS7" s="54"/>
      <c r="AT7" s="54"/>
      <c r="AU7" s="54"/>
      <c r="AV7" s="55"/>
      <c r="AX7" s="52"/>
      <c r="AY7" s="54"/>
      <c r="AZ7" s="54"/>
      <c r="BA7" s="54"/>
      <c r="BB7" s="55"/>
      <c r="BD7" s="52"/>
      <c r="BE7" s="54"/>
      <c r="BF7" s="54"/>
      <c r="BG7" s="54"/>
      <c r="BH7" s="55"/>
      <c r="BJ7" s="52"/>
      <c r="BK7" s="54"/>
      <c r="BL7" s="54"/>
      <c r="BM7" s="54"/>
      <c r="BN7" s="55"/>
      <c r="BP7" s="52"/>
      <c r="BQ7" s="54"/>
      <c r="BR7" s="54"/>
      <c r="BS7" s="54"/>
      <c r="BT7" s="55"/>
      <c r="BV7" s="52"/>
      <c r="BW7" s="54"/>
      <c r="BX7" s="54"/>
      <c r="BY7" s="54"/>
      <c r="BZ7" s="55"/>
      <c r="CB7" s="52"/>
      <c r="CC7" s="54"/>
      <c r="CD7" s="54"/>
      <c r="CE7" s="54"/>
      <c r="CF7" s="55"/>
      <c r="CH7" s="52"/>
      <c r="CI7" s="54"/>
      <c r="CJ7" s="54"/>
      <c r="CK7" s="54"/>
      <c r="CL7" s="55"/>
      <c r="CN7" s="52"/>
      <c r="CO7" s="54"/>
      <c r="CP7" s="54"/>
      <c r="CQ7" s="54"/>
      <c r="CR7" s="55"/>
      <c r="CT7" s="52"/>
      <c r="CU7" s="54"/>
      <c r="CV7" s="54"/>
      <c r="CW7" s="54"/>
      <c r="CX7" s="55"/>
      <c r="CZ7" s="52"/>
      <c r="DA7" s="54"/>
      <c r="DB7" s="54"/>
      <c r="DC7" s="54"/>
      <c r="DD7" s="55"/>
      <c r="DF7" s="52"/>
      <c r="DG7" s="54"/>
      <c r="DH7" s="54"/>
      <c r="DI7" s="54"/>
      <c r="DJ7" s="55"/>
      <c r="DL7" s="52"/>
      <c r="DM7" s="54"/>
      <c r="DN7" s="54"/>
      <c r="DO7" s="54"/>
      <c r="DP7" s="55"/>
      <c r="DR7" s="52"/>
      <c r="DS7" s="54"/>
      <c r="DT7" s="54"/>
      <c r="DU7" s="54"/>
      <c r="DV7" s="55"/>
      <c r="DX7" s="52"/>
      <c r="DY7" s="54"/>
      <c r="DZ7" s="54"/>
      <c r="EA7" s="54"/>
      <c r="EB7" s="55"/>
    </row>
    <row r="8" spans="2:132" ht="16.5" thickBot="1">
      <c r="B8" s="52"/>
      <c r="C8" s="53" t="s">
        <v>320</v>
      </c>
      <c r="D8" s="54"/>
      <c r="E8" s="54"/>
      <c r="F8" s="55"/>
      <c r="H8" s="52"/>
      <c r="I8" s="53" t="s">
        <v>320</v>
      </c>
      <c r="J8" s="54"/>
      <c r="K8" s="54"/>
      <c r="L8" s="55"/>
      <c r="N8" s="52"/>
      <c r="O8" s="53" t="s">
        <v>320</v>
      </c>
      <c r="P8" s="54"/>
      <c r="Q8" s="54"/>
      <c r="R8" s="55"/>
      <c r="T8" s="52"/>
      <c r="U8" s="53" t="s">
        <v>320</v>
      </c>
      <c r="V8" s="54"/>
      <c r="W8" s="54"/>
      <c r="X8" s="55"/>
      <c r="Z8" s="52"/>
      <c r="AA8" s="53" t="s">
        <v>320</v>
      </c>
      <c r="AB8" s="54"/>
      <c r="AC8" s="54"/>
      <c r="AD8" s="55"/>
      <c r="AF8" s="52"/>
      <c r="AG8" s="53" t="s">
        <v>320</v>
      </c>
      <c r="AH8" s="54"/>
      <c r="AI8" s="54"/>
      <c r="AJ8" s="55"/>
      <c r="AL8" s="52"/>
      <c r="AM8" s="53" t="s">
        <v>320</v>
      </c>
      <c r="AN8" s="54"/>
      <c r="AO8" s="54"/>
      <c r="AP8" s="55"/>
      <c r="AR8" s="52"/>
      <c r="AS8" s="53" t="s">
        <v>320</v>
      </c>
      <c r="AT8" s="54"/>
      <c r="AU8" s="54"/>
      <c r="AV8" s="55"/>
      <c r="AX8" s="52"/>
      <c r="AY8" s="53" t="s">
        <v>320</v>
      </c>
      <c r="AZ8" s="54"/>
      <c r="BA8" s="54"/>
      <c r="BB8" s="55"/>
      <c r="BD8" s="52"/>
      <c r="BE8" s="53" t="s">
        <v>320</v>
      </c>
      <c r="BF8" s="54"/>
      <c r="BG8" s="54"/>
      <c r="BH8" s="55"/>
      <c r="BJ8" s="52"/>
      <c r="BK8" s="53" t="s">
        <v>320</v>
      </c>
      <c r="BL8" s="54"/>
      <c r="BM8" s="54"/>
      <c r="BN8" s="55"/>
      <c r="BP8" s="52"/>
      <c r="BQ8" s="53" t="s">
        <v>320</v>
      </c>
      <c r="BR8" s="54"/>
      <c r="BS8" s="54"/>
      <c r="BT8" s="55"/>
      <c r="BV8" s="52"/>
      <c r="BW8" s="53" t="s">
        <v>320</v>
      </c>
      <c r="BX8" s="54"/>
      <c r="BY8" s="54"/>
      <c r="BZ8" s="55"/>
      <c r="CB8" s="52"/>
      <c r="CC8" s="53" t="s">
        <v>320</v>
      </c>
      <c r="CD8" s="54"/>
      <c r="CE8" s="54"/>
      <c r="CF8" s="55"/>
      <c r="CH8" s="52"/>
      <c r="CI8" s="53" t="s">
        <v>320</v>
      </c>
      <c r="CJ8" s="54"/>
      <c r="CK8" s="54"/>
      <c r="CL8" s="55"/>
      <c r="CN8" s="52"/>
      <c r="CO8" s="53" t="s">
        <v>320</v>
      </c>
      <c r="CP8" s="54"/>
      <c r="CQ8" s="54"/>
      <c r="CR8" s="55"/>
      <c r="CT8" s="52"/>
      <c r="CU8" s="53" t="s">
        <v>320</v>
      </c>
      <c r="CV8" s="54"/>
      <c r="CW8" s="54"/>
      <c r="CX8" s="55"/>
      <c r="CZ8" s="52"/>
      <c r="DA8" s="53" t="s">
        <v>320</v>
      </c>
      <c r="DB8" s="54"/>
      <c r="DC8" s="54"/>
      <c r="DD8" s="55"/>
      <c r="DF8" s="52"/>
      <c r="DG8" s="53" t="s">
        <v>320</v>
      </c>
      <c r="DH8" s="54"/>
      <c r="DI8" s="54"/>
      <c r="DJ8" s="55"/>
      <c r="DL8" s="52"/>
      <c r="DM8" s="53" t="s">
        <v>320</v>
      </c>
      <c r="DN8" s="54"/>
      <c r="DO8" s="54"/>
      <c r="DP8" s="55"/>
      <c r="DR8" s="52"/>
      <c r="DS8" s="53" t="s">
        <v>320</v>
      </c>
      <c r="DT8" s="54"/>
      <c r="DU8" s="54"/>
      <c r="DV8" s="55"/>
      <c r="DX8" s="52"/>
      <c r="DY8" s="53" t="s">
        <v>320</v>
      </c>
      <c r="DZ8" s="54"/>
      <c r="EA8" s="54"/>
      <c r="EB8" s="55"/>
    </row>
    <row r="9" spans="2:132" ht="15" customHeight="1">
      <c r="B9" s="52"/>
      <c r="C9" s="290" t="str">
        <f>'PRODUCT-SPRINT BACKLOG'!$G$5</f>
        <v>Se necesita desarrollar Prototipo y esquema general, con la finalidad de generar estándares de diseño y funcionalidad UX-UI</v>
      </c>
      <c r="D9" s="291"/>
      <c r="E9" s="292"/>
      <c r="F9" s="55"/>
      <c r="H9" s="52"/>
      <c r="I9" s="290" t="str">
        <f>'PRODUCT-SPRINT BACKLOG'!$G$6</f>
        <v>Se necesita desarrollar Diseño de tipografía y estilos con la finalidad de estandarizar diseños y generar identidad de marca.</v>
      </c>
      <c r="J9" s="291"/>
      <c r="K9" s="292"/>
      <c r="L9" s="55"/>
      <c r="N9" s="52"/>
      <c r="O9" s="290" t="str">
        <f>'PRODUCT-SPRINT BACKLOG'!$G$7</f>
        <v>Se necesita desarrollar Banner´s de publicidad buscando colocar los sku de oportunidad.</v>
      </c>
      <c r="P9" s="291"/>
      <c r="Q9" s="292"/>
      <c r="R9" s="55"/>
      <c r="T9" s="52"/>
      <c r="U9" s="290" t="str">
        <f>'PRODUCT-SPRINT BACKLOG'!$G$8</f>
        <v>Se necesita desarrollar Diseño de Menús de navegación con la finalidad de generar estándares de diseño y funcionalidad UX-UI</v>
      </c>
      <c r="V9" s="291"/>
      <c r="W9" s="292"/>
      <c r="X9" s="55"/>
      <c r="Z9" s="52"/>
      <c r="AA9" s="290" t="str">
        <f>'PRODUCT-SPRINT BACKLOG'!$G$9</f>
        <v xml:space="preserve">Se requiere diseñar los campos que tendrá en registro principal para los beneficios de usuarios registrados </v>
      </c>
      <c r="AB9" s="291"/>
      <c r="AC9" s="292"/>
      <c r="AD9" s="55"/>
      <c r="AF9" s="52"/>
      <c r="AG9" s="290" t="str">
        <f>'PRODUCT-SPRINT BACKLOG'!$G$10</f>
        <v xml:space="preserve">Se requiere alojar la información en una base de datos en el host o servidor </v>
      </c>
      <c r="AH9" s="291"/>
      <c r="AI9" s="292"/>
      <c r="AJ9" s="55"/>
      <c r="AL9" s="52"/>
      <c r="AM9" s="290" t="str">
        <f>'PRODUCT-SPRINT BACKLOG'!$G$11</f>
        <v>Se requiere diseñar el layout de cómo estará la pagina de LOGIN</v>
      </c>
      <c r="AN9" s="291"/>
      <c r="AO9" s="292"/>
      <c r="AP9" s="55"/>
      <c r="AR9" s="52"/>
      <c r="AS9" s="290" t="str">
        <f>'PRODUCT-SPRINT BACKLOG'!$G$12</f>
        <v>Se requiere diseñar el layout de cómo estará la pagina o el portal de aprendizaje.</v>
      </c>
      <c r="AT9" s="291"/>
      <c r="AU9" s="292"/>
      <c r="AV9" s="55"/>
      <c r="AX9" s="52"/>
      <c r="AY9" s="290" t="str">
        <f>'PRODUCT-SPRINT BACKLOG'!$G$13</f>
        <v>Diseño de menús principales para poder navegar el en portal de usuarios.</v>
      </c>
      <c r="AZ9" s="291"/>
      <c r="BA9" s="292"/>
      <c r="BB9" s="55"/>
      <c r="BD9" s="52"/>
      <c r="BE9" s="290" t="str">
        <f>'PRODUCT-SPRINT BACKLOG'!$G$14</f>
        <v>Se requiere diseñar el modelo de navegación del portal de aprendizaje.</v>
      </c>
      <c r="BF9" s="291"/>
      <c r="BG9" s="292"/>
      <c r="BH9" s="55"/>
      <c r="BJ9" s="52"/>
      <c r="BK9" s="290" t="str">
        <f>'PRODUCT-SPRINT BACKLOG'!$G$15</f>
        <v>Se requiere definir lugar de  link's para consulta de documentos externos.</v>
      </c>
      <c r="BL9" s="291"/>
      <c r="BM9" s="292"/>
      <c r="BN9" s="55"/>
      <c r="BP9" s="52"/>
      <c r="BQ9" s="290" t="str">
        <f>'PRODUCT-SPRINT BACKLOG'!$G$16</f>
        <v>Se requiere diseñar el layout de cómo estará la pagina o el portal de comentarios.</v>
      </c>
      <c r="BR9" s="291"/>
      <c r="BS9" s="292"/>
      <c r="BT9" s="55"/>
      <c r="BV9" s="52"/>
      <c r="BW9" s="290" t="str">
        <f>'PRODUCT-SPRINT BACKLOG'!$G$17</f>
        <v>Definir como se vera la pagina con el resonsive de 800px</v>
      </c>
      <c r="BX9" s="291"/>
      <c r="BY9" s="292"/>
      <c r="BZ9" s="55"/>
      <c r="CB9" s="52"/>
      <c r="CC9" s="290" t="str">
        <f>'PRODUCT-SPRINT BACKLOG'!$G$18</f>
        <v>Se requiere definir una validación de los comentarios para poder evitar comentarios que puedan ser agresivos u ofensivos</v>
      </c>
      <c r="CD9" s="291"/>
      <c r="CE9" s="292"/>
      <c r="CF9" s="55"/>
      <c r="CH9" s="52"/>
      <c r="CI9" s="290" t="str">
        <f>'PRODUCT-SPRINT BACKLOG'!$G$19</f>
        <v>Definir el numero de caracteres y gráficos en los comentarios que se generen.</v>
      </c>
      <c r="CJ9" s="291"/>
      <c r="CK9" s="292"/>
      <c r="CL9" s="55"/>
      <c r="CN9" s="52"/>
      <c r="CO9" s="290" t="str">
        <f>'PRODUCT-SPRINT BACKLOG'!$G$20</f>
        <v>Se genera descripcion del taller que se esta visualizando en panbtalla principal</v>
      </c>
      <c r="CP9" s="291"/>
      <c r="CQ9" s="292"/>
      <c r="CR9" s="55"/>
      <c r="CT9" s="52"/>
      <c r="CU9" s="290" t="str">
        <f>'PRODUCT-SPRINT BACKLOG'!$G$21</f>
        <v>Se requiere diseñar el layout de cómo estará la pagina DE EXAMEN.</v>
      </c>
      <c r="CV9" s="291"/>
      <c r="CW9" s="292"/>
      <c r="CX9" s="55"/>
      <c r="CZ9" s="52"/>
      <c r="DA9" s="290" t="str">
        <f>'PRODUCT-SPRINT BACKLOG'!$G$22</f>
        <v>Se requiere diseñar los campos de formularios.</v>
      </c>
      <c r="DB9" s="291"/>
      <c r="DC9" s="292"/>
      <c r="DD9" s="55"/>
      <c r="DF9" s="52"/>
      <c r="DG9" s="290" t="str">
        <f>'PRODUCT-SPRINT BACKLOG'!$G$23</f>
        <v>Como sponsor del sistema requierop porder ver el logotipo de la plataforma en la pagina o plataforma</v>
      </c>
      <c r="DH9" s="291"/>
      <c r="DI9" s="292"/>
      <c r="DJ9" s="55"/>
      <c r="DL9" s="52"/>
      <c r="DM9" s="290" t="str">
        <f>'PRODUCT-SPRINT BACKLOG'!$G$24</f>
        <v>Como sera el scroll de los video s que estan por ver, definir como se seleecionan los videos que estan por verse.</v>
      </c>
      <c r="DN9" s="291"/>
      <c r="DO9" s="292"/>
      <c r="DP9" s="55"/>
      <c r="DR9" s="52"/>
      <c r="DS9" s="290" t="str">
        <f>'PRODUCT-SPRINT BACKLOG'!$G$25</f>
        <v xml:space="preserve">Agregar el boton de mas informnacion en cada video que se agrege </v>
      </c>
      <c r="DT9" s="291"/>
      <c r="DU9" s="292"/>
      <c r="DV9" s="55"/>
      <c r="DX9" s="52"/>
      <c r="DY9" s="290" t="str">
        <f>'PRODUCT-SPRINT BACKLOG'!$G$26</f>
        <v xml:space="preserve">Se requiere generar un documento y su formato para certificar la finalización de los cursos </v>
      </c>
      <c r="DZ9" s="291"/>
      <c r="EA9" s="292"/>
      <c r="EB9" s="55"/>
    </row>
    <row r="10" spans="2:132">
      <c r="B10" s="52"/>
      <c r="C10" s="293"/>
      <c r="D10" s="294"/>
      <c r="E10" s="295"/>
      <c r="F10" s="55"/>
      <c r="H10" s="52"/>
      <c r="I10" s="293"/>
      <c r="J10" s="294"/>
      <c r="K10" s="295"/>
      <c r="L10" s="55"/>
      <c r="N10" s="52"/>
      <c r="O10" s="293"/>
      <c r="P10" s="294"/>
      <c r="Q10" s="295"/>
      <c r="R10" s="55"/>
      <c r="T10" s="52"/>
      <c r="U10" s="293"/>
      <c r="V10" s="294"/>
      <c r="W10" s="295"/>
      <c r="X10" s="55"/>
      <c r="Z10" s="52"/>
      <c r="AA10" s="293"/>
      <c r="AB10" s="294"/>
      <c r="AC10" s="295"/>
      <c r="AD10" s="55"/>
      <c r="AF10" s="52"/>
      <c r="AG10" s="293"/>
      <c r="AH10" s="294"/>
      <c r="AI10" s="295"/>
      <c r="AJ10" s="55"/>
      <c r="AL10" s="52"/>
      <c r="AM10" s="293"/>
      <c r="AN10" s="294"/>
      <c r="AO10" s="295"/>
      <c r="AP10" s="55"/>
      <c r="AR10" s="52"/>
      <c r="AS10" s="293"/>
      <c r="AT10" s="294"/>
      <c r="AU10" s="295"/>
      <c r="AV10" s="55"/>
      <c r="AX10" s="52"/>
      <c r="AY10" s="293"/>
      <c r="AZ10" s="294"/>
      <c r="BA10" s="295"/>
      <c r="BB10" s="55"/>
      <c r="BD10" s="52"/>
      <c r="BE10" s="293"/>
      <c r="BF10" s="294"/>
      <c r="BG10" s="295"/>
      <c r="BH10" s="55"/>
      <c r="BJ10" s="52"/>
      <c r="BK10" s="293"/>
      <c r="BL10" s="294"/>
      <c r="BM10" s="295"/>
      <c r="BN10" s="55"/>
      <c r="BP10" s="52"/>
      <c r="BQ10" s="293"/>
      <c r="BR10" s="294"/>
      <c r="BS10" s="295"/>
      <c r="BT10" s="55"/>
      <c r="BV10" s="52"/>
      <c r="BW10" s="293"/>
      <c r="BX10" s="294"/>
      <c r="BY10" s="295"/>
      <c r="BZ10" s="55"/>
      <c r="CB10" s="52"/>
      <c r="CC10" s="293"/>
      <c r="CD10" s="294"/>
      <c r="CE10" s="295"/>
      <c r="CF10" s="55"/>
      <c r="CH10" s="52"/>
      <c r="CI10" s="293"/>
      <c r="CJ10" s="294"/>
      <c r="CK10" s="295"/>
      <c r="CL10" s="55"/>
      <c r="CN10" s="52"/>
      <c r="CO10" s="293"/>
      <c r="CP10" s="294"/>
      <c r="CQ10" s="295"/>
      <c r="CR10" s="55"/>
      <c r="CT10" s="52"/>
      <c r="CU10" s="293"/>
      <c r="CV10" s="294"/>
      <c r="CW10" s="295"/>
      <c r="CX10" s="55"/>
      <c r="CZ10" s="52"/>
      <c r="DA10" s="293"/>
      <c r="DB10" s="294"/>
      <c r="DC10" s="295"/>
      <c r="DD10" s="55"/>
      <c r="DF10" s="52"/>
      <c r="DG10" s="293"/>
      <c r="DH10" s="294"/>
      <c r="DI10" s="295"/>
      <c r="DJ10" s="55"/>
      <c r="DL10" s="52"/>
      <c r="DM10" s="293"/>
      <c r="DN10" s="294"/>
      <c r="DO10" s="295"/>
      <c r="DP10" s="55"/>
      <c r="DR10" s="52"/>
      <c r="DS10" s="293"/>
      <c r="DT10" s="294"/>
      <c r="DU10" s="295"/>
      <c r="DV10" s="55"/>
      <c r="DX10" s="52"/>
      <c r="DY10" s="293"/>
      <c r="DZ10" s="294"/>
      <c r="EA10" s="295"/>
      <c r="EB10" s="55"/>
    </row>
    <row r="11" spans="2:132">
      <c r="B11" s="52"/>
      <c r="C11" s="293"/>
      <c r="D11" s="294"/>
      <c r="E11" s="295"/>
      <c r="F11" s="55"/>
      <c r="H11" s="52"/>
      <c r="I11" s="293"/>
      <c r="J11" s="294"/>
      <c r="K11" s="295"/>
      <c r="L11" s="55"/>
      <c r="N11" s="52"/>
      <c r="O11" s="293"/>
      <c r="P11" s="294"/>
      <c r="Q11" s="295"/>
      <c r="R11" s="55"/>
      <c r="T11" s="52"/>
      <c r="U11" s="293"/>
      <c r="V11" s="294"/>
      <c r="W11" s="295"/>
      <c r="X11" s="55"/>
      <c r="Z11" s="52"/>
      <c r="AA11" s="293"/>
      <c r="AB11" s="294"/>
      <c r="AC11" s="295"/>
      <c r="AD11" s="55"/>
      <c r="AF11" s="52"/>
      <c r="AG11" s="293"/>
      <c r="AH11" s="294"/>
      <c r="AI11" s="295"/>
      <c r="AJ11" s="55"/>
      <c r="AL11" s="52"/>
      <c r="AM11" s="293"/>
      <c r="AN11" s="294"/>
      <c r="AO11" s="295"/>
      <c r="AP11" s="55"/>
      <c r="AR11" s="52"/>
      <c r="AS11" s="293"/>
      <c r="AT11" s="294"/>
      <c r="AU11" s="295"/>
      <c r="AV11" s="55"/>
      <c r="AX11" s="52"/>
      <c r="AY11" s="293"/>
      <c r="AZ11" s="294"/>
      <c r="BA11" s="295"/>
      <c r="BB11" s="55"/>
      <c r="BD11" s="52"/>
      <c r="BE11" s="293"/>
      <c r="BF11" s="294"/>
      <c r="BG11" s="295"/>
      <c r="BH11" s="55"/>
      <c r="BJ11" s="52"/>
      <c r="BK11" s="293"/>
      <c r="BL11" s="294"/>
      <c r="BM11" s="295"/>
      <c r="BN11" s="55"/>
      <c r="BP11" s="52"/>
      <c r="BQ11" s="293"/>
      <c r="BR11" s="294"/>
      <c r="BS11" s="295"/>
      <c r="BT11" s="55"/>
      <c r="BV11" s="52"/>
      <c r="BW11" s="293"/>
      <c r="BX11" s="294"/>
      <c r="BY11" s="295"/>
      <c r="BZ11" s="55"/>
      <c r="CB11" s="52"/>
      <c r="CC11" s="293"/>
      <c r="CD11" s="294"/>
      <c r="CE11" s="295"/>
      <c r="CF11" s="55"/>
      <c r="CH11" s="52"/>
      <c r="CI11" s="293"/>
      <c r="CJ11" s="294"/>
      <c r="CK11" s="295"/>
      <c r="CL11" s="55"/>
      <c r="CN11" s="52"/>
      <c r="CO11" s="293"/>
      <c r="CP11" s="294"/>
      <c r="CQ11" s="295"/>
      <c r="CR11" s="55"/>
      <c r="CT11" s="52"/>
      <c r="CU11" s="293"/>
      <c r="CV11" s="294"/>
      <c r="CW11" s="295"/>
      <c r="CX11" s="55"/>
      <c r="CZ11" s="52"/>
      <c r="DA11" s="293"/>
      <c r="DB11" s="294"/>
      <c r="DC11" s="295"/>
      <c r="DD11" s="55"/>
      <c r="DF11" s="52"/>
      <c r="DG11" s="293"/>
      <c r="DH11" s="294"/>
      <c r="DI11" s="295"/>
      <c r="DJ11" s="55"/>
      <c r="DL11" s="52"/>
      <c r="DM11" s="293"/>
      <c r="DN11" s="294"/>
      <c r="DO11" s="295"/>
      <c r="DP11" s="55"/>
      <c r="DR11" s="52"/>
      <c r="DS11" s="293"/>
      <c r="DT11" s="294"/>
      <c r="DU11" s="295"/>
      <c r="DV11" s="55"/>
      <c r="DX11" s="52"/>
      <c r="DY11" s="293"/>
      <c r="DZ11" s="294"/>
      <c r="EA11" s="295"/>
      <c r="EB11" s="55"/>
    </row>
    <row r="12" spans="2:132">
      <c r="B12" s="52"/>
      <c r="C12" s="293"/>
      <c r="D12" s="294"/>
      <c r="E12" s="295"/>
      <c r="F12" s="55"/>
      <c r="H12" s="52"/>
      <c r="I12" s="293"/>
      <c r="J12" s="294"/>
      <c r="K12" s="295"/>
      <c r="L12" s="55"/>
      <c r="N12" s="52"/>
      <c r="O12" s="293"/>
      <c r="P12" s="294"/>
      <c r="Q12" s="295"/>
      <c r="R12" s="55"/>
      <c r="T12" s="52"/>
      <c r="U12" s="293"/>
      <c r="V12" s="294"/>
      <c r="W12" s="295"/>
      <c r="X12" s="55"/>
      <c r="Z12" s="52"/>
      <c r="AA12" s="293"/>
      <c r="AB12" s="294"/>
      <c r="AC12" s="295"/>
      <c r="AD12" s="55"/>
      <c r="AF12" s="52"/>
      <c r="AG12" s="293"/>
      <c r="AH12" s="294"/>
      <c r="AI12" s="295"/>
      <c r="AJ12" s="55"/>
      <c r="AL12" s="52"/>
      <c r="AM12" s="293"/>
      <c r="AN12" s="294"/>
      <c r="AO12" s="295"/>
      <c r="AP12" s="55"/>
      <c r="AR12" s="52"/>
      <c r="AS12" s="293"/>
      <c r="AT12" s="294"/>
      <c r="AU12" s="295"/>
      <c r="AV12" s="55"/>
      <c r="AX12" s="52"/>
      <c r="AY12" s="293"/>
      <c r="AZ12" s="294"/>
      <c r="BA12" s="295"/>
      <c r="BB12" s="55"/>
      <c r="BD12" s="52"/>
      <c r="BE12" s="293"/>
      <c r="BF12" s="294"/>
      <c r="BG12" s="295"/>
      <c r="BH12" s="55"/>
      <c r="BJ12" s="52"/>
      <c r="BK12" s="293"/>
      <c r="BL12" s="294"/>
      <c r="BM12" s="295"/>
      <c r="BN12" s="55"/>
      <c r="BP12" s="52"/>
      <c r="BQ12" s="293"/>
      <c r="BR12" s="294"/>
      <c r="BS12" s="295"/>
      <c r="BT12" s="55"/>
      <c r="BV12" s="52"/>
      <c r="BW12" s="293"/>
      <c r="BX12" s="294"/>
      <c r="BY12" s="295"/>
      <c r="BZ12" s="55"/>
      <c r="CB12" s="52"/>
      <c r="CC12" s="293"/>
      <c r="CD12" s="294"/>
      <c r="CE12" s="295"/>
      <c r="CF12" s="55"/>
      <c r="CH12" s="52"/>
      <c r="CI12" s="293"/>
      <c r="CJ12" s="294"/>
      <c r="CK12" s="295"/>
      <c r="CL12" s="55"/>
      <c r="CN12" s="52"/>
      <c r="CO12" s="293"/>
      <c r="CP12" s="294"/>
      <c r="CQ12" s="295"/>
      <c r="CR12" s="55"/>
      <c r="CT12" s="52"/>
      <c r="CU12" s="293"/>
      <c r="CV12" s="294"/>
      <c r="CW12" s="295"/>
      <c r="CX12" s="55"/>
      <c r="CZ12" s="52"/>
      <c r="DA12" s="293"/>
      <c r="DB12" s="294"/>
      <c r="DC12" s="295"/>
      <c r="DD12" s="55"/>
      <c r="DF12" s="52"/>
      <c r="DG12" s="293"/>
      <c r="DH12" s="294"/>
      <c r="DI12" s="295"/>
      <c r="DJ12" s="55"/>
      <c r="DL12" s="52"/>
      <c r="DM12" s="293"/>
      <c r="DN12" s="294"/>
      <c r="DO12" s="295"/>
      <c r="DP12" s="55"/>
      <c r="DR12" s="52"/>
      <c r="DS12" s="293"/>
      <c r="DT12" s="294"/>
      <c r="DU12" s="295"/>
      <c r="DV12" s="55"/>
      <c r="DX12" s="52"/>
      <c r="DY12" s="293"/>
      <c r="DZ12" s="294"/>
      <c r="EA12" s="295"/>
      <c r="EB12" s="55"/>
    </row>
    <row r="13" spans="2:132" ht="15" thickBot="1">
      <c r="B13" s="52"/>
      <c r="C13" s="296"/>
      <c r="D13" s="297"/>
      <c r="E13" s="298"/>
      <c r="F13" s="55"/>
      <c r="H13" s="52"/>
      <c r="I13" s="296"/>
      <c r="J13" s="297"/>
      <c r="K13" s="298"/>
      <c r="L13" s="55"/>
      <c r="N13" s="52"/>
      <c r="O13" s="296"/>
      <c r="P13" s="297"/>
      <c r="Q13" s="298"/>
      <c r="R13" s="55"/>
      <c r="T13" s="52"/>
      <c r="U13" s="296"/>
      <c r="V13" s="297"/>
      <c r="W13" s="298"/>
      <c r="X13" s="55"/>
      <c r="Z13" s="52"/>
      <c r="AA13" s="296"/>
      <c r="AB13" s="297"/>
      <c r="AC13" s="298"/>
      <c r="AD13" s="55"/>
      <c r="AF13" s="52"/>
      <c r="AG13" s="296"/>
      <c r="AH13" s="297"/>
      <c r="AI13" s="298"/>
      <c r="AJ13" s="55"/>
      <c r="AL13" s="52"/>
      <c r="AM13" s="296"/>
      <c r="AN13" s="297"/>
      <c r="AO13" s="298"/>
      <c r="AP13" s="55"/>
      <c r="AR13" s="52"/>
      <c r="AS13" s="296"/>
      <c r="AT13" s="297"/>
      <c r="AU13" s="298"/>
      <c r="AV13" s="55"/>
      <c r="AX13" s="52"/>
      <c r="AY13" s="296"/>
      <c r="AZ13" s="297"/>
      <c r="BA13" s="298"/>
      <c r="BB13" s="55"/>
      <c r="BD13" s="52"/>
      <c r="BE13" s="296"/>
      <c r="BF13" s="297"/>
      <c r="BG13" s="298"/>
      <c r="BH13" s="55"/>
      <c r="BJ13" s="52"/>
      <c r="BK13" s="296"/>
      <c r="BL13" s="297"/>
      <c r="BM13" s="298"/>
      <c r="BN13" s="55"/>
      <c r="BP13" s="52"/>
      <c r="BQ13" s="296"/>
      <c r="BR13" s="297"/>
      <c r="BS13" s="298"/>
      <c r="BT13" s="55"/>
      <c r="BV13" s="52"/>
      <c r="BW13" s="296"/>
      <c r="BX13" s="297"/>
      <c r="BY13" s="298"/>
      <c r="BZ13" s="55"/>
      <c r="CB13" s="52"/>
      <c r="CC13" s="296"/>
      <c r="CD13" s="297"/>
      <c r="CE13" s="298"/>
      <c r="CF13" s="55"/>
      <c r="CH13" s="52"/>
      <c r="CI13" s="296"/>
      <c r="CJ13" s="297"/>
      <c r="CK13" s="298"/>
      <c r="CL13" s="55"/>
      <c r="CN13" s="52"/>
      <c r="CO13" s="296"/>
      <c r="CP13" s="297"/>
      <c r="CQ13" s="298"/>
      <c r="CR13" s="55"/>
      <c r="CT13" s="52"/>
      <c r="CU13" s="296"/>
      <c r="CV13" s="297"/>
      <c r="CW13" s="298"/>
      <c r="CX13" s="55"/>
      <c r="CZ13" s="52"/>
      <c r="DA13" s="296"/>
      <c r="DB13" s="297"/>
      <c r="DC13" s="298"/>
      <c r="DD13" s="55"/>
      <c r="DF13" s="52"/>
      <c r="DG13" s="296"/>
      <c r="DH13" s="297"/>
      <c r="DI13" s="298"/>
      <c r="DJ13" s="55"/>
      <c r="DL13" s="52"/>
      <c r="DM13" s="296"/>
      <c r="DN13" s="297"/>
      <c r="DO13" s="298"/>
      <c r="DP13" s="55"/>
      <c r="DR13" s="52"/>
      <c r="DS13" s="296"/>
      <c r="DT13" s="297"/>
      <c r="DU13" s="298"/>
      <c r="DV13" s="55"/>
      <c r="DX13" s="52"/>
      <c r="DY13" s="296"/>
      <c r="DZ13" s="297"/>
      <c r="EA13" s="298"/>
      <c r="EB13" s="55"/>
    </row>
    <row r="14" spans="2:132">
      <c r="B14" s="52"/>
      <c r="C14" s="54"/>
      <c r="D14" s="54"/>
      <c r="E14" s="54"/>
      <c r="F14" s="55"/>
      <c r="H14" s="52"/>
      <c r="I14" s="54"/>
      <c r="J14" s="54"/>
      <c r="K14" s="54"/>
      <c r="L14" s="55"/>
      <c r="N14" s="52"/>
      <c r="O14" s="54"/>
      <c r="P14" s="54"/>
      <c r="Q14" s="54"/>
      <c r="R14" s="55"/>
      <c r="T14" s="52"/>
      <c r="U14" s="54"/>
      <c r="V14" s="54"/>
      <c r="W14" s="54"/>
      <c r="X14" s="55"/>
      <c r="Z14" s="52"/>
      <c r="AA14" s="54"/>
      <c r="AB14" s="54"/>
      <c r="AC14" s="54"/>
      <c r="AD14" s="55"/>
      <c r="AF14" s="52"/>
      <c r="AG14" s="54"/>
      <c r="AH14" s="54"/>
      <c r="AI14" s="54"/>
      <c r="AJ14" s="55"/>
      <c r="AL14" s="52"/>
      <c r="AM14" s="54"/>
      <c r="AN14" s="54"/>
      <c r="AO14" s="54"/>
      <c r="AP14" s="55"/>
      <c r="AR14" s="52"/>
      <c r="AS14" s="54"/>
      <c r="AT14" s="54"/>
      <c r="AU14" s="54"/>
      <c r="AV14" s="55"/>
      <c r="AX14" s="52"/>
      <c r="AY14" s="54"/>
      <c r="AZ14" s="54"/>
      <c r="BA14" s="54"/>
      <c r="BB14" s="55"/>
      <c r="BD14" s="52"/>
      <c r="BE14" s="54"/>
      <c r="BF14" s="54"/>
      <c r="BG14" s="54"/>
      <c r="BH14" s="55"/>
      <c r="BJ14" s="52"/>
      <c r="BK14" s="54"/>
      <c r="BL14" s="54"/>
      <c r="BM14" s="54"/>
      <c r="BN14" s="55"/>
      <c r="BP14" s="52"/>
      <c r="BQ14" s="54"/>
      <c r="BR14" s="54"/>
      <c r="BS14" s="54"/>
      <c r="BT14" s="55"/>
      <c r="BV14" s="52"/>
      <c r="BW14" s="54"/>
      <c r="BX14" s="54"/>
      <c r="BY14" s="54"/>
      <c r="BZ14" s="55"/>
      <c r="CB14" s="52"/>
      <c r="CC14" s="54"/>
      <c r="CD14" s="54"/>
      <c r="CE14" s="54"/>
      <c r="CF14" s="55"/>
      <c r="CH14" s="52"/>
      <c r="CI14" s="54"/>
      <c r="CJ14" s="54"/>
      <c r="CK14" s="54"/>
      <c r="CL14" s="55"/>
      <c r="CN14" s="52"/>
      <c r="CO14" s="54"/>
      <c r="CP14" s="54"/>
      <c r="CQ14" s="54"/>
      <c r="CR14" s="55"/>
      <c r="CT14" s="52"/>
      <c r="CU14" s="54"/>
      <c r="CV14" s="54"/>
      <c r="CW14" s="54"/>
      <c r="CX14" s="55"/>
      <c r="CZ14" s="52"/>
      <c r="DA14" s="54"/>
      <c r="DB14" s="54"/>
      <c r="DC14" s="54"/>
      <c r="DD14" s="55"/>
      <c r="DF14" s="52"/>
      <c r="DG14" s="54"/>
      <c r="DH14" s="54"/>
      <c r="DI14" s="54"/>
      <c r="DJ14" s="55"/>
      <c r="DL14" s="52"/>
      <c r="DM14" s="54"/>
      <c r="DN14" s="54"/>
      <c r="DO14" s="54"/>
      <c r="DP14" s="55"/>
      <c r="DR14" s="52"/>
      <c r="DS14" s="54"/>
      <c r="DT14" s="54"/>
      <c r="DU14" s="54"/>
      <c r="DV14" s="55"/>
      <c r="DX14" s="52"/>
      <c r="DY14" s="54"/>
      <c r="DZ14" s="54"/>
      <c r="EA14" s="54"/>
      <c r="EB14" s="55"/>
    </row>
    <row r="15" spans="2:132" ht="16.5" thickBot="1">
      <c r="B15" s="52"/>
      <c r="C15" s="53" t="s">
        <v>282</v>
      </c>
      <c r="D15" s="54"/>
      <c r="E15" s="54"/>
      <c r="F15" s="55"/>
      <c r="H15" s="52"/>
      <c r="I15" s="53" t="s">
        <v>282</v>
      </c>
      <c r="J15" s="54"/>
      <c r="K15" s="54"/>
      <c r="L15" s="55"/>
      <c r="N15" s="52"/>
      <c r="O15" s="53" t="s">
        <v>282</v>
      </c>
      <c r="P15" s="54"/>
      <c r="Q15" s="54"/>
      <c r="R15" s="55"/>
      <c r="T15" s="52"/>
      <c r="U15" s="53" t="s">
        <v>282</v>
      </c>
      <c r="V15" s="54"/>
      <c r="W15" s="54"/>
      <c r="X15" s="55"/>
      <c r="Z15" s="52"/>
      <c r="AA15" s="53" t="s">
        <v>282</v>
      </c>
      <c r="AB15" s="54"/>
      <c r="AC15" s="54"/>
      <c r="AD15" s="55"/>
      <c r="AF15" s="52"/>
      <c r="AG15" s="53" t="s">
        <v>282</v>
      </c>
      <c r="AH15" s="54"/>
      <c r="AI15" s="54"/>
      <c r="AJ15" s="55"/>
      <c r="AL15" s="52"/>
      <c r="AM15" s="53" t="s">
        <v>282</v>
      </c>
      <c r="AN15" s="54"/>
      <c r="AO15" s="54"/>
      <c r="AP15" s="55"/>
      <c r="AR15" s="52"/>
      <c r="AS15" s="53" t="s">
        <v>282</v>
      </c>
      <c r="AT15" s="54"/>
      <c r="AU15" s="54"/>
      <c r="AV15" s="55"/>
      <c r="AX15" s="52"/>
      <c r="AY15" s="53" t="s">
        <v>282</v>
      </c>
      <c r="AZ15" s="54"/>
      <c r="BA15" s="54"/>
      <c r="BB15" s="55"/>
      <c r="BD15" s="52"/>
      <c r="BE15" s="53" t="s">
        <v>282</v>
      </c>
      <c r="BF15" s="54"/>
      <c r="BG15" s="54"/>
      <c r="BH15" s="55"/>
      <c r="BJ15" s="52"/>
      <c r="BK15" s="53" t="s">
        <v>282</v>
      </c>
      <c r="BL15" s="54"/>
      <c r="BM15" s="54"/>
      <c r="BN15" s="55"/>
      <c r="BP15" s="52"/>
      <c r="BQ15" s="53" t="s">
        <v>282</v>
      </c>
      <c r="BR15" s="54"/>
      <c r="BS15" s="54"/>
      <c r="BT15" s="55"/>
      <c r="BV15" s="52"/>
      <c r="BW15" s="53" t="s">
        <v>282</v>
      </c>
      <c r="BX15" s="54"/>
      <c r="BY15" s="54"/>
      <c r="BZ15" s="55"/>
      <c r="CB15" s="52"/>
      <c r="CC15" s="53" t="s">
        <v>282</v>
      </c>
      <c r="CD15" s="54"/>
      <c r="CE15" s="54"/>
      <c r="CF15" s="55"/>
      <c r="CH15" s="52"/>
      <c r="CI15" s="53" t="s">
        <v>282</v>
      </c>
      <c r="CJ15" s="54"/>
      <c r="CK15" s="54"/>
      <c r="CL15" s="55"/>
      <c r="CN15" s="52"/>
      <c r="CO15" s="53" t="s">
        <v>282</v>
      </c>
      <c r="CP15" s="54"/>
      <c r="CQ15" s="54"/>
      <c r="CR15" s="55"/>
      <c r="CT15" s="52"/>
      <c r="CU15" s="53" t="s">
        <v>282</v>
      </c>
      <c r="CV15" s="54"/>
      <c r="CW15" s="54"/>
      <c r="CX15" s="55"/>
      <c r="CZ15" s="52"/>
      <c r="DA15" s="53" t="s">
        <v>282</v>
      </c>
      <c r="DB15" s="54"/>
      <c r="DC15" s="54"/>
      <c r="DD15" s="55"/>
      <c r="DF15" s="52"/>
      <c r="DG15" s="53" t="s">
        <v>282</v>
      </c>
      <c r="DH15" s="54"/>
      <c r="DI15" s="54"/>
      <c r="DJ15" s="55"/>
      <c r="DL15" s="52"/>
      <c r="DM15" s="53" t="s">
        <v>282</v>
      </c>
      <c r="DN15" s="54"/>
      <c r="DO15" s="54"/>
      <c r="DP15" s="55"/>
      <c r="DR15" s="52"/>
      <c r="DS15" s="53" t="s">
        <v>282</v>
      </c>
      <c r="DT15" s="54"/>
      <c r="DU15" s="54"/>
      <c r="DV15" s="55"/>
      <c r="DX15" s="52"/>
      <c r="DY15" s="53" t="s">
        <v>282</v>
      </c>
      <c r="DZ15" s="54"/>
      <c r="EA15" s="54"/>
      <c r="EB15" s="55"/>
    </row>
    <row r="16" spans="2:132" ht="15" customHeight="1">
      <c r="B16" s="52"/>
      <c r="C16" s="290" t="s">
        <v>286</v>
      </c>
      <c r="D16" s="291"/>
      <c r="E16" s="292"/>
      <c r="F16" s="55"/>
      <c r="H16" s="52"/>
      <c r="I16" s="290" t="s">
        <v>287</v>
      </c>
      <c r="J16" s="291"/>
      <c r="K16" s="292"/>
      <c r="L16" s="55"/>
      <c r="N16" s="52"/>
      <c r="O16" s="290" t="s">
        <v>287</v>
      </c>
      <c r="P16" s="291"/>
      <c r="Q16" s="292"/>
      <c r="R16" s="55"/>
      <c r="T16" s="52"/>
      <c r="U16" s="290" t="s">
        <v>294</v>
      </c>
      <c r="V16" s="291"/>
      <c r="W16" s="292"/>
      <c r="X16" s="55"/>
      <c r="Z16" s="52"/>
      <c r="AA16" s="290" t="s">
        <v>298</v>
      </c>
      <c r="AB16" s="291"/>
      <c r="AC16" s="292"/>
      <c r="AD16" s="55"/>
      <c r="AF16" s="52"/>
      <c r="AG16" s="290" t="s">
        <v>298</v>
      </c>
      <c r="AH16" s="291"/>
      <c r="AI16" s="292"/>
      <c r="AJ16" s="55"/>
      <c r="AL16" s="52"/>
      <c r="AM16" s="290" t="s">
        <v>321</v>
      </c>
      <c r="AN16" s="291"/>
      <c r="AO16" s="292"/>
      <c r="AP16" s="55"/>
      <c r="AR16" s="52"/>
      <c r="AS16" s="290" t="s">
        <v>301</v>
      </c>
      <c r="AT16" s="291"/>
      <c r="AU16" s="292"/>
      <c r="AV16" s="55"/>
      <c r="AX16" s="52"/>
      <c r="AY16" s="290" t="s">
        <v>298</v>
      </c>
      <c r="AZ16" s="291"/>
      <c r="BA16" s="292"/>
      <c r="BB16" s="55"/>
      <c r="BD16" s="52"/>
      <c r="BE16" s="290" t="s">
        <v>298</v>
      </c>
      <c r="BF16" s="291"/>
      <c r="BG16" s="292"/>
      <c r="BH16" s="55"/>
      <c r="BJ16" s="52"/>
      <c r="BK16" s="290" t="s">
        <v>298</v>
      </c>
      <c r="BL16" s="291"/>
      <c r="BM16" s="292"/>
      <c r="BN16" s="55"/>
      <c r="BP16" s="52"/>
      <c r="BQ16" s="290" t="s">
        <v>304</v>
      </c>
      <c r="BR16" s="291"/>
      <c r="BS16" s="292"/>
      <c r="BT16" s="55"/>
      <c r="BV16" s="52"/>
      <c r="BW16" s="290" t="s">
        <v>304</v>
      </c>
      <c r="BX16" s="291"/>
      <c r="BY16" s="292"/>
      <c r="BZ16" s="55"/>
      <c r="CB16" s="52"/>
      <c r="CC16" s="290" t="s">
        <v>298</v>
      </c>
      <c r="CD16" s="291"/>
      <c r="CE16" s="292"/>
      <c r="CF16" s="55"/>
      <c r="CH16" s="52"/>
      <c r="CI16" s="290" t="s">
        <v>298</v>
      </c>
      <c r="CJ16" s="291"/>
      <c r="CK16" s="292"/>
      <c r="CL16" s="55"/>
      <c r="CN16" s="52"/>
      <c r="CO16" s="290" t="s">
        <v>309</v>
      </c>
      <c r="CP16" s="291"/>
      <c r="CQ16" s="292"/>
      <c r="CR16" s="55"/>
      <c r="CT16" s="52"/>
      <c r="CU16" s="290" t="s">
        <v>311</v>
      </c>
      <c r="CV16" s="291"/>
      <c r="CW16" s="292"/>
      <c r="CX16" s="55"/>
      <c r="CZ16" s="52"/>
      <c r="DA16" s="290" t="s">
        <v>298</v>
      </c>
      <c r="DB16" s="291"/>
      <c r="DC16" s="292"/>
      <c r="DD16" s="55"/>
      <c r="DF16" s="52"/>
      <c r="DG16" s="290" t="s">
        <v>313</v>
      </c>
      <c r="DH16" s="291"/>
      <c r="DI16" s="292"/>
      <c r="DJ16" s="55"/>
      <c r="DL16" s="52"/>
      <c r="DM16" s="290" t="s">
        <v>304</v>
      </c>
      <c r="DN16" s="291"/>
      <c r="DO16" s="292"/>
      <c r="DP16" s="55"/>
      <c r="DR16" s="52"/>
      <c r="DS16" s="290" t="s">
        <v>304</v>
      </c>
      <c r="DT16" s="291"/>
      <c r="DU16" s="292"/>
      <c r="DV16" s="55"/>
      <c r="DX16" s="52"/>
      <c r="DY16" s="290" t="s">
        <v>304</v>
      </c>
      <c r="DZ16" s="291"/>
      <c r="EA16" s="292"/>
      <c r="EB16" s="55"/>
    </row>
    <row r="17" spans="2:132">
      <c r="B17" s="52"/>
      <c r="C17" s="293"/>
      <c r="D17" s="294"/>
      <c r="E17" s="295"/>
      <c r="F17" s="55"/>
      <c r="H17" s="52"/>
      <c r="I17" s="293"/>
      <c r="J17" s="294"/>
      <c r="K17" s="295"/>
      <c r="L17" s="55"/>
      <c r="N17" s="52"/>
      <c r="O17" s="293"/>
      <c r="P17" s="294"/>
      <c r="Q17" s="295"/>
      <c r="R17" s="55"/>
      <c r="T17" s="52"/>
      <c r="U17" s="293"/>
      <c r="V17" s="294"/>
      <c r="W17" s="295"/>
      <c r="X17" s="55"/>
      <c r="Z17" s="52"/>
      <c r="AA17" s="293"/>
      <c r="AB17" s="294"/>
      <c r="AC17" s="295"/>
      <c r="AD17" s="55"/>
      <c r="AF17" s="52"/>
      <c r="AG17" s="293"/>
      <c r="AH17" s="294"/>
      <c r="AI17" s="295"/>
      <c r="AJ17" s="55"/>
      <c r="AL17" s="52"/>
      <c r="AM17" s="293"/>
      <c r="AN17" s="294"/>
      <c r="AO17" s="295"/>
      <c r="AP17" s="55"/>
      <c r="AR17" s="52"/>
      <c r="AS17" s="293"/>
      <c r="AT17" s="294"/>
      <c r="AU17" s="295"/>
      <c r="AV17" s="55"/>
      <c r="AX17" s="52"/>
      <c r="AY17" s="293"/>
      <c r="AZ17" s="294"/>
      <c r="BA17" s="295"/>
      <c r="BB17" s="55"/>
      <c r="BD17" s="52"/>
      <c r="BE17" s="293"/>
      <c r="BF17" s="294"/>
      <c r="BG17" s="295"/>
      <c r="BH17" s="55"/>
      <c r="BJ17" s="52"/>
      <c r="BK17" s="293"/>
      <c r="BL17" s="294"/>
      <c r="BM17" s="295"/>
      <c r="BN17" s="55"/>
      <c r="BP17" s="52"/>
      <c r="BQ17" s="293"/>
      <c r="BR17" s="294"/>
      <c r="BS17" s="295"/>
      <c r="BT17" s="55"/>
      <c r="BV17" s="52"/>
      <c r="BW17" s="293"/>
      <c r="BX17" s="294"/>
      <c r="BY17" s="295"/>
      <c r="BZ17" s="55"/>
      <c r="CB17" s="52"/>
      <c r="CC17" s="293"/>
      <c r="CD17" s="294"/>
      <c r="CE17" s="295"/>
      <c r="CF17" s="55"/>
      <c r="CH17" s="52"/>
      <c r="CI17" s="293"/>
      <c r="CJ17" s="294"/>
      <c r="CK17" s="295"/>
      <c r="CL17" s="55"/>
      <c r="CN17" s="52"/>
      <c r="CO17" s="293"/>
      <c r="CP17" s="294"/>
      <c r="CQ17" s="295"/>
      <c r="CR17" s="55"/>
      <c r="CT17" s="52"/>
      <c r="CU17" s="293"/>
      <c r="CV17" s="294"/>
      <c r="CW17" s="295"/>
      <c r="CX17" s="55"/>
      <c r="CZ17" s="52"/>
      <c r="DA17" s="293"/>
      <c r="DB17" s="294"/>
      <c r="DC17" s="295"/>
      <c r="DD17" s="55"/>
      <c r="DF17" s="52"/>
      <c r="DG17" s="293"/>
      <c r="DH17" s="294"/>
      <c r="DI17" s="295"/>
      <c r="DJ17" s="55"/>
      <c r="DL17" s="52"/>
      <c r="DM17" s="293"/>
      <c r="DN17" s="294"/>
      <c r="DO17" s="295"/>
      <c r="DP17" s="55"/>
      <c r="DR17" s="52"/>
      <c r="DS17" s="293"/>
      <c r="DT17" s="294"/>
      <c r="DU17" s="295"/>
      <c r="DV17" s="55"/>
      <c r="DX17" s="52"/>
      <c r="DY17" s="293"/>
      <c r="DZ17" s="294"/>
      <c r="EA17" s="295"/>
      <c r="EB17" s="55"/>
    </row>
    <row r="18" spans="2:132">
      <c r="B18" s="52"/>
      <c r="C18" s="293"/>
      <c r="D18" s="294"/>
      <c r="E18" s="295"/>
      <c r="F18" s="55"/>
      <c r="H18" s="52"/>
      <c r="I18" s="293"/>
      <c r="J18" s="294"/>
      <c r="K18" s="295"/>
      <c r="L18" s="55"/>
      <c r="N18" s="52"/>
      <c r="O18" s="293"/>
      <c r="P18" s="294"/>
      <c r="Q18" s="295"/>
      <c r="R18" s="55"/>
      <c r="T18" s="52"/>
      <c r="U18" s="293"/>
      <c r="V18" s="294"/>
      <c r="W18" s="295"/>
      <c r="X18" s="55"/>
      <c r="Z18" s="52"/>
      <c r="AA18" s="293"/>
      <c r="AB18" s="294"/>
      <c r="AC18" s="295"/>
      <c r="AD18" s="55"/>
      <c r="AF18" s="52"/>
      <c r="AG18" s="293"/>
      <c r="AH18" s="294"/>
      <c r="AI18" s="295"/>
      <c r="AJ18" s="55"/>
      <c r="AL18" s="52"/>
      <c r="AM18" s="293"/>
      <c r="AN18" s="294"/>
      <c r="AO18" s="295"/>
      <c r="AP18" s="55"/>
      <c r="AR18" s="52"/>
      <c r="AS18" s="293"/>
      <c r="AT18" s="294"/>
      <c r="AU18" s="295"/>
      <c r="AV18" s="55"/>
      <c r="AX18" s="52"/>
      <c r="AY18" s="293"/>
      <c r="AZ18" s="294"/>
      <c r="BA18" s="295"/>
      <c r="BB18" s="55"/>
      <c r="BD18" s="52"/>
      <c r="BE18" s="293"/>
      <c r="BF18" s="294"/>
      <c r="BG18" s="295"/>
      <c r="BH18" s="55"/>
      <c r="BJ18" s="52"/>
      <c r="BK18" s="293"/>
      <c r="BL18" s="294"/>
      <c r="BM18" s="295"/>
      <c r="BN18" s="55"/>
      <c r="BP18" s="52"/>
      <c r="BQ18" s="293"/>
      <c r="BR18" s="294"/>
      <c r="BS18" s="295"/>
      <c r="BT18" s="55"/>
      <c r="BV18" s="52"/>
      <c r="BW18" s="293"/>
      <c r="BX18" s="294"/>
      <c r="BY18" s="295"/>
      <c r="BZ18" s="55"/>
      <c r="CB18" s="52"/>
      <c r="CC18" s="293"/>
      <c r="CD18" s="294"/>
      <c r="CE18" s="295"/>
      <c r="CF18" s="55"/>
      <c r="CH18" s="52"/>
      <c r="CI18" s="293"/>
      <c r="CJ18" s="294"/>
      <c r="CK18" s="295"/>
      <c r="CL18" s="55"/>
      <c r="CN18" s="52"/>
      <c r="CO18" s="293"/>
      <c r="CP18" s="294"/>
      <c r="CQ18" s="295"/>
      <c r="CR18" s="55"/>
      <c r="CT18" s="52"/>
      <c r="CU18" s="293"/>
      <c r="CV18" s="294"/>
      <c r="CW18" s="295"/>
      <c r="CX18" s="55"/>
      <c r="CZ18" s="52"/>
      <c r="DA18" s="293"/>
      <c r="DB18" s="294"/>
      <c r="DC18" s="295"/>
      <c r="DD18" s="55"/>
      <c r="DF18" s="52"/>
      <c r="DG18" s="293"/>
      <c r="DH18" s="294"/>
      <c r="DI18" s="295"/>
      <c r="DJ18" s="55"/>
      <c r="DL18" s="52"/>
      <c r="DM18" s="293"/>
      <c r="DN18" s="294"/>
      <c r="DO18" s="295"/>
      <c r="DP18" s="55"/>
      <c r="DR18" s="52"/>
      <c r="DS18" s="293"/>
      <c r="DT18" s="294"/>
      <c r="DU18" s="295"/>
      <c r="DV18" s="55"/>
      <c r="DX18" s="52"/>
      <c r="DY18" s="293"/>
      <c r="DZ18" s="294"/>
      <c r="EA18" s="295"/>
      <c r="EB18" s="55"/>
    </row>
    <row r="19" spans="2:132">
      <c r="B19" s="52"/>
      <c r="C19" s="293"/>
      <c r="D19" s="294"/>
      <c r="E19" s="295"/>
      <c r="F19" s="55"/>
      <c r="H19" s="52"/>
      <c r="I19" s="293"/>
      <c r="J19" s="294"/>
      <c r="K19" s="295"/>
      <c r="L19" s="55"/>
      <c r="N19" s="52"/>
      <c r="O19" s="293"/>
      <c r="P19" s="294"/>
      <c r="Q19" s="295"/>
      <c r="R19" s="55"/>
      <c r="T19" s="52"/>
      <c r="U19" s="293"/>
      <c r="V19" s="294"/>
      <c r="W19" s="295"/>
      <c r="X19" s="55"/>
      <c r="Z19" s="52"/>
      <c r="AA19" s="293"/>
      <c r="AB19" s="294"/>
      <c r="AC19" s="295"/>
      <c r="AD19" s="55"/>
      <c r="AF19" s="52"/>
      <c r="AG19" s="293"/>
      <c r="AH19" s="294"/>
      <c r="AI19" s="295"/>
      <c r="AJ19" s="55"/>
      <c r="AL19" s="52"/>
      <c r="AM19" s="293"/>
      <c r="AN19" s="294"/>
      <c r="AO19" s="295"/>
      <c r="AP19" s="55"/>
      <c r="AR19" s="52"/>
      <c r="AS19" s="293"/>
      <c r="AT19" s="294"/>
      <c r="AU19" s="295"/>
      <c r="AV19" s="55"/>
      <c r="AX19" s="52"/>
      <c r="AY19" s="293"/>
      <c r="AZ19" s="294"/>
      <c r="BA19" s="295"/>
      <c r="BB19" s="55"/>
      <c r="BD19" s="52"/>
      <c r="BE19" s="293"/>
      <c r="BF19" s="294"/>
      <c r="BG19" s="295"/>
      <c r="BH19" s="55"/>
      <c r="BJ19" s="52"/>
      <c r="BK19" s="293"/>
      <c r="BL19" s="294"/>
      <c r="BM19" s="295"/>
      <c r="BN19" s="55"/>
      <c r="BP19" s="52"/>
      <c r="BQ19" s="293"/>
      <c r="BR19" s="294"/>
      <c r="BS19" s="295"/>
      <c r="BT19" s="55"/>
      <c r="BV19" s="52"/>
      <c r="BW19" s="293"/>
      <c r="BX19" s="294"/>
      <c r="BY19" s="295"/>
      <c r="BZ19" s="55"/>
      <c r="CB19" s="52"/>
      <c r="CC19" s="293"/>
      <c r="CD19" s="294"/>
      <c r="CE19" s="295"/>
      <c r="CF19" s="55"/>
      <c r="CH19" s="52"/>
      <c r="CI19" s="293"/>
      <c r="CJ19" s="294"/>
      <c r="CK19" s="295"/>
      <c r="CL19" s="55"/>
      <c r="CN19" s="52"/>
      <c r="CO19" s="293"/>
      <c r="CP19" s="294"/>
      <c r="CQ19" s="295"/>
      <c r="CR19" s="55"/>
      <c r="CT19" s="52"/>
      <c r="CU19" s="293"/>
      <c r="CV19" s="294"/>
      <c r="CW19" s="295"/>
      <c r="CX19" s="55"/>
      <c r="CZ19" s="52"/>
      <c r="DA19" s="293"/>
      <c r="DB19" s="294"/>
      <c r="DC19" s="295"/>
      <c r="DD19" s="55"/>
      <c r="DF19" s="52"/>
      <c r="DG19" s="293"/>
      <c r="DH19" s="294"/>
      <c r="DI19" s="295"/>
      <c r="DJ19" s="55"/>
      <c r="DL19" s="52"/>
      <c r="DM19" s="293"/>
      <c r="DN19" s="294"/>
      <c r="DO19" s="295"/>
      <c r="DP19" s="55"/>
      <c r="DR19" s="52"/>
      <c r="DS19" s="293"/>
      <c r="DT19" s="294"/>
      <c r="DU19" s="295"/>
      <c r="DV19" s="55"/>
      <c r="DX19" s="52"/>
      <c r="DY19" s="293"/>
      <c r="DZ19" s="294"/>
      <c r="EA19" s="295"/>
      <c r="EB19" s="55"/>
    </row>
    <row r="20" spans="2:132" ht="15" thickBot="1">
      <c r="B20" s="52"/>
      <c r="C20" s="296"/>
      <c r="D20" s="297"/>
      <c r="E20" s="298"/>
      <c r="F20" s="55"/>
      <c r="H20" s="52"/>
      <c r="I20" s="296"/>
      <c r="J20" s="297"/>
      <c r="K20" s="298"/>
      <c r="L20" s="55"/>
      <c r="N20" s="52"/>
      <c r="O20" s="296"/>
      <c r="P20" s="297"/>
      <c r="Q20" s="298"/>
      <c r="R20" s="55"/>
      <c r="T20" s="52"/>
      <c r="U20" s="296"/>
      <c r="V20" s="297"/>
      <c r="W20" s="298"/>
      <c r="X20" s="55"/>
      <c r="Z20" s="52"/>
      <c r="AA20" s="296"/>
      <c r="AB20" s="297"/>
      <c r="AC20" s="298"/>
      <c r="AD20" s="55"/>
      <c r="AF20" s="52"/>
      <c r="AG20" s="296"/>
      <c r="AH20" s="297"/>
      <c r="AI20" s="298"/>
      <c r="AJ20" s="55"/>
      <c r="AL20" s="52"/>
      <c r="AM20" s="296"/>
      <c r="AN20" s="297"/>
      <c r="AO20" s="298"/>
      <c r="AP20" s="55"/>
      <c r="AR20" s="52"/>
      <c r="AS20" s="296"/>
      <c r="AT20" s="297"/>
      <c r="AU20" s="298"/>
      <c r="AV20" s="55"/>
      <c r="AX20" s="52"/>
      <c r="AY20" s="296"/>
      <c r="AZ20" s="297"/>
      <c r="BA20" s="298"/>
      <c r="BB20" s="55"/>
      <c r="BD20" s="52"/>
      <c r="BE20" s="296"/>
      <c r="BF20" s="297"/>
      <c r="BG20" s="298"/>
      <c r="BH20" s="55"/>
      <c r="BJ20" s="52"/>
      <c r="BK20" s="296"/>
      <c r="BL20" s="297"/>
      <c r="BM20" s="298"/>
      <c r="BN20" s="55"/>
      <c r="BP20" s="52"/>
      <c r="BQ20" s="296"/>
      <c r="BR20" s="297"/>
      <c r="BS20" s="298"/>
      <c r="BT20" s="55"/>
      <c r="BV20" s="52"/>
      <c r="BW20" s="296"/>
      <c r="BX20" s="297"/>
      <c r="BY20" s="298"/>
      <c r="BZ20" s="55"/>
      <c r="CB20" s="52"/>
      <c r="CC20" s="296"/>
      <c r="CD20" s="297"/>
      <c r="CE20" s="298"/>
      <c r="CF20" s="55"/>
      <c r="CH20" s="52"/>
      <c r="CI20" s="296"/>
      <c r="CJ20" s="297"/>
      <c r="CK20" s="298"/>
      <c r="CL20" s="55"/>
      <c r="CN20" s="52"/>
      <c r="CO20" s="296"/>
      <c r="CP20" s="297"/>
      <c r="CQ20" s="298"/>
      <c r="CR20" s="55"/>
      <c r="CT20" s="52"/>
      <c r="CU20" s="296"/>
      <c r="CV20" s="297"/>
      <c r="CW20" s="298"/>
      <c r="CX20" s="55"/>
      <c r="CZ20" s="52"/>
      <c r="DA20" s="296"/>
      <c r="DB20" s="297"/>
      <c r="DC20" s="298"/>
      <c r="DD20" s="55"/>
      <c r="DF20" s="52"/>
      <c r="DG20" s="296"/>
      <c r="DH20" s="297"/>
      <c r="DI20" s="298"/>
      <c r="DJ20" s="55"/>
      <c r="DL20" s="52"/>
      <c r="DM20" s="296"/>
      <c r="DN20" s="297"/>
      <c r="DO20" s="298"/>
      <c r="DP20" s="55"/>
      <c r="DR20" s="52"/>
      <c r="DS20" s="296"/>
      <c r="DT20" s="297"/>
      <c r="DU20" s="298"/>
      <c r="DV20" s="55"/>
      <c r="DX20" s="52"/>
      <c r="DY20" s="296"/>
      <c r="DZ20" s="297"/>
      <c r="EA20" s="298"/>
      <c r="EB20" s="55"/>
    </row>
    <row r="21" spans="2:132">
      <c r="B21" s="52"/>
      <c r="C21" s="54"/>
      <c r="D21" s="54"/>
      <c r="E21" s="54"/>
      <c r="F21" s="55"/>
      <c r="H21" s="52"/>
      <c r="I21" s="54"/>
      <c r="J21" s="54"/>
      <c r="K21" s="54"/>
      <c r="L21" s="55"/>
      <c r="N21" s="52"/>
      <c r="O21" s="54"/>
      <c r="P21" s="54"/>
      <c r="Q21" s="54"/>
      <c r="R21" s="55"/>
      <c r="T21" s="52"/>
      <c r="U21" s="54"/>
      <c r="V21" s="54"/>
      <c r="W21" s="54"/>
      <c r="X21" s="55"/>
      <c r="Z21" s="52"/>
      <c r="AA21" s="54"/>
      <c r="AB21" s="54"/>
      <c r="AC21" s="54"/>
      <c r="AD21" s="55"/>
      <c r="AF21" s="52"/>
      <c r="AG21" s="54"/>
      <c r="AH21" s="54"/>
      <c r="AI21" s="54"/>
      <c r="AJ21" s="55"/>
      <c r="AL21" s="52"/>
      <c r="AM21" s="54"/>
      <c r="AN21" s="54"/>
      <c r="AO21" s="54"/>
      <c r="AP21" s="55"/>
      <c r="AR21" s="52"/>
      <c r="AS21" s="54"/>
      <c r="AT21" s="54"/>
      <c r="AU21" s="54"/>
      <c r="AV21" s="55"/>
      <c r="AX21" s="52"/>
      <c r="AY21" s="54"/>
      <c r="AZ21" s="54"/>
      <c r="BA21" s="54"/>
      <c r="BB21" s="55"/>
      <c r="BD21" s="52"/>
      <c r="BE21" s="54"/>
      <c r="BF21" s="54"/>
      <c r="BG21" s="54"/>
      <c r="BH21" s="55"/>
      <c r="BJ21" s="52"/>
      <c r="BK21" s="54"/>
      <c r="BL21" s="54"/>
      <c r="BM21" s="54"/>
      <c r="BN21" s="55"/>
      <c r="BP21" s="52"/>
      <c r="BQ21" s="54"/>
      <c r="BR21" s="54"/>
      <c r="BS21" s="54"/>
      <c r="BT21" s="55"/>
      <c r="BV21" s="52"/>
      <c r="BW21" s="54"/>
      <c r="BX21" s="54"/>
      <c r="BY21" s="54"/>
      <c r="BZ21" s="55"/>
      <c r="CB21" s="52"/>
      <c r="CC21" s="54"/>
      <c r="CD21" s="54"/>
      <c r="CE21" s="54"/>
      <c r="CF21" s="55"/>
      <c r="CH21" s="52"/>
      <c r="CI21" s="54"/>
      <c r="CJ21" s="54"/>
      <c r="CK21" s="54"/>
      <c r="CL21" s="55"/>
      <c r="CN21" s="52"/>
      <c r="CO21" s="54"/>
      <c r="CP21" s="54"/>
      <c r="CQ21" s="54"/>
      <c r="CR21" s="55"/>
      <c r="CT21" s="52"/>
      <c r="CU21" s="54"/>
      <c r="CV21" s="54"/>
      <c r="CW21" s="54"/>
      <c r="CX21" s="55"/>
      <c r="CZ21" s="52"/>
      <c r="DA21" s="54"/>
      <c r="DB21" s="54"/>
      <c r="DC21" s="54"/>
      <c r="DD21" s="55"/>
      <c r="DF21" s="52"/>
      <c r="DG21" s="54"/>
      <c r="DH21" s="54"/>
      <c r="DI21" s="54"/>
      <c r="DJ21" s="55"/>
      <c r="DL21" s="52"/>
      <c r="DM21" s="54"/>
      <c r="DN21" s="54"/>
      <c r="DO21" s="54"/>
      <c r="DP21" s="55"/>
      <c r="DR21" s="52"/>
      <c r="DS21" s="54"/>
      <c r="DT21" s="54"/>
      <c r="DU21" s="54"/>
      <c r="DV21" s="55"/>
      <c r="DX21" s="52"/>
      <c r="DY21" s="54"/>
      <c r="DZ21" s="54"/>
      <c r="EA21" s="54"/>
      <c r="EB21" s="55"/>
    </row>
    <row r="22" spans="2:132" ht="16.5" thickBot="1">
      <c r="B22" s="52"/>
      <c r="C22" s="53" t="s">
        <v>283</v>
      </c>
      <c r="D22" s="54"/>
      <c r="E22" s="54"/>
      <c r="F22" s="55"/>
      <c r="H22" s="52"/>
      <c r="I22" s="53" t="s">
        <v>283</v>
      </c>
      <c r="J22" s="54"/>
      <c r="K22" s="54"/>
      <c r="L22" s="55"/>
      <c r="N22" s="52"/>
      <c r="O22" s="53" t="s">
        <v>283</v>
      </c>
      <c r="P22" s="54"/>
      <c r="Q22" s="54"/>
      <c r="R22" s="55"/>
      <c r="T22" s="52"/>
      <c r="U22" s="53" t="s">
        <v>283</v>
      </c>
      <c r="V22" s="54"/>
      <c r="W22" s="54"/>
      <c r="X22" s="55"/>
      <c r="Z22" s="52"/>
      <c r="AA22" s="53" t="s">
        <v>283</v>
      </c>
      <c r="AB22" s="54"/>
      <c r="AC22" s="54"/>
      <c r="AD22" s="55"/>
      <c r="AF22" s="52"/>
      <c r="AG22" s="53" t="s">
        <v>283</v>
      </c>
      <c r="AH22" s="54"/>
      <c r="AI22" s="54"/>
      <c r="AJ22" s="55"/>
      <c r="AL22" s="52"/>
      <c r="AM22" s="53" t="s">
        <v>283</v>
      </c>
      <c r="AN22" s="54"/>
      <c r="AO22" s="54"/>
      <c r="AP22" s="55"/>
      <c r="AR22" s="52"/>
      <c r="AS22" s="53" t="s">
        <v>283</v>
      </c>
      <c r="AT22" s="54"/>
      <c r="AU22" s="54"/>
      <c r="AV22" s="55"/>
      <c r="AX22" s="52"/>
      <c r="AY22" s="53" t="s">
        <v>283</v>
      </c>
      <c r="AZ22" s="54"/>
      <c r="BA22" s="54"/>
      <c r="BB22" s="55"/>
      <c r="BD22" s="52"/>
      <c r="BE22" s="53" t="s">
        <v>283</v>
      </c>
      <c r="BF22" s="54"/>
      <c r="BG22" s="54"/>
      <c r="BH22" s="55"/>
      <c r="BJ22" s="52"/>
      <c r="BK22" s="53" t="s">
        <v>283</v>
      </c>
      <c r="BL22" s="54"/>
      <c r="BM22" s="54"/>
      <c r="BN22" s="55"/>
      <c r="BP22" s="52"/>
      <c r="BQ22" s="53" t="s">
        <v>283</v>
      </c>
      <c r="BR22" s="54"/>
      <c r="BS22" s="54"/>
      <c r="BT22" s="55"/>
      <c r="BV22" s="52"/>
      <c r="BW22" s="53" t="s">
        <v>283</v>
      </c>
      <c r="BX22" s="54"/>
      <c r="BY22" s="54"/>
      <c r="BZ22" s="55"/>
      <c r="CB22" s="52"/>
      <c r="CC22" s="53" t="s">
        <v>283</v>
      </c>
      <c r="CD22" s="54"/>
      <c r="CE22" s="54"/>
      <c r="CF22" s="55"/>
      <c r="CH22" s="52"/>
      <c r="CI22" s="53" t="s">
        <v>283</v>
      </c>
      <c r="CJ22" s="54"/>
      <c r="CK22" s="54"/>
      <c r="CL22" s="55"/>
      <c r="CN22" s="52"/>
      <c r="CO22" s="53" t="s">
        <v>283</v>
      </c>
      <c r="CP22" s="54"/>
      <c r="CQ22" s="54"/>
      <c r="CR22" s="55"/>
      <c r="CT22" s="52"/>
      <c r="CU22" s="53" t="s">
        <v>283</v>
      </c>
      <c r="CV22" s="54"/>
      <c r="CW22" s="54"/>
      <c r="CX22" s="55"/>
      <c r="CZ22" s="52"/>
      <c r="DA22" s="53" t="s">
        <v>283</v>
      </c>
      <c r="DB22" s="54"/>
      <c r="DC22" s="54"/>
      <c r="DD22" s="55"/>
      <c r="DF22" s="52"/>
      <c r="DG22" s="53" t="s">
        <v>283</v>
      </c>
      <c r="DH22" s="54"/>
      <c r="DI22" s="54"/>
      <c r="DJ22" s="55"/>
      <c r="DL22" s="52"/>
      <c r="DM22" s="53" t="s">
        <v>283</v>
      </c>
      <c r="DN22" s="54"/>
      <c r="DO22" s="54"/>
      <c r="DP22" s="55"/>
      <c r="DR22" s="52"/>
      <c r="DS22" s="53" t="s">
        <v>283</v>
      </c>
      <c r="DT22" s="54"/>
      <c r="DU22" s="54"/>
      <c r="DV22" s="55"/>
      <c r="DX22" s="52"/>
      <c r="DY22" s="53" t="s">
        <v>283</v>
      </c>
      <c r="DZ22" s="54"/>
      <c r="EA22" s="54"/>
      <c r="EB22" s="55"/>
    </row>
    <row r="23" spans="2:132" ht="15" customHeight="1">
      <c r="B23" s="52"/>
      <c r="C23" s="290" t="s">
        <v>322</v>
      </c>
      <c r="D23" s="291"/>
      <c r="E23" s="292"/>
      <c r="F23" s="55"/>
      <c r="H23" s="52"/>
      <c r="I23" s="290" t="s">
        <v>288</v>
      </c>
      <c r="J23" s="291"/>
      <c r="K23" s="292"/>
      <c r="L23" s="55"/>
      <c r="N23" s="52"/>
      <c r="O23" s="290" t="s">
        <v>291</v>
      </c>
      <c r="P23" s="291"/>
      <c r="Q23" s="292"/>
      <c r="R23" s="55"/>
      <c r="T23" s="52"/>
      <c r="U23" s="290" t="s">
        <v>295</v>
      </c>
      <c r="V23" s="291"/>
      <c r="W23" s="292"/>
      <c r="X23" s="55"/>
      <c r="Z23" s="52"/>
      <c r="AA23" s="290" t="s">
        <v>299</v>
      </c>
      <c r="AB23" s="291"/>
      <c r="AC23" s="292"/>
      <c r="AD23" s="55"/>
      <c r="AF23" s="52"/>
      <c r="AG23" s="290" t="s">
        <v>323</v>
      </c>
      <c r="AH23" s="291"/>
      <c r="AI23" s="292"/>
      <c r="AJ23" s="55"/>
      <c r="AL23" s="52"/>
      <c r="AM23" s="290" t="s">
        <v>324</v>
      </c>
      <c r="AN23" s="291"/>
      <c r="AO23" s="292"/>
      <c r="AP23" s="55"/>
      <c r="AR23" s="52"/>
      <c r="AS23" s="290" t="s">
        <v>325</v>
      </c>
      <c r="AT23" s="291"/>
      <c r="AU23" s="292"/>
      <c r="AV23" s="55"/>
      <c r="AX23" s="52"/>
      <c r="AY23" s="290" t="s">
        <v>326</v>
      </c>
      <c r="AZ23" s="291"/>
      <c r="BA23" s="292"/>
      <c r="BB23" s="55"/>
      <c r="BD23" s="52"/>
      <c r="BE23" s="290" t="s">
        <v>302</v>
      </c>
      <c r="BF23" s="291"/>
      <c r="BG23" s="292"/>
      <c r="BH23" s="55"/>
      <c r="BJ23" s="52"/>
      <c r="BK23" s="290" t="s">
        <v>327</v>
      </c>
      <c r="BL23" s="291"/>
      <c r="BM23" s="292"/>
      <c r="BN23" s="55"/>
      <c r="BP23" s="52"/>
      <c r="BQ23" s="290" t="s">
        <v>328</v>
      </c>
      <c r="BR23" s="291"/>
      <c r="BS23" s="292"/>
      <c r="BT23" s="55"/>
      <c r="BV23" s="52"/>
      <c r="BW23" s="290" t="s">
        <v>305</v>
      </c>
      <c r="BX23" s="291"/>
      <c r="BY23" s="292"/>
      <c r="BZ23" s="55"/>
      <c r="CB23" s="52"/>
      <c r="CC23" s="290" t="s">
        <v>329</v>
      </c>
      <c r="CD23" s="291"/>
      <c r="CE23" s="292"/>
      <c r="CF23" s="55"/>
      <c r="CH23" s="52"/>
      <c r="CI23" s="290" t="s">
        <v>330</v>
      </c>
      <c r="CJ23" s="291"/>
      <c r="CK23" s="292"/>
      <c r="CL23" s="55"/>
      <c r="CN23" s="52"/>
      <c r="CO23" s="290" t="s">
        <v>331</v>
      </c>
      <c r="CP23" s="291"/>
      <c r="CQ23" s="292"/>
      <c r="CR23" s="55"/>
      <c r="CT23" s="52"/>
      <c r="CU23" s="290" t="s">
        <v>332</v>
      </c>
      <c r="CV23" s="291"/>
      <c r="CW23" s="292"/>
      <c r="CX23" s="55"/>
      <c r="CZ23" s="52"/>
      <c r="DA23" s="290" t="s">
        <v>333</v>
      </c>
      <c r="DB23" s="291"/>
      <c r="DC23" s="292"/>
      <c r="DD23" s="55"/>
      <c r="DF23" s="52"/>
      <c r="DG23" s="290" t="s">
        <v>314</v>
      </c>
      <c r="DH23" s="291"/>
      <c r="DI23" s="292"/>
      <c r="DJ23" s="55"/>
      <c r="DL23" s="52"/>
      <c r="DM23" s="290" t="s">
        <v>315</v>
      </c>
      <c r="DN23" s="291"/>
      <c r="DO23" s="292"/>
      <c r="DP23" s="55"/>
      <c r="DR23" s="52"/>
      <c r="DS23" s="290" t="s">
        <v>334</v>
      </c>
      <c r="DT23" s="291"/>
      <c r="DU23" s="292"/>
      <c r="DV23" s="55"/>
      <c r="DX23" s="52"/>
      <c r="DY23" s="290" t="s">
        <v>318</v>
      </c>
      <c r="DZ23" s="291"/>
      <c r="EA23" s="292"/>
      <c r="EB23" s="55"/>
    </row>
    <row r="24" spans="2:132">
      <c r="B24" s="52"/>
      <c r="C24" s="293"/>
      <c r="D24" s="294"/>
      <c r="E24" s="295"/>
      <c r="F24" s="55"/>
      <c r="H24" s="52"/>
      <c r="I24" s="293"/>
      <c r="J24" s="294"/>
      <c r="K24" s="295"/>
      <c r="L24" s="55"/>
      <c r="N24" s="52"/>
      <c r="O24" s="293"/>
      <c r="P24" s="294"/>
      <c r="Q24" s="295"/>
      <c r="R24" s="55"/>
      <c r="T24" s="52"/>
      <c r="U24" s="293"/>
      <c r="V24" s="294"/>
      <c r="W24" s="295"/>
      <c r="X24" s="55"/>
      <c r="Z24" s="52"/>
      <c r="AA24" s="293"/>
      <c r="AB24" s="294"/>
      <c r="AC24" s="295"/>
      <c r="AD24" s="55"/>
      <c r="AF24" s="52"/>
      <c r="AG24" s="293"/>
      <c r="AH24" s="294"/>
      <c r="AI24" s="295"/>
      <c r="AJ24" s="55"/>
      <c r="AL24" s="52"/>
      <c r="AM24" s="293"/>
      <c r="AN24" s="294"/>
      <c r="AO24" s="295"/>
      <c r="AP24" s="55"/>
      <c r="AR24" s="52"/>
      <c r="AS24" s="293"/>
      <c r="AT24" s="294"/>
      <c r="AU24" s="295"/>
      <c r="AV24" s="55"/>
      <c r="AX24" s="52"/>
      <c r="AY24" s="293"/>
      <c r="AZ24" s="294"/>
      <c r="BA24" s="295"/>
      <c r="BB24" s="55"/>
      <c r="BD24" s="52"/>
      <c r="BE24" s="293"/>
      <c r="BF24" s="294"/>
      <c r="BG24" s="295"/>
      <c r="BH24" s="55"/>
      <c r="BJ24" s="52"/>
      <c r="BK24" s="293"/>
      <c r="BL24" s="294"/>
      <c r="BM24" s="295"/>
      <c r="BN24" s="55"/>
      <c r="BP24" s="52"/>
      <c r="BQ24" s="293"/>
      <c r="BR24" s="294"/>
      <c r="BS24" s="295"/>
      <c r="BT24" s="55"/>
      <c r="BV24" s="52"/>
      <c r="BW24" s="293"/>
      <c r="BX24" s="294"/>
      <c r="BY24" s="295"/>
      <c r="BZ24" s="55"/>
      <c r="CB24" s="52"/>
      <c r="CC24" s="293"/>
      <c r="CD24" s="294"/>
      <c r="CE24" s="295"/>
      <c r="CF24" s="55"/>
      <c r="CH24" s="52"/>
      <c r="CI24" s="293"/>
      <c r="CJ24" s="294"/>
      <c r="CK24" s="295"/>
      <c r="CL24" s="55"/>
      <c r="CN24" s="52"/>
      <c r="CO24" s="293"/>
      <c r="CP24" s="294"/>
      <c r="CQ24" s="295"/>
      <c r="CR24" s="55"/>
      <c r="CT24" s="52"/>
      <c r="CU24" s="293"/>
      <c r="CV24" s="294"/>
      <c r="CW24" s="295"/>
      <c r="CX24" s="55"/>
      <c r="CZ24" s="52"/>
      <c r="DA24" s="293"/>
      <c r="DB24" s="294"/>
      <c r="DC24" s="295"/>
      <c r="DD24" s="55"/>
      <c r="DF24" s="52"/>
      <c r="DG24" s="293"/>
      <c r="DH24" s="294"/>
      <c r="DI24" s="295"/>
      <c r="DJ24" s="55"/>
      <c r="DL24" s="52"/>
      <c r="DM24" s="293"/>
      <c r="DN24" s="294"/>
      <c r="DO24" s="295"/>
      <c r="DP24" s="55"/>
      <c r="DR24" s="52"/>
      <c r="DS24" s="293"/>
      <c r="DT24" s="294"/>
      <c r="DU24" s="295"/>
      <c r="DV24" s="55"/>
      <c r="DX24" s="52"/>
      <c r="DY24" s="293"/>
      <c r="DZ24" s="294"/>
      <c r="EA24" s="295"/>
      <c r="EB24" s="55"/>
    </row>
    <row r="25" spans="2:132">
      <c r="B25" s="52"/>
      <c r="C25" s="293"/>
      <c r="D25" s="294"/>
      <c r="E25" s="295"/>
      <c r="F25" s="55"/>
      <c r="H25" s="52"/>
      <c r="I25" s="293"/>
      <c r="J25" s="294"/>
      <c r="K25" s="295"/>
      <c r="L25" s="55"/>
      <c r="N25" s="52"/>
      <c r="O25" s="293"/>
      <c r="P25" s="294"/>
      <c r="Q25" s="295"/>
      <c r="R25" s="55"/>
      <c r="T25" s="52"/>
      <c r="U25" s="293"/>
      <c r="V25" s="294"/>
      <c r="W25" s="295"/>
      <c r="X25" s="55"/>
      <c r="Z25" s="52"/>
      <c r="AA25" s="293"/>
      <c r="AB25" s="294"/>
      <c r="AC25" s="295"/>
      <c r="AD25" s="55"/>
      <c r="AF25" s="52"/>
      <c r="AG25" s="293"/>
      <c r="AH25" s="294"/>
      <c r="AI25" s="295"/>
      <c r="AJ25" s="55"/>
      <c r="AL25" s="52"/>
      <c r="AM25" s="293"/>
      <c r="AN25" s="294"/>
      <c r="AO25" s="295"/>
      <c r="AP25" s="55"/>
      <c r="AR25" s="52"/>
      <c r="AS25" s="293"/>
      <c r="AT25" s="294"/>
      <c r="AU25" s="295"/>
      <c r="AV25" s="55"/>
      <c r="AX25" s="52"/>
      <c r="AY25" s="293"/>
      <c r="AZ25" s="294"/>
      <c r="BA25" s="295"/>
      <c r="BB25" s="55"/>
      <c r="BD25" s="52"/>
      <c r="BE25" s="293"/>
      <c r="BF25" s="294"/>
      <c r="BG25" s="295"/>
      <c r="BH25" s="55"/>
      <c r="BJ25" s="52"/>
      <c r="BK25" s="293"/>
      <c r="BL25" s="294"/>
      <c r="BM25" s="295"/>
      <c r="BN25" s="55"/>
      <c r="BP25" s="52"/>
      <c r="BQ25" s="293"/>
      <c r="BR25" s="294"/>
      <c r="BS25" s="295"/>
      <c r="BT25" s="55"/>
      <c r="BV25" s="52"/>
      <c r="BW25" s="293"/>
      <c r="BX25" s="294"/>
      <c r="BY25" s="295"/>
      <c r="BZ25" s="55"/>
      <c r="CB25" s="52"/>
      <c r="CC25" s="293"/>
      <c r="CD25" s="294"/>
      <c r="CE25" s="295"/>
      <c r="CF25" s="55"/>
      <c r="CH25" s="52"/>
      <c r="CI25" s="293"/>
      <c r="CJ25" s="294"/>
      <c r="CK25" s="295"/>
      <c r="CL25" s="55"/>
      <c r="CN25" s="52"/>
      <c r="CO25" s="293"/>
      <c r="CP25" s="294"/>
      <c r="CQ25" s="295"/>
      <c r="CR25" s="55"/>
      <c r="CT25" s="52"/>
      <c r="CU25" s="293"/>
      <c r="CV25" s="294"/>
      <c r="CW25" s="295"/>
      <c r="CX25" s="55"/>
      <c r="CZ25" s="52"/>
      <c r="DA25" s="293"/>
      <c r="DB25" s="294"/>
      <c r="DC25" s="295"/>
      <c r="DD25" s="55"/>
      <c r="DF25" s="52"/>
      <c r="DG25" s="293"/>
      <c r="DH25" s="294"/>
      <c r="DI25" s="295"/>
      <c r="DJ25" s="55"/>
      <c r="DL25" s="52"/>
      <c r="DM25" s="293"/>
      <c r="DN25" s="294"/>
      <c r="DO25" s="295"/>
      <c r="DP25" s="55"/>
      <c r="DR25" s="52"/>
      <c r="DS25" s="293"/>
      <c r="DT25" s="294"/>
      <c r="DU25" s="295"/>
      <c r="DV25" s="55"/>
      <c r="DX25" s="52"/>
      <c r="DY25" s="293"/>
      <c r="DZ25" s="294"/>
      <c r="EA25" s="295"/>
      <c r="EB25" s="55"/>
    </row>
    <row r="26" spans="2:132">
      <c r="B26" s="52"/>
      <c r="C26" s="293"/>
      <c r="D26" s="294"/>
      <c r="E26" s="295"/>
      <c r="F26" s="55"/>
      <c r="H26" s="52"/>
      <c r="I26" s="293"/>
      <c r="J26" s="294"/>
      <c r="K26" s="295"/>
      <c r="L26" s="55"/>
      <c r="N26" s="52"/>
      <c r="O26" s="293"/>
      <c r="P26" s="294"/>
      <c r="Q26" s="295"/>
      <c r="R26" s="55"/>
      <c r="T26" s="52"/>
      <c r="U26" s="293"/>
      <c r="V26" s="294"/>
      <c r="W26" s="295"/>
      <c r="X26" s="55"/>
      <c r="Z26" s="52"/>
      <c r="AA26" s="293"/>
      <c r="AB26" s="294"/>
      <c r="AC26" s="295"/>
      <c r="AD26" s="55"/>
      <c r="AF26" s="52"/>
      <c r="AG26" s="293"/>
      <c r="AH26" s="294"/>
      <c r="AI26" s="295"/>
      <c r="AJ26" s="55"/>
      <c r="AL26" s="52"/>
      <c r="AM26" s="293"/>
      <c r="AN26" s="294"/>
      <c r="AO26" s="295"/>
      <c r="AP26" s="55"/>
      <c r="AR26" s="52"/>
      <c r="AS26" s="293"/>
      <c r="AT26" s="294"/>
      <c r="AU26" s="295"/>
      <c r="AV26" s="55"/>
      <c r="AX26" s="52"/>
      <c r="AY26" s="293"/>
      <c r="AZ26" s="294"/>
      <c r="BA26" s="295"/>
      <c r="BB26" s="55"/>
      <c r="BD26" s="52"/>
      <c r="BE26" s="293"/>
      <c r="BF26" s="294"/>
      <c r="BG26" s="295"/>
      <c r="BH26" s="55"/>
      <c r="BJ26" s="52"/>
      <c r="BK26" s="293"/>
      <c r="BL26" s="294"/>
      <c r="BM26" s="295"/>
      <c r="BN26" s="55"/>
      <c r="BP26" s="52"/>
      <c r="BQ26" s="293"/>
      <c r="BR26" s="294"/>
      <c r="BS26" s="295"/>
      <c r="BT26" s="55"/>
      <c r="BV26" s="52"/>
      <c r="BW26" s="293"/>
      <c r="BX26" s="294"/>
      <c r="BY26" s="295"/>
      <c r="BZ26" s="55"/>
      <c r="CB26" s="52"/>
      <c r="CC26" s="293"/>
      <c r="CD26" s="294"/>
      <c r="CE26" s="295"/>
      <c r="CF26" s="55"/>
      <c r="CH26" s="52"/>
      <c r="CI26" s="293"/>
      <c r="CJ26" s="294"/>
      <c r="CK26" s="295"/>
      <c r="CL26" s="55"/>
      <c r="CN26" s="52"/>
      <c r="CO26" s="293"/>
      <c r="CP26" s="294"/>
      <c r="CQ26" s="295"/>
      <c r="CR26" s="55"/>
      <c r="CT26" s="52"/>
      <c r="CU26" s="293"/>
      <c r="CV26" s="294"/>
      <c r="CW26" s="295"/>
      <c r="CX26" s="55"/>
      <c r="CZ26" s="52"/>
      <c r="DA26" s="293"/>
      <c r="DB26" s="294"/>
      <c r="DC26" s="295"/>
      <c r="DD26" s="55"/>
      <c r="DF26" s="52"/>
      <c r="DG26" s="293"/>
      <c r="DH26" s="294"/>
      <c r="DI26" s="295"/>
      <c r="DJ26" s="55"/>
      <c r="DL26" s="52"/>
      <c r="DM26" s="293"/>
      <c r="DN26" s="294"/>
      <c r="DO26" s="295"/>
      <c r="DP26" s="55"/>
      <c r="DR26" s="52"/>
      <c r="DS26" s="293"/>
      <c r="DT26" s="294"/>
      <c r="DU26" s="295"/>
      <c r="DV26" s="55"/>
      <c r="DX26" s="52"/>
      <c r="DY26" s="293"/>
      <c r="DZ26" s="294"/>
      <c r="EA26" s="295"/>
      <c r="EB26" s="55"/>
    </row>
    <row r="27" spans="2:132" ht="15" thickBot="1">
      <c r="B27" s="52"/>
      <c r="C27" s="296"/>
      <c r="D27" s="297"/>
      <c r="E27" s="298"/>
      <c r="F27" s="55"/>
      <c r="H27" s="52"/>
      <c r="I27" s="296"/>
      <c r="J27" s="297"/>
      <c r="K27" s="298"/>
      <c r="L27" s="55"/>
      <c r="N27" s="52"/>
      <c r="O27" s="296"/>
      <c r="P27" s="297"/>
      <c r="Q27" s="298"/>
      <c r="R27" s="55"/>
      <c r="T27" s="52"/>
      <c r="U27" s="296"/>
      <c r="V27" s="297"/>
      <c r="W27" s="298"/>
      <c r="X27" s="55"/>
      <c r="Z27" s="52"/>
      <c r="AA27" s="296"/>
      <c r="AB27" s="297"/>
      <c r="AC27" s="298"/>
      <c r="AD27" s="55"/>
      <c r="AF27" s="52"/>
      <c r="AG27" s="296"/>
      <c r="AH27" s="297"/>
      <c r="AI27" s="298"/>
      <c r="AJ27" s="55"/>
      <c r="AL27" s="52"/>
      <c r="AM27" s="296"/>
      <c r="AN27" s="297"/>
      <c r="AO27" s="298"/>
      <c r="AP27" s="55"/>
      <c r="AR27" s="52"/>
      <c r="AS27" s="296"/>
      <c r="AT27" s="297"/>
      <c r="AU27" s="298"/>
      <c r="AV27" s="55"/>
      <c r="AX27" s="52"/>
      <c r="AY27" s="296"/>
      <c r="AZ27" s="297"/>
      <c r="BA27" s="298"/>
      <c r="BB27" s="55"/>
      <c r="BD27" s="52"/>
      <c r="BE27" s="296"/>
      <c r="BF27" s="297"/>
      <c r="BG27" s="298"/>
      <c r="BH27" s="55"/>
      <c r="BJ27" s="52"/>
      <c r="BK27" s="296"/>
      <c r="BL27" s="297"/>
      <c r="BM27" s="298"/>
      <c r="BN27" s="55"/>
      <c r="BP27" s="52"/>
      <c r="BQ27" s="296"/>
      <c r="BR27" s="297"/>
      <c r="BS27" s="298"/>
      <c r="BT27" s="55"/>
      <c r="BV27" s="52"/>
      <c r="BW27" s="296"/>
      <c r="BX27" s="297"/>
      <c r="BY27" s="298"/>
      <c r="BZ27" s="55"/>
      <c r="CB27" s="52"/>
      <c r="CC27" s="296"/>
      <c r="CD27" s="297"/>
      <c r="CE27" s="298"/>
      <c r="CF27" s="55"/>
      <c r="CH27" s="52"/>
      <c r="CI27" s="296"/>
      <c r="CJ27" s="297"/>
      <c r="CK27" s="298"/>
      <c r="CL27" s="55"/>
      <c r="CN27" s="52"/>
      <c r="CO27" s="296"/>
      <c r="CP27" s="297"/>
      <c r="CQ27" s="298"/>
      <c r="CR27" s="55"/>
      <c r="CT27" s="52"/>
      <c r="CU27" s="296"/>
      <c r="CV27" s="297"/>
      <c r="CW27" s="298"/>
      <c r="CX27" s="55"/>
      <c r="CZ27" s="52"/>
      <c r="DA27" s="296"/>
      <c r="DB27" s="297"/>
      <c r="DC27" s="298"/>
      <c r="DD27" s="55"/>
      <c r="DF27" s="52"/>
      <c r="DG27" s="296"/>
      <c r="DH27" s="297"/>
      <c r="DI27" s="298"/>
      <c r="DJ27" s="55"/>
      <c r="DL27" s="52"/>
      <c r="DM27" s="296"/>
      <c r="DN27" s="297"/>
      <c r="DO27" s="298"/>
      <c r="DP27" s="55"/>
      <c r="DR27" s="52"/>
      <c r="DS27" s="296"/>
      <c r="DT27" s="297"/>
      <c r="DU27" s="298"/>
      <c r="DV27" s="55"/>
      <c r="DX27" s="52"/>
      <c r="DY27" s="296"/>
      <c r="DZ27" s="297"/>
      <c r="EA27" s="298"/>
      <c r="EB27" s="55"/>
    </row>
    <row r="28" spans="2:132">
      <c r="B28" s="52"/>
      <c r="C28" s="54"/>
      <c r="D28" s="54"/>
      <c r="E28" s="54"/>
      <c r="F28" s="55"/>
      <c r="H28" s="52"/>
      <c r="I28" s="54"/>
      <c r="J28" s="54"/>
      <c r="K28" s="54"/>
      <c r="L28" s="55"/>
      <c r="N28" s="52"/>
      <c r="O28" s="54"/>
      <c r="P28" s="54"/>
      <c r="Q28" s="54"/>
      <c r="R28" s="55"/>
      <c r="T28" s="52"/>
      <c r="U28" s="54"/>
      <c r="V28" s="54"/>
      <c r="W28" s="54"/>
      <c r="X28" s="55"/>
      <c r="Z28" s="52"/>
      <c r="AA28" s="54"/>
      <c r="AB28" s="54"/>
      <c r="AC28" s="54"/>
      <c r="AD28" s="55"/>
      <c r="AF28" s="52"/>
      <c r="AG28" s="54"/>
      <c r="AH28" s="54"/>
      <c r="AI28" s="54"/>
      <c r="AJ28" s="55"/>
      <c r="AL28" s="52"/>
      <c r="AM28" s="54"/>
      <c r="AN28" s="54"/>
      <c r="AO28" s="54"/>
      <c r="AP28" s="55"/>
      <c r="AR28" s="52"/>
      <c r="AS28" s="54"/>
      <c r="AT28" s="54"/>
      <c r="AU28" s="54"/>
      <c r="AV28" s="55"/>
      <c r="AX28" s="52"/>
      <c r="AY28" s="54"/>
      <c r="AZ28" s="54"/>
      <c r="BA28" s="54"/>
      <c r="BB28" s="55"/>
      <c r="BD28" s="52"/>
      <c r="BE28" s="54"/>
      <c r="BF28" s="54"/>
      <c r="BG28" s="54"/>
      <c r="BH28" s="55"/>
      <c r="BJ28" s="52"/>
      <c r="BK28" s="54"/>
      <c r="BL28" s="54"/>
      <c r="BM28" s="54"/>
      <c r="BN28" s="55"/>
      <c r="BP28" s="52"/>
      <c r="BQ28" s="54"/>
      <c r="BR28" s="54"/>
      <c r="BS28" s="54"/>
      <c r="BT28" s="55"/>
      <c r="BV28" s="52"/>
      <c r="BW28" s="54"/>
      <c r="BX28" s="54"/>
      <c r="BY28" s="54"/>
      <c r="BZ28" s="55"/>
      <c r="CB28" s="52"/>
      <c r="CC28" s="54"/>
      <c r="CD28" s="54"/>
      <c r="CE28" s="54"/>
      <c r="CF28" s="55"/>
      <c r="CH28" s="52"/>
      <c r="CI28" s="54"/>
      <c r="CJ28" s="54"/>
      <c r="CK28" s="54"/>
      <c r="CL28" s="55"/>
      <c r="CN28" s="52"/>
      <c r="CO28" s="54"/>
      <c r="CP28" s="54"/>
      <c r="CQ28" s="54"/>
      <c r="CR28" s="55"/>
      <c r="CT28" s="52"/>
      <c r="CU28" s="54"/>
      <c r="CV28" s="54"/>
      <c r="CW28" s="54"/>
      <c r="CX28" s="55"/>
      <c r="CZ28" s="52"/>
      <c r="DA28" s="54"/>
      <c r="DB28" s="54"/>
      <c r="DC28" s="54"/>
      <c r="DD28" s="55"/>
      <c r="DF28" s="52"/>
      <c r="DG28" s="54"/>
      <c r="DH28" s="54"/>
      <c r="DI28" s="54"/>
      <c r="DJ28" s="55"/>
      <c r="DL28" s="52"/>
      <c r="DM28" s="54"/>
      <c r="DN28" s="54"/>
      <c r="DO28" s="54"/>
      <c r="DP28" s="55"/>
      <c r="DR28" s="52"/>
      <c r="DS28" s="54"/>
      <c r="DT28" s="54"/>
      <c r="DU28" s="54"/>
      <c r="DV28" s="55"/>
      <c r="DX28" s="52"/>
      <c r="DY28" s="54"/>
      <c r="DZ28" s="54"/>
      <c r="EA28" s="54"/>
      <c r="EB28" s="55"/>
    </row>
    <row r="29" spans="2:132" ht="16.5" thickBot="1">
      <c r="B29" s="52"/>
      <c r="C29" s="53" t="s">
        <v>284</v>
      </c>
      <c r="D29" s="54"/>
      <c r="E29" s="54"/>
      <c r="F29" s="55"/>
      <c r="H29" s="52"/>
      <c r="I29" s="53" t="s">
        <v>284</v>
      </c>
      <c r="J29" s="54"/>
      <c r="K29" s="54"/>
      <c r="L29" s="55"/>
      <c r="N29" s="52"/>
      <c r="O29" s="53" t="s">
        <v>284</v>
      </c>
      <c r="P29" s="54"/>
      <c r="Q29" s="54"/>
      <c r="R29" s="55"/>
      <c r="T29" s="52"/>
      <c r="U29" s="53" t="s">
        <v>284</v>
      </c>
      <c r="V29" s="54"/>
      <c r="W29" s="54"/>
      <c r="X29" s="55"/>
      <c r="Z29" s="52"/>
      <c r="AA29" s="53" t="s">
        <v>284</v>
      </c>
      <c r="AB29" s="54"/>
      <c r="AC29" s="54"/>
      <c r="AD29" s="55"/>
      <c r="AF29" s="52"/>
      <c r="AG29" s="53" t="s">
        <v>284</v>
      </c>
      <c r="AH29" s="54"/>
      <c r="AI29" s="54"/>
      <c r="AJ29" s="55"/>
      <c r="AL29" s="52"/>
      <c r="AM29" s="53" t="s">
        <v>284</v>
      </c>
      <c r="AN29" s="54"/>
      <c r="AO29" s="54"/>
      <c r="AP29" s="55"/>
      <c r="AR29" s="52"/>
      <c r="AS29" s="53" t="s">
        <v>284</v>
      </c>
      <c r="AT29" s="54"/>
      <c r="AU29" s="54"/>
      <c r="AV29" s="55"/>
      <c r="AX29" s="52"/>
      <c r="AY29" s="53" t="s">
        <v>284</v>
      </c>
      <c r="AZ29" s="54"/>
      <c r="BA29" s="54"/>
      <c r="BB29" s="55"/>
      <c r="BD29" s="52"/>
      <c r="BE29" s="53" t="s">
        <v>284</v>
      </c>
      <c r="BF29" s="54"/>
      <c r="BG29" s="54"/>
      <c r="BH29" s="55"/>
      <c r="BJ29" s="52"/>
      <c r="BK29" s="53" t="s">
        <v>284</v>
      </c>
      <c r="BL29" s="54"/>
      <c r="BM29" s="54"/>
      <c r="BN29" s="55"/>
      <c r="BP29" s="52"/>
      <c r="BQ29" s="53" t="s">
        <v>284</v>
      </c>
      <c r="BR29" s="54"/>
      <c r="BS29" s="54"/>
      <c r="BT29" s="55"/>
      <c r="BV29" s="52"/>
      <c r="BW29" s="53" t="s">
        <v>284</v>
      </c>
      <c r="BX29" s="54"/>
      <c r="BY29" s="54"/>
      <c r="BZ29" s="55"/>
      <c r="CB29" s="52"/>
      <c r="CC29" s="53" t="s">
        <v>284</v>
      </c>
      <c r="CD29" s="54"/>
      <c r="CE29" s="54"/>
      <c r="CF29" s="55"/>
      <c r="CH29" s="52"/>
      <c r="CI29" s="53" t="s">
        <v>307</v>
      </c>
      <c r="CJ29" s="54"/>
      <c r="CK29" s="54"/>
      <c r="CL29" s="55"/>
      <c r="CN29" s="52"/>
      <c r="CO29" s="53" t="s">
        <v>284</v>
      </c>
      <c r="CP29" s="54"/>
      <c r="CQ29" s="54"/>
      <c r="CR29" s="55"/>
      <c r="CT29" s="52"/>
      <c r="CU29" s="53" t="s">
        <v>284</v>
      </c>
      <c r="CV29" s="54"/>
      <c r="CW29" s="54"/>
      <c r="CX29" s="55"/>
      <c r="CZ29" s="52"/>
      <c r="DA29" s="53" t="s">
        <v>284</v>
      </c>
      <c r="DB29" s="54"/>
      <c r="DC29" s="54"/>
      <c r="DD29" s="55"/>
      <c r="DF29" s="52"/>
      <c r="DG29" s="53" t="s">
        <v>284</v>
      </c>
      <c r="DH29" s="54"/>
      <c r="DI29" s="54"/>
      <c r="DJ29" s="55"/>
      <c r="DL29" s="52"/>
      <c r="DM29" s="53" t="s">
        <v>284</v>
      </c>
      <c r="DN29" s="54"/>
      <c r="DO29" s="54"/>
      <c r="DP29" s="55"/>
      <c r="DR29" s="52"/>
      <c r="DS29" s="53" t="s">
        <v>284</v>
      </c>
      <c r="DT29" s="54"/>
      <c r="DU29" s="54"/>
      <c r="DV29" s="55"/>
      <c r="DX29" s="52"/>
      <c r="DY29" s="53" t="s">
        <v>284</v>
      </c>
      <c r="DZ29" s="54"/>
      <c r="EA29" s="54"/>
      <c r="EB29" s="55"/>
    </row>
    <row r="30" spans="2:132" ht="15" customHeight="1">
      <c r="B30" s="52"/>
      <c r="C30" s="290" t="s">
        <v>335</v>
      </c>
      <c r="D30" s="291"/>
      <c r="E30" s="292"/>
      <c r="F30" s="55"/>
      <c r="H30" s="52"/>
      <c r="I30" s="290" t="s">
        <v>289</v>
      </c>
      <c r="J30" s="291"/>
      <c r="K30" s="292"/>
      <c r="L30" s="55"/>
      <c r="N30" s="52"/>
      <c r="O30" s="290" t="s">
        <v>292</v>
      </c>
      <c r="P30" s="291"/>
      <c r="Q30" s="292"/>
      <c r="R30" s="55"/>
      <c r="T30" s="52"/>
      <c r="U30" s="290" t="s">
        <v>296</v>
      </c>
      <c r="V30" s="291"/>
      <c r="W30" s="292"/>
      <c r="X30" s="55"/>
      <c r="Z30" s="52"/>
      <c r="AA30" s="290" t="s">
        <v>300</v>
      </c>
      <c r="AB30" s="291"/>
      <c r="AC30" s="292"/>
      <c r="AD30" s="55"/>
      <c r="AF30" s="52"/>
      <c r="AG30" s="290" t="s">
        <v>336</v>
      </c>
      <c r="AH30" s="291"/>
      <c r="AI30" s="292"/>
      <c r="AJ30" s="55"/>
      <c r="AL30" s="52"/>
      <c r="AM30" s="290" t="s">
        <v>337</v>
      </c>
      <c r="AN30" s="291"/>
      <c r="AO30" s="292"/>
      <c r="AP30" s="55"/>
      <c r="AR30" s="52"/>
      <c r="AS30" s="290" t="s">
        <v>338</v>
      </c>
      <c r="AT30" s="291"/>
      <c r="AU30" s="292"/>
      <c r="AV30" s="55"/>
      <c r="AX30" s="52"/>
      <c r="AY30" s="290" t="s">
        <v>339</v>
      </c>
      <c r="AZ30" s="291"/>
      <c r="BA30" s="292"/>
      <c r="BB30" s="55"/>
      <c r="BD30" s="52"/>
      <c r="BE30" s="290" t="s">
        <v>303</v>
      </c>
      <c r="BF30" s="291"/>
      <c r="BG30" s="292"/>
      <c r="BH30" s="55"/>
      <c r="BJ30" s="52"/>
      <c r="BK30" s="290" t="s">
        <v>340</v>
      </c>
      <c r="BL30" s="291"/>
      <c r="BM30" s="292"/>
      <c r="BN30" s="55"/>
      <c r="BP30" s="52"/>
      <c r="BQ30" s="290" t="s">
        <v>341</v>
      </c>
      <c r="BR30" s="291"/>
      <c r="BS30" s="292"/>
      <c r="BT30" s="55"/>
      <c r="BV30" s="52"/>
      <c r="BW30" s="290" t="s">
        <v>306</v>
      </c>
      <c r="BX30" s="291"/>
      <c r="BY30" s="292"/>
      <c r="BZ30" s="55"/>
      <c r="CB30" s="52"/>
      <c r="CC30" s="290" t="s">
        <v>342</v>
      </c>
      <c r="CD30" s="291"/>
      <c r="CE30" s="292"/>
      <c r="CF30" s="55"/>
      <c r="CH30" s="52"/>
      <c r="CI30" s="290" t="s">
        <v>308</v>
      </c>
      <c r="CJ30" s="291"/>
      <c r="CK30" s="292"/>
      <c r="CL30" s="55"/>
      <c r="CN30" s="52"/>
      <c r="CO30" s="290" t="s">
        <v>310</v>
      </c>
      <c r="CP30" s="291"/>
      <c r="CQ30" s="292"/>
      <c r="CR30" s="55"/>
      <c r="CT30" s="52"/>
      <c r="CU30" s="290" t="s">
        <v>312</v>
      </c>
      <c r="CV30" s="291"/>
      <c r="CW30" s="292"/>
      <c r="CX30" s="55"/>
      <c r="CZ30" s="52"/>
      <c r="DA30" s="290" t="s">
        <v>343</v>
      </c>
      <c r="DB30" s="291"/>
      <c r="DC30" s="292"/>
      <c r="DD30" s="55"/>
      <c r="DF30" s="52"/>
      <c r="DG30" s="290" t="s">
        <v>344</v>
      </c>
      <c r="DH30" s="291"/>
      <c r="DI30" s="292"/>
      <c r="DJ30" s="55"/>
      <c r="DL30" s="52"/>
      <c r="DM30" s="290" t="s">
        <v>316</v>
      </c>
      <c r="DN30" s="291"/>
      <c r="DO30" s="292"/>
      <c r="DP30" s="55"/>
      <c r="DR30" s="52"/>
      <c r="DS30" s="290" t="s">
        <v>317</v>
      </c>
      <c r="DT30" s="291"/>
      <c r="DU30" s="292"/>
      <c r="DV30" s="55"/>
      <c r="DX30" s="52"/>
      <c r="DY30" s="290" t="s">
        <v>345</v>
      </c>
      <c r="DZ30" s="291"/>
      <c r="EA30" s="292"/>
      <c r="EB30" s="55"/>
    </row>
    <row r="31" spans="2:132">
      <c r="B31" s="52"/>
      <c r="C31" s="293"/>
      <c r="D31" s="294"/>
      <c r="E31" s="295"/>
      <c r="F31" s="55"/>
      <c r="H31" s="52"/>
      <c r="I31" s="293"/>
      <c r="J31" s="294"/>
      <c r="K31" s="295"/>
      <c r="L31" s="55"/>
      <c r="N31" s="52"/>
      <c r="O31" s="293"/>
      <c r="P31" s="294"/>
      <c r="Q31" s="295"/>
      <c r="R31" s="55"/>
      <c r="T31" s="52"/>
      <c r="U31" s="293"/>
      <c r="V31" s="294"/>
      <c r="W31" s="295"/>
      <c r="X31" s="55"/>
      <c r="Z31" s="52"/>
      <c r="AA31" s="293"/>
      <c r="AB31" s="294"/>
      <c r="AC31" s="295"/>
      <c r="AD31" s="55"/>
      <c r="AF31" s="52"/>
      <c r="AG31" s="293"/>
      <c r="AH31" s="294"/>
      <c r="AI31" s="295"/>
      <c r="AJ31" s="55"/>
      <c r="AL31" s="52"/>
      <c r="AM31" s="293"/>
      <c r="AN31" s="294"/>
      <c r="AO31" s="295"/>
      <c r="AP31" s="55"/>
      <c r="AR31" s="52"/>
      <c r="AS31" s="293"/>
      <c r="AT31" s="294"/>
      <c r="AU31" s="295"/>
      <c r="AV31" s="55"/>
      <c r="AX31" s="52"/>
      <c r="AY31" s="293"/>
      <c r="AZ31" s="294"/>
      <c r="BA31" s="295"/>
      <c r="BB31" s="55"/>
      <c r="BD31" s="52"/>
      <c r="BE31" s="293"/>
      <c r="BF31" s="294"/>
      <c r="BG31" s="295"/>
      <c r="BH31" s="55"/>
      <c r="BJ31" s="52"/>
      <c r="BK31" s="293"/>
      <c r="BL31" s="294"/>
      <c r="BM31" s="295"/>
      <c r="BN31" s="55"/>
      <c r="BP31" s="52"/>
      <c r="BQ31" s="293"/>
      <c r="BR31" s="294"/>
      <c r="BS31" s="295"/>
      <c r="BT31" s="55"/>
      <c r="BV31" s="52"/>
      <c r="BW31" s="293"/>
      <c r="BX31" s="294"/>
      <c r="BY31" s="295"/>
      <c r="BZ31" s="55"/>
      <c r="CB31" s="52"/>
      <c r="CC31" s="293"/>
      <c r="CD31" s="294"/>
      <c r="CE31" s="295"/>
      <c r="CF31" s="55"/>
      <c r="CH31" s="52"/>
      <c r="CI31" s="293"/>
      <c r="CJ31" s="294"/>
      <c r="CK31" s="295"/>
      <c r="CL31" s="55"/>
      <c r="CN31" s="52"/>
      <c r="CO31" s="293"/>
      <c r="CP31" s="294"/>
      <c r="CQ31" s="295"/>
      <c r="CR31" s="55"/>
      <c r="CT31" s="52"/>
      <c r="CU31" s="293"/>
      <c r="CV31" s="294"/>
      <c r="CW31" s="295"/>
      <c r="CX31" s="55"/>
      <c r="CZ31" s="52"/>
      <c r="DA31" s="293"/>
      <c r="DB31" s="294"/>
      <c r="DC31" s="295"/>
      <c r="DD31" s="55"/>
      <c r="DF31" s="52"/>
      <c r="DG31" s="293"/>
      <c r="DH31" s="294"/>
      <c r="DI31" s="295"/>
      <c r="DJ31" s="55"/>
      <c r="DL31" s="52"/>
      <c r="DM31" s="293"/>
      <c r="DN31" s="294"/>
      <c r="DO31" s="295"/>
      <c r="DP31" s="55"/>
      <c r="DR31" s="52"/>
      <c r="DS31" s="293"/>
      <c r="DT31" s="294"/>
      <c r="DU31" s="295"/>
      <c r="DV31" s="55"/>
      <c r="DX31" s="52"/>
      <c r="DY31" s="293"/>
      <c r="DZ31" s="294"/>
      <c r="EA31" s="295"/>
      <c r="EB31" s="55"/>
    </row>
    <row r="32" spans="2:132">
      <c r="B32" s="52"/>
      <c r="C32" s="293"/>
      <c r="D32" s="294"/>
      <c r="E32" s="295"/>
      <c r="F32" s="55"/>
      <c r="H32" s="52"/>
      <c r="I32" s="293"/>
      <c r="J32" s="294"/>
      <c r="K32" s="295"/>
      <c r="L32" s="55"/>
      <c r="N32" s="52"/>
      <c r="O32" s="293"/>
      <c r="P32" s="294"/>
      <c r="Q32" s="295"/>
      <c r="R32" s="55"/>
      <c r="T32" s="52"/>
      <c r="U32" s="293"/>
      <c r="V32" s="294"/>
      <c r="W32" s="295"/>
      <c r="X32" s="55"/>
      <c r="Z32" s="52"/>
      <c r="AA32" s="293"/>
      <c r="AB32" s="294"/>
      <c r="AC32" s="295"/>
      <c r="AD32" s="55"/>
      <c r="AF32" s="52"/>
      <c r="AG32" s="293"/>
      <c r="AH32" s="294"/>
      <c r="AI32" s="295"/>
      <c r="AJ32" s="55"/>
      <c r="AL32" s="52"/>
      <c r="AM32" s="293"/>
      <c r="AN32" s="294"/>
      <c r="AO32" s="295"/>
      <c r="AP32" s="55"/>
      <c r="AR32" s="52"/>
      <c r="AS32" s="293"/>
      <c r="AT32" s="294"/>
      <c r="AU32" s="295"/>
      <c r="AV32" s="55"/>
      <c r="AX32" s="52"/>
      <c r="AY32" s="293"/>
      <c r="AZ32" s="294"/>
      <c r="BA32" s="295"/>
      <c r="BB32" s="55"/>
      <c r="BD32" s="52"/>
      <c r="BE32" s="293"/>
      <c r="BF32" s="294"/>
      <c r="BG32" s="295"/>
      <c r="BH32" s="55"/>
      <c r="BJ32" s="52"/>
      <c r="BK32" s="293"/>
      <c r="BL32" s="294"/>
      <c r="BM32" s="295"/>
      <c r="BN32" s="55"/>
      <c r="BP32" s="52"/>
      <c r="BQ32" s="293"/>
      <c r="BR32" s="294"/>
      <c r="BS32" s="295"/>
      <c r="BT32" s="55"/>
      <c r="BV32" s="52"/>
      <c r="BW32" s="293"/>
      <c r="BX32" s="294"/>
      <c r="BY32" s="295"/>
      <c r="BZ32" s="55"/>
      <c r="CB32" s="52"/>
      <c r="CC32" s="293"/>
      <c r="CD32" s="294"/>
      <c r="CE32" s="295"/>
      <c r="CF32" s="55"/>
      <c r="CH32" s="52"/>
      <c r="CI32" s="293"/>
      <c r="CJ32" s="294"/>
      <c r="CK32" s="295"/>
      <c r="CL32" s="55"/>
      <c r="CN32" s="52"/>
      <c r="CO32" s="293"/>
      <c r="CP32" s="294"/>
      <c r="CQ32" s="295"/>
      <c r="CR32" s="55"/>
      <c r="CT32" s="52"/>
      <c r="CU32" s="293"/>
      <c r="CV32" s="294"/>
      <c r="CW32" s="295"/>
      <c r="CX32" s="55"/>
      <c r="CZ32" s="52"/>
      <c r="DA32" s="293"/>
      <c r="DB32" s="294"/>
      <c r="DC32" s="295"/>
      <c r="DD32" s="55"/>
      <c r="DF32" s="52"/>
      <c r="DG32" s="293"/>
      <c r="DH32" s="294"/>
      <c r="DI32" s="295"/>
      <c r="DJ32" s="55"/>
      <c r="DL32" s="52"/>
      <c r="DM32" s="293"/>
      <c r="DN32" s="294"/>
      <c r="DO32" s="295"/>
      <c r="DP32" s="55"/>
      <c r="DR32" s="52"/>
      <c r="DS32" s="293"/>
      <c r="DT32" s="294"/>
      <c r="DU32" s="295"/>
      <c r="DV32" s="55"/>
      <c r="DX32" s="52"/>
      <c r="DY32" s="293"/>
      <c r="DZ32" s="294"/>
      <c r="EA32" s="295"/>
      <c r="EB32" s="55"/>
    </row>
    <row r="33" spans="2:132">
      <c r="B33" s="52"/>
      <c r="C33" s="293"/>
      <c r="D33" s="294"/>
      <c r="E33" s="295"/>
      <c r="F33" s="55"/>
      <c r="H33" s="52"/>
      <c r="I33" s="293"/>
      <c r="J33" s="294"/>
      <c r="K33" s="295"/>
      <c r="L33" s="55"/>
      <c r="N33" s="52"/>
      <c r="O33" s="293"/>
      <c r="P33" s="294"/>
      <c r="Q33" s="295"/>
      <c r="R33" s="55"/>
      <c r="T33" s="52"/>
      <c r="U33" s="293"/>
      <c r="V33" s="294"/>
      <c r="W33" s="295"/>
      <c r="X33" s="55"/>
      <c r="Z33" s="52"/>
      <c r="AA33" s="293"/>
      <c r="AB33" s="294"/>
      <c r="AC33" s="295"/>
      <c r="AD33" s="55"/>
      <c r="AF33" s="52"/>
      <c r="AG33" s="293"/>
      <c r="AH33" s="294"/>
      <c r="AI33" s="295"/>
      <c r="AJ33" s="55"/>
      <c r="AL33" s="52"/>
      <c r="AM33" s="293"/>
      <c r="AN33" s="294"/>
      <c r="AO33" s="295"/>
      <c r="AP33" s="55"/>
      <c r="AR33" s="52"/>
      <c r="AS33" s="293"/>
      <c r="AT33" s="294"/>
      <c r="AU33" s="295"/>
      <c r="AV33" s="55"/>
      <c r="AX33" s="52"/>
      <c r="AY33" s="293"/>
      <c r="AZ33" s="294"/>
      <c r="BA33" s="295"/>
      <c r="BB33" s="55"/>
      <c r="BD33" s="52"/>
      <c r="BE33" s="293"/>
      <c r="BF33" s="294"/>
      <c r="BG33" s="295"/>
      <c r="BH33" s="55"/>
      <c r="BJ33" s="52"/>
      <c r="BK33" s="293"/>
      <c r="BL33" s="294"/>
      <c r="BM33" s="295"/>
      <c r="BN33" s="55"/>
      <c r="BP33" s="52"/>
      <c r="BQ33" s="293"/>
      <c r="BR33" s="294"/>
      <c r="BS33" s="295"/>
      <c r="BT33" s="55"/>
      <c r="BV33" s="52"/>
      <c r="BW33" s="293"/>
      <c r="BX33" s="294"/>
      <c r="BY33" s="295"/>
      <c r="BZ33" s="55"/>
      <c r="CB33" s="52"/>
      <c r="CC33" s="293"/>
      <c r="CD33" s="294"/>
      <c r="CE33" s="295"/>
      <c r="CF33" s="55"/>
      <c r="CH33" s="52"/>
      <c r="CI33" s="293"/>
      <c r="CJ33" s="294"/>
      <c r="CK33" s="295"/>
      <c r="CL33" s="55"/>
      <c r="CN33" s="52"/>
      <c r="CO33" s="293"/>
      <c r="CP33" s="294"/>
      <c r="CQ33" s="295"/>
      <c r="CR33" s="55"/>
      <c r="CT33" s="52"/>
      <c r="CU33" s="293"/>
      <c r="CV33" s="294"/>
      <c r="CW33" s="295"/>
      <c r="CX33" s="55"/>
      <c r="CZ33" s="52"/>
      <c r="DA33" s="293"/>
      <c r="DB33" s="294"/>
      <c r="DC33" s="295"/>
      <c r="DD33" s="55"/>
      <c r="DF33" s="52"/>
      <c r="DG33" s="293"/>
      <c r="DH33" s="294"/>
      <c r="DI33" s="295"/>
      <c r="DJ33" s="55"/>
      <c r="DL33" s="52"/>
      <c r="DM33" s="293"/>
      <c r="DN33" s="294"/>
      <c r="DO33" s="295"/>
      <c r="DP33" s="55"/>
      <c r="DR33" s="52"/>
      <c r="DS33" s="293"/>
      <c r="DT33" s="294"/>
      <c r="DU33" s="295"/>
      <c r="DV33" s="55"/>
      <c r="DX33" s="52"/>
      <c r="DY33" s="293"/>
      <c r="DZ33" s="294"/>
      <c r="EA33" s="295"/>
      <c r="EB33" s="55"/>
    </row>
    <row r="34" spans="2:132" ht="15" thickBot="1">
      <c r="B34" s="52"/>
      <c r="C34" s="296"/>
      <c r="D34" s="297"/>
      <c r="E34" s="298"/>
      <c r="F34" s="55"/>
      <c r="H34" s="52"/>
      <c r="I34" s="296"/>
      <c r="J34" s="297"/>
      <c r="K34" s="298"/>
      <c r="L34" s="55"/>
      <c r="N34" s="52"/>
      <c r="O34" s="296"/>
      <c r="P34" s="297"/>
      <c r="Q34" s="298"/>
      <c r="R34" s="55"/>
      <c r="T34" s="52"/>
      <c r="U34" s="296"/>
      <c r="V34" s="297"/>
      <c r="W34" s="298"/>
      <c r="X34" s="55"/>
      <c r="Z34" s="52"/>
      <c r="AA34" s="296"/>
      <c r="AB34" s="297"/>
      <c r="AC34" s="298"/>
      <c r="AD34" s="55"/>
      <c r="AF34" s="52"/>
      <c r="AG34" s="296"/>
      <c r="AH34" s="297"/>
      <c r="AI34" s="298"/>
      <c r="AJ34" s="55"/>
      <c r="AL34" s="52"/>
      <c r="AM34" s="296"/>
      <c r="AN34" s="297"/>
      <c r="AO34" s="298"/>
      <c r="AP34" s="55"/>
      <c r="AR34" s="52"/>
      <c r="AS34" s="296"/>
      <c r="AT34" s="297"/>
      <c r="AU34" s="298"/>
      <c r="AV34" s="55"/>
      <c r="AX34" s="52"/>
      <c r="AY34" s="296"/>
      <c r="AZ34" s="297"/>
      <c r="BA34" s="298"/>
      <c r="BB34" s="55"/>
      <c r="BD34" s="52"/>
      <c r="BE34" s="296"/>
      <c r="BF34" s="297"/>
      <c r="BG34" s="298"/>
      <c r="BH34" s="55"/>
      <c r="BJ34" s="52"/>
      <c r="BK34" s="296"/>
      <c r="BL34" s="297"/>
      <c r="BM34" s="298"/>
      <c r="BN34" s="55"/>
      <c r="BP34" s="52"/>
      <c r="BQ34" s="296"/>
      <c r="BR34" s="297"/>
      <c r="BS34" s="298"/>
      <c r="BT34" s="55"/>
      <c r="BV34" s="52"/>
      <c r="BW34" s="296"/>
      <c r="BX34" s="297"/>
      <c r="BY34" s="298"/>
      <c r="BZ34" s="55"/>
      <c r="CB34" s="52"/>
      <c r="CC34" s="296"/>
      <c r="CD34" s="297"/>
      <c r="CE34" s="298"/>
      <c r="CF34" s="55"/>
      <c r="CH34" s="52"/>
      <c r="CI34" s="296"/>
      <c r="CJ34" s="297"/>
      <c r="CK34" s="298"/>
      <c r="CL34" s="55"/>
      <c r="CN34" s="52"/>
      <c r="CO34" s="296"/>
      <c r="CP34" s="297"/>
      <c r="CQ34" s="298"/>
      <c r="CR34" s="55"/>
      <c r="CT34" s="52"/>
      <c r="CU34" s="296"/>
      <c r="CV34" s="297"/>
      <c r="CW34" s="298"/>
      <c r="CX34" s="55"/>
      <c r="CZ34" s="52"/>
      <c r="DA34" s="296"/>
      <c r="DB34" s="297"/>
      <c r="DC34" s="298"/>
      <c r="DD34" s="55"/>
      <c r="DF34" s="52"/>
      <c r="DG34" s="296"/>
      <c r="DH34" s="297"/>
      <c r="DI34" s="298"/>
      <c r="DJ34" s="55"/>
      <c r="DL34" s="52"/>
      <c r="DM34" s="296"/>
      <c r="DN34" s="297"/>
      <c r="DO34" s="298"/>
      <c r="DP34" s="55"/>
      <c r="DR34" s="52"/>
      <c r="DS34" s="296"/>
      <c r="DT34" s="297"/>
      <c r="DU34" s="298"/>
      <c r="DV34" s="55"/>
      <c r="DX34" s="52"/>
      <c r="DY34" s="296"/>
      <c r="DZ34" s="297"/>
      <c r="EA34" s="298"/>
      <c r="EB34" s="55"/>
    </row>
    <row r="35" spans="2:132">
      <c r="B35" s="52"/>
      <c r="C35" s="54"/>
      <c r="D35" s="54"/>
      <c r="E35" s="54"/>
      <c r="F35" s="55"/>
      <c r="H35" s="52"/>
      <c r="I35" s="54"/>
      <c r="J35" s="54"/>
      <c r="K35" s="54"/>
      <c r="L35" s="55"/>
      <c r="N35" s="52"/>
      <c r="O35" s="54"/>
      <c r="P35" s="54"/>
      <c r="Q35" s="54"/>
      <c r="R35" s="55"/>
      <c r="T35" s="52"/>
      <c r="U35" s="54"/>
      <c r="V35" s="54"/>
      <c r="W35" s="54"/>
      <c r="X35" s="55"/>
      <c r="Z35" s="52"/>
      <c r="AA35" s="54"/>
      <c r="AB35" s="54"/>
      <c r="AC35" s="54"/>
      <c r="AD35" s="55"/>
      <c r="AF35" s="52"/>
      <c r="AG35" s="54"/>
      <c r="AH35" s="54"/>
      <c r="AI35" s="54"/>
      <c r="AJ35" s="55"/>
      <c r="AL35" s="52"/>
      <c r="AM35" s="54"/>
      <c r="AN35" s="54"/>
      <c r="AO35" s="54"/>
      <c r="AP35" s="55"/>
      <c r="AR35" s="52"/>
      <c r="AS35" s="54"/>
      <c r="AT35" s="54"/>
      <c r="AU35" s="54"/>
      <c r="AV35" s="55"/>
      <c r="AX35" s="52"/>
      <c r="AY35" s="54"/>
      <c r="AZ35" s="54"/>
      <c r="BA35" s="54"/>
      <c r="BB35" s="55"/>
      <c r="BD35" s="52"/>
      <c r="BE35" s="54"/>
      <c r="BF35" s="54"/>
      <c r="BG35" s="54"/>
      <c r="BH35" s="55"/>
      <c r="BJ35" s="52"/>
      <c r="BK35" s="54"/>
      <c r="BL35" s="54"/>
      <c r="BM35" s="54"/>
      <c r="BN35" s="55"/>
      <c r="BP35" s="52"/>
      <c r="BQ35" s="54"/>
      <c r="BR35" s="54"/>
      <c r="BS35" s="54"/>
      <c r="BT35" s="55"/>
      <c r="BV35" s="52"/>
      <c r="BW35" s="54"/>
      <c r="BX35" s="54"/>
      <c r="BY35" s="54"/>
      <c r="BZ35" s="55"/>
      <c r="CB35" s="52"/>
      <c r="CC35" s="54"/>
      <c r="CD35" s="54"/>
      <c r="CE35" s="54"/>
      <c r="CF35" s="55"/>
      <c r="CH35" s="52"/>
      <c r="CI35" s="54"/>
      <c r="CJ35" s="54"/>
      <c r="CK35" s="54"/>
      <c r="CL35" s="55"/>
      <c r="CN35" s="52"/>
      <c r="CO35" s="54"/>
      <c r="CP35" s="54"/>
      <c r="CQ35" s="54"/>
      <c r="CR35" s="55"/>
      <c r="CT35" s="52"/>
      <c r="CU35" s="54"/>
      <c r="CV35" s="54"/>
      <c r="CW35" s="54"/>
      <c r="CX35" s="55"/>
      <c r="CZ35" s="52"/>
      <c r="DA35" s="54"/>
      <c r="DB35" s="54"/>
      <c r="DC35" s="54"/>
      <c r="DD35" s="55"/>
      <c r="DF35" s="52"/>
      <c r="DG35" s="54"/>
      <c r="DH35" s="54"/>
      <c r="DI35" s="54"/>
      <c r="DJ35" s="55"/>
      <c r="DL35" s="52"/>
      <c r="DM35" s="54"/>
      <c r="DN35" s="54"/>
      <c r="DO35" s="54"/>
      <c r="DP35" s="55"/>
      <c r="DR35" s="52"/>
      <c r="DS35" s="54"/>
      <c r="DT35" s="54"/>
      <c r="DU35" s="54"/>
      <c r="DV35" s="55"/>
      <c r="DX35" s="52"/>
      <c r="DY35" s="54"/>
      <c r="DZ35" s="54"/>
      <c r="EA35" s="54"/>
      <c r="EB35" s="55"/>
    </row>
    <row r="36" spans="2:132" ht="16.5" thickBot="1">
      <c r="B36" s="52"/>
      <c r="C36" s="53" t="s">
        <v>285</v>
      </c>
      <c r="D36" s="54"/>
      <c r="E36" s="54"/>
      <c r="F36" s="55"/>
      <c r="H36" s="52"/>
      <c r="I36" s="53" t="s">
        <v>285</v>
      </c>
      <c r="J36" s="54"/>
      <c r="K36" s="54"/>
      <c r="L36" s="55"/>
      <c r="N36" s="52"/>
      <c r="O36" s="53" t="s">
        <v>285</v>
      </c>
      <c r="P36" s="54"/>
      <c r="Q36" s="54"/>
      <c r="R36" s="55"/>
      <c r="T36" s="52"/>
      <c r="U36" s="53" t="s">
        <v>285</v>
      </c>
      <c r="V36" s="54"/>
      <c r="W36" s="54"/>
      <c r="X36" s="55"/>
      <c r="Z36" s="52"/>
      <c r="AA36" s="53" t="s">
        <v>285</v>
      </c>
      <c r="AB36" s="54"/>
      <c r="AC36" s="54"/>
      <c r="AD36" s="55"/>
      <c r="AF36" s="52"/>
      <c r="AG36" s="53" t="s">
        <v>285</v>
      </c>
      <c r="AH36" s="54"/>
      <c r="AI36" s="54"/>
      <c r="AJ36" s="55"/>
      <c r="AL36" s="52"/>
      <c r="AM36" s="53" t="s">
        <v>285</v>
      </c>
      <c r="AN36" s="54"/>
      <c r="AO36" s="54"/>
      <c r="AP36" s="55"/>
      <c r="AR36" s="52"/>
      <c r="AS36" s="53" t="s">
        <v>285</v>
      </c>
      <c r="AT36" s="54"/>
      <c r="AU36" s="54"/>
      <c r="AV36" s="55"/>
      <c r="AX36" s="52"/>
      <c r="AY36" s="53" t="s">
        <v>285</v>
      </c>
      <c r="AZ36" s="54"/>
      <c r="BA36" s="54"/>
      <c r="BB36" s="55"/>
      <c r="BD36" s="52"/>
      <c r="BE36" s="53" t="s">
        <v>285</v>
      </c>
      <c r="BF36" s="54"/>
      <c r="BG36" s="54"/>
      <c r="BH36" s="55"/>
      <c r="BJ36" s="52"/>
      <c r="BK36" s="53" t="s">
        <v>285</v>
      </c>
      <c r="BL36" s="54"/>
      <c r="BM36" s="54"/>
      <c r="BN36" s="55"/>
      <c r="BP36" s="52"/>
      <c r="BQ36" s="53" t="s">
        <v>285</v>
      </c>
      <c r="BR36" s="54"/>
      <c r="BS36" s="54"/>
      <c r="BT36" s="55"/>
      <c r="BV36" s="52"/>
      <c r="BW36" s="53" t="s">
        <v>285</v>
      </c>
      <c r="BX36" s="54"/>
      <c r="BY36" s="54"/>
      <c r="BZ36" s="55"/>
      <c r="CB36" s="52"/>
      <c r="CC36" s="53" t="s">
        <v>285</v>
      </c>
      <c r="CD36" s="54"/>
      <c r="CE36" s="54"/>
      <c r="CF36" s="55"/>
      <c r="CH36" s="52"/>
      <c r="CI36" s="53" t="s">
        <v>285</v>
      </c>
      <c r="CJ36" s="54"/>
      <c r="CK36" s="54"/>
      <c r="CL36" s="55"/>
      <c r="CN36" s="52"/>
      <c r="CO36" s="53" t="s">
        <v>285</v>
      </c>
      <c r="CP36" s="54"/>
      <c r="CQ36" s="54"/>
      <c r="CR36" s="55"/>
      <c r="CT36" s="52"/>
      <c r="CU36" s="53" t="s">
        <v>285</v>
      </c>
      <c r="CV36" s="54"/>
      <c r="CW36" s="54"/>
      <c r="CX36" s="55"/>
      <c r="CZ36" s="52"/>
      <c r="DA36" s="53" t="s">
        <v>285</v>
      </c>
      <c r="DB36" s="54"/>
      <c r="DC36" s="54"/>
      <c r="DD36" s="55"/>
      <c r="DF36" s="52"/>
      <c r="DG36" s="53" t="s">
        <v>285</v>
      </c>
      <c r="DH36" s="54"/>
      <c r="DI36" s="54"/>
      <c r="DJ36" s="55"/>
      <c r="DL36" s="52"/>
      <c r="DM36" s="53" t="s">
        <v>285</v>
      </c>
      <c r="DN36" s="54"/>
      <c r="DO36" s="54"/>
      <c r="DP36" s="55"/>
      <c r="DR36" s="52"/>
      <c r="DS36" s="53" t="s">
        <v>285</v>
      </c>
      <c r="DT36" s="54"/>
      <c r="DU36" s="54"/>
      <c r="DV36" s="55"/>
      <c r="DX36" s="52"/>
      <c r="DY36" s="53" t="s">
        <v>285</v>
      </c>
      <c r="DZ36" s="54"/>
      <c r="EA36" s="54"/>
      <c r="EB36" s="55"/>
    </row>
    <row r="37" spans="2:132" ht="15" customHeight="1">
      <c r="B37" s="52"/>
      <c r="C37" s="290" t="s">
        <v>346</v>
      </c>
      <c r="D37" s="291"/>
      <c r="E37" s="292"/>
      <c r="F37" s="55"/>
      <c r="H37" s="52"/>
      <c r="I37" s="290" t="s">
        <v>290</v>
      </c>
      <c r="J37" s="291"/>
      <c r="K37" s="292"/>
      <c r="L37" s="55"/>
      <c r="N37" s="52"/>
      <c r="O37" s="290" t="s">
        <v>293</v>
      </c>
      <c r="P37" s="291"/>
      <c r="Q37" s="292"/>
      <c r="R37" s="55"/>
      <c r="T37" s="52"/>
      <c r="U37" s="290" t="s">
        <v>297</v>
      </c>
      <c r="V37" s="291"/>
      <c r="W37" s="292"/>
      <c r="X37" s="55"/>
      <c r="Z37" s="52"/>
      <c r="AA37" s="290" t="s">
        <v>135</v>
      </c>
      <c r="AB37" s="291"/>
      <c r="AC37" s="292"/>
      <c r="AD37" s="55"/>
      <c r="AF37" s="52"/>
      <c r="AG37" s="290" t="s">
        <v>347</v>
      </c>
      <c r="AH37" s="291"/>
      <c r="AI37" s="292"/>
      <c r="AJ37" s="55"/>
      <c r="AL37" s="52"/>
      <c r="AM37" s="290" t="s">
        <v>348</v>
      </c>
      <c r="AN37" s="291"/>
      <c r="AO37" s="292"/>
      <c r="AP37" s="55"/>
      <c r="AR37" s="52"/>
      <c r="AS37" s="290" t="s">
        <v>349</v>
      </c>
      <c r="AT37" s="291"/>
      <c r="AU37" s="292"/>
      <c r="AV37" s="55"/>
      <c r="AX37" s="52"/>
      <c r="AY37" s="290" t="s">
        <v>350</v>
      </c>
      <c r="AZ37" s="291"/>
      <c r="BA37" s="292"/>
      <c r="BB37" s="55"/>
      <c r="BD37" s="52"/>
      <c r="BE37" s="290" t="s">
        <v>351</v>
      </c>
      <c r="BF37" s="291"/>
      <c r="BG37" s="292"/>
      <c r="BH37" s="55"/>
      <c r="BJ37" s="52"/>
      <c r="BK37" s="290" t="s">
        <v>352</v>
      </c>
      <c r="BL37" s="291"/>
      <c r="BM37" s="292"/>
      <c r="BN37" s="55"/>
      <c r="BP37" s="52"/>
      <c r="BQ37" s="290" t="s">
        <v>353</v>
      </c>
      <c r="BR37" s="291"/>
      <c r="BS37" s="292"/>
      <c r="BT37" s="55"/>
      <c r="BV37" s="52"/>
      <c r="BW37" s="290" t="s">
        <v>354</v>
      </c>
      <c r="BX37" s="291"/>
      <c r="BY37" s="292"/>
      <c r="BZ37" s="55"/>
      <c r="CB37" s="52"/>
      <c r="CC37" s="290" t="s">
        <v>355</v>
      </c>
      <c r="CD37" s="291"/>
      <c r="CE37" s="292"/>
      <c r="CF37" s="55"/>
      <c r="CH37" s="52"/>
      <c r="CI37" s="290" t="s">
        <v>356</v>
      </c>
      <c r="CJ37" s="291"/>
      <c r="CK37" s="292"/>
      <c r="CL37" s="55"/>
      <c r="CN37" s="52"/>
      <c r="CO37" s="290" t="s">
        <v>357</v>
      </c>
      <c r="CP37" s="291"/>
      <c r="CQ37" s="292"/>
      <c r="CR37" s="55"/>
      <c r="CT37" s="52"/>
      <c r="CU37" s="290" t="s">
        <v>358</v>
      </c>
      <c r="CV37" s="291"/>
      <c r="CW37" s="292"/>
      <c r="CX37" s="55"/>
      <c r="CZ37" s="52"/>
      <c r="DA37" s="290" t="s">
        <v>359</v>
      </c>
      <c r="DB37" s="291"/>
      <c r="DC37" s="292"/>
      <c r="DD37" s="55"/>
      <c r="DF37" s="52"/>
      <c r="DG37" s="290" t="s">
        <v>360</v>
      </c>
      <c r="DH37" s="291"/>
      <c r="DI37" s="292"/>
      <c r="DJ37" s="55"/>
      <c r="DL37" s="52"/>
      <c r="DM37" s="290" t="s">
        <v>361</v>
      </c>
      <c r="DN37" s="291"/>
      <c r="DO37" s="292"/>
      <c r="DP37" s="55"/>
      <c r="DR37" s="52"/>
      <c r="DS37" s="290" t="s">
        <v>362</v>
      </c>
      <c r="DT37" s="291"/>
      <c r="DU37" s="292"/>
      <c r="DV37" s="55"/>
      <c r="DX37" s="52"/>
      <c r="DY37" s="290" t="s">
        <v>319</v>
      </c>
      <c r="DZ37" s="291"/>
      <c r="EA37" s="292"/>
      <c r="EB37" s="55"/>
    </row>
    <row r="38" spans="2:132">
      <c r="B38" s="52"/>
      <c r="C38" s="293"/>
      <c r="D38" s="294"/>
      <c r="E38" s="295"/>
      <c r="F38" s="55"/>
      <c r="H38" s="52"/>
      <c r="I38" s="293"/>
      <c r="J38" s="294"/>
      <c r="K38" s="295"/>
      <c r="L38" s="55"/>
      <c r="N38" s="52"/>
      <c r="O38" s="293"/>
      <c r="P38" s="294"/>
      <c r="Q38" s="295"/>
      <c r="R38" s="55"/>
      <c r="T38" s="52"/>
      <c r="U38" s="293"/>
      <c r="V38" s="294"/>
      <c r="W38" s="295"/>
      <c r="X38" s="55"/>
      <c r="Z38" s="52"/>
      <c r="AA38" s="293"/>
      <c r="AB38" s="294"/>
      <c r="AC38" s="295"/>
      <c r="AD38" s="55"/>
      <c r="AF38" s="52"/>
      <c r="AG38" s="293"/>
      <c r="AH38" s="294"/>
      <c r="AI38" s="295"/>
      <c r="AJ38" s="55"/>
      <c r="AL38" s="52"/>
      <c r="AM38" s="293"/>
      <c r="AN38" s="294"/>
      <c r="AO38" s="295"/>
      <c r="AP38" s="55"/>
      <c r="AR38" s="52"/>
      <c r="AS38" s="293"/>
      <c r="AT38" s="294"/>
      <c r="AU38" s="295"/>
      <c r="AV38" s="55"/>
      <c r="AX38" s="52"/>
      <c r="AY38" s="293"/>
      <c r="AZ38" s="294"/>
      <c r="BA38" s="295"/>
      <c r="BB38" s="55"/>
      <c r="BD38" s="52"/>
      <c r="BE38" s="293"/>
      <c r="BF38" s="294"/>
      <c r="BG38" s="295"/>
      <c r="BH38" s="55"/>
      <c r="BJ38" s="52"/>
      <c r="BK38" s="293"/>
      <c r="BL38" s="294"/>
      <c r="BM38" s="295"/>
      <c r="BN38" s="55"/>
      <c r="BP38" s="52"/>
      <c r="BQ38" s="293"/>
      <c r="BR38" s="294"/>
      <c r="BS38" s="295"/>
      <c r="BT38" s="55"/>
      <c r="BV38" s="52"/>
      <c r="BW38" s="293"/>
      <c r="BX38" s="294"/>
      <c r="BY38" s="295"/>
      <c r="BZ38" s="55"/>
      <c r="CB38" s="52"/>
      <c r="CC38" s="293"/>
      <c r="CD38" s="294"/>
      <c r="CE38" s="295"/>
      <c r="CF38" s="55"/>
      <c r="CH38" s="52"/>
      <c r="CI38" s="293"/>
      <c r="CJ38" s="294"/>
      <c r="CK38" s="295"/>
      <c r="CL38" s="55"/>
      <c r="CN38" s="52"/>
      <c r="CO38" s="293"/>
      <c r="CP38" s="294"/>
      <c r="CQ38" s="295"/>
      <c r="CR38" s="55"/>
      <c r="CT38" s="52"/>
      <c r="CU38" s="293"/>
      <c r="CV38" s="294"/>
      <c r="CW38" s="295"/>
      <c r="CX38" s="55"/>
      <c r="CZ38" s="52"/>
      <c r="DA38" s="293"/>
      <c r="DB38" s="294"/>
      <c r="DC38" s="295"/>
      <c r="DD38" s="55"/>
      <c r="DF38" s="52"/>
      <c r="DG38" s="293"/>
      <c r="DH38" s="294"/>
      <c r="DI38" s="295"/>
      <c r="DJ38" s="55"/>
      <c r="DL38" s="52"/>
      <c r="DM38" s="293"/>
      <c r="DN38" s="294"/>
      <c r="DO38" s="295"/>
      <c r="DP38" s="55"/>
      <c r="DR38" s="52"/>
      <c r="DS38" s="293"/>
      <c r="DT38" s="294"/>
      <c r="DU38" s="295"/>
      <c r="DV38" s="55"/>
      <c r="DX38" s="52"/>
      <c r="DY38" s="293"/>
      <c r="DZ38" s="294"/>
      <c r="EA38" s="295"/>
      <c r="EB38" s="55"/>
    </row>
    <row r="39" spans="2:132">
      <c r="B39" s="52"/>
      <c r="C39" s="293"/>
      <c r="D39" s="294"/>
      <c r="E39" s="295"/>
      <c r="F39" s="55"/>
      <c r="H39" s="52"/>
      <c r="I39" s="293"/>
      <c r="J39" s="294"/>
      <c r="K39" s="295"/>
      <c r="L39" s="55"/>
      <c r="N39" s="52"/>
      <c r="O39" s="293"/>
      <c r="P39" s="294"/>
      <c r="Q39" s="295"/>
      <c r="R39" s="55"/>
      <c r="T39" s="52"/>
      <c r="U39" s="293"/>
      <c r="V39" s="294"/>
      <c r="W39" s="295"/>
      <c r="X39" s="55"/>
      <c r="Z39" s="52"/>
      <c r="AA39" s="293"/>
      <c r="AB39" s="294"/>
      <c r="AC39" s="295"/>
      <c r="AD39" s="55"/>
      <c r="AF39" s="52"/>
      <c r="AG39" s="293"/>
      <c r="AH39" s="294"/>
      <c r="AI39" s="295"/>
      <c r="AJ39" s="55"/>
      <c r="AL39" s="52"/>
      <c r="AM39" s="293"/>
      <c r="AN39" s="294"/>
      <c r="AO39" s="295"/>
      <c r="AP39" s="55"/>
      <c r="AR39" s="52"/>
      <c r="AS39" s="293"/>
      <c r="AT39" s="294"/>
      <c r="AU39" s="295"/>
      <c r="AV39" s="55"/>
      <c r="AX39" s="52"/>
      <c r="AY39" s="293"/>
      <c r="AZ39" s="294"/>
      <c r="BA39" s="295"/>
      <c r="BB39" s="55"/>
      <c r="BD39" s="52"/>
      <c r="BE39" s="293"/>
      <c r="BF39" s="294"/>
      <c r="BG39" s="295"/>
      <c r="BH39" s="55"/>
      <c r="BJ39" s="52"/>
      <c r="BK39" s="293"/>
      <c r="BL39" s="294"/>
      <c r="BM39" s="295"/>
      <c r="BN39" s="55"/>
      <c r="BP39" s="52"/>
      <c r="BQ39" s="293"/>
      <c r="BR39" s="294"/>
      <c r="BS39" s="295"/>
      <c r="BT39" s="55"/>
      <c r="BV39" s="52"/>
      <c r="BW39" s="293"/>
      <c r="BX39" s="294"/>
      <c r="BY39" s="295"/>
      <c r="BZ39" s="55"/>
      <c r="CB39" s="52"/>
      <c r="CC39" s="293"/>
      <c r="CD39" s="294"/>
      <c r="CE39" s="295"/>
      <c r="CF39" s="55"/>
      <c r="CH39" s="52"/>
      <c r="CI39" s="293"/>
      <c r="CJ39" s="294"/>
      <c r="CK39" s="295"/>
      <c r="CL39" s="55"/>
      <c r="CN39" s="52"/>
      <c r="CO39" s="293"/>
      <c r="CP39" s="294"/>
      <c r="CQ39" s="295"/>
      <c r="CR39" s="55"/>
      <c r="CT39" s="52"/>
      <c r="CU39" s="293"/>
      <c r="CV39" s="294"/>
      <c r="CW39" s="295"/>
      <c r="CX39" s="55"/>
      <c r="CZ39" s="52"/>
      <c r="DA39" s="293"/>
      <c r="DB39" s="294"/>
      <c r="DC39" s="295"/>
      <c r="DD39" s="55"/>
      <c r="DF39" s="52"/>
      <c r="DG39" s="293"/>
      <c r="DH39" s="294"/>
      <c r="DI39" s="295"/>
      <c r="DJ39" s="55"/>
      <c r="DL39" s="52"/>
      <c r="DM39" s="293"/>
      <c r="DN39" s="294"/>
      <c r="DO39" s="295"/>
      <c r="DP39" s="55"/>
      <c r="DR39" s="52"/>
      <c r="DS39" s="293"/>
      <c r="DT39" s="294"/>
      <c r="DU39" s="295"/>
      <c r="DV39" s="55"/>
      <c r="DX39" s="52"/>
      <c r="DY39" s="293"/>
      <c r="DZ39" s="294"/>
      <c r="EA39" s="295"/>
      <c r="EB39" s="55"/>
    </row>
    <row r="40" spans="2:132">
      <c r="B40" s="52"/>
      <c r="C40" s="293"/>
      <c r="D40" s="294"/>
      <c r="E40" s="295"/>
      <c r="F40" s="55"/>
      <c r="H40" s="52"/>
      <c r="I40" s="293"/>
      <c r="J40" s="294"/>
      <c r="K40" s="295"/>
      <c r="L40" s="55"/>
      <c r="N40" s="52"/>
      <c r="O40" s="293"/>
      <c r="P40" s="294"/>
      <c r="Q40" s="295"/>
      <c r="R40" s="55"/>
      <c r="T40" s="52"/>
      <c r="U40" s="293"/>
      <c r="V40" s="294"/>
      <c r="W40" s="295"/>
      <c r="X40" s="55"/>
      <c r="Z40" s="52"/>
      <c r="AA40" s="293"/>
      <c r="AB40" s="294"/>
      <c r="AC40" s="295"/>
      <c r="AD40" s="55"/>
      <c r="AF40" s="52"/>
      <c r="AG40" s="293"/>
      <c r="AH40" s="294"/>
      <c r="AI40" s="295"/>
      <c r="AJ40" s="55"/>
      <c r="AL40" s="52"/>
      <c r="AM40" s="293"/>
      <c r="AN40" s="294"/>
      <c r="AO40" s="295"/>
      <c r="AP40" s="55"/>
      <c r="AR40" s="52"/>
      <c r="AS40" s="293"/>
      <c r="AT40" s="294"/>
      <c r="AU40" s="295"/>
      <c r="AV40" s="55"/>
      <c r="AX40" s="52"/>
      <c r="AY40" s="293"/>
      <c r="AZ40" s="294"/>
      <c r="BA40" s="295"/>
      <c r="BB40" s="55"/>
      <c r="BD40" s="52"/>
      <c r="BE40" s="293"/>
      <c r="BF40" s="294"/>
      <c r="BG40" s="295"/>
      <c r="BH40" s="55"/>
      <c r="BJ40" s="52"/>
      <c r="BK40" s="293"/>
      <c r="BL40" s="294"/>
      <c r="BM40" s="295"/>
      <c r="BN40" s="55"/>
      <c r="BP40" s="52"/>
      <c r="BQ40" s="293"/>
      <c r="BR40" s="294"/>
      <c r="BS40" s="295"/>
      <c r="BT40" s="55"/>
      <c r="BV40" s="52"/>
      <c r="BW40" s="293"/>
      <c r="BX40" s="294"/>
      <c r="BY40" s="295"/>
      <c r="BZ40" s="55"/>
      <c r="CB40" s="52"/>
      <c r="CC40" s="293"/>
      <c r="CD40" s="294"/>
      <c r="CE40" s="295"/>
      <c r="CF40" s="55"/>
      <c r="CH40" s="52"/>
      <c r="CI40" s="293"/>
      <c r="CJ40" s="294"/>
      <c r="CK40" s="295"/>
      <c r="CL40" s="55"/>
      <c r="CN40" s="52"/>
      <c r="CO40" s="293"/>
      <c r="CP40" s="294"/>
      <c r="CQ40" s="295"/>
      <c r="CR40" s="55"/>
      <c r="CT40" s="52"/>
      <c r="CU40" s="293"/>
      <c r="CV40" s="294"/>
      <c r="CW40" s="295"/>
      <c r="CX40" s="55"/>
      <c r="CZ40" s="52"/>
      <c r="DA40" s="293"/>
      <c r="DB40" s="294"/>
      <c r="DC40" s="295"/>
      <c r="DD40" s="55"/>
      <c r="DF40" s="52"/>
      <c r="DG40" s="293"/>
      <c r="DH40" s="294"/>
      <c r="DI40" s="295"/>
      <c r="DJ40" s="55"/>
      <c r="DL40" s="52"/>
      <c r="DM40" s="293"/>
      <c r="DN40" s="294"/>
      <c r="DO40" s="295"/>
      <c r="DP40" s="55"/>
      <c r="DR40" s="52"/>
      <c r="DS40" s="293"/>
      <c r="DT40" s="294"/>
      <c r="DU40" s="295"/>
      <c r="DV40" s="55"/>
      <c r="DX40" s="52"/>
      <c r="DY40" s="293"/>
      <c r="DZ40" s="294"/>
      <c r="EA40" s="295"/>
      <c r="EB40" s="55"/>
    </row>
    <row r="41" spans="2:132" ht="144.75" customHeight="1" thickBot="1">
      <c r="B41" s="52"/>
      <c r="C41" s="296"/>
      <c r="D41" s="297"/>
      <c r="E41" s="298"/>
      <c r="F41" s="55"/>
      <c r="H41" s="52"/>
      <c r="I41" s="296"/>
      <c r="J41" s="297"/>
      <c r="K41" s="298"/>
      <c r="L41" s="55"/>
      <c r="N41" s="52"/>
      <c r="O41" s="296"/>
      <c r="P41" s="297"/>
      <c r="Q41" s="298"/>
      <c r="R41" s="55"/>
      <c r="T41" s="52"/>
      <c r="U41" s="296"/>
      <c r="V41" s="297"/>
      <c r="W41" s="298"/>
      <c r="X41" s="55"/>
      <c r="Z41" s="52"/>
      <c r="AA41" s="296"/>
      <c r="AB41" s="297"/>
      <c r="AC41" s="298"/>
      <c r="AD41" s="55"/>
      <c r="AF41" s="52"/>
      <c r="AG41" s="296"/>
      <c r="AH41" s="297"/>
      <c r="AI41" s="298"/>
      <c r="AJ41" s="55"/>
      <c r="AL41" s="52"/>
      <c r="AM41" s="296"/>
      <c r="AN41" s="297"/>
      <c r="AO41" s="298"/>
      <c r="AP41" s="55"/>
      <c r="AR41" s="52"/>
      <c r="AS41" s="296"/>
      <c r="AT41" s="297"/>
      <c r="AU41" s="298"/>
      <c r="AV41" s="55"/>
      <c r="AX41" s="52"/>
      <c r="AY41" s="296"/>
      <c r="AZ41" s="297"/>
      <c r="BA41" s="298"/>
      <c r="BB41" s="55"/>
      <c r="BD41" s="52"/>
      <c r="BE41" s="296"/>
      <c r="BF41" s="297"/>
      <c r="BG41" s="298"/>
      <c r="BH41" s="55"/>
      <c r="BJ41" s="52"/>
      <c r="BK41" s="296"/>
      <c r="BL41" s="297"/>
      <c r="BM41" s="298"/>
      <c r="BN41" s="55"/>
      <c r="BP41" s="52"/>
      <c r="BQ41" s="296"/>
      <c r="BR41" s="297"/>
      <c r="BS41" s="298"/>
      <c r="BT41" s="55"/>
      <c r="BV41" s="52"/>
      <c r="BW41" s="296"/>
      <c r="BX41" s="297"/>
      <c r="BY41" s="298"/>
      <c r="BZ41" s="55"/>
      <c r="CB41" s="52"/>
      <c r="CC41" s="296"/>
      <c r="CD41" s="297"/>
      <c r="CE41" s="298"/>
      <c r="CF41" s="55"/>
      <c r="CH41" s="52"/>
      <c r="CI41" s="296"/>
      <c r="CJ41" s="297"/>
      <c r="CK41" s="298"/>
      <c r="CL41" s="55"/>
      <c r="CN41" s="52"/>
      <c r="CO41" s="296"/>
      <c r="CP41" s="297"/>
      <c r="CQ41" s="298"/>
      <c r="CR41" s="55"/>
      <c r="CT41" s="52"/>
      <c r="CU41" s="296"/>
      <c r="CV41" s="297"/>
      <c r="CW41" s="298"/>
      <c r="CX41" s="55"/>
      <c r="CZ41" s="52"/>
      <c r="DA41" s="296"/>
      <c r="DB41" s="297"/>
      <c r="DC41" s="298"/>
      <c r="DD41" s="55"/>
      <c r="DF41" s="52"/>
      <c r="DG41" s="296"/>
      <c r="DH41" s="297"/>
      <c r="DI41" s="298"/>
      <c r="DJ41" s="55"/>
      <c r="DL41" s="52"/>
      <c r="DM41" s="296"/>
      <c r="DN41" s="297"/>
      <c r="DO41" s="298"/>
      <c r="DP41" s="55"/>
      <c r="DR41" s="52"/>
      <c r="DS41" s="296"/>
      <c r="DT41" s="297"/>
      <c r="DU41" s="298"/>
      <c r="DV41" s="55"/>
      <c r="DX41" s="52"/>
      <c r="DY41" s="296"/>
      <c r="DZ41" s="297"/>
      <c r="EA41" s="298"/>
      <c r="EB41" s="55"/>
    </row>
    <row r="42" spans="2:132" ht="15" thickBot="1">
      <c r="B42" s="56"/>
      <c r="C42" s="57"/>
      <c r="D42" s="57"/>
      <c r="E42" s="57"/>
      <c r="F42" s="58"/>
      <c r="H42" s="56"/>
      <c r="I42" s="57"/>
      <c r="J42" s="57"/>
      <c r="K42" s="57"/>
      <c r="L42" s="58"/>
      <c r="N42" s="56"/>
      <c r="O42" s="57"/>
      <c r="P42" s="57"/>
      <c r="Q42" s="57"/>
      <c r="R42" s="58"/>
      <c r="T42" s="56"/>
      <c r="U42" s="57"/>
      <c r="V42" s="57"/>
      <c r="W42" s="57"/>
      <c r="X42" s="58"/>
      <c r="Z42" s="56"/>
      <c r="AA42" s="57"/>
      <c r="AB42" s="57"/>
      <c r="AC42" s="57"/>
      <c r="AD42" s="58"/>
      <c r="AF42" s="56"/>
      <c r="AG42" s="57"/>
      <c r="AH42" s="57"/>
      <c r="AI42" s="57"/>
      <c r="AJ42" s="58"/>
      <c r="AL42" s="56"/>
      <c r="AM42" s="57"/>
      <c r="AN42" s="57"/>
      <c r="AO42" s="57"/>
      <c r="AP42" s="58"/>
      <c r="AR42" s="56"/>
      <c r="AS42" s="57"/>
      <c r="AT42" s="57"/>
      <c r="AU42" s="57"/>
      <c r="AV42" s="58"/>
      <c r="AX42" s="56"/>
      <c r="AY42" s="57"/>
      <c r="AZ42" s="57"/>
      <c r="BA42" s="57"/>
      <c r="BB42" s="58"/>
      <c r="BD42" s="56"/>
      <c r="BE42" s="57"/>
      <c r="BF42" s="57"/>
      <c r="BG42" s="57"/>
      <c r="BH42" s="58"/>
      <c r="BJ42" s="56"/>
      <c r="BK42" s="57"/>
      <c r="BL42" s="57"/>
      <c r="BM42" s="57"/>
      <c r="BN42" s="58"/>
      <c r="BP42" s="56"/>
      <c r="BQ42" s="57"/>
      <c r="BR42" s="57"/>
      <c r="BS42" s="57"/>
      <c r="BT42" s="58"/>
      <c r="BV42" s="56"/>
      <c r="BW42" s="57"/>
      <c r="BX42" s="57"/>
      <c r="BY42" s="57"/>
      <c r="BZ42" s="58"/>
      <c r="CB42" s="56"/>
      <c r="CC42" s="57"/>
      <c r="CD42" s="57"/>
      <c r="CE42" s="57"/>
      <c r="CF42" s="58"/>
      <c r="CH42" s="56"/>
      <c r="CI42" s="57"/>
      <c r="CJ42" s="57"/>
      <c r="CK42" s="57"/>
      <c r="CL42" s="58"/>
      <c r="CN42" s="56"/>
      <c r="CO42" s="57"/>
      <c r="CP42" s="57"/>
      <c r="CQ42" s="57"/>
      <c r="CR42" s="58"/>
      <c r="CT42" s="56"/>
      <c r="CU42" s="57"/>
      <c r="CV42" s="57"/>
      <c r="CW42" s="57"/>
      <c r="CX42" s="58"/>
      <c r="CZ42" s="56"/>
      <c r="DA42" s="57"/>
      <c r="DB42" s="57"/>
      <c r="DC42" s="57"/>
      <c r="DD42" s="58"/>
      <c r="DF42" s="56"/>
      <c r="DG42" s="57"/>
      <c r="DH42" s="57"/>
      <c r="DI42" s="57"/>
      <c r="DJ42" s="58"/>
      <c r="DL42" s="56"/>
      <c r="DM42" s="57"/>
      <c r="DN42" s="57"/>
      <c r="DO42" s="57"/>
      <c r="DP42" s="58"/>
      <c r="DR42" s="56"/>
      <c r="DS42" s="57"/>
      <c r="DT42" s="57"/>
      <c r="DU42" s="57"/>
      <c r="DV42" s="58"/>
      <c r="DX42" s="56"/>
      <c r="DY42" s="57"/>
      <c r="DZ42" s="57"/>
      <c r="EA42" s="57"/>
      <c r="EB42" s="58"/>
    </row>
  </sheetData>
  <mergeCells count="110">
    <mergeCell ref="C9:E13"/>
    <mergeCell ref="C16:E20"/>
    <mergeCell ref="C23:E27"/>
    <mergeCell ref="C30:E34"/>
    <mergeCell ref="C37:E41"/>
    <mergeCell ref="I9:K13"/>
    <mergeCell ref="I16:K20"/>
    <mergeCell ref="I23:K27"/>
    <mergeCell ref="I30:K34"/>
    <mergeCell ref="I37:K41"/>
    <mergeCell ref="O9:Q13"/>
    <mergeCell ref="O16:Q20"/>
    <mergeCell ref="O23:Q27"/>
    <mergeCell ref="O30:Q34"/>
    <mergeCell ref="O37:Q41"/>
    <mergeCell ref="U9:W13"/>
    <mergeCell ref="U16:W20"/>
    <mergeCell ref="U23:W27"/>
    <mergeCell ref="U30:W34"/>
    <mergeCell ref="U37:W41"/>
    <mergeCell ref="AA9:AC13"/>
    <mergeCell ref="AA16:AC20"/>
    <mergeCell ref="AA23:AC27"/>
    <mergeCell ref="AA30:AC34"/>
    <mergeCell ref="AA37:AC41"/>
    <mergeCell ref="AG9:AI13"/>
    <mergeCell ref="AG16:AI20"/>
    <mergeCell ref="AG23:AI27"/>
    <mergeCell ref="AG30:AI34"/>
    <mergeCell ref="AG37:AI41"/>
    <mergeCell ref="AM9:AO13"/>
    <mergeCell ref="AM16:AO20"/>
    <mergeCell ref="AM23:AO27"/>
    <mergeCell ref="AM30:AO34"/>
    <mergeCell ref="AM37:AO41"/>
    <mergeCell ref="AS9:AU13"/>
    <mergeCell ref="AS16:AU20"/>
    <mergeCell ref="AS23:AU27"/>
    <mergeCell ref="AS30:AU34"/>
    <mergeCell ref="AS37:AU41"/>
    <mergeCell ref="AY9:BA13"/>
    <mergeCell ref="AY16:BA20"/>
    <mergeCell ref="AY23:BA27"/>
    <mergeCell ref="AY30:BA34"/>
    <mergeCell ref="AY37:BA41"/>
    <mergeCell ref="BE9:BG13"/>
    <mergeCell ref="BE16:BG20"/>
    <mergeCell ref="BE23:BG27"/>
    <mergeCell ref="BE30:BG34"/>
    <mergeCell ref="BE37:BG41"/>
    <mergeCell ref="BK9:BM13"/>
    <mergeCell ref="BK16:BM20"/>
    <mergeCell ref="BK23:BM27"/>
    <mergeCell ref="BK30:BM34"/>
    <mergeCell ref="BK37:BM41"/>
    <mergeCell ref="BQ9:BS13"/>
    <mergeCell ref="BQ16:BS20"/>
    <mergeCell ref="BQ23:BS27"/>
    <mergeCell ref="BQ30:BS34"/>
    <mergeCell ref="BQ37:BS41"/>
    <mergeCell ref="BW9:BY13"/>
    <mergeCell ref="BW16:BY20"/>
    <mergeCell ref="BW23:BY27"/>
    <mergeCell ref="BW30:BY34"/>
    <mergeCell ref="BW37:BY41"/>
    <mergeCell ref="CC9:CE13"/>
    <mergeCell ref="CC16:CE20"/>
    <mergeCell ref="CC23:CE27"/>
    <mergeCell ref="CC30:CE34"/>
    <mergeCell ref="CC37:CE41"/>
    <mergeCell ref="CI9:CK13"/>
    <mergeCell ref="CI16:CK20"/>
    <mergeCell ref="CI23:CK27"/>
    <mergeCell ref="CI30:CK34"/>
    <mergeCell ref="CI37:CK41"/>
    <mergeCell ref="CO9:CQ13"/>
    <mergeCell ref="CO16:CQ20"/>
    <mergeCell ref="CO23:CQ27"/>
    <mergeCell ref="CO30:CQ34"/>
    <mergeCell ref="CO37:CQ41"/>
    <mergeCell ref="CU9:CW13"/>
    <mergeCell ref="CU16:CW20"/>
    <mergeCell ref="CU23:CW27"/>
    <mergeCell ref="CU30:CW34"/>
    <mergeCell ref="CU37:CW41"/>
    <mergeCell ref="DA9:DC13"/>
    <mergeCell ref="DA16:DC20"/>
    <mergeCell ref="DA23:DC27"/>
    <mergeCell ref="DA30:DC34"/>
    <mergeCell ref="DA37:DC41"/>
    <mergeCell ref="DG9:DI13"/>
    <mergeCell ref="DG16:DI20"/>
    <mergeCell ref="DG23:DI27"/>
    <mergeCell ref="DG30:DI34"/>
    <mergeCell ref="DG37:DI41"/>
    <mergeCell ref="DM9:DO13"/>
    <mergeCell ref="DM16:DO20"/>
    <mergeCell ref="DM23:DO27"/>
    <mergeCell ref="DM30:DO34"/>
    <mergeCell ref="DM37:DO41"/>
    <mergeCell ref="DS9:DU13"/>
    <mergeCell ref="DS16:DU20"/>
    <mergeCell ref="DS23:DU27"/>
    <mergeCell ref="DS30:DU34"/>
    <mergeCell ref="DS37:DU41"/>
    <mergeCell ref="DY9:EA13"/>
    <mergeCell ref="DY16:EA20"/>
    <mergeCell ref="DY23:EA27"/>
    <mergeCell ref="DY30:EA34"/>
    <mergeCell ref="DY37:EA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ROLES DE SCRUM</vt:lpstr>
      <vt:lpstr>DAILY SCRUM MEETING</vt:lpstr>
      <vt:lpstr>PRODUCT-SPRINT BACKLOG</vt:lpstr>
      <vt:lpstr>CAMBIO (CONTROL)</vt:lpstr>
      <vt:lpstr>GRAFICOS DE CONTROL.</vt:lpstr>
      <vt:lpstr>TABLAS Y DATOS BRUTOS</vt:lpstr>
      <vt:lpstr>DATOS ALEATORIOS</vt:lpstr>
      <vt:lpstr>TARJETAS DE HISTORIA DE 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DALIFAROL</dc:creator>
  <cp:lastModifiedBy>DALIFAROL</cp:lastModifiedBy>
  <dcterms:created xsi:type="dcterms:W3CDTF">2021-04-08T19:32:36Z</dcterms:created>
  <dcterms:modified xsi:type="dcterms:W3CDTF">2021-06-30T05:14:47Z</dcterms:modified>
</cp:coreProperties>
</file>