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C1 Cases by Status" sheetId="1" r:id="rId4"/>
    <sheet state="visible" name="Plot Vaccinated Among Cases" sheetId="2" r:id="rId5"/>
    <sheet state="visible" name="Dashboard" sheetId="3" r:id="rId6"/>
    <sheet state="visible" name="PHAC1 Cases by Age" sheetId="4" r:id="rId7"/>
    <sheet state="visible" name="SOURCES" sheetId="5" r:id="rId8"/>
    <sheet state="visible" name="Plots C19 vs Vax" sheetId="6" r:id="rId9"/>
    <sheet state="visible" name="Side Effects 2022-02-05" sheetId="7" r:id="rId10"/>
    <sheet state="visible" name="Side Effects 2021-05-25" sheetId="8" r:id="rId11"/>
    <sheet state="visible" name="PHAC2  AESI" sheetId="9" r:id="rId12"/>
    <sheet state="visible" name="By age" sheetId="10" r:id="rId13"/>
    <sheet state="visible" name="Snapshots from reports" sheetId="11" r:id="rId14"/>
  </sheets>
  <definedNames>
    <definedName hidden="1" localSheetId="0" name="Z_BB32B227_FDC2_42F6_8094_17F21EFD07C3_.wvu.FilterData">'PHAC1 Cases by Status'!$A$8:$AZ$25</definedName>
  </definedNames>
  <calcPr/>
  <customWorkbookViews>
    <customWorkbookView activeSheetId="0" maximized="1" windowHeight="0" windowWidth="0" guid="{BB32B227-FDC2-42F6-8094-17F21EFD07C3}" name="Filter 1"/>
  </customWorkbookViews>
</workbook>
</file>

<file path=xl/sharedStrings.xml><?xml version="1.0" encoding="utf-8"?>
<sst xmlns="http://schemas.openxmlformats.org/spreadsheetml/2006/main" count="940" uniqueCount="392">
  <si>
    <t xml:space="preserve">Cases following vaccination - All Ages Combined. </t>
  </si>
  <si>
    <r>
      <rPr>
        <b/>
        <sz val="11.0"/>
      </rPr>
      <t xml:space="preserve">Source: </t>
    </r>
    <r>
      <rPr>
        <b/>
        <color rgb="FF1155CC"/>
        <sz val="11.0"/>
        <u/>
      </rPr>
      <t>https://health-infobase.canada.ca/covid-19/epidemiological-summary-covid-19-cases.html#9a</t>
    </r>
  </si>
  <si>
    <t>Table 2. Characteristics and severe outcomes among unvaccinated, partially vaccinated, fully vaccinated, and fully vaccinated with additional dose confirmed cases reported to PHAC, as of</t>
  </si>
  <si>
    <r>
      <rPr>
        <b/>
        <sz val="11.0"/>
      </rPr>
      <t xml:space="preserve">Archives: </t>
    </r>
    <r>
      <rPr>
        <b/>
        <color rgb="FF1155CC"/>
        <sz val="11.0"/>
        <u/>
      </rPr>
      <t>IVIM.ca/data</t>
    </r>
  </si>
  <si>
    <t xml:space="preserve">True information: </t>
  </si>
  <si>
    <t xml:space="preserve">Misinformation: </t>
  </si>
  <si>
    <t>Weekly counts recomputed from reported numbers</t>
  </si>
  <si>
    <t>Reported numbers - counting cases from December 2021 when there were NO fully vaccinated</t>
  </si>
  <si>
    <t>Weekly counts are computed using the difference between numbers in two consecutive reports, averaged over two weeks.</t>
  </si>
  <si>
    <t xml:space="preserve">Reported  numbers are copied directly from the source. Fully vaccinated includes those with booster </t>
  </si>
  <si>
    <t>Chance of complication from COVID</t>
  </si>
  <si>
    <t>COVID vs. Vaccines</t>
  </si>
  <si>
    <t>Deaths</t>
  </si>
  <si>
    <t>Hospitalizations</t>
  </si>
  <si>
    <t>Cases</t>
  </si>
  <si>
    <t>Cases resulting in Deaths</t>
  </si>
  <si>
    <t>Cases resulting in Hospitalizations</t>
  </si>
  <si>
    <t>Average weekly counts</t>
  </si>
  <si>
    <t>Links to cached reports</t>
  </si>
  <si>
    <t>As of:</t>
  </si>
  <si>
    <t>Full vaccination rate</t>
  </si>
  <si>
    <t>Unvaxed</t>
  </si>
  <si>
    <t>Fully Vaxed in Total (%)</t>
  </si>
  <si>
    <t>Total</t>
  </si>
  <si>
    <t>Partially vaxed</t>
  </si>
  <si>
    <t>Not yet protected</t>
  </si>
  <si>
    <t>Fully vaxed</t>
  </si>
  <si>
    <t>Fully vaxed with booster</t>
  </si>
  <si>
    <t>Fully vaxed / Total (%)</t>
  </si>
  <si>
    <t>all ages</t>
  </si>
  <si>
    <t>youth: &lt;20 y/o</t>
  </si>
  <si>
    <t>Weekly:</t>
  </si>
  <si>
    <t>Totals since July 2021:</t>
  </si>
  <si>
    <t>Weekly statistics recomputed from Public Health Agency of Canada daily COVID-19  updates</t>
  </si>
  <si>
    <t>Reporting from</t>
  </si>
  <si>
    <t>to</t>
  </si>
  <si>
    <t>Vaccine efficiency:</t>
  </si>
  <si>
    <t>Percentage of Fully vaccinated</t>
  </si>
  <si>
    <t>Average since August 1, 2021</t>
  </si>
  <si>
    <t>Percentage of Cases resulting in Deaths</t>
  </si>
  <si>
    <t>In COVID-19 deaths</t>
  </si>
  <si>
    <t>All Average</t>
  </si>
  <si>
    <t>In COVID-19 Hospitalizations</t>
  </si>
  <si>
    <t>Fully Vaccinated</t>
  </si>
  <si>
    <t>In COVID-19 cases</t>
  </si>
  <si>
    <t>Fully Vaccinated with booster</t>
  </si>
  <si>
    <t>Unvaccinated</t>
  </si>
  <si>
    <t>Variation by age:</t>
  </si>
  <si>
    <t>Vaccine Safety:</t>
  </si>
  <si>
    <t>COVID-19 Deaths*</t>
  </si>
  <si>
    <t>Present weekly average</t>
  </si>
  <si>
    <t>Vaccine Severe reactions</t>
  </si>
  <si>
    <t>Last two-months weekly average</t>
  </si>
  <si>
    <t>All ages*</t>
  </si>
  <si>
    <t>All ages</t>
  </si>
  <si>
    <t>&lt; 20 year-old</t>
  </si>
  <si>
    <t>&lt; 40 year-old</t>
  </si>
  <si>
    <t>Average age of COVID-19 death</t>
  </si>
  <si>
    <t>Average age of complications</t>
  </si>
  <si>
    <t xml:space="preserve">Notes: </t>
  </si>
  <si>
    <t>1."COVID death"is defined as death within 24 days from positive COVID test result.</t>
  </si>
  <si>
    <t>4. August 1, 2021 is the date when data has become available</t>
  </si>
  <si>
    <t xml:space="preserve">2. Canada has population of 39 million. 200 deaths ~ 5 people in a million </t>
  </si>
  <si>
    <t xml:space="preserve">5.  Adjusted for the reporting delay (3-6 months) </t>
  </si>
  <si>
    <t>3. Prior to May 1, 2021 there were less than 3% fully vaccinated</t>
  </si>
  <si>
    <r>
      <rPr>
        <rFont val="Arial"/>
        <b/>
        <sz val="12.0"/>
      </rPr>
      <t xml:space="preserve">Comparison to other causes of deaths using historical data. See </t>
    </r>
    <r>
      <rPr>
        <rFont val="Arial"/>
        <b/>
        <color rgb="FF1155CC"/>
        <sz val="12.0"/>
        <u/>
      </rPr>
      <t>Death Tracker App</t>
    </r>
  </si>
  <si>
    <t>COVID-19 without other causes</t>
  </si>
  <si>
    <t>All deaths</t>
  </si>
  <si>
    <t>Cancer- related</t>
  </si>
  <si>
    <t>Heart deseases</t>
  </si>
  <si>
    <t>Accidents</t>
  </si>
  <si>
    <t>Suicides</t>
  </si>
  <si>
    <t>Flue</t>
  </si>
  <si>
    <t>~6000</t>
  </si>
  <si>
    <t>~1500</t>
  </si>
  <si>
    <t>~1000</t>
  </si>
  <si>
    <t>~300</t>
  </si>
  <si>
    <t>~100</t>
  </si>
  <si>
    <t>~20</t>
  </si>
  <si>
    <t>Cases by Age</t>
  </si>
  <si>
    <t>[PHAC-1] https://health-infobase.canada.ca/covid-19/epidemiological-summary-covid-19-cases.html#a7</t>
  </si>
  <si>
    <t>Figure 7. Age and gender distribution of COVID-19 cases</t>
  </si>
  <si>
    <t>Notes: Totals since the start of pandemic</t>
  </si>
  <si>
    <t>n=36,594</t>
  </si>
  <si>
    <t>Age and gender distribution of COVID-19 cases deceased</t>
  </si>
  <si>
    <t>Age group (years)</t>
  </si>
  <si>
    <t>Number of cases with case reports (percentage)</t>
  </si>
  <si>
    <t>Number of male cases (percentage)</t>
  </si>
  <si>
    <t>Number of female cases (percentage)</t>
  </si>
  <si>
    <t>0-11</t>
  </si>
  <si>
    <t>22 (0.1%)</t>
  </si>
  <si>
    <t>8 (0.0%)</t>
  </si>
  <si>
    <t>14 (0.0%)</t>
  </si>
  <si>
    <t>24 (0.1%)</t>
  </si>
  <si>
    <t>10 (0.0%)</t>
  </si>
  <si>
    <t>12-19</t>
  </si>
  <si>
    <t>11 (0.0%)</t>
  </si>
  <si>
    <t>6 (0.0%)</t>
  </si>
  <si>
    <t>5 (0.0%)</t>
  </si>
  <si>
    <t>20-29</t>
  </si>
  <si>
    <t>106 (0.3%)</t>
  </si>
  <si>
    <t>66 (0.2%)</t>
  </si>
  <si>
    <t>40 (0.1%)</t>
  </si>
  <si>
    <t>101 (0.3%)</t>
  </si>
  <si>
    <t>62 (0.2%)</t>
  </si>
  <si>
    <t>39 (0.1%)</t>
  </si>
  <si>
    <t>102 (0.3%)</t>
  </si>
  <si>
    <t>30-39</t>
  </si>
  <si>
    <t>256 (0.7%)</t>
  </si>
  <si>
    <t>159 (0.4%)</t>
  </si>
  <si>
    <t>97 (0.3%)</t>
  </si>
  <si>
    <t>265 (0.7%)</t>
  </si>
  <si>
    <t>166 (0.5%)</t>
  </si>
  <si>
    <t>99 (0.3%)</t>
  </si>
  <si>
    <t>266 (0.7%)</t>
  </si>
  <si>
    <t>167 (0.5%)</t>
  </si>
  <si>
    <t>40-49</t>
  </si>
  <si>
    <t>577 (1.6%)</t>
  </si>
  <si>
    <t>366 (1.0%)</t>
  </si>
  <si>
    <t>211 (0.6%)</t>
  </si>
  <si>
    <t>582 (1.6%)</t>
  </si>
  <si>
    <t>363 (1.0%)</t>
  </si>
  <si>
    <t>219 (0.6%)</t>
  </si>
  <si>
    <t>585 (1.6%)</t>
  </si>
  <si>
    <t>364 (1.0%)</t>
  </si>
  <si>
    <t>221 (0.6%)</t>
  </si>
  <si>
    <t>50-59</t>
  </si>
  <si>
    <t>1,599 (4.5%)</t>
  </si>
  <si>
    <t>986 (2.8%)</t>
  </si>
  <si>
    <t>613 (1.7%)</t>
  </si>
  <si>
    <t>1,656 (4.5%)</t>
  </si>
  <si>
    <t>1,019 (2.8%)</t>
  </si>
  <si>
    <t>637 (1.7%)</t>
  </si>
  <si>
    <t>1,674 (4.5%)</t>
  </si>
  <si>
    <t>1,029 (2.8%)</t>
  </si>
  <si>
    <t>645 (1.8%)</t>
  </si>
  <si>
    <t>60-69</t>
  </si>
  <si>
    <t>3,805 (10.7%)</t>
  </si>
  <si>
    <t>2,430 (6.8%)</t>
  </si>
  <si>
    <t>1,375 (3.8%)</t>
  </si>
  <si>
    <t>3,921 (10.7%)</t>
  </si>
  <si>
    <t>2,489 (6.8%)</t>
  </si>
  <si>
    <t>1,432 (3.9%)</t>
  </si>
  <si>
    <t>3,942 (10.7%)</t>
  </si>
  <si>
    <t>2,502 (6.8%)</t>
  </si>
  <si>
    <t>1,440 (3.9%)</t>
  </si>
  <si>
    <t>70-79</t>
  </si>
  <si>
    <t>7,576 (21.2%)</t>
  </si>
  <si>
    <t>4,571 (12.8%)</t>
  </si>
  <si>
    <t>3,005 (8.4%)</t>
  </si>
  <si>
    <t>7,804 (21.3%)</t>
  </si>
  <si>
    <t>4,733 (12.9%)</t>
  </si>
  <si>
    <t>3,071 (8.4%)</t>
  </si>
  <si>
    <t>7,881 (21.4%)</t>
  </si>
  <si>
    <t>4,784 (13.0%)</t>
  </si>
  <si>
    <t>3,097 (8.4%)</t>
  </si>
  <si>
    <t>80+</t>
  </si>
  <si>
    <t>21,768 (60.9%)</t>
  </si>
  <si>
    <t>10,052 (28.1%)</t>
  </si>
  <si>
    <t>11,716 (32.8%)</t>
  </si>
  <si>
    <t>22,231 (60.8%)</t>
  </si>
  <si>
    <t>10,318 (28.2%)</t>
  </si>
  <si>
    <t>11,913 (32.6%)</t>
  </si>
  <si>
    <t>22,363 (60.7%)</t>
  </si>
  <si>
    <t>10,388 (28.2%)</t>
  </si>
  <si>
    <t>11,975 (32.5%)</t>
  </si>
  <si>
    <t>Age and gender distribution of COVID-19 cases admitted to ICU</t>
  </si>
  <si>
    <t>n=23,418</t>
  </si>
  <si>
    <t>261 (1.2%)</t>
  </si>
  <si>
    <t>138 (0.6%)</t>
  </si>
  <si>
    <t>123 (0.5%)</t>
  </si>
  <si>
    <t>298 (1.3%)</t>
  </si>
  <si>
    <t>159 (0.7%)</t>
  </si>
  <si>
    <t>139 (0.6%)</t>
  </si>
  <si>
    <t>161 (0.7%)</t>
  </si>
  <si>
    <t>90 (0.4%)</t>
  </si>
  <si>
    <t>71 (0.3%)</t>
  </si>
  <si>
    <t>171 (0.7%)</t>
  </si>
  <si>
    <t>93 (0.4%)</t>
  </si>
  <si>
    <t>78 (0.3%)</t>
  </si>
  <si>
    <t>699 (3.1%)</t>
  </si>
  <si>
    <t>373 (1.6%)</t>
  </si>
  <si>
    <t>326 (1.4%)</t>
  </si>
  <si>
    <t>719 (3.1%)</t>
  </si>
  <si>
    <t>385 (1.6%)</t>
  </si>
  <si>
    <t>334 (1.4%)</t>
  </si>
  <si>
    <t>1,428 (6.3%)</t>
  </si>
  <si>
    <t>826 (3.6%)</t>
  </si>
  <si>
    <t>602 (2.7%)</t>
  </si>
  <si>
    <t>1,466 (6.3%)</t>
  </si>
  <si>
    <t>846 (3.6%)</t>
  </si>
  <si>
    <t>620 (2.6%)</t>
  </si>
  <si>
    <t>2,363 (10.4%)</t>
  </si>
  <si>
    <t>1,455 (6.4%)</t>
  </si>
  <si>
    <t>908 (4.0%)</t>
  </si>
  <si>
    <t>2,421 (10.3%)</t>
  </si>
  <si>
    <t>1,491 (6.4%)</t>
  </si>
  <si>
    <t>930 (4.0%)</t>
  </si>
  <si>
    <t>4,424 (19.5%)</t>
  </si>
  <si>
    <t>2,906 (12.8%)</t>
  </si>
  <si>
    <t>1,518 (6.7%)</t>
  </si>
  <si>
    <t>4,529 (19.3%)</t>
  </si>
  <si>
    <t>2,978 (12.7%)</t>
  </si>
  <si>
    <t>1,551 (6.6%)</t>
  </si>
  <si>
    <t>5,900 (26.0%)</t>
  </si>
  <si>
    <t>3,778 (16.6%)</t>
  </si>
  <si>
    <t>2,122 (9.4%)</t>
  </si>
  <si>
    <t>6,094 (26.0%)</t>
  </si>
  <si>
    <t>3,909 (16.7%)</t>
  </si>
  <si>
    <t>2,185 (9.3%)</t>
  </si>
  <si>
    <t>5,113 (22.5%)</t>
  </si>
  <si>
    <t>3,239 (14.3%)</t>
  </si>
  <si>
    <t>1,874 (8.3%)</t>
  </si>
  <si>
    <t>5,293 (22.6%)</t>
  </si>
  <si>
    <t>3,356 (14.3%)</t>
  </si>
  <si>
    <t>1,937 (8.3%)</t>
  </si>
  <si>
    <t>2,346 (10.3%)</t>
  </si>
  <si>
    <t>1,369 (6.0%)</t>
  </si>
  <si>
    <t>977 (4.3%)</t>
  </si>
  <si>
    <t>2,427 (10.4%)</t>
  </si>
  <si>
    <t>1,424 (6.1%)</t>
  </si>
  <si>
    <t>1,003 (4.3%)</t>
  </si>
  <si>
    <t>Age and gender distribution of COVID-19 cases hospitalized</t>
  </si>
  <si>
    <t>2,750 (2.1%)</t>
  </si>
  <si>
    <t>1,551 (1.2%)</t>
  </si>
  <si>
    <t>1,198 (0.9%)</t>
  </si>
  <si>
    <t>3,143 (2.3%)</t>
  </si>
  <si>
    <t>1,777 (1.3%)</t>
  </si>
  <si>
    <t>1,365 (1.0%)</t>
  </si>
  <si>
    <t>1,554 (1.2%)</t>
  </si>
  <si>
    <t>671 (0.5%)</t>
  </si>
  <si>
    <t>883 (0.7%)</t>
  </si>
  <si>
    <t>1,694 (1.2%)</t>
  </si>
  <si>
    <t>718 (0.5%)</t>
  </si>
  <si>
    <t>976 (0.7%)</t>
  </si>
  <si>
    <t>6,346 (4.8%)</t>
  </si>
  <si>
    <t>2,396 (1.8%)</t>
  </si>
  <si>
    <t>3,949 (3.0%)</t>
  </si>
  <si>
    <t>6,665 (4.8%)</t>
  </si>
  <si>
    <t>2,503 (1.8%)</t>
  </si>
  <si>
    <t>4,161 (3.0%)</t>
  </si>
  <si>
    <t>9,994 (7.6%)</t>
  </si>
  <si>
    <t>4,235 (3.2%)</t>
  </si>
  <si>
    <t>5,759 (4.4%)</t>
  </si>
  <si>
    <t>10,448 (7.6%)</t>
  </si>
  <si>
    <t>4,364 (3.2%)</t>
  </si>
  <si>
    <t>6,084 (4.4%)</t>
  </si>
  <si>
    <t>11,385 (8.6%)</t>
  </si>
  <si>
    <t>6,463 (4.9%)</t>
  </si>
  <si>
    <t>4,922 (3.7%)</t>
  </si>
  <si>
    <t>11,824 (8.6%)</t>
  </si>
  <si>
    <t>6,684 (4.8%)</t>
  </si>
  <si>
    <t>5,140 (3.7%)</t>
  </si>
  <si>
    <t>17,469 (13.3%)</t>
  </si>
  <si>
    <t>10,467 (8.0%)</t>
  </si>
  <si>
    <t>7,002 (5.3%)</t>
  </si>
  <si>
    <t>18,059 (13.1%)</t>
  </si>
  <si>
    <t>10,799 (7.8%)</t>
  </si>
  <si>
    <t>7,260 (5.3%)</t>
  </si>
  <si>
    <t>22,593 (17.2%)</t>
  </si>
  <si>
    <t>13,310 (10.1%)</t>
  </si>
  <si>
    <t>9,283 (7.1%)</t>
  </si>
  <si>
    <t>23,632 (17.1%)</t>
  </si>
  <si>
    <t>13,917 (10.1%)</t>
  </si>
  <si>
    <t>9,715 (7.0%)</t>
  </si>
  <si>
    <t>25,588 (19.4%)</t>
  </si>
  <si>
    <t>14,465 (11.0%)</t>
  </si>
  <si>
    <t>11,123 (8.5%)</t>
  </si>
  <si>
    <t>26,902 (19.5%)</t>
  </si>
  <si>
    <t>15,241 (11.0%)</t>
  </si>
  <si>
    <t>11,661 (8.4%)</t>
  </si>
  <si>
    <t>33,953 (25.8%)</t>
  </si>
  <si>
    <t>16,296 (12.4%)</t>
  </si>
  <si>
    <t>17,657 (13.4%)</t>
  </si>
  <si>
    <t>35,801 (25.9%)</t>
  </si>
  <si>
    <t>17,188 (12.4%)</t>
  </si>
  <si>
    <t>18,613 (13.5%)</t>
  </si>
  <si>
    <r>
      <rPr>
        <b/>
        <sz val="11.0"/>
      </rPr>
      <t xml:space="preserve">This spreadsheet is available in different formats at  </t>
    </r>
    <r>
      <rPr>
        <b/>
        <color rgb="FF1155CC"/>
        <sz val="11.0"/>
        <u/>
      </rPr>
      <t>www.IVIM.ca/data</t>
    </r>
  </si>
  <si>
    <t xml:space="preserve">[PHAC1]  Cases following vaccination, COVID-19 Daily Epidemiology Update, Public Health Agency of Canada, </t>
  </si>
  <si>
    <t>Latest report:</t>
  </si>
  <si>
    <t>https://health-infobase.canada.ca/covid-19/epidemiological-summary-covid-19-cases.html</t>
  </si>
  <si>
    <t>Archived reports:</t>
  </si>
  <si>
    <t>web.archive.org</t>
  </si>
  <si>
    <t>https://github.com/open-canada/vitals/tree/main/docs/COVID-19%20epidemiology%20updates</t>
  </si>
  <si>
    <t>Table 2. Characteristics and severe outcomes among unvaccinated, partially vaccinated, fully vaccinated, and fully vaccinated with additional dose confirmed cases reported to PHAC</t>
  </si>
  <si>
    <t>Notes:</t>
  </si>
  <si>
    <r>
      <rPr>
        <rFont val="Arial"/>
        <color theme="1"/>
        <sz val="11.0"/>
      </rPr>
      <t xml:space="preserve">(1) PHAC computes percentages using total number of cases from </t>
    </r>
    <r>
      <rPr>
        <rFont val="Arial"/>
        <b/>
        <color theme="1"/>
        <sz val="11.0"/>
      </rPr>
      <t>2020/12/14</t>
    </r>
    <r>
      <rPr>
        <rFont val="Arial"/>
        <color theme="1"/>
        <sz val="11.0"/>
      </rPr>
      <t xml:space="preserve">, which creates </t>
    </r>
    <r>
      <rPr>
        <rFont val="Arial"/>
        <b/>
        <color theme="1"/>
        <sz val="11.0"/>
      </rPr>
      <t>bias</t>
    </r>
    <r>
      <rPr>
        <rFont val="Arial"/>
        <color theme="1"/>
        <sz val="11.0"/>
      </rPr>
      <t>, because there no fully vaccinated then</t>
    </r>
  </si>
  <si>
    <r>
      <rPr>
        <rFont val="Arial"/>
        <color theme="1"/>
        <sz val="11.0"/>
      </rPr>
      <t xml:space="preserve">(2) The first report produced by PHAC showing 'cases following vaccination'data was published on </t>
    </r>
    <r>
      <rPr>
        <rFont val="Arial"/>
        <b/>
        <color theme="1"/>
        <sz val="11.0"/>
      </rPr>
      <t>2021/07/30</t>
    </r>
    <r>
      <rPr>
        <rFont val="Arial"/>
        <color theme="1"/>
        <sz val="11.0"/>
      </rPr>
      <t xml:space="preserve"> and showed data for up to </t>
    </r>
    <r>
      <rPr>
        <rFont val="Arial"/>
        <b/>
        <color theme="1"/>
        <sz val="11.0"/>
      </rPr>
      <t>2021/07/10</t>
    </r>
    <r>
      <rPr>
        <rFont val="Arial"/>
        <color theme="1"/>
        <sz val="11.0"/>
      </rPr>
      <t xml:space="preserve"> .</t>
    </r>
  </si>
  <si>
    <t>(3) Reported - counting cases since Dec 2020</t>
  </si>
  <si>
    <t>(4) * For Variation by ag, See Tab.</t>
  </si>
  <si>
    <t xml:space="preserve">Figure 7. By Age: totals and percentages since December 14, 2020 </t>
  </si>
  <si>
    <t>Totals since beginning of pandemic</t>
  </si>
  <si>
    <t>[PHAC2] Reported side effects following COVID-19 vaccination in Canada, Canadian COVID-19 vaccination safety report, Public Health Agency of Canada</t>
  </si>
  <si>
    <t>https://health-infobase.canada.ca/covid-19/vaccine-safety</t>
  </si>
  <si>
    <t>https://health-infobase.canada.ca/covid-19/vaccine-safety/archive/2021-09-24/index.html</t>
  </si>
  <si>
    <t>Figure 1.</t>
  </si>
  <si>
    <t xml:space="preserve">Table 1: Count of reported adverse events of special interest by vaccine type (   Total  ) </t>
  </si>
  <si>
    <t>Most reports are reported with 3-6 months delay</t>
  </si>
  <si>
    <t>Rows marked in yellow (three weeks in May) are used for comparing across reports issued on different dates</t>
  </si>
  <si>
    <t>Columns in pink (related to Serious events) are used for analysis</t>
  </si>
  <si>
    <t xml:space="preserve">Numbers in red are for children and youth (5-11, 12-18) </t>
  </si>
  <si>
    <t xml:space="preserve">Analogous in UK: </t>
  </si>
  <si>
    <t>https://www.gov.uk/government/publications/coronavirus-covid-19-vaccine-adverse-reactions</t>
  </si>
  <si>
    <t>[PHAC0]</t>
  </si>
  <si>
    <t>https://health-infobase.canada.ca/covid-19/vaccination-coverage/</t>
  </si>
  <si>
    <t>Vaccination rates: Figure 2,</t>
  </si>
  <si>
    <t>Week report received</t>
  </si>
  <si>
    <t xml:space="preserve">Weekly serious rate: Adjusted* for reporting delay  </t>
  </si>
  <si>
    <t>Weekly non-serious reports-all</t>
  </si>
  <si>
    <t>Weekly serious reports-all</t>
  </si>
  <si>
    <t>Cumulative non-serious reports-all</t>
  </si>
  <si>
    <t>Cumulative serious reports-all</t>
  </si>
  <si>
    <t>Cumulative number of doses administered-all1</t>
  </si>
  <si>
    <t>Weekly number of doses administered-all1</t>
  </si>
  <si>
    <t>Weekly non-serious reporting rate-all2</t>
  </si>
  <si>
    <t>Weekly serious reporting rate-all2</t>
  </si>
  <si>
    <t>Weekly reporting rate-all2</t>
  </si>
  <si>
    <t>Weekly non-serious reports-18plus</t>
  </si>
  <si>
    <t>Weekly serious reports-18plus</t>
  </si>
  <si>
    <t>Cumulative non-serious reports-18plus</t>
  </si>
  <si>
    <t>Cumulative serious reports-18plus</t>
  </si>
  <si>
    <t>Cumulative number of doses administered-18plus1</t>
  </si>
  <si>
    <t>Weekly number of doses administered-18plus1</t>
  </si>
  <si>
    <t>Weekly non-serious reporting rate-18plus2</t>
  </si>
  <si>
    <t>Weekly serious reporting rate-18plus2</t>
  </si>
  <si>
    <t>Weekly reporting rate-18plus2</t>
  </si>
  <si>
    <t>Weekly non-serious reports-12to17</t>
  </si>
  <si>
    <t>Weekly serious reports-12to17</t>
  </si>
  <si>
    <t>Cumulative non-serious reports-12to17</t>
  </si>
  <si>
    <t>Cumulative serious reports-12to17</t>
  </si>
  <si>
    <t>Cumulative number of doses administered-12to171</t>
  </si>
  <si>
    <t>Weekly number of doses administered-12to171</t>
  </si>
  <si>
    <t>Weekly non-serious reporting rate-12to172</t>
  </si>
  <si>
    <t>Weekly serious reporting rate-12to172</t>
  </si>
  <si>
    <t>Weekly reporting rate-12to172</t>
  </si>
  <si>
    <t>Weekly non-serious reports-5to11</t>
  </si>
  <si>
    <t>Weekly serious reports-5to11</t>
  </si>
  <si>
    <t>Cumulative non-serious reports-5to11</t>
  </si>
  <si>
    <t>Cumulative serious reports-5to11</t>
  </si>
  <si>
    <t>Cumulative number of doses administered-5to111</t>
  </si>
  <si>
    <t>Weekly number of doses administered-5to111</t>
  </si>
  <si>
    <t>Weekly non-serious reporting rate-5to112</t>
  </si>
  <si>
    <t>Weekly serious reporting rate-5to112</t>
  </si>
  <si>
    <t>Weekly reporting rate-5to112</t>
  </si>
  <si>
    <t>percentage of children (&lt;18) in severe reports</t>
  </si>
  <si>
    <t>Average weekly: all, &lt;12, &lt;18</t>
  </si>
  <si>
    <t>Average weekly, all</t>
  </si>
  <si>
    <t>N/A</t>
  </si>
  <si>
    <t>* Predicted using the currently empirically observed difference between the nujmbers reported in the past and the numbers reported today for the same week in the past.</t>
  </si>
  <si>
    <t>E.g. compare numbers (highlighted in yellow) reported for May in this  "Side Effects 2022-02-05" sheet to those reported in adjecent "Side Effects 2021-05-25" sheet</t>
  </si>
  <si>
    <t>Weekly non-serious reports</t>
  </si>
  <si>
    <t>Weekly serious reports</t>
  </si>
  <si>
    <t>Cumulative non-serious reports</t>
  </si>
  <si>
    <t>Cumulative serious reports</t>
  </si>
  <si>
    <t>Cumulative number of doses administered</t>
  </si>
  <si>
    <t>Weekly number of doses administered</t>
  </si>
  <si>
    <t>Weekly non-serious report rate*</t>
  </si>
  <si>
    <t>Weekly serious report rate*</t>
  </si>
  <si>
    <t>Weekly report rate*</t>
  </si>
  <si>
    <t>Average</t>
  </si>
  <si>
    <t>[PHAC-2] Reported side effects following COVID-19 vaccination in Canada,Serious C-19 vaccine reactions. Severe effects</t>
  </si>
  <si>
    <t>All</t>
  </si>
  <si>
    <t>up to and including</t>
  </si>
  <si>
    <t>weekly rate per 100,000 doses</t>
  </si>
  <si>
    <t>weekly</t>
  </si>
  <si>
    <t>total</t>
  </si>
  <si>
    <t>Weekly</t>
  </si>
  <si>
    <t>C-19 deaths / C-19 vaccine serious events (%)</t>
  </si>
  <si>
    <t>Auto-immune diseases</t>
  </si>
  <si>
    <t>Cardiovascular (inc.myocarditis,cardiac failure,cardiac arrests,heart attack)</t>
  </si>
  <si>
    <t>Circulatory system (Thrombosis, embolisms)</t>
  </si>
  <si>
    <t>Hepato-gastrointestinal and renal system</t>
  </si>
  <si>
    <t>Central nervous system (Bell's Palsy,strokes)</t>
  </si>
  <si>
    <t>Anaphylaxis</t>
  </si>
  <si>
    <t>Pregnancy outcomes</t>
  </si>
  <si>
    <t>NA</t>
  </si>
  <si>
    <t>Variation by Age</t>
  </si>
  <si>
    <t xml:space="preserve">C-19 vaccine serious events / C-19 deaths </t>
  </si>
  <si>
    <t>C19 Cases:</t>
  </si>
  <si>
    <t>Hospitalizations:</t>
  </si>
  <si>
    <t>Deaths:</t>
  </si>
  <si>
    <t>Adverse Reactions</t>
  </si>
  <si>
    <t>Serious</t>
  </si>
  <si>
    <t xml:space="preserve">All </t>
  </si>
  <si>
    <t>Since:</t>
  </si>
  <si>
    <t>per 100,000 doze</t>
  </si>
  <si>
    <t>elderly (70+)</t>
  </si>
  <si>
    <t>40-50</t>
  </si>
  <si>
    <t>18+</t>
  </si>
  <si>
    <t>20-40</t>
  </si>
  <si>
    <t>children (0-19)</t>
  </si>
  <si>
    <t>Source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</si>
</sst>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"/>
    <numFmt numFmtId="165" formatCode="0.0%"/>
    <numFmt numFmtId="166" formatCode="yyyy-mm-dd"/>
    <numFmt numFmtId="167" formatCode="#,##0.0"/>
    <numFmt numFmtId="168" formatCode="yyyy&quot;-&quot;mm&quot;-&quot;dd"/>
    <numFmt numFmtId="169" formatCode="m-d"/>
  </numFmts>
  <fonts count="8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u/>
      <sz val="11.0"/>
      <color rgb="FF0000FF"/>
    </font>
    <font>
      <b/>
      <sz val="11.0"/>
      <color rgb="FF333333"/>
      <name val="Arial"/>
      <scheme val="minor"/>
    </font>
    <font>
      <b/>
      <u/>
      <sz val="11.0"/>
      <color rgb="FF0000FF"/>
    </font>
    <font>
      <sz val="11.0"/>
      <color theme="1"/>
      <name val="Arial"/>
      <scheme val="minor"/>
    </font>
    <font>
      <b/>
      <sz val="11.0"/>
      <color rgb="FF0535D2"/>
      <name val="Arial"/>
      <scheme val="minor"/>
    </font>
    <font>
      <sz val="11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8.0"/>
      <color theme="1"/>
      <name val="Arial"/>
      <scheme val="minor"/>
    </font>
    <font>
      <b/>
      <sz val="12.0"/>
      <color rgb="FF980000"/>
      <name val="Arial"/>
      <scheme val="minor"/>
    </font>
    <font>
      <b/>
      <sz val="12.0"/>
      <color rgb="FF0000FF"/>
      <name val="Arial"/>
      <scheme val="minor"/>
    </font>
    <font>
      <b/>
      <sz val="12.0"/>
      <color rgb="FF0535D2"/>
      <name val="Arial"/>
      <scheme val="minor"/>
    </font>
    <font>
      <b/>
      <sz val="12.0"/>
      <color rgb="FFFF0000"/>
      <name val="Arial"/>
      <scheme val="minor"/>
    </font>
    <font>
      <sz val="8.0"/>
      <color rgb="FFFF0000"/>
      <name val="Arial"/>
      <scheme val="minor"/>
    </font>
    <font>
      <sz val="8.0"/>
      <color theme="5"/>
      <name val="Arial"/>
      <scheme val="minor"/>
    </font>
    <font>
      <sz val="8.0"/>
      <color rgb="FF0535D2"/>
      <name val="Arial"/>
      <scheme val="minor"/>
    </font>
    <font>
      <b/>
      <sz val="8.0"/>
      <color rgb="FF0535D2"/>
      <name val="Arial"/>
      <scheme val="minor"/>
    </font>
    <font>
      <u/>
      <sz val="7.0"/>
      <color rgb="FFFF0000"/>
      <name val="Arial"/>
      <scheme val="minor"/>
    </font>
    <font>
      <u/>
      <sz val="7.0"/>
      <color rgb="FFFF0000"/>
      <name val="Arial"/>
      <scheme val="minor"/>
    </font>
    <font>
      <sz val="10.0"/>
      <color theme="1"/>
      <name val="Arial"/>
      <scheme val="minor"/>
    </font>
    <font>
      <sz val="10.0"/>
      <color theme="5"/>
      <name val="Arial"/>
      <scheme val="minor"/>
    </font>
    <font>
      <b/>
      <u/>
      <sz val="8.0"/>
      <color rgb="FF1155CC"/>
    </font>
    <font>
      <b/>
      <sz val="8.0"/>
      <color theme="1"/>
      <name val="Arial"/>
      <scheme val="minor"/>
    </font>
    <font>
      <b/>
      <sz val="8.0"/>
      <color theme="5"/>
      <name val="Arial"/>
      <scheme val="minor"/>
    </font>
    <font>
      <b/>
      <sz val="7.0"/>
      <color theme="1"/>
      <name val="Arial"/>
      <scheme val="minor"/>
    </font>
    <font>
      <b/>
      <sz val="8.0"/>
      <color rgb="FFFF0000"/>
      <name val="Arial"/>
      <scheme val="minor"/>
    </font>
    <font>
      <b/>
      <color theme="5"/>
      <name val="Arial"/>
      <scheme val="minor"/>
    </font>
    <font>
      <b/>
      <u/>
      <sz val="8.0"/>
      <color rgb="FF1155CC"/>
    </font>
    <font>
      <u/>
      <sz val="8.0"/>
      <color rgb="FF1155CC"/>
    </font>
    <font>
      <sz val="7.0"/>
      <color theme="1"/>
      <name val="Arial"/>
      <scheme val="minor"/>
    </font>
    <font>
      <color theme="1"/>
      <name val="Arial"/>
      <scheme val="minor"/>
    </font>
    <font>
      <color theme="5"/>
      <name val="Arial"/>
      <scheme val="minor"/>
    </font>
    <font>
      <b/>
      <color theme="1"/>
      <name val="Arial"/>
      <scheme val="minor"/>
    </font>
    <font>
      <b/>
      <sz val="8.0"/>
      <color rgb="FFEA4335"/>
      <name val="Arial"/>
      <scheme val="minor"/>
    </font>
    <font>
      <b/>
      <sz val="12.0"/>
      <color rgb="FF232323"/>
      <name val="Arial"/>
      <scheme val="minor"/>
    </font>
    <font>
      <b/>
      <sz val="12.0"/>
      <color rgb="FF000000"/>
      <name val="Arial"/>
      <scheme val="minor"/>
    </font>
    <font>
      <sz val="12.0"/>
      <color rgb="FF232323"/>
      <name val="Arial"/>
      <scheme val="minor"/>
    </font>
    <font>
      <b/>
      <sz val="12.0"/>
      <color rgb="FF232323"/>
      <name val="&quot;Helvetica Neue&quot;"/>
    </font>
    <font>
      <sz val="12.0"/>
      <color rgb="FFFDFEFB"/>
      <name val="Arvo"/>
    </font>
    <font>
      <sz val="12.0"/>
      <color rgb="FF232323"/>
      <name val="&quot;Helvetica Neue&quot;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232323"/>
      <name val="Helvetica Neue"/>
    </font>
    <font>
      <sz val="12.0"/>
      <color rgb="FF232323"/>
      <name val="Helvetica Neue"/>
    </font>
    <font>
      <sz val="14.0"/>
      <color rgb="FF232323"/>
      <name val="Arial"/>
      <scheme val="minor"/>
    </font>
    <font>
      <sz val="9.0"/>
      <color rgb="FF232323"/>
      <name val="Arial"/>
      <scheme val="minor"/>
    </font>
    <font>
      <sz val="9.0"/>
      <color theme="1"/>
      <name val="Arial"/>
      <scheme val="minor"/>
    </font>
    <font>
      <sz val="9.0"/>
      <color rgb="FF000000"/>
      <name val="Arial"/>
      <scheme val="minor"/>
    </font>
    <font>
      <b/>
      <u/>
      <sz val="12.0"/>
      <color rgb="FF0000FF"/>
      <name val="Arial"/>
    </font>
    <font>
      <b/>
      <sz val="10.0"/>
      <color rgb="FF1155CC"/>
    </font>
    <font>
      <b/>
      <sz val="10.0"/>
      <color rgb="FF333333"/>
      <name val="Arial"/>
      <scheme val="minor"/>
    </font>
    <font>
      <color rgb="FF000000"/>
      <name val="Roboto"/>
    </font>
    <font>
      <b/>
      <sz val="10.0"/>
      <color rgb="FFFFFFFF"/>
      <name val="Arial"/>
      <scheme val="minor"/>
    </font>
    <font>
      <sz val="10.0"/>
      <color rgb="FF333333"/>
      <name val="Arial"/>
      <scheme val="minor"/>
    </font>
    <font>
      <b/>
      <u/>
      <sz val="11.0"/>
      <color rgb="FF0000FF"/>
    </font>
    <font>
      <u/>
      <sz val="11.0"/>
      <color rgb="FF1155CC"/>
    </font>
    <font>
      <u/>
      <sz val="11.0"/>
      <color rgb="FF1155CC"/>
    </font>
    <font>
      <u/>
      <sz val="11.0"/>
      <color rgb="FF0000FF"/>
    </font>
    <font>
      <u/>
      <sz val="11.0"/>
      <color rgb="FF1155CC"/>
    </font>
    <font>
      <u/>
      <sz val="11.0"/>
      <color rgb="FF1155CC"/>
    </font>
    <font>
      <sz val="11.0"/>
      <color rgb="FF333333"/>
      <name val="Arial"/>
      <scheme val="minor"/>
    </font>
    <font>
      <sz val="11.0"/>
      <color rgb="FF000000"/>
      <name val="Roboto"/>
    </font>
    <font>
      <sz val="11.0"/>
      <color rgb="FFEA4335"/>
      <name val="Arial"/>
      <scheme val="minor"/>
    </font>
    <font>
      <b/>
      <sz val="8.0"/>
      <color theme="1"/>
      <name val="&quot;Noto Sans&quot;"/>
    </font>
    <font>
      <b/>
      <sz val="8.0"/>
      <color rgb="FF980000"/>
      <name val="&quot;Noto Sans&quot;"/>
    </font>
    <font>
      <b/>
      <sz val="8.0"/>
      <color rgb="FFEA4335"/>
      <name val="&quot;Noto Sans&quot;"/>
    </font>
    <font>
      <b/>
      <i/>
      <sz val="8.0"/>
      <color rgb="FF9900FF"/>
      <name val="&quot;Noto Sans&quot;"/>
    </font>
    <font>
      <sz val="11.0"/>
      <color theme="1"/>
      <name val="&quot;Noto Sans&quot;"/>
    </font>
    <font>
      <color rgb="FFEA4335"/>
      <name val="&quot;Noto Sans&quot;"/>
    </font>
    <font>
      <i/>
      <color rgb="FF9900FF"/>
      <name val="&quot;Noto Sans&quot;"/>
    </font>
    <font>
      <b/>
      <sz val="9.0"/>
      <color rgb="FFFFFFFF"/>
      <name val="&quot;Noto Sans&quot;"/>
    </font>
    <font>
      <b/>
      <sz val="9.0"/>
      <color rgb="FFDD7E6B"/>
      <name val="&quot;Noto Sans&quot;"/>
    </font>
    <font>
      <sz val="12.0"/>
      <color rgb="FF333333"/>
      <name val="&quot;Noto Sans&quot;"/>
    </font>
    <font>
      <sz val="12.0"/>
      <color rgb="FFDD7E6B"/>
      <name val="&quot;Noto Sans&quot;"/>
    </font>
    <font>
      <b/>
      <sz val="10.0"/>
      <color rgb="FF0000FF"/>
      <name val="Arial"/>
      <scheme val="minor"/>
    </font>
    <font>
      <b/>
      <sz val="10.0"/>
      <color theme="1"/>
      <name val="Arial"/>
      <scheme val="minor"/>
    </font>
    <font>
      <u/>
      <sz val="10.0"/>
      <color rgb="FF333333"/>
      <name val="Arial"/>
      <scheme val="minor"/>
    </font>
    <font>
      <b/>
      <sz val="11.0"/>
      <color rgb="FF000000"/>
      <name val="Arial"/>
      <scheme val="minor"/>
    </font>
    <font>
      <sz val="9.0"/>
      <color rgb="FF000000"/>
      <name val="Arial"/>
    </font>
    <font>
      <color theme="1"/>
      <name val="Arial"/>
    </font>
    <font>
      <u/>
      <sz val="8.0"/>
      <color rgb="FF42677E"/>
      <name val="Arimo"/>
    </font>
    <font>
      <u/>
      <color rgb="FF42677E"/>
      <name val="Arimo"/>
    </font>
    <font>
      <u/>
      <sz val="11.0"/>
      <color rgb="FF1F2741"/>
      <name val="Arimo"/>
    </font>
  </fonts>
  <fills count="2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FBBC04"/>
        <bgColor rgb="FFFBBC04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232323"/>
        <bgColor rgb="FF232323"/>
      </patternFill>
    </fill>
    <fill>
      <patternFill patternType="solid">
        <fgColor rgb="FFCCCCCC"/>
        <bgColor rgb="FFCCCCCC"/>
      </patternFill>
    </fill>
    <fill>
      <patternFill patternType="solid">
        <fgColor rgb="FFFF6D01"/>
        <bgColor rgb="FFFF6D01"/>
      </patternFill>
    </fill>
    <fill>
      <patternFill patternType="solid">
        <fgColor rgb="FFFBFAF7"/>
        <bgColor rgb="FFFBFAF7"/>
      </patternFill>
    </fill>
    <fill>
      <patternFill patternType="solid">
        <fgColor rgb="FF2572B4"/>
        <bgColor rgb="FF2572B4"/>
      </patternFill>
    </fill>
    <fill>
      <patternFill patternType="solid">
        <fgColor rgb="FFF5F5F5"/>
        <bgColor rgb="FFF5F5F5"/>
      </patternFill>
    </fill>
    <fill>
      <patternFill patternType="solid">
        <fgColor theme="9"/>
        <bgColor theme="9"/>
      </patternFill>
    </fill>
    <fill>
      <patternFill patternType="solid">
        <fgColor rgb="FFFFF2CC"/>
        <bgColor rgb="FFFFF2CC"/>
      </patternFill>
    </fill>
    <fill>
      <patternFill patternType="solid">
        <fgColor rgb="FFE7E7E7"/>
        <bgColor rgb="FFE7E7E7"/>
      </patternFill>
    </fill>
    <fill>
      <patternFill patternType="solid">
        <fgColor rgb="FF93C47D"/>
        <bgColor rgb="FF93C47D"/>
      </patternFill>
    </fill>
  </fills>
  <borders count="18">
    <border/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</border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DDDDD"/>
      </right>
      <top style="thin">
        <color rgb="FF000000"/>
      </top>
      <bottom style="thin">
        <color rgb="FFDDDDDD"/>
      </bottom>
    </border>
    <border>
      <left style="thin">
        <color rgb="FFDDDDDD"/>
      </left>
      <right style="thin">
        <color rgb="FFDDDDDD"/>
      </right>
      <top style="thin">
        <color rgb="FF000000"/>
      </top>
      <bottom style="thin">
        <color rgb="FFDDDDDD"/>
      </bottom>
    </border>
    <border>
      <left style="thin">
        <color rgb="FFDDDDDD"/>
      </left>
      <right style="thin">
        <color rgb="FF000000"/>
      </right>
      <top style="thin">
        <color rgb="FF000000"/>
      </top>
      <bottom style="thin">
        <color rgb="FFDDDDD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8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3" fontId="1" numFmtId="164" xfId="0" applyAlignment="1" applyFill="1" applyFont="1" applyNumberFormat="1">
      <alignment vertical="bottom"/>
    </xf>
    <xf borderId="0" fillId="3" fontId="1" numFmtId="165" xfId="0" applyAlignment="1" applyFont="1" applyNumberFormat="1">
      <alignment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0" fillId="4" fontId="3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5" fontId="1" numFmtId="165" xfId="0" applyAlignment="1" applyFill="1" applyFont="1" applyNumberFormat="1">
      <alignment vertical="bottom"/>
    </xf>
    <xf borderId="0" fillId="5" fontId="1" numFmtId="0" xfId="0" applyAlignment="1" applyFont="1">
      <alignment readingOrder="0" vertical="bottom"/>
    </xf>
    <xf borderId="1" fillId="6" fontId="1" numFmtId="165" xfId="0" applyAlignment="1" applyBorder="1" applyFill="1" applyFont="1" applyNumberFormat="1">
      <alignment vertical="bottom"/>
    </xf>
    <xf borderId="1" fillId="6" fontId="1" numFmtId="0" xfId="0" applyAlignment="1" applyBorder="1" applyFont="1">
      <alignment readingOrder="0" vertical="bottom"/>
    </xf>
    <xf borderId="0" fillId="4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0" fillId="0" fontId="5" numFmtId="0" xfId="0" applyFont="1"/>
    <xf borderId="0" fillId="0" fontId="5" numFmtId="164" xfId="0" applyAlignment="1" applyFont="1" applyNumberFormat="1">
      <alignment shrinkToFit="0" vertical="bottom" wrapText="0"/>
    </xf>
    <xf borderId="0" fillId="0" fontId="5" numFmtId="165" xfId="0" applyAlignment="1" applyFont="1" applyNumberFormat="1">
      <alignment shrinkToFit="0" vertical="bottom" wrapText="0"/>
    </xf>
    <xf borderId="0" fillId="5" fontId="5" numFmtId="165" xfId="0" applyAlignment="1" applyFont="1" applyNumberFormat="1">
      <alignment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3" fontId="5" numFmtId="165" xfId="0" applyAlignment="1" applyFont="1" applyNumberFormat="1">
      <alignment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3" fontId="5" numFmtId="0" xfId="0" applyFont="1"/>
    <xf borderId="0" fillId="6" fontId="5" numFmtId="165" xfId="0" applyAlignment="1" applyFont="1" applyNumberFormat="1">
      <alignment shrinkToFit="0" vertical="bottom" wrapText="0"/>
    </xf>
    <xf borderId="2" fillId="3" fontId="1" numFmtId="3" xfId="0" applyAlignment="1" applyBorder="1" applyFont="1" applyNumberFormat="1">
      <alignment horizontal="left" readingOrder="0" vertical="bottom"/>
    </xf>
    <xf borderId="0" fillId="0" fontId="5" numFmtId="165" xfId="0" applyAlignment="1" applyFont="1" applyNumberFormat="1">
      <alignment readingOrder="0" shrinkToFit="0" vertical="bottom" wrapText="0"/>
    </xf>
    <xf borderId="0" fillId="4" fontId="7" numFmtId="0" xfId="0" applyAlignment="1" applyFont="1">
      <alignment readingOrder="0" shrinkToFit="0" wrapText="0"/>
    </xf>
    <xf borderId="0" fillId="7" fontId="7" numFmtId="0" xfId="0" applyAlignment="1" applyFont="1">
      <alignment readingOrder="0" shrinkToFit="0" wrapText="0"/>
    </xf>
    <xf borderId="0" fillId="0" fontId="8" numFmtId="164" xfId="0" applyFont="1" applyNumberFormat="1"/>
    <xf borderId="0" fillId="0" fontId="9" numFmtId="165" xfId="0" applyAlignment="1" applyFont="1" applyNumberFormat="1">
      <alignment horizontal="center" vertical="bottom"/>
    </xf>
    <xf borderId="0" fillId="5" fontId="9" numFmtId="0" xfId="0" applyAlignment="1" applyFon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3" fontId="9" numFmtId="3" xfId="0" applyAlignment="1" applyFont="1" applyNumberFormat="1">
      <alignment shrinkToFit="0" vertical="bottom" wrapText="0"/>
    </xf>
    <xf borderId="0" fillId="3" fontId="9" numFmtId="0" xfId="0" applyAlignment="1" applyFont="1">
      <alignment readingOrder="0" shrinkToFit="0" vertical="bottom" wrapText="0"/>
    </xf>
    <xf borderId="0" fillId="3" fontId="9" numFmtId="165" xfId="0" applyAlignment="1" applyFont="1" applyNumberFormat="1">
      <alignment readingOrder="0" shrinkToFit="0" vertical="bottom" wrapText="0"/>
    </xf>
    <xf borderId="0" fillId="3" fontId="9" numFmtId="3" xfId="0" applyAlignment="1" applyFont="1" applyNumberFormat="1">
      <alignment horizontal="left" shrinkToFit="0" vertical="bottom" wrapText="0"/>
    </xf>
    <xf borderId="0" fillId="3" fontId="9" numFmtId="3" xfId="0" applyAlignment="1" applyFont="1" applyNumberFormat="1">
      <alignment horizontal="right" shrinkToFit="0" vertical="bottom" wrapText="0"/>
    </xf>
    <xf borderId="0" fillId="3" fontId="9" numFmtId="0" xfId="0" applyAlignment="1" applyFont="1">
      <alignment shrinkToFit="0" wrapText="0"/>
    </xf>
    <xf borderId="0" fillId="3" fontId="9" numFmtId="3" xfId="0" applyAlignment="1" applyFont="1" applyNumberFormat="1">
      <alignment horizontal="left" readingOrder="0" shrinkToFit="0" vertical="bottom" wrapText="0"/>
    </xf>
    <xf borderId="0" fillId="3" fontId="9" numFmtId="3" xfId="0" applyAlignment="1" applyFont="1" applyNumberFormat="1">
      <alignment horizontal="right" readingOrder="0" shrinkToFit="0" vertical="bottom" wrapText="0"/>
    </xf>
    <xf borderId="0" fillId="5" fontId="9" numFmtId="3" xfId="0" applyAlignment="1" applyFont="1" applyNumberFormat="1">
      <alignment horizontal="right" readingOrder="0" shrinkToFit="0" vertical="bottom" wrapText="0"/>
    </xf>
    <xf borderId="0" fillId="6" fontId="9" numFmtId="3" xfId="0" applyAlignment="1" applyFont="1" applyNumberFormat="1">
      <alignment horizontal="right" readingOrder="0" shrinkToFit="0" vertical="bottom" wrapText="0"/>
    </xf>
    <xf borderId="2" fillId="3" fontId="10" numFmtId="3" xfId="0" applyAlignment="1" applyBorder="1" applyFont="1" applyNumberFormat="1">
      <alignment horizontal="left" readingOrder="0" vertical="bottom"/>
    </xf>
    <xf borderId="0" fillId="3" fontId="8" numFmtId="3" xfId="0" applyAlignment="1" applyFont="1" applyNumberFormat="1">
      <alignment horizontal="right" readingOrder="0" vertical="bottom"/>
    </xf>
    <xf borderId="0" fillId="3" fontId="9" numFmtId="3" xfId="0" applyAlignment="1" applyFont="1" applyNumberFormat="1">
      <alignment horizontal="right" readingOrder="0" vertical="bottom"/>
    </xf>
    <xf borderId="0" fillId="3" fontId="9" numFmtId="165" xfId="0" applyAlignment="1" applyFont="1" applyNumberFormat="1">
      <alignment horizontal="right" vertical="bottom"/>
    </xf>
    <xf borderId="0" fillId="3" fontId="8" numFmtId="3" xfId="0" applyAlignment="1" applyFont="1" applyNumberFormat="1">
      <alignment horizontal="left" vertical="bottom"/>
    </xf>
    <xf borderId="0" fillId="3" fontId="9" numFmtId="3" xfId="0" applyAlignment="1" applyFont="1" applyNumberFormat="1">
      <alignment horizontal="right" vertical="bottom"/>
    </xf>
    <xf borderId="0" fillId="3" fontId="9" numFmtId="3" xfId="0" applyAlignment="1" applyFont="1" applyNumberFormat="1">
      <alignment horizontal="left" readingOrder="0" vertical="bottom"/>
    </xf>
    <xf borderId="3" fillId="3" fontId="9" numFmtId="165" xfId="0" applyAlignment="1" applyBorder="1" applyFont="1" applyNumberFormat="1">
      <alignment horizontal="right" vertical="bottom"/>
    </xf>
    <xf borderId="0" fillId="6" fontId="9" numFmtId="0" xfId="0" applyAlignment="1" applyFont="1">
      <alignment horizontal="center" readingOrder="0" vertical="bottom"/>
    </xf>
    <xf borderId="0" fillId="8" fontId="9" numFmtId="0" xfId="0" applyAlignment="1" applyFill="1" applyFont="1">
      <alignment readingOrder="0"/>
    </xf>
    <xf borderId="0" fillId="8" fontId="9" numFmtId="165" xfId="0" applyFont="1" applyNumberFormat="1"/>
    <xf borderId="0" fillId="9" fontId="9" numFmtId="165" xfId="0" applyAlignment="1" applyFill="1" applyFont="1" applyNumberFormat="1">
      <alignment readingOrder="0" vertical="bottom"/>
    </xf>
    <xf borderId="0" fillId="9" fontId="9" numFmtId="165" xfId="0" applyFont="1" applyNumberFormat="1"/>
    <xf borderId="0" fillId="0" fontId="9" numFmtId="0" xfId="0" applyAlignment="1" applyFont="1">
      <alignment horizontal="center" readingOrder="0" vertical="bottom"/>
    </xf>
    <xf borderId="4" fillId="7" fontId="9" numFmtId="0" xfId="0" applyAlignment="1" applyBorder="1" applyFont="1">
      <alignment horizontal="left" readingOrder="0" shrinkToFit="0" vertical="bottom" wrapText="0"/>
    </xf>
    <xf borderId="0" fillId="7" fontId="9" numFmtId="165" xfId="0" applyAlignment="1" applyFont="1" applyNumberFormat="1">
      <alignment horizontal="left" readingOrder="0" shrinkToFit="0" vertical="bottom" wrapText="0"/>
    </xf>
    <xf borderId="0" fillId="7" fontId="9" numFmtId="0" xfId="0" applyAlignment="1" applyFont="1">
      <alignment horizontal="left" readingOrder="0" shrinkToFit="0" vertical="bottom" wrapText="0"/>
    </xf>
    <xf borderId="3" fillId="7" fontId="9" numFmtId="0" xfId="0" applyAlignment="1" applyBorder="1" applyFont="1">
      <alignment horizontal="center" vertical="bottom"/>
    </xf>
    <xf borderId="0" fillId="0" fontId="9" numFmtId="164" xfId="0" applyAlignment="1" applyFont="1" applyNumberFormat="1">
      <alignment horizontal="left" readingOrder="0"/>
    </xf>
    <xf borderId="0" fillId="0" fontId="9" numFmtId="164" xfId="0" applyAlignment="1" applyFont="1" applyNumberFormat="1">
      <alignment horizontal="center" vertical="bottom"/>
    </xf>
    <xf borderId="0" fillId="5" fontId="11" numFmtId="0" xfId="0" applyAlignment="1" applyFont="1">
      <alignment readingOrder="0"/>
    </xf>
    <xf borderId="0" fillId="10" fontId="11" numFmtId="0" xfId="0" applyAlignment="1" applyFill="1" applyFont="1">
      <alignment readingOrder="0"/>
    </xf>
    <xf borderId="0" fillId="10" fontId="11" numFmtId="0" xfId="0" applyAlignment="1" applyFont="1">
      <alignment vertical="bottom"/>
    </xf>
    <xf borderId="0" fillId="10" fontId="11" numFmtId="165" xfId="0" applyAlignment="1" applyFont="1" applyNumberFormat="1">
      <alignment vertical="bottom"/>
    </xf>
    <xf borderId="0" fillId="9" fontId="11" numFmtId="0" xfId="0" applyAlignment="1" applyFont="1">
      <alignment horizontal="left" readingOrder="0" vertical="bottom"/>
    </xf>
    <xf borderId="0" fillId="11" fontId="11" numFmtId="0" xfId="0" applyAlignment="1" applyFill="1" applyFont="1">
      <alignment horizontal="left" readingOrder="0" vertical="bottom"/>
    </xf>
    <xf borderId="0" fillId="5" fontId="11" numFmtId="0" xfId="0" applyAlignment="1" applyFont="1">
      <alignment horizontal="left" readingOrder="0" vertical="bottom"/>
    </xf>
    <xf borderId="0" fillId="6" fontId="11" numFmtId="0" xfId="0" applyAlignment="1" applyFont="1">
      <alignment horizontal="left" readingOrder="0" vertical="bottom"/>
    </xf>
    <xf borderId="2" fillId="11" fontId="12" numFmtId="0" xfId="0" applyAlignment="1" applyBorder="1" applyFont="1">
      <alignment readingOrder="0"/>
    </xf>
    <xf borderId="0" fillId="11" fontId="12" numFmtId="0" xfId="0" applyAlignment="1" applyFont="1">
      <alignment horizontal="left" readingOrder="0" vertical="bottom"/>
    </xf>
    <xf borderId="0" fillId="11" fontId="13" numFmtId="0" xfId="0" applyAlignment="1" applyFont="1">
      <alignment horizontal="left" readingOrder="0" vertical="bottom"/>
    </xf>
    <xf borderId="0" fillId="9" fontId="12" numFmtId="0" xfId="0" applyAlignment="1" applyFont="1">
      <alignment readingOrder="0"/>
    </xf>
    <xf borderId="0" fillId="9" fontId="9" numFmtId="0" xfId="0" applyAlignment="1" applyFont="1">
      <alignment horizontal="left" readingOrder="0" vertical="bottom"/>
    </xf>
    <xf borderId="0" fillId="9" fontId="13" numFmtId="0" xfId="0" applyAlignment="1" applyFont="1">
      <alignment horizontal="left" readingOrder="0" vertical="bottom"/>
    </xf>
    <xf borderId="0" fillId="10" fontId="12" numFmtId="0" xfId="0" applyAlignment="1" applyFont="1">
      <alignment readingOrder="0"/>
    </xf>
    <xf borderId="0" fillId="10" fontId="12" numFmtId="0" xfId="0" applyAlignment="1" applyFont="1">
      <alignment horizontal="left" readingOrder="0" vertical="bottom"/>
    </xf>
    <xf borderId="3" fillId="10" fontId="13" numFmtId="0" xfId="0" applyAlignment="1" applyBorder="1" applyFont="1">
      <alignment horizontal="left" readingOrder="0" vertical="bottom"/>
    </xf>
    <xf borderId="0" fillId="6" fontId="9" numFmtId="0" xfId="0" applyAlignment="1" applyFont="1">
      <alignment horizontal="left" readingOrder="0" vertical="bottom"/>
    </xf>
    <xf borderId="0" fillId="8" fontId="14" numFmtId="165" xfId="0" applyAlignment="1" applyFont="1" applyNumberFormat="1">
      <alignment readingOrder="0"/>
    </xf>
    <xf borderId="0" fillId="8" fontId="14" numFmtId="165" xfId="0" applyFont="1" applyNumberFormat="1"/>
    <xf borderId="0" fillId="9" fontId="14" numFmtId="165" xfId="0" applyAlignment="1" applyFont="1" applyNumberFormat="1">
      <alignment readingOrder="0" vertical="bottom"/>
    </xf>
    <xf borderId="0" fillId="9" fontId="14" numFmtId="165" xfId="0" applyFont="1" applyNumberFormat="1"/>
    <xf borderId="0" fillId="0" fontId="9" numFmtId="0" xfId="0" applyAlignment="1" applyFont="1">
      <alignment horizontal="left" readingOrder="0" vertical="bottom"/>
    </xf>
    <xf borderId="4" fillId="7" fontId="9" numFmtId="0" xfId="0" applyAlignment="1" applyBorder="1" applyFont="1">
      <alignment horizontal="left" readingOrder="0" vertical="bottom"/>
    </xf>
    <xf borderId="1" fillId="7" fontId="9" numFmtId="0" xfId="0" applyAlignment="1" applyBorder="1" applyFont="1">
      <alignment horizontal="left" readingOrder="0" vertical="bottom"/>
    </xf>
    <xf borderId="5" fillId="7" fontId="9" numFmtId="0" xfId="0" applyAlignment="1" applyBorder="1" applyFon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0" fontId="10" numFmtId="164" xfId="0" applyAlignment="1" applyFont="1" applyNumberForma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5" fontId="10" numFmtId="0" xfId="0" applyAlignment="1" applyFont="1">
      <alignment shrinkToFit="0" vertical="bottom" wrapText="1"/>
    </xf>
    <xf borderId="0" fillId="10" fontId="10" numFmtId="0" xfId="0" applyAlignment="1" applyFont="1">
      <alignment shrinkToFit="0" vertical="bottom" wrapText="1"/>
    </xf>
    <xf borderId="0" fillId="10" fontId="16" numFmtId="165" xfId="0" applyAlignment="1" applyFont="1" applyNumberFormat="1">
      <alignment shrinkToFit="0" vertical="bottom" wrapText="1"/>
    </xf>
    <xf borderId="0" fillId="9" fontId="10" numFmtId="0" xfId="0" applyAlignment="1" applyFont="1">
      <alignment horizontal="left" readingOrder="0" shrinkToFit="0" vertical="bottom" wrapText="1"/>
    </xf>
    <xf borderId="0" fillId="9" fontId="16" numFmtId="165" xfId="0" applyAlignment="1" applyFont="1" applyNumberFormat="1">
      <alignment horizontal="left" readingOrder="0" shrinkToFit="0" vertical="bottom" wrapText="1"/>
    </xf>
    <xf borderId="0" fillId="11" fontId="10" numFmtId="0" xfId="0" applyAlignment="1" applyFont="1">
      <alignment horizontal="left" readingOrder="0" shrinkToFit="0" vertical="bottom" wrapText="1"/>
    </xf>
    <xf borderId="0" fillId="11" fontId="16" numFmtId="165" xfId="0" applyAlignment="1" applyFont="1" applyNumberFormat="1">
      <alignment horizontal="left" readingOrder="0" shrinkToFit="0" vertical="bottom" wrapText="1"/>
    </xf>
    <xf borderId="0" fillId="5" fontId="16" numFmtId="0" xfId="0" applyAlignment="1" applyFont="1">
      <alignment horizontal="left" readingOrder="0" shrinkToFit="0" vertical="bottom" wrapText="1"/>
    </xf>
    <xf borderId="0" fillId="6" fontId="16" numFmtId="0" xfId="0" applyAlignment="1" applyFont="1">
      <alignment horizontal="left" readingOrder="0" shrinkToFit="0" vertical="bottom" wrapText="1"/>
    </xf>
    <xf borderId="2" fillId="11" fontId="10" numFmtId="0" xfId="0" applyAlignment="1" applyBorder="1" applyFont="1">
      <alignment horizontal="left" readingOrder="0" shrinkToFit="0" vertical="bottom" wrapText="1"/>
    </xf>
    <xf borderId="0" fillId="11" fontId="10" numFmtId="0" xfId="0" applyAlignment="1" applyFont="1">
      <alignment horizontal="left" shrinkToFit="0" vertical="bottom" wrapText="1"/>
    </xf>
    <xf borderId="0" fillId="11" fontId="17" numFmtId="0" xfId="0" applyAlignment="1" applyFont="1">
      <alignment horizontal="left" readingOrder="0" shrinkToFit="0" vertical="bottom" wrapText="1"/>
    </xf>
    <xf borderId="0" fillId="9" fontId="10" numFmtId="0" xfId="0" applyAlignment="1" applyFont="1">
      <alignment horizontal="left" shrinkToFit="0" vertical="bottom" wrapText="1"/>
    </xf>
    <xf borderId="0" fillId="9" fontId="18" numFmtId="0" xfId="0" applyAlignment="1" applyFont="1">
      <alignment horizontal="left" readingOrder="0" shrinkToFit="0" vertical="bottom" wrapText="1"/>
    </xf>
    <xf borderId="0" fillId="10" fontId="10" numFmtId="0" xfId="0" applyAlignment="1" applyFont="1">
      <alignment horizontal="left" readingOrder="0" shrinkToFit="0" vertical="bottom" wrapText="1"/>
    </xf>
    <xf borderId="3" fillId="10" fontId="18" numFmtId="0" xfId="0" applyAlignment="1" applyBorder="1" applyFont="1">
      <alignment horizontal="left" readingOrder="0" shrinkToFit="0" vertical="bottom" wrapText="1"/>
    </xf>
    <xf borderId="0" fillId="6" fontId="19" numFmtId="0" xfId="0" applyAlignment="1" applyFont="1">
      <alignment horizontal="left" readingOrder="0" shrinkToFit="0" vertical="bottom" wrapText="1"/>
    </xf>
    <xf borderId="0" fillId="8" fontId="15" numFmtId="165" xfId="0" applyAlignment="1" applyFont="1" applyNumberFormat="1">
      <alignment horizontal="left" readingOrder="0" shrinkToFit="0" vertical="bottom" wrapText="1"/>
    </xf>
    <xf borderId="0" fillId="8" fontId="10" numFmtId="165" xfId="0" applyAlignment="1" applyFont="1" applyNumberFormat="1">
      <alignment horizontal="left" shrinkToFit="0" vertical="bottom" wrapText="1"/>
    </xf>
    <xf borderId="0" fillId="8" fontId="10" numFmtId="165" xfId="0" applyAlignment="1" applyFont="1" applyNumberFormat="1">
      <alignment horizontal="left" readingOrder="0" shrinkToFit="0" vertical="bottom" wrapText="1"/>
    </xf>
    <xf borderId="0" fillId="9" fontId="10" numFmtId="165" xfId="0" applyAlignment="1" applyFont="1" applyNumberFormat="1">
      <alignment horizontal="left" shrinkToFit="0" vertical="bottom" wrapText="1"/>
    </xf>
    <xf borderId="0" fillId="0" fontId="20" numFmtId="0" xfId="0" applyAlignment="1" applyFont="1">
      <alignment horizontal="left" readingOrder="0" shrinkToFit="0" vertical="bottom" wrapText="1"/>
    </xf>
    <xf borderId="2" fillId="7" fontId="21" numFmtId="0" xfId="0" applyAlignment="1" applyBorder="1" applyFont="1">
      <alignment horizontal="left" readingOrder="0" shrinkToFit="0" vertical="bottom" wrapText="1"/>
    </xf>
    <xf borderId="0" fillId="7" fontId="21" numFmtId="0" xfId="0" applyAlignment="1" applyFont="1">
      <alignment horizontal="left" readingOrder="0" shrinkToFit="0" vertical="bottom" wrapText="1"/>
    </xf>
    <xf borderId="0" fillId="7" fontId="22" numFmtId="0" xfId="0" applyAlignment="1" applyFont="1">
      <alignment horizontal="left" readingOrder="0" shrinkToFit="0" vertical="bottom" wrapText="1"/>
    </xf>
    <xf borderId="3" fillId="7" fontId="22" numFmtId="0" xfId="0" applyAlignment="1" applyBorder="1" applyFont="1">
      <alignment horizontal="left" readingOrder="0" shrinkToFit="0" vertical="bottom" wrapText="1"/>
    </xf>
    <xf borderId="0" fillId="0" fontId="23" numFmtId="164" xfId="0" applyAlignment="1" applyFont="1" applyNumberFormat="1">
      <alignment horizontal="left" readingOrder="0" vertical="bottom"/>
    </xf>
    <xf borderId="0" fillId="0" fontId="24" numFmtId="164" xfId="0" applyAlignment="1" applyFont="1" applyNumberFormat="1">
      <alignment horizontal="center" readingOrder="0" vertical="bottom"/>
    </xf>
    <xf borderId="0" fillId="0" fontId="24" numFmtId="165" xfId="0" applyAlignment="1" applyFont="1" applyNumberFormat="1">
      <alignment horizontal="center" readingOrder="0" vertical="bottom"/>
    </xf>
    <xf borderId="0" fillId="5" fontId="24" numFmtId="3" xfId="0" applyAlignment="1" applyFont="1" applyNumberFormat="1">
      <alignment horizontal="right" vertical="bottom"/>
    </xf>
    <xf borderId="0" fillId="10" fontId="24" numFmtId="3" xfId="0" applyAlignment="1" applyFont="1" applyNumberFormat="1">
      <alignment horizontal="right" vertical="bottom"/>
    </xf>
    <xf borderId="0" fillId="10" fontId="25" numFmtId="165" xfId="0" applyAlignment="1" applyFont="1" applyNumberFormat="1">
      <alignment horizontal="right" vertical="bottom"/>
    </xf>
    <xf borderId="0" fillId="9" fontId="24" numFmtId="3" xfId="0" applyAlignment="1" applyFont="1" applyNumberFormat="1">
      <alignment horizontal="right" vertical="bottom"/>
    </xf>
    <xf borderId="0" fillId="9" fontId="25" numFmtId="165" xfId="0" applyAlignment="1" applyFont="1" applyNumberFormat="1">
      <alignment horizontal="right" vertical="bottom"/>
    </xf>
    <xf borderId="0" fillId="11" fontId="24" numFmtId="3" xfId="0" applyAlignment="1" applyFont="1" applyNumberFormat="1">
      <alignment horizontal="right" readingOrder="0" vertical="bottom"/>
    </xf>
    <xf borderId="0" fillId="11" fontId="25" numFmtId="165" xfId="0" applyAlignment="1" applyFont="1" applyNumberFormat="1">
      <alignment horizontal="right" vertical="bottom"/>
    </xf>
    <xf borderId="0" fillId="5" fontId="25" numFmtId="165" xfId="0" applyAlignment="1" applyFont="1" applyNumberFormat="1">
      <alignment horizontal="right" vertical="bottom"/>
    </xf>
    <xf borderId="0" fillId="6" fontId="25" numFmtId="165" xfId="0" applyAlignment="1" applyFont="1" applyNumberFormat="1">
      <alignment horizontal="right" vertical="bottom"/>
    </xf>
    <xf borderId="2" fillId="11" fontId="24" numFmtId="3" xfId="0" applyAlignment="1" applyBorder="1" applyFont="1" applyNumberFormat="1">
      <alignment horizontal="right" readingOrder="0" vertical="bottom"/>
    </xf>
    <xf borderId="0" fillId="11" fontId="18" numFmtId="165" xfId="0" applyAlignment="1" applyFont="1" applyNumberFormat="1">
      <alignment horizontal="right" vertical="bottom"/>
    </xf>
    <xf borderId="0" fillId="9" fontId="18" numFmtId="165" xfId="0" applyAlignment="1" applyFont="1" applyNumberFormat="1">
      <alignment horizontal="right" vertical="bottom"/>
    </xf>
    <xf borderId="0" fillId="10" fontId="24" numFmtId="3" xfId="0" applyAlignment="1" applyFont="1" applyNumberFormat="1">
      <alignment horizontal="right" readingOrder="0" vertical="bottom"/>
    </xf>
    <xf borderId="3" fillId="10" fontId="18" numFmtId="165" xfId="0" applyAlignment="1" applyBorder="1" applyFont="1" applyNumberFormat="1">
      <alignment horizontal="right" vertical="bottom"/>
    </xf>
    <xf borderId="0" fillId="6" fontId="26" numFmtId="166" xfId="0" applyAlignment="1" applyFont="1" applyNumberFormat="1">
      <alignment horizontal="center" vertical="bottom"/>
    </xf>
    <xf borderId="0" fillId="8" fontId="27" numFmtId="165" xfId="0" applyFont="1" applyNumberFormat="1"/>
    <xf borderId="0" fillId="8" fontId="24" numFmtId="165" xfId="0" applyFont="1" applyNumberFormat="1"/>
    <xf borderId="0" fillId="9" fontId="27" numFmtId="165" xfId="0" applyAlignment="1" applyFont="1" applyNumberFormat="1">
      <alignment horizontal="right" vertical="bottom"/>
    </xf>
    <xf borderId="0" fillId="9" fontId="24" numFmtId="165" xfId="0" applyAlignment="1" applyFont="1" applyNumberFormat="1">
      <alignment horizontal="right" vertical="bottom"/>
    </xf>
    <xf borderId="0" fillId="0" fontId="26" numFmtId="166" xfId="0" applyAlignment="1" applyFont="1" applyNumberFormat="1">
      <alignment horizontal="center" vertical="bottom"/>
    </xf>
    <xf borderId="2" fillId="7" fontId="24" numFmtId="3" xfId="0" applyAlignment="1" applyBorder="1" applyFont="1" applyNumberFormat="1">
      <alignment horizontal="right" vertical="bottom"/>
    </xf>
    <xf borderId="0" fillId="7" fontId="24" numFmtId="4" xfId="0" applyAlignment="1" applyFont="1" applyNumberFormat="1">
      <alignment horizontal="right" vertical="bottom"/>
    </xf>
    <xf borderId="0" fillId="7" fontId="28" numFmtId="0" xfId="0" applyFont="1"/>
    <xf borderId="3" fillId="7" fontId="28" numFmtId="0" xfId="0" applyBorder="1" applyFont="1"/>
    <xf borderId="0" fillId="0" fontId="29" numFmtId="164" xfId="0" applyAlignment="1" applyFont="1" applyNumberFormat="1">
      <alignment horizontal="left" readingOrder="0"/>
    </xf>
    <xf borderId="0" fillId="6" fontId="24" numFmtId="166" xfId="0" applyAlignment="1" applyFont="1" applyNumberFormat="1">
      <alignment horizontal="center" vertical="bottom"/>
    </xf>
    <xf borderId="0" fillId="0" fontId="24" numFmtId="166" xfId="0" applyAlignment="1" applyFont="1" applyNumberFormat="1">
      <alignment horizontal="center" vertical="bottom"/>
    </xf>
    <xf borderId="0" fillId="7" fontId="25" numFmtId="3" xfId="0" applyAlignment="1" applyFont="1" applyNumberFormat="1">
      <alignment horizontal="right" vertical="bottom"/>
    </xf>
    <xf borderId="3" fillId="7" fontId="25" numFmtId="3" xfId="0" applyAlignment="1" applyBorder="1" applyFont="1" applyNumberFormat="1">
      <alignment horizontal="right" vertical="bottom"/>
    </xf>
    <xf borderId="0" fillId="0" fontId="30" numFmtId="164" xfId="0" applyAlignment="1" applyFont="1" applyNumberFormat="1">
      <alignment horizontal="left" readingOrder="0" vertical="bottom"/>
    </xf>
    <xf borderId="0" fillId="0" fontId="10" numFmtId="164" xfId="0" applyAlignment="1" applyFont="1" applyNumberFormat="1">
      <alignment horizontal="center" vertical="bottom"/>
    </xf>
    <xf borderId="0" fillId="0" fontId="10" numFmtId="165" xfId="0" applyAlignment="1" applyFont="1" applyNumberFormat="1">
      <alignment horizontal="center" vertical="bottom"/>
    </xf>
    <xf borderId="0" fillId="5" fontId="10" numFmtId="3" xfId="0" applyAlignment="1" applyFont="1" applyNumberFormat="1">
      <alignment horizontal="right" vertical="bottom"/>
    </xf>
    <xf borderId="0" fillId="10" fontId="10" numFmtId="3" xfId="0" applyAlignment="1" applyFont="1" applyNumberFormat="1">
      <alignment horizontal="right" vertical="bottom"/>
    </xf>
    <xf borderId="0" fillId="10" fontId="16" numFmtId="165" xfId="0" applyAlignment="1" applyFont="1" applyNumberFormat="1">
      <alignment horizontal="right" vertical="bottom"/>
    </xf>
    <xf borderId="0" fillId="9" fontId="10" numFmtId="3" xfId="0" applyAlignment="1" applyFont="1" applyNumberFormat="1">
      <alignment horizontal="right" vertical="bottom"/>
    </xf>
    <xf borderId="0" fillId="9" fontId="16" numFmtId="165" xfId="0" applyAlignment="1" applyFont="1" applyNumberFormat="1">
      <alignment horizontal="right" vertical="bottom"/>
    </xf>
    <xf borderId="0" fillId="11" fontId="10" numFmtId="3" xfId="0" applyAlignment="1" applyFont="1" applyNumberFormat="1">
      <alignment horizontal="right" readingOrder="0" vertical="bottom"/>
    </xf>
    <xf borderId="0" fillId="11" fontId="16" numFmtId="165" xfId="0" applyAlignment="1" applyFont="1" applyNumberFormat="1">
      <alignment horizontal="right" vertical="bottom"/>
    </xf>
    <xf borderId="0" fillId="5" fontId="16" numFmtId="165" xfId="0" applyAlignment="1" applyFont="1" applyNumberFormat="1">
      <alignment horizontal="right" vertical="bottom"/>
    </xf>
    <xf borderId="0" fillId="6" fontId="16" numFmtId="165" xfId="0" applyAlignment="1" applyFont="1" applyNumberFormat="1">
      <alignment horizontal="right" vertical="bottom"/>
    </xf>
    <xf borderId="2" fillId="11" fontId="10" numFmtId="3" xfId="0" applyAlignment="1" applyBorder="1" applyFont="1" applyNumberFormat="1">
      <alignment horizontal="right" vertical="bottom"/>
    </xf>
    <xf borderId="0" fillId="11" fontId="10" numFmtId="3" xfId="0" applyAlignment="1" applyFont="1" applyNumberFormat="1">
      <alignment horizontal="right" vertical="bottom"/>
    </xf>
    <xf borderId="0" fillId="11" fontId="17" numFmtId="165" xfId="0" applyAlignment="1" applyFont="1" applyNumberFormat="1">
      <alignment horizontal="right" vertical="bottom"/>
    </xf>
    <xf borderId="0" fillId="6" fontId="31" numFmtId="166" xfId="0" applyAlignment="1" applyFont="1" applyNumberFormat="1">
      <alignment horizontal="center" vertical="bottom"/>
    </xf>
    <xf borderId="0" fillId="0" fontId="31" numFmtId="166" xfId="0" applyAlignment="1" applyFont="1" applyNumberFormat="1">
      <alignment horizontal="center" vertical="bottom"/>
    </xf>
    <xf borderId="3" fillId="7" fontId="25" numFmtId="3" xfId="0" applyAlignment="1" applyBorder="1" applyFont="1" applyNumberFormat="1">
      <alignment vertical="bottom"/>
    </xf>
    <xf borderId="0" fillId="0" fontId="10" numFmtId="164" xfId="0" applyAlignment="1" applyFont="1" applyNumberFormat="1">
      <alignment horizontal="center" readingOrder="0" vertical="bottom"/>
    </xf>
    <xf borderId="0" fillId="0" fontId="10" numFmtId="165" xfId="0" applyAlignment="1" applyFont="1" applyNumberFormat="1">
      <alignment horizontal="center" readingOrder="0" vertical="bottom"/>
    </xf>
    <xf borderId="2" fillId="11" fontId="10" numFmtId="3" xfId="0" applyAlignment="1" applyBorder="1" applyFont="1" applyNumberFormat="1">
      <alignment horizontal="right" readingOrder="0" vertical="bottom"/>
    </xf>
    <xf borderId="0" fillId="10" fontId="10" numFmtId="3" xfId="0" applyAlignment="1" applyFont="1" applyNumberFormat="1">
      <alignment horizontal="right" readingOrder="0" vertical="bottom"/>
    </xf>
    <xf borderId="0" fillId="8" fontId="27" numFmtId="165" xfId="0" applyAlignment="1" applyFont="1" applyNumberFormat="1">
      <alignment vertical="bottom"/>
    </xf>
    <xf borderId="0" fillId="8" fontId="24" numFmtId="165" xfId="0" applyAlignment="1" applyFont="1" applyNumberFormat="1">
      <alignment vertical="bottom"/>
    </xf>
    <xf borderId="0" fillId="0" fontId="10" numFmtId="164" xfId="0" applyAlignment="1" applyFont="1" applyNumberFormat="1">
      <alignment horizontal="left" readingOrder="0" vertical="bottom"/>
    </xf>
    <xf borderId="0" fillId="0" fontId="10" numFmtId="165" xfId="0" applyAlignment="1" applyFont="1" applyNumberFormat="1">
      <alignment horizontal="center"/>
    </xf>
    <xf borderId="0" fillId="6" fontId="31" numFmtId="3" xfId="0" applyAlignment="1" applyFont="1" applyNumberFormat="1">
      <alignment horizontal="center" readingOrder="0"/>
    </xf>
    <xf borderId="0" fillId="0" fontId="31" numFmtId="3" xfId="0" applyAlignment="1" applyFont="1" applyNumberFormat="1">
      <alignment horizontal="center" readingOrder="0"/>
    </xf>
    <xf borderId="0" fillId="9" fontId="10" numFmtId="3" xfId="0" applyAlignment="1" applyFont="1" applyNumberFormat="1">
      <alignment horizontal="right" readingOrder="0" vertical="bottom"/>
    </xf>
    <xf borderId="0" fillId="6" fontId="31" numFmtId="165" xfId="0" applyAlignment="1" applyFont="1" applyNumberFormat="1">
      <alignment horizontal="center"/>
    </xf>
    <xf borderId="0" fillId="0" fontId="31" numFmtId="165" xfId="0" applyAlignment="1" applyFont="1" applyNumberFormat="1">
      <alignment horizontal="center"/>
    </xf>
    <xf borderId="0" fillId="0" fontId="10" numFmtId="164" xfId="0" applyAlignment="1" applyFont="1" applyNumberFormat="1">
      <alignment horizontal="left" vertical="bottom"/>
    </xf>
    <xf borderId="0" fillId="11" fontId="10" numFmtId="3" xfId="0" applyAlignment="1" applyFont="1" applyNumberFormat="1">
      <alignment vertical="bottom"/>
    </xf>
    <xf borderId="0" fillId="9" fontId="10" numFmtId="3" xfId="0" applyAlignment="1" applyFont="1" applyNumberFormat="1">
      <alignment readingOrder="0" vertical="bottom"/>
    </xf>
    <xf borderId="0" fillId="10" fontId="10" numFmtId="3" xfId="0" applyAlignment="1" applyFont="1" applyNumberFormat="1">
      <alignment readingOrder="0" vertical="bottom"/>
    </xf>
    <xf borderId="0" fillId="5" fontId="32" numFmtId="3" xfId="0" applyAlignment="1" applyFont="1" applyNumberFormat="1">
      <alignment vertical="bottom"/>
    </xf>
    <xf borderId="0" fillId="10" fontId="32" numFmtId="3" xfId="0" applyAlignment="1" applyFont="1" applyNumberFormat="1">
      <alignment vertical="bottom"/>
    </xf>
    <xf borderId="0" fillId="10" fontId="33" numFmtId="165" xfId="0" applyAlignment="1" applyFont="1" applyNumberFormat="1">
      <alignment vertical="bottom"/>
    </xf>
    <xf borderId="0" fillId="9" fontId="16" numFmtId="3" xfId="0" applyAlignment="1" applyFont="1" applyNumberFormat="1">
      <alignment horizontal="right" vertical="bottom"/>
    </xf>
    <xf borderId="0" fillId="11" fontId="16" numFmtId="3" xfId="0" applyAlignment="1" applyFont="1" applyNumberFormat="1">
      <alignment horizontal="right" vertical="bottom"/>
    </xf>
    <xf borderId="0" fillId="5" fontId="16" numFmtId="3" xfId="0" applyAlignment="1" applyFont="1" applyNumberFormat="1">
      <alignment horizontal="right" vertical="bottom"/>
    </xf>
    <xf borderId="0" fillId="6" fontId="16" numFmtId="3" xfId="0" applyAlignment="1" applyFont="1" applyNumberFormat="1">
      <alignment horizontal="right" vertical="bottom"/>
    </xf>
    <xf borderId="4" fillId="7" fontId="24" numFmtId="0" xfId="0" applyAlignment="1" applyBorder="1" applyFont="1">
      <alignment horizontal="right" readingOrder="0" vertical="bottom"/>
    </xf>
    <xf borderId="1" fillId="7" fontId="24" numFmtId="4" xfId="0" applyAlignment="1" applyBorder="1" applyFont="1" applyNumberFormat="1">
      <alignment horizontal="right" vertical="bottom"/>
    </xf>
    <xf borderId="1" fillId="7" fontId="25" numFmtId="3" xfId="0" applyAlignment="1" applyBorder="1" applyFont="1" applyNumberFormat="1">
      <alignment horizontal="right" vertical="bottom"/>
    </xf>
    <xf borderId="5" fillId="7" fontId="25" numFmtId="3" xfId="0" applyAlignment="1" applyBorder="1" applyFont="1" applyNumberFormat="1">
      <alignment vertical="bottom"/>
    </xf>
    <xf borderId="0" fillId="5" fontId="34" numFmtId="3" xfId="0" applyAlignment="1" applyFont="1" applyNumberFormat="1">
      <alignment vertical="bottom"/>
    </xf>
    <xf borderId="0" fillId="10" fontId="34" numFmtId="3" xfId="0" applyAlignment="1" applyFont="1" applyNumberFormat="1">
      <alignment vertical="bottom"/>
    </xf>
    <xf borderId="0" fillId="10" fontId="28" numFmtId="165" xfId="0" applyAlignment="1" applyFont="1" applyNumberFormat="1">
      <alignment vertical="bottom"/>
    </xf>
    <xf borderId="0" fillId="9" fontId="24" numFmtId="3" xfId="0" applyAlignment="1" applyFont="1" applyNumberFormat="1">
      <alignment vertical="bottom"/>
    </xf>
    <xf borderId="0" fillId="9" fontId="25" numFmtId="3" xfId="0" applyAlignment="1" applyFont="1" applyNumberFormat="1">
      <alignment vertical="bottom"/>
    </xf>
    <xf borderId="0" fillId="11" fontId="24" numFmtId="3" xfId="0" applyAlignment="1" applyFont="1" applyNumberFormat="1">
      <alignment vertical="bottom"/>
    </xf>
    <xf borderId="0" fillId="11" fontId="25" numFmtId="3" xfId="0" applyAlignment="1" applyFont="1" applyNumberFormat="1">
      <alignment vertical="bottom"/>
    </xf>
    <xf borderId="0" fillId="5" fontId="25" numFmtId="3" xfId="0" applyAlignment="1" applyFont="1" applyNumberFormat="1">
      <alignment vertical="bottom"/>
    </xf>
    <xf borderId="0" fillId="6" fontId="25" numFmtId="3" xfId="0" applyAlignment="1" applyFont="1" applyNumberFormat="1">
      <alignment vertical="bottom"/>
    </xf>
    <xf borderId="2" fillId="11" fontId="10" numFmtId="3" xfId="0" applyAlignment="1" applyBorder="1" applyFont="1" applyNumberFormat="1">
      <alignment vertical="bottom"/>
    </xf>
    <xf borderId="0" fillId="11" fontId="18" numFmtId="165" xfId="0" applyAlignment="1" applyFont="1" applyNumberFormat="1">
      <alignment vertical="bottom"/>
    </xf>
    <xf borderId="0" fillId="9" fontId="10" numFmtId="3" xfId="0" applyAlignment="1" applyFont="1" applyNumberFormat="1">
      <alignment vertical="bottom"/>
    </xf>
    <xf borderId="0" fillId="9" fontId="18" numFmtId="165" xfId="0" applyAlignment="1" applyFont="1" applyNumberFormat="1">
      <alignment vertical="bottom"/>
    </xf>
    <xf borderId="0" fillId="10" fontId="10" numFmtId="3" xfId="0" applyAlignment="1" applyFont="1" applyNumberFormat="1">
      <alignment vertical="bottom"/>
    </xf>
    <xf borderId="3" fillId="10" fontId="18" numFmtId="9" xfId="0" applyAlignment="1" applyBorder="1" applyFont="1" applyNumberFormat="1">
      <alignment vertical="bottom"/>
    </xf>
    <xf borderId="0" fillId="9" fontId="27" numFmtId="165" xfId="0" applyAlignment="1" applyFont="1" applyNumberFormat="1">
      <alignment vertical="bottom"/>
    </xf>
    <xf borderId="0" fillId="9" fontId="24" numFmtId="165" xfId="0" applyFont="1" applyNumberFormat="1"/>
    <xf borderId="0" fillId="9" fontId="27" numFmtId="165" xfId="0" applyFont="1" applyNumberFormat="1"/>
    <xf borderId="2" fillId="7" fontId="24" numFmtId="3" xfId="0" applyAlignment="1" applyBorder="1" applyFont="1" applyNumberFormat="1">
      <alignment vertical="bottom"/>
    </xf>
    <xf borderId="0" fillId="7" fontId="25" numFmtId="3" xfId="0" applyAlignment="1" applyFont="1" applyNumberFormat="1">
      <alignment vertical="bottom"/>
    </xf>
    <xf borderId="4" fillId="7" fontId="24" numFmtId="0" xfId="0" applyAlignment="1" applyBorder="1" applyFont="1">
      <alignment readingOrder="0" vertical="bottom"/>
    </xf>
    <xf borderId="1" fillId="7" fontId="24" numFmtId="165" xfId="0" applyAlignment="1" applyBorder="1" applyFont="1" applyNumberFormat="1">
      <alignment vertical="bottom"/>
    </xf>
    <xf borderId="1" fillId="7" fontId="25" numFmtId="165" xfId="0" applyAlignment="1" applyBorder="1" applyFont="1" applyNumberFormat="1">
      <alignment vertical="bottom"/>
    </xf>
    <xf borderId="5" fillId="7" fontId="35" numFmtId="0" xfId="0" applyAlignment="1" applyBorder="1" applyFont="1">
      <alignment readingOrder="0" vertical="bottom"/>
    </xf>
    <xf borderId="2" fillId="7" fontId="24" numFmtId="165" xfId="0" applyAlignment="1" applyBorder="1" applyFont="1" applyNumberFormat="1">
      <alignment vertical="bottom"/>
    </xf>
    <xf borderId="0" fillId="7" fontId="24" numFmtId="10" xfId="0" applyAlignment="1" applyFont="1" applyNumberFormat="1">
      <alignment readingOrder="0" vertical="bottom"/>
    </xf>
    <xf borderId="0" fillId="7" fontId="25" numFmtId="165" xfId="0" applyAlignment="1" applyFont="1" applyNumberFormat="1">
      <alignment vertical="bottom"/>
    </xf>
    <xf borderId="3" fillId="7" fontId="35" numFmtId="165" xfId="0" applyAlignment="1" applyBorder="1" applyFont="1" applyNumberFormat="1">
      <alignment readingOrder="0" vertical="bottom"/>
    </xf>
    <xf borderId="0" fillId="11" fontId="25" numFmtId="165" xfId="0" applyAlignment="1" applyFont="1" applyNumberFormat="1">
      <alignment horizontal="right" readingOrder="0" vertical="bottom"/>
    </xf>
    <xf borderId="0" fillId="5" fontId="25" numFmtId="165" xfId="0" applyAlignment="1" applyFont="1" applyNumberFormat="1">
      <alignment horizontal="right" readingOrder="0" vertical="bottom"/>
    </xf>
    <xf borderId="6" fillId="6" fontId="25" numFmtId="165" xfId="0" applyAlignment="1" applyBorder="1" applyFont="1" applyNumberFormat="1">
      <alignment horizontal="right" readingOrder="0" vertical="bottom"/>
    </xf>
    <xf borderId="7" fillId="11" fontId="10" numFmtId="3" xfId="0" applyAlignment="1" applyBorder="1" applyFont="1" applyNumberFormat="1">
      <alignment horizontal="right" readingOrder="0" vertical="bottom"/>
    </xf>
    <xf borderId="6" fillId="11" fontId="10" numFmtId="3" xfId="0" applyAlignment="1" applyBorder="1" applyFont="1" applyNumberFormat="1">
      <alignment horizontal="right" readingOrder="0" vertical="bottom"/>
    </xf>
    <xf borderId="6" fillId="11" fontId="24" numFmtId="3" xfId="0" applyAlignment="1" applyBorder="1" applyFont="1" applyNumberFormat="1">
      <alignment horizontal="right" readingOrder="0" vertical="bottom"/>
    </xf>
    <xf borderId="6" fillId="11" fontId="18" numFmtId="165" xfId="0" applyAlignment="1" applyBorder="1" applyFont="1" applyNumberFormat="1">
      <alignment horizontal="right" vertical="bottom"/>
    </xf>
    <xf borderId="6" fillId="9" fontId="10" numFmtId="3" xfId="0" applyAlignment="1" applyBorder="1" applyFont="1" applyNumberFormat="1">
      <alignment horizontal="right" vertical="bottom"/>
    </xf>
    <xf borderId="6" fillId="9" fontId="18" numFmtId="165" xfId="0" applyAlignment="1" applyBorder="1" applyFont="1" applyNumberFormat="1">
      <alignment horizontal="right" vertical="bottom"/>
    </xf>
    <xf borderId="6" fillId="10" fontId="10" numFmtId="3" xfId="0" applyAlignment="1" applyBorder="1" applyFont="1" applyNumberFormat="1">
      <alignment horizontal="right" vertical="bottom"/>
    </xf>
    <xf borderId="6" fillId="10" fontId="10" numFmtId="3" xfId="0" applyAlignment="1" applyBorder="1" applyFont="1" applyNumberFormat="1">
      <alignment horizontal="right" readingOrder="0" vertical="bottom"/>
    </xf>
    <xf borderId="8" fillId="10" fontId="18" numFmtId="165" xfId="0" applyAlignment="1" applyBorder="1" applyFont="1" applyNumberFormat="1">
      <alignment horizontal="right" vertical="bottom"/>
    </xf>
    <xf borderId="0" fillId="7" fontId="32" numFmtId="0" xfId="0" applyFont="1"/>
    <xf borderId="0" fillId="7" fontId="33" numFmtId="0" xfId="0" applyFont="1"/>
    <xf borderId="0" fillId="3" fontId="36" numFmtId="0" xfId="0" applyAlignment="1" applyFont="1">
      <alignment horizontal="left" readingOrder="0" shrinkToFit="0" wrapText="0"/>
    </xf>
    <xf borderId="0" fillId="3" fontId="9" numFmtId="0" xfId="0" applyAlignment="1" applyFont="1">
      <alignment readingOrder="0"/>
    </xf>
    <xf borderId="0" fillId="3" fontId="9" numFmtId="167" xfId="0" applyFont="1" applyNumberFormat="1"/>
    <xf borderId="0" fillId="3" fontId="9" numFmtId="0" xfId="0" applyFont="1"/>
    <xf borderId="0" fillId="3" fontId="9" numFmtId="0" xfId="0" applyAlignment="1" applyFont="1">
      <alignment shrinkToFit="0" wrapText="1"/>
    </xf>
    <xf borderId="0" fillId="3" fontId="8" numFmtId="0" xfId="0" applyFont="1"/>
    <xf borderId="0" fillId="3" fontId="9" numFmtId="2" xfId="0" applyFont="1" applyNumberFormat="1"/>
    <xf borderId="0" fillId="12" fontId="36" numFmtId="0" xfId="0" applyAlignment="1" applyFill="1" applyFont="1">
      <alignment horizontal="left" readingOrder="0" shrinkToFit="0" wrapText="0"/>
    </xf>
    <xf borderId="0" fillId="12" fontId="37" numFmtId="168" xfId="0" applyAlignment="1" applyFont="1" applyNumberFormat="1">
      <alignment horizontal="right" readingOrder="0"/>
    </xf>
    <xf borderId="0" fillId="12" fontId="37" numFmtId="0" xfId="0" applyAlignment="1" applyFont="1">
      <alignment horizontal="right" readingOrder="0"/>
    </xf>
    <xf borderId="0" fillId="12" fontId="9" numFmtId="166" xfId="0" applyAlignment="1" applyFont="1" applyNumberFormat="1">
      <alignment horizontal="right" readingOrder="0" shrinkToFit="0" wrapText="0"/>
    </xf>
    <xf borderId="0" fillId="12" fontId="9" numFmtId="166" xfId="0" applyAlignment="1" applyFont="1" applyNumberFormat="1">
      <alignment horizontal="left" readingOrder="0"/>
    </xf>
    <xf borderId="0" fillId="12" fontId="9" numFmtId="0" xfId="0" applyFont="1"/>
    <xf borderId="0" fillId="12" fontId="38" numFmtId="0" xfId="0" applyAlignment="1" applyFont="1">
      <alignment horizontal="left" readingOrder="0" shrinkToFit="0" wrapText="0"/>
    </xf>
    <xf borderId="0" fillId="13" fontId="39" numFmtId="0" xfId="0" applyAlignment="1" applyFill="1" applyFont="1">
      <alignment readingOrder="0" shrinkToFit="0" wrapText="0"/>
    </xf>
    <xf borderId="0" fillId="13" fontId="9" numFmtId="167" xfId="0" applyFont="1" applyNumberFormat="1"/>
    <xf borderId="0" fillId="13" fontId="9" numFmtId="0" xfId="0" applyFont="1"/>
    <xf borderId="0" fillId="0" fontId="9" numFmtId="2" xfId="0" applyFont="1" applyNumberFormat="1"/>
    <xf borderId="0" fillId="0" fontId="9" numFmtId="0" xfId="0" applyFont="1"/>
    <xf borderId="0" fillId="14" fontId="40" numFmtId="0" xfId="0" applyAlignment="1" applyFill="1" applyFont="1">
      <alignment horizontal="left" readingOrder="0" shrinkToFit="0" wrapText="1"/>
    </xf>
    <xf borderId="0" fillId="14" fontId="40" numFmtId="167" xfId="0" applyAlignment="1" applyFont="1" applyNumberFormat="1">
      <alignment horizontal="center" readingOrder="0" shrinkToFit="0" wrapText="1"/>
    </xf>
    <xf borderId="0" fillId="14" fontId="40" numFmtId="0" xfId="0" applyAlignment="1" applyFont="1">
      <alignment horizontal="center" readingOrder="0" shrinkToFit="0" wrapText="1"/>
    </xf>
    <xf borderId="0" fillId="0" fontId="8" numFmtId="0" xfId="0" applyFont="1"/>
    <xf borderId="0" fillId="12" fontId="8" numFmtId="0" xfId="0" applyFont="1"/>
    <xf borderId="0" fillId="0" fontId="8" numFmtId="2" xfId="0" applyFont="1" applyNumberFormat="1"/>
    <xf borderId="0" fillId="15" fontId="41" numFmtId="0" xfId="0" applyAlignment="1" applyFill="1" applyFont="1">
      <alignment horizontal="left" readingOrder="0" shrinkToFit="0" wrapText="1"/>
    </xf>
    <xf borderId="0" fillId="15" fontId="41" numFmtId="10" xfId="0" applyAlignment="1" applyFont="1" applyNumberFormat="1">
      <alignment horizontal="right" readingOrder="0" shrinkToFit="0" wrapText="1"/>
    </xf>
    <xf borderId="0" fillId="15" fontId="41" numFmtId="9" xfId="0" applyAlignment="1" applyFont="1" applyNumberFormat="1">
      <alignment horizontal="right" readingOrder="0" shrinkToFit="0" wrapText="1"/>
    </xf>
    <xf borderId="0" fillId="15" fontId="41" numFmtId="10" xfId="0" applyAlignment="1" applyFont="1" applyNumberFormat="1">
      <alignment horizontal="right" readingOrder="0"/>
    </xf>
    <xf borderId="3" fillId="16" fontId="42" numFmtId="0" xfId="0" applyAlignment="1" applyBorder="1" applyFill="1" applyFont="1">
      <alignment vertical="bottom"/>
    </xf>
    <xf borderId="9" fillId="13" fontId="43" numFmtId="0" xfId="0" applyAlignment="1" applyBorder="1" applyFont="1">
      <alignment readingOrder="0" shrinkToFit="0" vertical="bottom" wrapText="0"/>
    </xf>
    <xf borderId="1" fillId="13" fontId="42" numFmtId="167" xfId="0" applyAlignment="1" applyBorder="1" applyFont="1" applyNumberFormat="1">
      <alignment vertical="bottom"/>
    </xf>
    <xf borderId="1" fillId="13" fontId="42" numFmtId="0" xfId="0" applyAlignment="1" applyBorder="1" applyFont="1">
      <alignment vertical="bottom"/>
    </xf>
    <xf borderId="5" fillId="13" fontId="42" numFmtId="0" xfId="0" applyAlignment="1" applyBorder="1" applyFont="1">
      <alignment vertical="bottom"/>
    </xf>
    <xf borderId="0" fillId="0" fontId="42" numFmtId="0" xfId="0" applyAlignment="1" applyFont="1">
      <alignment vertical="bottom"/>
    </xf>
    <xf borderId="10" fillId="13" fontId="44" numFmtId="0" xfId="0" applyAlignment="1" applyBorder="1" applyFont="1">
      <alignment readingOrder="0" shrinkToFit="0" vertical="bottom" wrapText="0"/>
    </xf>
    <xf borderId="10" fillId="13" fontId="42" numFmtId="0" xfId="0" applyAlignment="1" applyBorder="1" applyFont="1">
      <alignment vertical="bottom"/>
    </xf>
    <xf borderId="0" fillId="13" fontId="42" numFmtId="0" xfId="0" applyAlignment="1" applyFont="1">
      <alignment vertical="bottom"/>
    </xf>
    <xf borderId="3" fillId="16" fontId="42" numFmtId="0" xfId="0" applyAlignment="1" applyBorder="1" applyFont="1">
      <alignment vertical="bottom"/>
    </xf>
    <xf borderId="2" fillId="14" fontId="40" numFmtId="0" xfId="0" applyAlignment="1" applyBorder="1" applyFont="1">
      <alignment horizontal="left" readingOrder="0" shrinkToFit="0" wrapText="1"/>
    </xf>
    <xf borderId="0" fillId="14" fontId="40" numFmtId="3" xfId="0" applyAlignment="1" applyFont="1" applyNumberFormat="1">
      <alignment horizontal="center" readingOrder="0" shrinkToFit="0" wrapText="1"/>
    </xf>
    <xf borderId="3" fillId="14" fontId="40" numFmtId="0" xfId="0" applyAlignment="1" applyBorder="1" applyFont="1">
      <alignment horizontal="center" readingOrder="0" shrinkToFit="0" wrapText="1"/>
    </xf>
    <xf borderId="2" fillId="15" fontId="41" numFmtId="0" xfId="0" applyAlignment="1" applyBorder="1" applyFont="1">
      <alignment horizontal="left" readingOrder="0" shrinkToFit="0" wrapText="1"/>
    </xf>
    <xf borderId="0" fillId="15" fontId="41" numFmtId="3" xfId="0" applyAlignment="1" applyFont="1" applyNumberFormat="1">
      <alignment horizontal="right" readingOrder="0" shrinkToFit="0" wrapText="1"/>
    </xf>
    <xf borderId="3" fillId="15" fontId="41" numFmtId="3" xfId="0" applyAlignment="1" applyBorder="1" applyFont="1" applyNumberFormat="1">
      <alignment horizontal="right" shrinkToFit="0" wrapText="1"/>
    </xf>
    <xf borderId="0" fillId="15" fontId="41" numFmtId="0" xfId="0" applyAlignment="1" applyFont="1">
      <alignment horizontal="right" readingOrder="0" shrinkToFit="0" wrapText="1"/>
    </xf>
    <xf borderId="0" fillId="15" fontId="41" numFmtId="3" xfId="0" applyAlignment="1" applyFont="1" applyNumberFormat="1">
      <alignment horizontal="right" shrinkToFit="0" wrapText="1"/>
    </xf>
    <xf borderId="0" fillId="15" fontId="45" numFmtId="0" xfId="0" applyAlignment="1" applyFont="1">
      <alignment shrinkToFit="0" vertical="bottom" wrapText="1"/>
    </xf>
    <xf borderId="0" fillId="15" fontId="45" numFmtId="3" xfId="0" applyAlignment="1" applyFont="1" applyNumberFormat="1">
      <alignment horizontal="right" shrinkToFit="0" vertical="bottom" wrapText="1"/>
    </xf>
    <xf borderId="3" fillId="15" fontId="42" numFmtId="0" xfId="0" applyAlignment="1" applyBorder="1" applyFont="1">
      <alignment vertical="bottom"/>
    </xf>
    <xf borderId="0" fillId="15" fontId="45" numFmtId="0" xfId="0" applyAlignment="1" applyFont="1">
      <alignment horizontal="right" shrinkToFit="0" vertical="bottom" wrapText="1"/>
    </xf>
    <xf borderId="6" fillId="15" fontId="45" numFmtId="0" xfId="0" applyAlignment="1" applyBorder="1" applyFont="1">
      <alignment shrinkToFit="0" vertical="bottom" wrapText="1"/>
    </xf>
    <xf borderId="6" fillId="15" fontId="45" numFmtId="3" xfId="0" applyAlignment="1" applyBorder="1" applyFont="1" applyNumberFormat="1">
      <alignment horizontal="right" shrinkToFit="0" vertical="bottom" wrapText="1"/>
    </xf>
    <xf borderId="8" fillId="15" fontId="42" numFmtId="0" xfId="0" applyAlignment="1" applyBorder="1" applyFont="1">
      <alignment vertical="bottom"/>
    </xf>
    <xf borderId="6" fillId="4" fontId="45" numFmtId="0" xfId="0" applyAlignment="1" applyBorder="1" applyFont="1">
      <alignment readingOrder="0" shrinkToFit="0" vertical="bottom" wrapText="0"/>
    </xf>
    <xf borderId="6" fillId="4" fontId="45" numFmtId="3" xfId="0" applyAlignment="1" applyBorder="1" applyFont="1" applyNumberFormat="1">
      <alignment horizontal="right" shrinkToFit="0" vertical="bottom" wrapText="0"/>
    </xf>
    <xf borderId="3" fillId="0" fontId="42" numFmtId="0" xfId="0" applyAlignment="1" applyBorder="1" applyFont="1">
      <alignment shrinkToFit="0" vertical="bottom" wrapText="0"/>
    </xf>
    <xf borderId="6" fillId="4" fontId="45" numFmtId="3" xfId="0" applyAlignment="1" applyBorder="1" applyFont="1" applyNumberFormat="1">
      <alignment horizontal="right" readingOrder="0" shrinkToFit="0" vertical="bottom" wrapText="0"/>
    </xf>
    <xf borderId="0" fillId="16" fontId="42" numFmtId="0" xfId="0" applyAlignment="1" applyFont="1">
      <alignment vertical="bottom"/>
    </xf>
    <xf borderId="0" fillId="12" fontId="46" numFmtId="0" xfId="0" applyAlignment="1" applyFont="1">
      <alignment horizontal="left" readingOrder="0" shrinkToFit="0" wrapText="0"/>
    </xf>
    <xf borderId="0" fillId="17" fontId="47" numFmtId="0" xfId="0" applyAlignment="1" applyFill="1" applyFont="1">
      <alignment horizontal="left" readingOrder="0" shrinkToFit="0" wrapText="0"/>
    </xf>
    <xf borderId="0" fillId="0" fontId="48" numFmtId="167" xfId="0" applyFont="1" applyNumberFormat="1"/>
    <xf borderId="0" fillId="0" fontId="48" numFmtId="0" xfId="0" applyFont="1"/>
    <xf borderId="0" fillId="12" fontId="48" numFmtId="0" xfId="0" applyFont="1"/>
    <xf borderId="0" fillId="0" fontId="48" numFmtId="2" xfId="0" applyFont="1" applyNumberFormat="1"/>
    <xf borderId="0" fillId="0" fontId="48" numFmtId="0" xfId="0" applyAlignment="1" applyFont="1">
      <alignment readingOrder="0"/>
    </xf>
    <xf borderId="0" fillId="0" fontId="32" numFmtId="0" xfId="0" applyAlignment="1" applyFont="1">
      <alignment readingOrder="0"/>
    </xf>
    <xf borderId="0" fillId="4" fontId="49" numFmtId="0" xfId="0" applyAlignment="1" applyFont="1">
      <alignment readingOrder="0"/>
    </xf>
    <xf borderId="0" fillId="12" fontId="47" numFmtId="0" xfId="0" applyAlignment="1" applyFont="1">
      <alignment horizontal="left" readingOrder="0" shrinkToFit="0" wrapText="0"/>
    </xf>
    <xf borderId="9" fillId="13" fontId="50" numFmtId="0" xfId="0" applyAlignment="1" applyBorder="1" applyFont="1">
      <alignment readingOrder="0" shrinkToFit="0" vertical="bottom" wrapText="0"/>
    </xf>
    <xf borderId="0" fillId="12" fontId="32" numFmtId="0" xfId="0" applyFont="1"/>
    <xf borderId="2" fillId="15" fontId="41" numFmtId="2" xfId="0" applyAlignment="1" applyBorder="1" applyFont="1" applyNumberFormat="1">
      <alignment horizontal="left" readingOrder="0" shrinkToFit="0" wrapText="1"/>
    </xf>
    <xf borderId="0" fillId="15" fontId="41" numFmtId="0" xfId="0" applyAlignment="1" applyFont="1">
      <alignment horizontal="left" readingOrder="0"/>
    </xf>
    <xf borderId="3" fillId="15" fontId="41" numFmtId="0" xfId="0" applyAlignment="1" applyBorder="1" applyFont="1">
      <alignment horizontal="left" readingOrder="0"/>
    </xf>
    <xf borderId="2" fillId="15" fontId="41" numFmtId="2" xfId="0" applyAlignment="1" applyBorder="1" applyFont="1" applyNumberFormat="1">
      <alignment horizontal="right" readingOrder="0" shrinkToFit="0" wrapText="1"/>
    </xf>
    <xf borderId="0" fillId="15" fontId="41" numFmtId="0" xfId="0" applyAlignment="1" applyFont="1">
      <alignment horizontal="right" readingOrder="0"/>
    </xf>
    <xf borderId="3" fillId="15" fontId="41" numFmtId="0" xfId="0" applyAlignment="1" applyBorder="1" applyFont="1">
      <alignment horizontal="right" readingOrder="0"/>
    </xf>
    <xf borderId="0" fillId="12" fontId="32" numFmtId="167" xfId="0" applyFont="1" applyNumberFormat="1"/>
    <xf borderId="0" fillId="0" fontId="1" numFmtId="49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11" fillId="0" fontId="51" numFmtId="49" xfId="0" applyAlignment="1" applyBorder="1" applyFont="1" applyNumberFormat="1">
      <alignment readingOrder="0" vertical="bottom"/>
    </xf>
    <xf borderId="4" fillId="0" fontId="21" numFmtId="0" xfId="0" applyAlignment="1" applyBorder="1" applyFont="1">
      <alignment vertical="bottom"/>
    </xf>
    <xf borderId="1" fillId="0" fontId="21" numFmtId="0" xfId="0" applyAlignment="1" applyBorder="1" applyFont="1">
      <alignment vertical="bottom"/>
    </xf>
    <xf borderId="5" fillId="0" fontId="21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11" fillId="4" fontId="52" numFmtId="49" xfId="0" applyAlignment="1" applyBorder="1" applyFont="1" applyNumberFormat="1">
      <alignment readingOrder="0" shrinkToFit="0" vertical="bottom" wrapText="0"/>
    </xf>
    <xf borderId="2" fillId="0" fontId="21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3" fillId="0" fontId="21" numFmtId="0" xfId="0" applyAlignment="1" applyBorder="1" applyFont="1">
      <alignment vertical="bottom"/>
    </xf>
    <xf borderId="11" fillId="4" fontId="52" numFmtId="49" xfId="0" applyAlignment="1" applyBorder="1" applyFont="1" applyNumberFormat="1">
      <alignment readingOrder="0" shrinkToFit="0" vertical="bottom" wrapText="0"/>
    </xf>
    <xf borderId="2" fillId="0" fontId="21" numFmtId="0" xfId="0" applyAlignment="1" applyBorder="1" applyFont="1">
      <alignment vertical="bottom"/>
    </xf>
    <xf borderId="3" fillId="0" fontId="21" numFmtId="0" xfId="0" applyAlignment="1" applyBorder="1" applyFont="1">
      <alignment vertical="bottom"/>
    </xf>
    <xf borderId="2" fillId="0" fontId="21" numFmtId="0" xfId="0" applyAlignment="1" applyBorder="1" applyFont="1">
      <alignment readingOrder="0" vertical="bottom"/>
    </xf>
    <xf borderId="0" fillId="0" fontId="21" numFmtId="0" xfId="0" applyAlignment="1" applyFont="1">
      <alignment readingOrder="0" vertical="bottom"/>
    </xf>
    <xf borderId="3" fillId="0" fontId="21" numFmtId="0" xfId="0" applyAlignment="1" applyBorder="1" applyFont="1">
      <alignment readingOrder="0" vertical="bottom"/>
    </xf>
    <xf borderId="0" fillId="4" fontId="53" numFmtId="166" xfId="0" applyAlignment="1" applyFont="1" applyNumberFormat="1">
      <alignment readingOrder="0"/>
    </xf>
    <xf borderId="2" fillId="0" fontId="21" numFmtId="166" xfId="0" applyAlignment="1" applyBorder="1" applyFont="1" applyNumberFormat="1">
      <alignment readingOrder="0" vertical="bottom"/>
    </xf>
    <xf borderId="0" fillId="0" fontId="21" numFmtId="166" xfId="0" applyAlignment="1" applyFont="1" applyNumberFormat="1">
      <alignment readingOrder="0" vertical="bottom"/>
    </xf>
    <xf borderId="0" fillId="0" fontId="21" numFmtId="3" xfId="0" applyAlignment="1" applyFont="1" applyNumberFormat="1">
      <alignment readingOrder="0" vertical="bottom"/>
    </xf>
    <xf borderId="11" fillId="9" fontId="52" numFmtId="49" xfId="0" applyAlignment="1" applyBorder="1" applyFont="1" applyNumberFormat="1">
      <alignment readingOrder="0" shrinkToFit="0" vertical="bottom" wrapText="0"/>
    </xf>
    <xf borderId="2" fillId="9" fontId="21" numFmtId="0" xfId="0" applyAlignment="1" applyBorder="1" applyFont="1">
      <alignment vertical="bottom"/>
    </xf>
    <xf borderId="0" fillId="9" fontId="21" numFmtId="0" xfId="0" applyAlignment="1" applyFont="1">
      <alignment vertical="bottom"/>
    </xf>
    <xf borderId="3" fillId="9" fontId="21" numFmtId="0" xfId="0" applyAlignment="1" applyBorder="1" applyFont="1">
      <alignment vertical="bottom"/>
    </xf>
    <xf borderId="0" fillId="9" fontId="32" numFmtId="0" xfId="0" applyFont="1"/>
    <xf borderId="0" fillId="9" fontId="21" numFmtId="0" xfId="0" applyAlignment="1" applyFont="1">
      <alignment readingOrder="0" vertical="bottom"/>
    </xf>
    <xf borderId="3" fillId="9" fontId="21" numFmtId="0" xfId="0" applyAlignment="1" applyBorder="1" applyFont="1">
      <alignment readingOrder="0" vertical="bottom"/>
    </xf>
    <xf borderId="11" fillId="18" fontId="54" numFmtId="49" xfId="0" applyAlignment="1" applyBorder="1" applyFill="1" applyFont="1" applyNumberFormat="1">
      <alignment shrinkToFit="0" vertical="bottom" wrapText="1"/>
    </xf>
    <xf borderId="2" fillId="18" fontId="54" numFmtId="0" xfId="0" applyAlignment="1" applyBorder="1" applyFont="1">
      <alignment shrinkToFit="0" vertical="bottom" wrapText="1"/>
    </xf>
    <xf borderId="0" fillId="18" fontId="54" numFmtId="0" xfId="0" applyAlignment="1" applyFont="1">
      <alignment shrinkToFit="0" vertical="bottom" wrapText="1"/>
    </xf>
    <xf borderId="3" fillId="18" fontId="54" numFmtId="0" xfId="0" applyAlignment="1" applyBorder="1" applyFont="1">
      <alignment shrinkToFit="0" vertical="bottom" wrapText="1"/>
    </xf>
    <xf borderId="12" fillId="18" fontId="54" numFmtId="0" xfId="0" applyAlignment="1" applyBorder="1" applyFont="1">
      <alignment horizontal="left" readingOrder="0" shrinkToFit="0" vertical="bottom" wrapText="1"/>
    </xf>
    <xf borderId="13" fillId="18" fontId="54" numFmtId="0" xfId="0" applyAlignment="1" applyBorder="1" applyFont="1">
      <alignment horizontal="left" readingOrder="0" shrinkToFit="0" vertical="bottom" wrapText="1"/>
    </xf>
    <xf borderId="14" fillId="18" fontId="54" numFmtId="0" xfId="0" applyAlignment="1" applyBorder="1" applyFont="1">
      <alignment horizontal="left" readingOrder="0" shrinkToFit="0" vertical="bottom" wrapText="1"/>
    </xf>
    <xf borderId="13" fillId="18" fontId="54" numFmtId="0" xfId="0" applyAlignment="1" applyBorder="1" applyFont="1">
      <alignment horizontal="left" readingOrder="0" vertical="bottom"/>
    </xf>
    <xf borderId="0" fillId="19" fontId="55" numFmtId="49" xfId="0" applyAlignment="1" applyFill="1" applyFont="1" applyNumberFormat="1">
      <alignment vertical="top"/>
    </xf>
    <xf borderId="2" fillId="19" fontId="55" numFmtId="0" xfId="0" applyAlignment="1" applyBorder="1" applyFont="1">
      <alignment vertical="top"/>
    </xf>
    <xf borderId="0" fillId="19" fontId="55" numFmtId="0" xfId="0" applyAlignment="1" applyFont="1">
      <alignment vertical="top"/>
    </xf>
    <xf borderId="3" fillId="19" fontId="55" numFmtId="0" xfId="0" applyAlignment="1" applyBorder="1" applyFont="1">
      <alignment vertical="top"/>
    </xf>
    <xf borderId="2" fillId="19" fontId="55" numFmtId="0" xfId="0" applyAlignment="1" applyBorder="1" applyFont="1">
      <alignment readingOrder="0" vertical="top"/>
    </xf>
    <xf borderId="0" fillId="19" fontId="55" numFmtId="0" xfId="0" applyAlignment="1" applyFont="1">
      <alignment readingOrder="0" vertical="top"/>
    </xf>
    <xf borderId="3" fillId="19" fontId="55" numFmtId="0" xfId="0" applyAlignment="1" applyBorder="1" applyFont="1">
      <alignment readingOrder="0" vertical="top"/>
    </xf>
    <xf borderId="0" fillId="0" fontId="55" numFmtId="49" xfId="0" applyAlignment="1" applyFont="1" applyNumberFormat="1">
      <alignment vertical="top"/>
    </xf>
    <xf borderId="2" fillId="0" fontId="55" numFmtId="0" xfId="0" applyAlignment="1" applyBorder="1" applyFont="1">
      <alignment vertical="top"/>
    </xf>
    <xf borderId="0" fillId="0" fontId="55" numFmtId="0" xfId="0" applyAlignment="1" applyFont="1">
      <alignment vertical="top"/>
    </xf>
    <xf borderId="3" fillId="0" fontId="55" numFmtId="0" xfId="0" applyAlignment="1" applyBorder="1" applyFont="1">
      <alignment vertical="top"/>
    </xf>
    <xf borderId="2" fillId="4" fontId="55" numFmtId="0" xfId="0" applyAlignment="1" applyBorder="1" applyFont="1">
      <alignment readingOrder="0" vertical="top"/>
    </xf>
    <xf borderId="0" fillId="4" fontId="55" numFmtId="0" xfId="0" applyAlignment="1" applyFont="1">
      <alignment readingOrder="0" vertical="top"/>
    </xf>
    <xf borderId="3" fillId="4" fontId="55" numFmtId="0" xfId="0" applyAlignment="1" applyBorder="1" applyFont="1">
      <alignment readingOrder="0" vertical="top"/>
    </xf>
    <xf borderId="11" fillId="9" fontId="52" numFmtId="49" xfId="0" applyAlignment="1" applyBorder="1" applyFont="1" applyNumberFormat="1">
      <alignment readingOrder="0" shrinkToFit="0" vertical="bottom" wrapText="0"/>
    </xf>
    <xf borderId="2" fillId="9" fontId="21" numFmtId="0" xfId="0" applyAlignment="1" applyBorder="1" applyFont="1">
      <alignment vertical="bottom"/>
    </xf>
    <xf borderId="0" fillId="9" fontId="21" numFmtId="0" xfId="0" applyAlignment="1" applyFont="1">
      <alignment vertical="bottom"/>
    </xf>
    <xf borderId="3" fillId="9" fontId="21" numFmtId="0" xfId="0" applyAlignment="1" applyBorder="1" applyFont="1">
      <alignment vertical="bottom"/>
    </xf>
    <xf borderId="3" fillId="9" fontId="21" numFmtId="0" xfId="0" applyAlignment="1" applyBorder="1" applyFont="1">
      <alignment readingOrder="0" vertical="bottom"/>
    </xf>
    <xf borderId="2" fillId="19" fontId="55" numFmtId="0" xfId="0" applyAlignment="1" applyBorder="1" applyFont="1">
      <alignment readingOrder="0" shrinkToFit="0" vertical="top" wrapText="1"/>
    </xf>
    <xf borderId="0" fillId="19" fontId="55" numFmtId="0" xfId="0" applyAlignment="1" applyFont="1">
      <alignment readingOrder="0" shrinkToFit="0" vertical="top" wrapText="1"/>
    </xf>
    <xf borderId="3" fillId="19" fontId="55" numFmtId="0" xfId="0" applyAlignment="1" applyBorder="1" applyFont="1">
      <alignment readingOrder="0" shrinkToFit="0" vertical="top" wrapText="1"/>
    </xf>
    <xf borderId="2" fillId="4" fontId="55" numFmtId="0" xfId="0" applyAlignment="1" applyBorder="1" applyFont="1">
      <alignment readingOrder="0" shrinkToFit="0" vertical="top" wrapText="1"/>
    </xf>
    <xf borderId="0" fillId="4" fontId="55" numFmtId="0" xfId="0" applyAlignment="1" applyFont="1">
      <alignment readingOrder="0" shrinkToFit="0" vertical="top" wrapText="1"/>
    </xf>
    <xf borderId="3" fillId="4" fontId="55" numFmtId="0" xfId="0" applyAlignment="1" applyBorder="1" applyFont="1">
      <alignment readingOrder="0" shrinkToFit="0" vertical="top" wrapText="1"/>
    </xf>
    <xf borderId="11" fillId="0" fontId="55" numFmtId="49" xfId="0" applyAlignment="1" applyBorder="1" applyFont="1" applyNumberFormat="1">
      <alignment vertical="top"/>
    </xf>
    <xf borderId="11" fillId="19" fontId="55" numFmtId="49" xfId="0" applyAlignment="1" applyBorder="1" applyFont="1" applyNumberFormat="1">
      <alignment vertical="top"/>
    </xf>
    <xf borderId="0" fillId="0" fontId="56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20" fontId="5" numFmtId="0" xfId="0" applyAlignment="1" applyFill="1" applyFont="1">
      <alignment vertical="bottom"/>
    </xf>
    <xf borderId="0" fillId="20" fontId="5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4" fontId="5" numFmtId="0" xfId="0" applyAlignment="1" applyFont="1">
      <alignment readingOrder="0" shrinkToFit="0" vertical="bottom" wrapText="0"/>
    </xf>
    <xf borderId="0" fillId="4" fontId="57" numFmtId="0" xfId="0" applyAlignment="1" applyFont="1">
      <alignment readingOrder="0" shrinkToFit="0" vertical="bottom" wrapText="0"/>
    </xf>
    <xf borderId="0" fillId="0" fontId="58" numFmtId="0" xfId="0" applyAlignment="1" applyFont="1">
      <alignment readingOrder="0" vertical="bottom"/>
    </xf>
    <xf borderId="0" fillId="0" fontId="59" numFmtId="0" xfId="0" applyAlignment="1" applyFont="1">
      <alignment readingOrder="0" vertical="bottom"/>
    </xf>
    <xf borderId="0" fillId="4" fontId="5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/>
    </xf>
    <xf borderId="0" fillId="0" fontId="5" numFmtId="0" xfId="0" applyAlignment="1" applyFont="1">
      <alignment readingOrder="0" vertical="bottom"/>
    </xf>
    <xf borderId="0" fillId="4" fontId="5" numFmtId="0" xfId="0" applyAlignment="1" applyFont="1">
      <alignment shrinkToFit="0" vertical="bottom" wrapText="0"/>
    </xf>
    <xf borderId="0" fillId="3" fontId="5" numFmtId="0" xfId="0" applyAlignment="1" applyFont="1">
      <alignment horizontal="center" vertical="bottom"/>
    </xf>
    <xf borderId="0" fillId="3" fontId="5" numFmtId="0" xfId="0" applyAlignment="1" applyFont="1">
      <alignment horizontal="right" vertical="bottom"/>
    </xf>
    <xf borderId="0" fillId="0" fontId="5" numFmtId="49" xfId="0" applyAlignment="1" applyFont="1" applyNumberFormat="1">
      <alignment horizontal="left" readingOrder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60" numFmtId="0" xfId="0" applyAlignment="1" applyFont="1">
      <alignment readingOrder="0" shrinkToFit="0" vertical="bottom" wrapText="0"/>
    </xf>
    <xf borderId="0" fillId="0" fontId="61" numFmtId="0" xfId="0" applyAlignment="1" applyFont="1">
      <alignment vertical="bottom"/>
    </xf>
    <xf borderId="0" fillId="4" fontId="62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63" numFmtId="0" xfId="0" applyAlignment="1" applyFont="1">
      <alignment readingOrder="0"/>
    </xf>
    <xf borderId="0" fillId="21" fontId="5" numFmtId="0" xfId="0" applyAlignment="1" applyFill="1" applyFont="1">
      <alignment shrinkToFit="0" vertical="bottom" wrapText="0"/>
    </xf>
    <xf borderId="0" fillId="21" fontId="5" numFmtId="0" xfId="0" applyAlignment="1" applyFont="1">
      <alignment vertical="bottom"/>
    </xf>
    <xf borderId="0" fillId="11" fontId="5" numFmtId="0" xfId="0" applyAlignment="1" applyFont="1">
      <alignment shrinkToFit="0" vertical="bottom" wrapText="0"/>
    </xf>
    <xf borderId="0" fillId="11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0" fontId="64" numFmtId="0" xfId="0" applyAlignment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15" fillId="22" fontId="65" numFmtId="168" xfId="0" applyAlignment="1" applyBorder="1" applyFill="1" applyFont="1" applyNumberFormat="1">
      <alignment shrinkToFit="0" vertical="bottom" wrapText="1"/>
    </xf>
    <xf borderId="15" fillId="0" fontId="66" numFmtId="3" xfId="0" applyAlignment="1" applyBorder="1" applyFont="1" applyNumberFormat="1">
      <alignment readingOrder="0" shrinkToFit="0" vertical="bottom" wrapText="1"/>
    </xf>
    <xf borderId="15" fillId="0" fontId="65" numFmtId="3" xfId="0" applyAlignment="1" applyBorder="1" applyFont="1" applyNumberFormat="1">
      <alignment shrinkToFit="0" vertical="bottom" wrapText="1"/>
    </xf>
    <xf borderId="15" fillId="11" fontId="65" numFmtId="3" xfId="0" applyAlignment="1" applyBorder="1" applyFont="1" applyNumberFormat="1">
      <alignment shrinkToFit="0" vertical="bottom" wrapText="1"/>
    </xf>
    <xf borderId="15" fillId="0" fontId="67" numFmtId="3" xfId="0" applyAlignment="1" applyBorder="1" applyFont="1" applyNumberFormat="1">
      <alignment shrinkToFit="0" vertical="bottom" wrapText="1"/>
    </xf>
    <xf borderId="15" fillId="11" fontId="67" numFmtId="3" xfId="0" applyAlignment="1" applyBorder="1" applyFont="1" applyNumberFormat="1">
      <alignment shrinkToFit="0" vertical="bottom" wrapText="1"/>
    </xf>
    <xf borderId="15" fillId="0" fontId="68" numFmtId="3" xfId="0" applyAlignment="1" applyBorder="1" applyFont="1" applyNumberFormat="1">
      <alignment shrinkToFit="0" vertical="bottom" wrapText="1"/>
    </xf>
    <xf borderId="15" fillId="11" fontId="68" numFmtId="3" xfId="0" applyAlignment="1" applyBorder="1" applyFont="1" applyNumberFormat="1">
      <alignment shrinkToFit="0" vertical="bottom" wrapText="1"/>
    </xf>
    <xf borderId="0" fillId="13" fontId="68" numFmtId="3" xfId="0" applyAlignment="1" applyFont="1" applyNumberFormat="1">
      <alignment readingOrder="0" shrinkToFit="0" vertical="bottom" wrapText="1"/>
    </xf>
    <xf borderId="15" fillId="19" fontId="69" numFmtId="168" xfId="0" applyAlignment="1" applyBorder="1" applyFont="1" applyNumberFormat="1">
      <alignment horizontal="right" shrinkToFit="0" vertical="top" wrapText="1"/>
    </xf>
    <xf borderId="15" fillId="19" fontId="69" numFmtId="3" xfId="0" applyAlignment="1" applyBorder="1" applyFont="1" applyNumberFormat="1">
      <alignment horizontal="right" shrinkToFit="0" vertical="top" wrapText="1"/>
    </xf>
    <xf borderId="15" fillId="11" fontId="69" numFmtId="3" xfId="0" applyAlignment="1" applyBorder="1" applyFont="1" applyNumberFormat="1">
      <alignment horizontal="right" shrinkToFit="0" vertical="top" wrapText="1"/>
    </xf>
    <xf borderId="15" fillId="19" fontId="70" numFmtId="3" xfId="0" applyAlignment="1" applyBorder="1" applyFont="1" applyNumberFormat="1">
      <alignment horizontal="right" shrinkToFit="0" vertical="top" wrapText="1"/>
    </xf>
    <xf borderId="15" fillId="11" fontId="70" numFmtId="3" xfId="0" applyAlignment="1" applyBorder="1" applyFont="1" applyNumberFormat="1">
      <alignment horizontal="right" shrinkToFit="0" vertical="top" wrapText="1"/>
    </xf>
    <xf borderId="15" fillId="19" fontId="71" numFmtId="3" xfId="0" applyAlignment="1" applyBorder="1" applyFont="1" applyNumberFormat="1">
      <alignment horizontal="right" shrinkToFit="0" vertical="top" wrapText="1"/>
    </xf>
    <xf borderId="15" fillId="11" fontId="71" numFmtId="3" xfId="0" applyAlignment="1" applyBorder="1" applyFont="1" applyNumberFormat="1">
      <alignment horizontal="right" shrinkToFit="0" vertical="top" wrapText="1"/>
    </xf>
    <xf borderId="0" fillId="13" fontId="71" numFmtId="165" xfId="0" applyAlignment="1" applyFont="1" applyNumberFormat="1">
      <alignment horizontal="right" shrinkToFit="0" vertical="top" wrapText="1"/>
    </xf>
    <xf borderId="0" fillId="13" fontId="71" numFmtId="3" xfId="0" applyAlignment="1" applyFont="1" applyNumberFormat="1">
      <alignment horizontal="right" shrinkToFit="0" vertical="top" wrapText="1"/>
    </xf>
    <xf borderId="15" fillId="4" fontId="69" numFmtId="168" xfId="0" applyAlignment="1" applyBorder="1" applyFont="1" applyNumberFormat="1">
      <alignment horizontal="right" shrinkToFit="0" vertical="top" wrapText="1"/>
    </xf>
    <xf borderId="15" fillId="4" fontId="69" numFmtId="3" xfId="0" applyAlignment="1" applyBorder="1" applyFont="1" applyNumberFormat="1">
      <alignment horizontal="right" shrinkToFit="0" vertical="top" wrapText="1"/>
    </xf>
    <xf borderId="15" fillId="4" fontId="70" numFmtId="3" xfId="0" applyAlignment="1" applyBorder="1" applyFont="1" applyNumberFormat="1">
      <alignment horizontal="right" shrinkToFit="0" vertical="top" wrapText="1"/>
    </xf>
    <xf borderId="15" fillId="4" fontId="71" numFmtId="3" xfId="0" applyAlignment="1" applyBorder="1" applyFont="1" applyNumberFormat="1">
      <alignment horizontal="right" shrinkToFit="0" vertical="top" wrapText="1"/>
    </xf>
    <xf borderId="15" fillId="19" fontId="71" numFmtId="3" xfId="0" applyAlignment="1" applyBorder="1" applyFont="1" applyNumberFormat="1">
      <alignment shrinkToFit="0" vertical="top" wrapText="1"/>
    </xf>
    <xf borderId="15" fillId="11" fontId="71" numFmtId="3" xfId="0" applyAlignment="1" applyBorder="1" applyFont="1" applyNumberFormat="1">
      <alignment shrinkToFit="0" vertical="top" wrapText="1"/>
    </xf>
    <xf borderId="0" fillId="13" fontId="71" numFmtId="3" xfId="0" applyAlignment="1" applyFont="1" applyNumberFormat="1">
      <alignment shrinkToFit="0" vertical="top" wrapText="1"/>
    </xf>
    <xf borderId="15" fillId="4" fontId="71" numFmtId="3" xfId="0" applyAlignment="1" applyBorder="1" applyFont="1" applyNumberFormat="1">
      <alignment shrinkToFit="0" vertical="top" wrapText="1"/>
    </xf>
    <xf borderId="15" fillId="21" fontId="69" numFmtId="168" xfId="0" applyAlignment="1" applyBorder="1" applyFont="1" applyNumberFormat="1">
      <alignment horizontal="right" shrinkToFit="0" vertical="top" wrapText="1"/>
    </xf>
    <xf borderId="15" fillId="21" fontId="69" numFmtId="3" xfId="0" applyAlignment="1" applyBorder="1" applyFont="1" applyNumberFormat="1">
      <alignment horizontal="right" shrinkToFit="0" vertical="top" wrapText="1"/>
    </xf>
    <xf borderId="15" fillId="21" fontId="70" numFmtId="3" xfId="0" applyAlignment="1" applyBorder="1" applyFont="1" applyNumberFormat="1">
      <alignment horizontal="right" shrinkToFit="0" vertical="top" wrapText="1"/>
    </xf>
    <xf borderId="15" fillId="21" fontId="71" numFmtId="3" xfId="0" applyAlignment="1" applyBorder="1" applyFont="1" applyNumberFormat="1">
      <alignment horizontal="right" shrinkToFit="0" vertical="top" wrapText="1"/>
    </xf>
    <xf borderId="15" fillId="21" fontId="71" numFmtId="3" xfId="0" applyAlignment="1" applyBorder="1" applyFont="1" applyNumberFormat="1">
      <alignment shrinkToFit="0" vertical="top" wrapText="1"/>
    </xf>
    <xf borderId="15" fillId="19" fontId="69" numFmtId="3" xfId="0" applyAlignment="1" applyBorder="1" applyFont="1" applyNumberFormat="1">
      <alignment shrinkToFit="0" vertical="top" wrapText="1"/>
    </xf>
    <xf borderId="15" fillId="11" fontId="69" numFmtId="3" xfId="0" applyAlignment="1" applyBorder="1" applyFont="1" applyNumberFormat="1">
      <alignment shrinkToFit="0" vertical="top" wrapText="1"/>
    </xf>
    <xf borderId="15" fillId="19" fontId="70" numFmtId="3" xfId="0" applyAlignment="1" applyBorder="1" applyFont="1" applyNumberFormat="1">
      <alignment shrinkToFit="0" vertical="top" wrapText="1"/>
    </xf>
    <xf borderId="15" fillId="11" fontId="70" numFmtId="3" xfId="0" applyAlignment="1" applyBorder="1" applyFont="1" applyNumberFormat="1">
      <alignment shrinkToFit="0" vertical="top" wrapText="1"/>
    </xf>
    <xf borderId="15" fillId="4" fontId="69" numFmtId="3" xfId="0" applyAlignment="1" applyBorder="1" applyFont="1" applyNumberFormat="1">
      <alignment shrinkToFit="0" vertical="top" wrapText="1"/>
    </xf>
    <xf borderId="15" fillId="4" fontId="70" numFmtId="3" xfId="0" applyAlignment="1" applyBorder="1" applyFont="1" applyNumberFormat="1">
      <alignment shrinkToFit="0" vertical="top" wrapText="1"/>
    </xf>
    <xf borderId="0" fillId="4" fontId="69" numFmtId="168" xfId="0" applyAlignment="1" applyFont="1" applyNumberFormat="1">
      <alignment horizontal="right" shrinkToFit="0" vertical="top" wrapText="1"/>
    </xf>
    <xf borderId="0" fillId="4" fontId="69" numFmtId="3" xfId="0" applyAlignment="1" applyFont="1" applyNumberFormat="1">
      <alignment horizontal="right" shrinkToFit="0" vertical="top" wrapText="1"/>
    </xf>
    <xf borderId="0" fillId="11" fontId="69" numFmtId="3" xfId="0" applyAlignment="1" applyFont="1" applyNumberFormat="1">
      <alignment horizontal="right" shrinkToFit="0" vertical="top" wrapText="1"/>
    </xf>
    <xf borderId="0" fillId="4" fontId="69" numFmtId="3" xfId="0" applyAlignment="1" applyFont="1" applyNumberFormat="1">
      <alignment shrinkToFit="0" vertical="top" wrapText="1"/>
    </xf>
    <xf borderId="0" fillId="11" fontId="69" numFmtId="3" xfId="0" applyAlignment="1" applyFont="1" applyNumberFormat="1">
      <alignment shrinkToFit="0" vertical="top" wrapText="1"/>
    </xf>
    <xf borderId="0" fillId="4" fontId="70" numFmtId="3" xfId="0" applyAlignment="1" applyFont="1" applyNumberFormat="1">
      <alignment horizontal="right" shrinkToFit="0" vertical="top" wrapText="1"/>
    </xf>
    <xf borderId="0" fillId="11" fontId="70" numFmtId="3" xfId="0" applyAlignment="1" applyFont="1" applyNumberFormat="1">
      <alignment horizontal="right" shrinkToFit="0" vertical="top" wrapText="1"/>
    </xf>
    <xf borderId="0" fillId="4" fontId="70" numFmtId="3" xfId="0" applyAlignment="1" applyFont="1" applyNumberFormat="1">
      <alignment shrinkToFit="0" vertical="top" wrapText="1"/>
    </xf>
    <xf borderId="0" fillId="11" fontId="70" numFmtId="3" xfId="0" applyAlignment="1" applyFont="1" applyNumberFormat="1">
      <alignment shrinkToFit="0" vertical="top" wrapText="1"/>
    </xf>
    <xf borderId="0" fillId="4" fontId="71" numFmtId="3" xfId="0" applyAlignment="1" applyFont="1" applyNumberFormat="1">
      <alignment shrinkToFit="0" vertical="top" wrapText="1"/>
    </xf>
    <xf borderId="0" fillId="11" fontId="71" numFmtId="3" xfId="0" applyAlignment="1" applyFont="1" applyNumberFormat="1">
      <alignment shrinkToFit="0" vertical="top" wrapText="1"/>
    </xf>
    <xf borderId="0" fillId="4" fontId="69" numFmtId="0" xfId="0" applyAlignment="1" applyFont="1">
      <alignment horizontal="left" readingOrder="0" shrinkToFit="0" vertical="top" wrapText="0"/>
    </xf>
    <xf borderId="0" fillId="9" fontId="69" numFmtId="0" xfId="0" applyAlignment="1" applyFont="1">
      <alignment horizontal="left" readingOrder="0" shrinkToFit="0" vertical="top" wrapText="0"/>
    </xf>
    <xf borderId="0" fillId="18" fontId="72" numFmtId="168" xfId="0" applyAlignment="1" applyFont="1" applyNumberFormat="1">
      <alignment shrinkToFit="0" vertical="bottom" wrapText="1"/>
    </xf>
    <xf borderId="15" fillId="18" fontId="72" numFmtId="0" xfId="0" applyAlignment="1" applyBorder="1" applyFont="1">
      <alignment shrinkToFit="0" vertical="bottom" wrapText="1"/>
    </xf>
    <xf borderId="15" fillId="18" fontId="73" numFmtId="0" xfId="0" applyAlignment="1" applyBorder="1" applyFont="1">
      <alignment shrinkToFit="0" vertical="bottom" wrapText="1"/>
    </xf>
    <xf borderId="0" fillId="21" fontId="74" numFmtId="168" xfId="0" applyAlignment="1" applyFont="1" applyNumberFormat="1">
      <alignment horizontal="right" vertical="top"/>
    </xf>
    <xf borderId="0" fillId="21" fontId="74" numFmtId="0" xfId="0" applyAlignment="1" applyFont="1">
      <alignment horizontal="right" vertical="top"/>
    </xf>
    <xf borderId="0" fillId="21" fontId="75" numFmtId="0" xfId="0" applyAlignment="1" applyFont="1">
      <alignment horizontal="right" vertical="top"/>
    </xf>
    <xf borderId="0" fillId="21" fontId="74" numFmtId="3" xfId="0" applyAlignment="1" applyFont="1" applyNumberFormat="1">
      <alignment horizontal="right" vertical="top"/>
    </xf>
    <xf borderId="0" fillId="21" fontId="75" numFmtId="3" xfId="0" applyAlignment="1" applyFont="1" applyNumberFormat="1">
      <alignment horizontal="right" vertical="top"/>
    </xf>
    <xf borderId="0" fillId="4" fontId="74" numFmtId="168" xfId="0" applyAlignment="1" applyFont="1" applyNumberFormat="1">
      <alignment horizontal="right" vertical="top"/>
    </xf>
    <xf borderId="0" fillId="4" fontId="74" numFmtId="0" xfId="0" applyAlignment="1" applyFont="1">
      <alignment horizontal="right" vertical="top"/>
    </xf>
    <xf borderId="0" fillId="4" fontId="75" numFmtId="0" xfId="0" applyAlignment="1" applyFont="1">
      <alignment horizontal="right" vertical="top"/>
    </xf>
    <xf borderId="0" fillId="4" fontId="74" numFmtId="3" xfId="0" applyAlignment="1" applyFont="1" applyNumberFormat="1">
      <alignment horizontal="right" vertical="top"/>
    </xf>
    <xf borderId="0" fillId="4" fontId="75" numFmtId="3" xfId="0" applyAlignment="1" applyFont="1" applyNumberFormat="1">
      <alignment horizontal="right" vertical="top"/>
    </xf>
    <xf borderId="0" fillId="19" fontId="74" numFmtId="168" xfId="0" applyAlignment="1" applyFont="1" applyNumberFormat="1">
      <alignment horizontal="right" vertical="top"/>
    </xf>
    <xf borderId="0" fillId="19" fontId="74" numFmtId="0" xfId="0" applyAlignment="1" applyFont="1">
      <alignment horizontal="right" vertical="top"/>
    </xf>
    <xf borderId="0" fillId="19" fontId="75" numFmtId="0" xfId="0" applyAlignment="1" applyFont="1">
      <alignment horizontal="right" vertical="top"/>
    </xf>
    <xf borderId="0" fillId="19" fontId="74" numFmtId="3" xfId="0" applyAlignment="1" applyFont="1" applyNumberFormat="1">
      <alignment horizontal="right" vertical="top"/>
    </xf>
    <xf borderId="0" fillId="19" fontId="75" numFmtId="3" xfId="0" applyAlignment="1" applyFont="1" applyNumberFormat="1">
      <alignment horizontal="right" vertical="top"/>
    </xf>
    <xf borderId="0" fillId="19" fontId="75" numFmtId="2" xfId="0" applyAlignment="1" applyFont="1" applyNumberFormat="1">
      <alignment horizontal="right" vertical="top"/>
    </xf>
    <xf borderId="0" fillId="0" fontId="32" numFmtId="168" xfId="0" applyFont="1" applyNumberFormat="1"/>
    <xf borderId="2" fillId="4" fontId="76" numFmtId="0" xfId="0" applyAlignment="1" applyBorder="1" applyFont="1">
      <alignment readingOrder="0"/>
    </xf>
    <xf borderId="4" fillId="4" fontId="76" numFmtId="0" xfId="0" applyAlignment="1" applyBorder="1" applyFont="1">
      <alignment readingOrder="0"/>
    </xf>
    <xf borderId="1" fillId="0" fontId="76" numFmtId="0" xfId="0" applyBorder="1" applyFont="1"/>
    <xf borderId="1" fillId="7" fontId="76" numFmtId="0" xfId="0" applyBorder="1" applyFont="1"/>
    <xf borderId="5" fillId="7" fontId="76" numFmtId="0" xfId="0" applyBorder="1" applyFont="1"/>
    <xf borderId="0" fillId="0" fontId="76" numFmtId="165" xfId="0" applyFont="1" applyNumberFormat="1"/>
    <xf borderId="0" fillId="0" fontId="76" numFmtId="0" xfId="0" applyFont="1"/>
    <xf borderId="0" fillId="0" fontId="76" numFmtId="168" xfId="0" applyFont="1" applyNumberFormat="1"/>
    <xf borderId="4" fillId="0" fontId="76" numFmtId="0" xfId="0" applyBorder="1" applyFont="1"/>
    <xf borderId="5" fillId="0" fontId="76" numFmtId="165" xfId="0" applyBorder="1" applyFont="1" applyNumberFormat="1"/>
    <xf borderId="0" fillId="0" fontId="21" numFmtId="168" xfId="0" applyFont="1" applyNumberFormat="1"/>
    <xf borderId="2" fillId="4" fontId="77" numFmtId="169" xfId="0" applyAlignment="1" applyBorder="1" applyFont="1" applyNumberFormat="1">
      <alignment readingOrder="0" vertical="bottom"/>
    </xf>
    <xf borderId="0" fillId="4" fontId="77" numFmtId="169" xfId="0" applyAlignment="1" applyFont="1" applyNumberFormat="1">
      <alignment readingOrder="0" vertical="bottom"/>
    </xf>
    <xf borderId="3" fillId="7" fontId="77" numFmtId="169" xfId="0" applyAlignment="1" applyBorder="1" applyFont="1" applyNumberFormat="1">
      <alignment readingOrder="0" vertical="bottom"/>
    </xf>
    <xf borderId="0" fillId="4" fontId="77" numFmtId="0" xfId="0" applyAlignment="1" applyFont="1">
      <alignment vertical="bottom"/>
    </xf>
    <xf borderId="3" fillId="7" fontId="77" numFmtId="0" xfId="0" applyAlignment="1" applyBorder="1" applyFont="1">
      <alignment vertical="bottom"/>
    </xf>
    <xf borderId="2" fillId="4" fontId="77" numFmtId="0" xfId="0" applyAlignment="1" applyBorder="1" applyFont="1">
      <alignment readingOrder="0" vertical="bottom"/>
    </xf>
    <xf borderId="0" fillId="0" fontId="21" numFmtId="0" xfId="0" applyFont="1"/>
    <xf borderId="3" fillId="7" fontId="21" numFmtId="0" xfId="0" applyBorder="1" applyFont="1"/>
    <xf borderId="3" fillId="4" fontId="77" numFmtId="165" xfId="0" applyAlignment="1" applyBorder="1" applyFont="1" applyNumberFormat="1">
      <alignment vertical="bottom"/>
    </xf>
    <xf borderId="0" fillId="0" fontId="21" numFmtId="0" xfId="0" applyAlignment="1" applyFont="1">
      <alignment readingOrder="0"/>
    </xf>
    <xf borderId="2" fillId="0" fontId="21" numFmtId="0" xfId="0" applyAlignment="1" applyBorder="1" applyFont="1">
      <alignment horizontal="center" readingOrder="0" shrinkToFit="0" vertical="bottom" wrapText="1"/>
    </xf>
    <xf borderId="0" fillId="0" fontId="21" numFmtId="0" xfId="0" applyAlignment="1" applyFont="1">
      <alignment horizontal="center" readingOrder="0" shrinkToFit="0" vertical="bottom" wrapText="1"/>
    </xf>
    <xf borderId="3" fillId="7" fontId="21" numFmtId="0" xfId="0" applyAlignment="1" applyBorder="1" applyFont="1">
      <alignment horizontal="center" readingOrder="0" shrinkToFit="0" vertical="bottom" wrapText="1"/>
    </xf>
    <xf borderId="16" fillId="7" fontId="21" numFmtId="0" xfId="0" applyAlignment="1" applyBorder="1" applyFont="1">
      <alignment horizontal="center" readingOrder="0" shrinkToFit="0" wrapText="1"/>
    </xf>
    <xf borderId="5" fillId="0" fontId="21" numFmtId="165" xfId="0" applyAlignment="1" applyBorder="1" applyFont="1" applyNumberFormat="1">
      <alignment horizontal="center" readingOrder="0" shrinkToFit="0" vertical="bottom" wrapText="1"/>
    </xf>
    <xf borderId="0" fillId="0" fontId="21" numFmtId="0" xfId="0" applyAlignment="1" applyFont="1">
      <alignment readingOrder="0" shrinkToFit="0" vertical="bottom" wrapText="1"/>
    </xf>
    <xf borderId="0" fillId="4" fontId="78" numFmtId="0" xfId="0" applyAlignment="1" applyFont="1">
      <alignment horizontal="left" readingOrder="0" shrinkToFit="0" wrapText="1"/>
    </xf>
    <xf borderId="0" fillId="0" fontId="21" numFmtId="168" xfId="0" applyAlignment="1" applyFont="1" applyNumberFormat="1">
      <alignment horizontal="center" vertical="bottom"/>
    </xf>
    <xf borderId="3" fillId="7" fontId="21" numFmtId="0" xfId="0" applyAlignment="1" applyBorder="1" applyFont="1">
      <alignment vertical="bottom"/>
    </xf>
    <xf borderId="3" fillId="7" fontId="21" numFmtId="0" xfId="0" applyAlignment="1" applyBorder="1" applyFont="1">
      <alignment readingOrder="0" vertical="bottom"/>
    </xf>
    <xf borderId="17" fillId="7" fontId="77" numFmtId="0" xfId="0" applyAlignment="1" applyBorder="1" applyFont="1">
      <alignment horizontal="right" vertical="bottom"/>
    </xf>
    <xf borderId="3" fillId="0" fontId="21" numFmtId="165" xfId="0" applyAlignment="1" applyBorder="1" applyFont="1" applyNumberFormat="1">
      <alignment vertical="bottom"/>
    </xf>
    <xf borderId="2" fillId="0" fontId="21" numFmtId="165" xfId="0" applyAlignment="1" applyBorder="1" applyFont="1" applyNumberFormat="1">
      <alignment vertical="bottom"/>
    </xf>
    <xf borderId="0" fillId="0" fontId="21" numFmtId="165" xfId="0" applyAlignment="1" applyFont="1" applyNumberFormat="1">
      <alignment vertical="bottom"/>
    </xf>
    <xf borderId="3" fillId="7" fontId="21" numFmtId="165" xfId="0" applyAlignment="1" applyBorder="1" applyFont="1" applyNumberFormat="1">
      <alignment vertical="bottom"/>
    </xf>
    <xf borderId="0" fillId="0" fontId="21" numFmtId="1" xfId="0" applyFont="1" applyNumberFormat="1"/>
    <xf borderId="1" fillId="0" fontId="77" numFmtId="168" xfId="0" applyAlignment="1" applyBorder="1" applyFont="1" applyNumberFormat="1">
      <alignment horizontal="center" vertical="bottom"/>
    </xf>
    <xf borderId="2" fillId="0" fontId="77" numFmtId="9" xfId="0" applyAlignment="1" applyBorder="1" applyFont="1" applyNumberFormat="1">
      <alignment horizontal="right" vertical="bottom"/>
    </xf>
    <xf borderId="0" fillId="0" fontId="77" numFmtId="9" xfId="0" applyAlignment="1" applyFont="1" applyNumberFormat="1">
      <alignment horizontal="right" vertical="bottom"/>
    </xf>
    <xf borderId="3" fillId="7" fontId="77" numFmtId="9" xfId="0" applyAlignment="1" applyBorder="1" applyFont="1" applyNumberFormat="1">
      <alignment horizontal="right" vertical="bottom"/>
    </xf>
    <xf borderId="16" fillId="7" fontId="77" numFmtId="0" xfId="0" applyAlignment="1" applyBorder="1" applyFont="1">
      <alignment horizontal="right" vertical="bottom"/>
    </xf>
    <xf borderId="3" fillId="0" fontId="77" numFmtId="165" xfId="0" applyAlignment="1" applyBorder="1" applyFont="1" applyNumberFormat="1">
      <alignment horizontal="right" vertical="bottom"/>
    </xf>
    <xf borderId="1" fillId="0" fontId="21" numFmtId="0" xfId="0" applyAlignment="1" applyBorder="1" applyFont="1">
      <alignment vertical="bottom"/>
    </xf>
    <xf borderId="3" fillId="7" fontId="77" numFmtId="0" xfId="0" applyAlignment="1" applyBorder="1" applyFont="1">
      <alignment horizontal="right" readingOrder="0" vertical="bottom"/>
    </xf>
    <xf borderId="3" fillId="7" fontId="55" numFmtId="3" xfId="0" applyAlignment="1" applyBorder="1" applyFont="1" applyNumberFormat="1">
      <alignment readingOrder="0"/>
    </xf>
    <xf borderId="3" fillId="7" fontId="21" numFmtId="3" xfId="0" applyAlignment="1" applyBorder="1" applyFont="1" applyNumberFormat="1">
      <alignment readingOrder="0" vertical="bottom"/>
    </xf>
    <xf borderId="0" fillId="0" fontId="21" numFmtId="168" xfId="0" applyAlignment="1" applyFont="1" applyNumberFormat="1">
      <alignment readingOrder="0"/>
    </xf>
    <xf borderId="3" fillId="7" fontId="21" numFmtId="3" xfId="0" applyAlignment="1" applyBorder="1" applyFont="1" applyNumberFormat="1">
      <alignment vertical="bottom"/>
    </xf>
    <xf borderId="3" fillId="7" fontId="21" numFmtId="3" xfId="0" applyAlignment="1" applyBorder="1" applyFont="1" applyNumberFormat="1">
      <alignment readingOrder="0"/>
    </xf>
    <xf borderId="0" fillId="8" fontId="21" numFmtId="0" xfId="0" applyAlignment="1" applyFont="1">
      <alignment readingOrder="0" vertical="bottom"/>
    </xf>
    <xf borderId="0" fillId="8" fontId="55" numFmtId="3" xfId="0" applyAlignment="1" applyFont="1" applyNumberFormat="1">
      <alignment readingOrder="0"/>
    </xf>
    <xf borderId="0" fillId="8" fontId="21" numFmtId="3" xfId="0" applyAlignment="1" applyFont="1" applyNumberFormat="1">
      <alignment readingOrder="0" vertical="bottom"/>
    </xf>
    <xf borderId="0" fillId="8" fontId="55" numFmtId="3" xfId="0" applyAlignment="1" applyFont="1" applyNumberFormat="1">
      <alignment readingOrder="0" vertical="top"/>
    </xf>
    <xf borderId="0" fillId="8" fontId="55" numFmtId="0" xfId="0" applyAlignment="1" applyFont="1">
      <alignment readingOrder="0"/>
    </xf>
    <xf borderId="2" fillId="0" fontId="21" numFmtId="0" xfId="0" applyAlignment="1" applyBorder="1" applyFont="1">
      <alignment readingOrder="0"/>
    </xf>
    <xf borderId="3" fillId="7" fontId="21" numFmtId="0" xfId="0" applyAlignment="1" applyBorder="1" applyFont="1">
      <alignment readingOrder="0"/>
    </xf>
    <xf borderId="0" fillId="2" fontId="55" numFmtId="0" xfId="0" applyAlignment="1" applyFont="1">
      <alignment readingOrder="0"/>
    </xf>
    <xf borderId="15" fillId="7" fontId="55" numFmtId="3" xfId="0" applyAlignment="1" applyBorder="1" applyFont="1" applyNumberFormat="1">
      <alignment readingOrder="0" vertical="top"/>
    </xf>
    <xf borderId="0" fillId="0" fontId="21" numFmtId="3" xfId="0" applyAlignment="1" applyFont="1" applyNumberFormat="1">
      <alignment readingOrder="0"/>
    </xf>
    <xf borderId="0" fillId="7" fontId="21" numFmtId="0" xfId="0" applyAlignment="1" applyFont="1">
      <alignment readingOrder="0"/>
    </xf>
    <xf borderId="3" fillId="7" fontId="55" numFmtId="3" xfId="0" applyAlignment="1" applyBorder="1" applyFont="1" applyNumberFormat="1">
      <alignment readingOrder="0" vertical="top"/>
    </xf>
    <xf borderId="0" fillId="0" fontId="77" numFmtId="165" xfId="0" applyAlignment="1" applyFont="1" applyNumberFormat="1">
      <alignment horizontal="right" vertical="bottom"/>
    </xf>
    <xf borderId="0" fillId="0" fontId="48" numFmtId="4" xfId="0" applyFont="1" applyNumberFormat="1"/>
    <xf borderId="0" fillId="23" fontId="9" numFmtId="0" xfId="0" applyAlignment="1" applyFill="1" applyFont="1">
      <alignment readingOrder="0" shrinkToFit="0" wrapText="1"/>
    </xf>
    <xf borderId="0" fillId="23" fontId="77" numFmtId="0" xfId="0" applyAlignment="1" applyFont="1">
      <alignment readingOrder="0" shrinkToFit="0" wrapText="1"/>
    </xf>
    <xf borderId="0" fillId="23" fontId="77" numFmtId="4" xfId="0" applyAlignment="1" applyFont="1" applyNumberFormat="1">
      <alignment shrinkToFit="0" wrapText="1"/>
    </xf>
    <xf borderId="4" fillId="23" fontId="34" numFmtId="0" xfId="0" applyAlignment="1" applyBorder="1" applyFont="1">
      <alignment horizontal="left" readingOrder="0" shrinkToFit="0" wrapText="1"/>
    </xf>
    <xf borderId="1" fillId="23" fontId="34" numFmtId="0" xfId="0" applyAlignment="1" applyBorder="1" applyFont="1">
      <alignment horizontal="left" shrinkToFit="0" wrapText="1"/>
    </xf>
    <xf borderId="1" fillId="23" fontId="77" numFmtId="0" xfId="0" applyAlignment="1" applyBorder="1" applyFont="1">
      <alignment horizontal="left" readingOrder="0" shrinkToFit="0" wrapText="1"/>
    </xf>
    <xf borderId="1" fillId="23" fontId="77" numFmtId="0" xfId="0" applyAlignment="1" applyBorder="1" applyFont="1">
      <alignment horizontal="left" shrinkToFit="0" wrapText="1"/>
    </xf>
    <xf borderId="1" fillId="23" fontId="34" numFmtId="0" xfId="0" applyAlignment="1" applyBorder="1" applyFont="1">
      <alignment shrinkToFit="0" wrapText="1"/>
    </xf>
    <xf borderId="1" fillId="23" fontId="79" numFmtId="0" xfId="0" applyAlignment="1" applyBorder="1" applyFont="1">
      <alignment horizontal="left" readingOrder="0" shrinkToFit="0" wrapText="1"/>
    </xf>
    <xf borderId="5" fillId="23" fontId="77" numFmtId="0" xfId="0" applyAlignment="1" applyBorder="1" applyFont="1">
      <alignment horizontal="left" shrinkToFit="0" wrapText="1"/>
    </xf>
    <xf borderId="0" fillId="23" fontId="80" numFmtId="4" xfId="0" applyAlignment="1" applyFont="1" applyNumberFormat="1">
      <alignment horizontal="left" readingOrder="0"/>
    </xf>
    <xf borderId="0" fillId="23" fontId="81" numFmtId="0" xfId="0" applyAlignment="1" applyFont="1">
      <alignment readingOrder="0" vertical="bottom"/>
    </xf>
    <xf borderId="0" fillId="23" fontId="81" numFmtId="0" xfId="0" applyAlignment="1" applyFont="1">
      <alignment vertical="bottom"/>
    </xf>
    <xf borderId="2" fillId="23" fontId="32" numFmtId="0" xfId="0" applyBorder="1" applyFont="1"/>
    <xf borderId="0" fillId="23" fontId="32" numFmtId="0" xfId="0" applyFont="1"/>
    <xf borderId="0" fillId="23" fontId="21" numFmtId="0" xfId="0" applyFont="1"/>
    <xf borderId="0" fillId="23" fontId="32" numFmtId="0" xfId="0" applyAlignment="1" applyFont="1">
      <alignment readingOrder="0"/>
    </xf>
    <xf borderId="3" fillId="23" fontId="32" numFmtId="0" xfId="0" applyAlignment="1" applyBorder="1" applyFont="1">
      <alignment readingOrder="0"/>
    </xf>
    <xf borderId="0" fillId="0" fontId="81" numFmtId="4" xfId="0" applyAlignment="1" applyFont="1" applyNumberFormat="1">
      <alignment vertical="bottom"/>
    </xf>
    <xf borderId="2" fillId="23" fontId="21" numFmtId="0" xfId="0" applyAlignment="1" applyBorder="1" applyFont="1">
      <alignment readingOrder="0"/>
    </xf>
    <xf borderId="0" fillId="23" fontId="21" numFmtId="9" xfId="0" applyAlignment="1" applyFont="1" applyNumberFormat="1">
      <alignment horizontal="center" readingOrder="0"/>
    </xf>
    <xf borderId="0" fillId="23" fontId="21" numFmtId="165" xfId="0" applyAlignment="1" applyFont="1" applyNumberFormat="1">
      <alignment horizontal="center" readingOrder="0"/>
    </xf>
    <xf borderId="3" fillId="23" fontId="32" numFmtId="0" xfId="0" applyBorder="1" applyFont="1"/>
    <xf borderId="0" fillId="23" fontId="21" numFmtId="4" xfId="0" applyFont="1" applyNumberFormat="1"/>
    <xf borderId="0" fillId="23" fontId="0" numFmtId="165" xfId="0" applyAlignment="1" applyFont="1" applyNumberFormat="1">
      <alignment horizontal="center" readingOrder="0"/>
    </xf>
    <xf borderId="2" fillId="23" fontId="21" numFmtId="0" xfId="0" applyAlignment="1" applyBorder="1" applyFont="1">
      <alignment horizontal="right" readingOrder="0"/>
    </xf>
    <xf borderId="0" fillId="23" fontId="32" numFmtId="0" xfId="0" applyAlignment="1" applyFont="1">
      <alignment horizontal="center" readingOrder="0"/>
    </xf>
    <xf borderId="2" fillId="23" fontId="21" numFmtId="169" xfId="0" applyAlignment="1" applyBorder="1" applyFont="1" applyNumberFormat="1">
      <alignment horizontal="right" readingOrder="0"/>
    </xf>
    <xf borderId="0" fillId="23" fontId="48" numFmtId="0" xfId="0" applyFont="1"/>
    <xf borderId="0" fillId="23" fontId="48" numFmtId="4" xfId="0" applyFont="1" applyNumberFormat="1"/>
    <xf borderId="7" fillId="23" fontId="21" numFmtId="169" xfId="0" applyAlignment="1" applyBorder="1" applyFont="1" applyNumberFormat="1">
      <alignment horizontal="right" readingOrder="0"/>
    </xf>
    <xf borderId="6" fillId="23" fontId="21" numFmtId="0" xfId="0" applyBorder="1" applyFont="1"/>
    <xf borderId="6" fillId="23" fontId="32" numFmtId="0" xfId="0" applyBorder="1" applyFont="1"/>
    <xf borderId="6" fillId="23" fontId="32" numFmtId="0" xfId="0" applyAlignment="1" applyBorder="1" applyFont="1">
      <alignment horizontal="center" readingOrder="0"/>
    </xf>
    <xf borderId="6" fillId="23" fontId="32" numFmtId="0" xfId="0" applyAlignment="1" applyBorder="1" applyFont="1">
      <alignment readingOrder="0"/>
    </xf>
    <xf borderId="8" fillId="23" fontId="32" numFmtId="0" xfId="0" applyBorder="1" applyFont="1"/>
    <xf borderId="0" fillId="0" fontId="82" numFmtId="0" xfId="0" applyAlignment="1" applyFont="1">
      <alignment horizontal="center" readingOrder="0"/>
    </xf>
    <xf borderId="0" fillId="0" fontId="83" numFmtId="0" xfId="0" applyAlignment="1" applyFont="1">
      <alignment horizontal="center" readingOrder="0"/>
    </xf>
    <xf borderId="0" fillId="4" fontId="84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12" Type="http://schemas.openxmlformats.org/officeDocument/2006/relationships/worksheet" Target="worksheets/sheet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Fully Vaccinated among weekly COVID-19 Cases</a:t>
            </a:r>
          </a:p>
        </c:rich>
      </c:tx>
      <c:layout>
        <c:manualLayout>
          <c:xMode val="edge"/>
          <c:yMode val="edge"/>
          <c:x val="0.027142857142857142"/>
          <c:y val="0.05"/>
        </c:manualLayout>
      </c:layout>
      <c:overlay val="0"/>
    </c:title>
    <c:plotArea>
      <c:layout/>
      <c:barChart>
        <c:barDir val="col"/>
        <c:ser>
          <c:idx val="1"/>
          <c:order val="1"/>
          <c:tx>
            <c:v>Fully Vaccinated among All  Cases</c:v>
          </c:tx>
          <c:spPr>
            <a:solidFill>
              <a:srgbClr val="0535D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Status'!$B$9:$B$31</c:f>
            </c:strRef>
          </c:cat>
          <c:val>
            <c:numRef>
              <c:f>'PHAC1 Cases by Status'!$H$9:$H$31</c:f>
              <c:numCache/>
            </c:numRef>
          </c:val>
        </c:ser>
        <c:ser>
          <c:idx val="2"/>
          <c:order val="2"/>
          <c:tx>
            <c:v>Fully Vaccinated among All Hospitalizations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Status'!$B$9:$B$31</c:f>
            </c:strRef>
          </c:cat>
          <c:val>
            <c:numRef>
              <c:f>'PHAC1 Cases by Status'!$L$9:$L$31</c:f>
              <c:numCache/>
            </c:numRef>
          </c:val>
        </c:ser>
        <c:ser>
          <c:idx val="3"/>
          <c:order val="3"/>
          <c:tx>
            <c:v>Fully Vaccinated among All Deaths</c:v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Status'!$B$9:$B$31</c:f>
            </c:strRef>
          </c:cat>
          <c:val>
            <c:numRef>
              <c:f>'PHAC1 Cases by Status'!$P$9:$P$31</c:f>
              <c:numCache/>
            </c:numRef>
          </c:val>
        </c:ser>
        <c:axId val="1139919462"/>
        <c:axId val="1464705803"/>
      </c:barChart>
      <c:lineChart>
        <c:varyColors val="0"/>
        <c:ser>
          <c:idx val="0"/>
          <c:order val="0"/>
          <c:tx>
            <c:strRef>
              <c:f>'PHAC1 Cases by Status'!$C$4:$C$8</c:f>
            </c:strRef>
          </c:tx>
          <c:spPr>
            <a:ln cmpd="sng" w="38100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dPt>
            <c:idx val="9"/>
            <c:marker>
              <c:symbol val="none"/>
            </c:marker>
          </c:dPt>
          <c:cat>
            <c:strRef>
              <c:f>'PHAC1 Cases by Status'!$B$9:$B$31</c:f>
            </c:strRef>
          </c:cat>
          <c:val>
            <c:numRef>
              <c:f>'PHAC1 Cases by Status'!$C$9:$C$31</c:f>
              <c:numCache/>
            </c:numRef>
          </c:val>
          <c:smooth val="0"/>
        </c:ser>
        <c:axId val="1139919462"/>
        <c:axId val="1464705803"/>
      </c:lineChart>
      <c:catAx>
        <c:axId val="1139919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705803"/>
      </c:catAx>
      <c:valAx>
        <c:axId val="1464705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919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Deaths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'PHAC1 Cases by Status'!$M$4:$M$8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Status'!$B$9:$B$31</c:f>
            </c:strRef>
          </c:cat>
          <c:val>
            <c:numRef>
              <c:f>'PHAC1 Cases by Status'!$M$9:$M$31</c:f>
              <c:numCache/>
            </c:numRef>
          </c:val>
        </c:ser>
        <c:ser>
          <c:idx val="1"/>
          <c:order val="1"/>
          <c:tx>
            <c:strRef>
              <c:f>'PHAC1 Cases by Status'!$O$4:$O$8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'PHAC1 Cases by Status'!$B$9:$B$31</c:f>
            </c:strRef>
          </c:cat>
          <c:val>
            <c:numRef>
              <c:f>'PHAC1 Cases by Status'!$O$9:$O$31</c:f>
              <c:numCache/>
            </c:numRef>
          </c:val>
        </c:ser>
        <c:axId val="2112985"/>
        <c:axId val="2000830995"/>
      </c:barChart>
      <c:catAx>
        <c:axId val="2112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830995"/>
      </c:catAx>
      <c:valAx>
        <c:axId val="2000830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COVID-19 vaccine serious adverse reactions in Canada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'Side Effects 2022-02-05'!$M$1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2022-02-05'!$M$2:$M$61</c:f>
              <c:numCache/>
            </c:numRef>
          </c:val>
        </c:ser>
        <c:ser>
          <c:idx val="1"/>
          <c:order val="1"/>
          <c:tx>
            <c:strRef>
              <c:f>'Side Effects 2022-02-05'!$V$1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2022-02-05'!$V$2:$V$61</c:f>
              <c:numCache/>
            </c:numRef>
          </c:val>
        </c:ser>
        <c:ser>
          <c:idx val="2"/>
          <c:order val="2"/>
          <c:tx>
            <c:strRef>
              <c:f>'Side Effects 2022-02-05'!$AE$1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2022-02-05'!$AE$2:$AE$61</c:f>
              <c:numCache/>
            </c:numRef>
          </c:val>
        </c:ser>
        <c:overlap val="100"/>
        <c:axId val="1816227036"/>
        <c:axId val="18038863"/>
      </c:barChart>
      <c:catAx>
        <c:axId val="1816227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8863"/>
      </c:catAx>
      <c:valAx>
        <c:axId val="18038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227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Weekly serious reports-18plus, Weekly serious reports-12to17 and Weekly serious reports-5to11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'Side Effects 2022-02-05'!$M$1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2022-02-05'!$M$2:$M$61</c:f>
              <c:numCache/>
            </c:numRef>
          </c:val>
        </c:ser>
        <c:ser>
          <c:idx val="1"/>
          <c:order val="1"/>
          <c:tx>
            <c:strRef>
              <c:f>'Side Effects 2022-02-05'!$V$1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2022-02-05'!$V$2:$V$61</c:f>
              <c:numCache/>
            </c:numRef>
          </c:val>
        </c:ser>
        <c:ser>
          <c:idx val="2"/>
          <c:order val="2"/>
          <c:tx>
            <c:strRef>
              <c:f>'Side Effects 2022-02-05'!$AE$1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2022-02-05'!$AE$2:$AE$61</c:f>
              <c:numCache/>
            </c:numRef>
          </c:val>
        </c:ser>
        <c:overlap val="100"/>
        <c:axId val="736039159"/>
        <c:axId val="2019530082"/>
      </c:barChart>
      <c:catAx>
        <c:axId val="736039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 report received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530082"/>
      </c:catAx>
      <c:valAx>
        <c:axId val="2019530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039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'Side Effects 2022-02-05'!$Q$1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2022-02-05'!$Q$2:$Q$61</c:f>
              <c:numCache/>
            </c:numRef>
          </c:val>
        </c:ser>
        <c:ser>
          <c:idx val="1"/>
          <c:order val="1"/>
          <c:tx>
            <c:strRef>
              <c:f>'Side Effects 2022-02-05'!$Z$1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'Side Effects 2022-02-05'!$A$2:$A$61</c:f>
            </c:strRef>
          </c:cat>
          <c:val>
            <c:numRef>
              <c:f>'Side Effects 2022-02-05'!$Z$2:$Z$61</c:f>
              <c:numCache/>
            </c:numRef>
          </c:val>
        </c:ser>
        <c:ser>
          <c:idx val="2"/>
          <c:order val="2"/>
          <c:tx>
            <c:strRef>
              <c:f>'Side Effects 2022-02-05'!$AI$1</c:f>
            </c:strRef>
          </c:tx>
          <c:cat>
            <c:strRef>
              <c:f>'Side Effects 2022-02-05'!$A$2:$A$61</c:f>
            </c:strRef>
          </c:cat>
          <c:val>
            <c:numRef>
              <c:f>'Side Effects 2022-02-05'!$AI$2:$AI$61</c:f>
              <c:numCache/>
            </c:numRef>
          </c:val>
        </c:ser>
        <c:overlap val="100"/>
        <c:axId val="996116899"/>
        <c:axId val="992774281"/>
      </c:barChart>
      <c:catAx>
        <c:axId val="9961168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774281"/>
      </c:catAx>
      <c:valAx>
        <c:axId val="992774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1168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</xdr:row>
      <xdr:rowOff>66675</xdr:rowOff>
    </xdr:from>
    <xdr:ext cx="4752975" cy="33051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2</xdr:row>
      <xdr:rowOff>-123825</xdr:rowOff>
    </xdr:from>
    <xdr:ext cx="4838700" cy="33051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1</xdr:row>
      <xdr:rowOff>9525</xdr:rowOff>
    </xdr:from>
    <xdr:ext cx="4895850" cy="334327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19</xdr:row>
      <xdr:rowOff>180975</xdr:rowOff>
    </xdr:from>
    <xdr:ext cx="5038725" cy="34290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238125</xdr:colOff>
      <xdr:row>19</xdr:row>
      <xdr:rowOff>180975</xdr:rowOff>
    </xdr:from>
    <xdr:ext cx="4943475" cy="334327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6</xdr:row>
      <xdr:rowOff>104775</xdr:rowOff>
    </xdr:from>
    <xdr:ext cx="6610350" cy="4086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0</xdr:row>
      <xdr:rowOff>0</xdr:rowOff>
    </xdr:from>
    <xdr:ext cx="9477375" cy="5505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18</xdr:row>
      <xdr:rowOff>57150</xdr:rowOff>
    </xdr:from>
    <xdr:ext cx="6705600" cy="41433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866775</xdr:colOff>
      <xdr:row>16</xdr:row>
      <xdr:rowOff>180975</xdr:rowOff>
    </xdr:from>
    <xdr:ext cx="5153025" cy="3181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hyperlink" Target="https://www.ivim.ca/data" TargetMode="External"/><Relationship Id="rId3" Type="http://schemas.openxmlformats.org/officeDocument/2006/relationships/hyperlink" Target="http://ivim.ca/data/phac1/2022-03-24-PHAC1.pdf" TargetMode="External"/><Relationship Id="rId4" Type="http://schemas.openxmlformats.org/officeDocument/2006/relationships/hyperlink" Target="http://ivim.ca/data/phac1/2022-03-18-PHAC1.pdf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ivim.ca/data/phac1/2022-03-11-PHAC1.pdf" TargetMode="External"/><Relationship Id="rId6" Type="http://schemas.openxmlformats.org/officeDocument/2006/relationships/hyperlink" Target="http://ivim.ca/data/phac1/2022-03-04-PHAC1.pdf" TargetMode="External"/><Relationship Id="rId7" Type="http://schemas.openxmlformats.org/officeDocument/2006/relationships/hyperlink" Target="https://github.com/IVI-M/vitals/raw/main/docs/COVID-19%20epidemiology%20updates/07-July%2017%20(reported%20August%2011%2C%202021)Epidemiological-summary-of-COVID-19-cases-in-Canada-Canada.ca.pdf" TargetMode="External"/><Relationship Id="rId8" Type="http://schemas.openxmlformats.org/officeDocument/2006/relationships/hyperlink" Target="https://github.com/IVI-M/vitals/raw/main/docs/COVID-19%20epidemiology%20updates/07-July%2010(reported%20July%2030)%2C%202021%20Epidemiological-summary-of-COVID-19-cases-in-Canada-Canada.ca.pdf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eb.archive.org/web/20220221233643/https://health-infobase.canada.ca/covid-19/epidemiological-summary-covid-19-cases.html" TargetMode="External"/><Relationship Id="rId2" Type="http://schemas.openxmlformats.org/officeDocument/2006/relationships/hyperlink" Target="https://web.archive.org/web/20220302070813/https://health-infobase.canada.ca/covid-19/epidemiological-summary-covid-19-cases.html" TargetMode="External"/><Relationship Id="rId3" Type="http://schemas.openxmlformats.org/officeDocument/2006/relationships/hyperlink" Target="https://web.archive.org/web/20220306140040/https://health-infobase.canada.ca/covid-19/epidemiological-summary-covid-19-cases.html" TargetMode="External"/><Relationship Id="rId4" Type="http://schemas.openxmlformats.org/officeDocument/2006/relationships/hyperlink" Target="https://web.archive.org/web/20220311115441/https://health-infobase.canada.ca/covid-19/epidemiological-summary-covid-19-cases.html" TargetMode="External"/><Relationship Id="rId5" Type="http://schemas.openxmlformats.org/officeDocument/2006/relationships/hyperlink" Target="https://health-infobase.canada.ca/covid-19/epidemiological-summary-covid-19-cases.html" TargetMode="External"/><Relationship Id="rId6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vim.ca/app" TargetMode="External"/><Relationship Id="rId2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ealth-infobase.canada.ca/covid-19/epidemiological-summary-covid-19-cases.html" TargetMode="External"/><Relationship Id="rId2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vim.ca/data" TargetMode="External"/><Relationship Id="rId2" Type="http://schemas.openxmlformats.org/officeDocument/2006/relationships/hyperlink" Target="https://health-infobase.canada.ca/covid-19/epidemiological-summary-covid-19-cases.html" TargetMode="External"/><Relationship Id="rId3" Type="http://schemas.openxmlformats.org/officeDocument/2006/relationships/hyperlink" Target="http://web.archive.org/" TargetMode="External"/><Relationship Id="rId4" Type="http://schemas.openxmlformats.org/officeDocument/2006/relationships/hyperlink" Target="https://github.com/open-canada/vitals/tree/main/docs/COVID-19%20epidemiology%20updates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health-infobase.canada.ca/covid-19/vaccine-safety" TargetMode="External"/><Relationship Id="rId6" Type="http://schemas.openxmlformats.org/officeDocument/2006/relationships/hyperlink" Target="https://health-infobase.canada.ca/covid-19/vaccine-safety/archive/2021-09-24/index.html" TargetMode="External"/><Relationship Id="rId7" Type="http://schemas.openxmlformats.org/officeDocument/2006/relationships/hyperlink" Target="https://www.gov.uk/government/publications/coronavirus-covid-19-vaccine-adverse-reactions" TargetMode="External"/><Relationship Id="rId8" Type="http://schemas.openxmlformats.org/officeDocument/2006/relationships/hyperlink" Target="https://health-infobase.canada.ca/covid-19/vaccination-coverage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8.0" topLeftCell="D9" activePane="bottomRight" state="frozen"/>
      <selection activeCell="D1" sqref="D1" pane="topRight"/>
      <selection activeCell="A9" sqref="A9" pane="bottomLeft"/>
      <selection activeCell="D9" sqref="D9" pane="bottomRight"/>
    </sheetView>
  </sheetViews>
  <sheetFormatPr customHeight="1" defaultColWidth="12.63" defaultRowHeight="15.75"/>
  <cols>
    <col customWidth="1" min="1" max="3" width="7.13"/>
    <col customWidth="1" min="4" max="4" width="3.0"/>
    <col customWidth="1" min="5" max="16" width="6.25"/>
    <col customWidth="1" min="17" max="18" width="3.5"/>
    <col customWidth="1" min="19" max="39" width="6.25"/>
    <col customWidth="1" min="40" max="40" width="3.5"/>
    <col customWidth="1" min="41" max="52" width="6.13"/>
    <col customWidth="1" min="53" max="53" width="5.38"/>
    <col customWidth="1" min="54" max="57" width="7.25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5"/>
      <c r="BB1" s="5"/>
      <c r="BC1" s="5"/>
      <c r="BD1" s="5"/>
      <c r="BE1" s="5"/>
    </row>
    <row r="2">
      <c r="A2" s="6" t="s">
        <v>1</v>
      </c>
      <c r="B2" s="2"/>
      <c r="C2" s="3"/>
      <c r="D2" s="3"/>
      <c r="E2" s="3"/>
      <c r="F2" s="3"/>
      <c r="G2" s="3"/>
      <c r="H2" s="3"/>
      <c r="I2" s="3"/>
      <c r="J2" s="4"/>
      <c r="K2" s="3"/>
      <c r="L2" s="3"/>
      <c r="M2" s="3"/>
      <c r="N2" s="3"/>
      <c r="O2" s="3"/>
      <c r="P2" s="3"/>
      <c r="Q2" s="3"/>
      <c r="R2" s="3"/>
      <c r="S2" s="4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  <c r="BB2" s="5"/>
      <c r="BC2" s="5"/>
      <c r="BD2" s="5"/>
      <c r="BE2" s="5"/>
    </row>
    <row r="3">
      <c r="A3" s="7" t="s">
        <v>2</v>
      </c>
      <c r="B3" s="2"/>
      <c r="C3" s="3"/>
      <c r="D3" s="3"/>
      <c r="E3" s="3"/>
      <c r="F3" s="3"/>
      <c r="G3" s="3"/>
      <c r="H3" s="3"/>
      <c r="I3" s="3"/>
      <c r="J3" s="4"/>
      <c r="K3" s="3"/>
      <c r="L3" s="3"/>
      <c r="M3" s="3"/>
      <c r="N3" s="3"/>
      <c r="O3" s="3"/>
      <c r="P3" s="3"/>
      <c r="Q3" s="3"/>
      <c r="R3" s="3"/>
      <c r="S3" s="4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5"/>
      <c r="BB3" s="5"/>
      <c r="BC3" s="5"/>
      <c r="BD3" s="5"/>
      <c r="BE3" s="5"/>
    </row>
    <row r="4">
      <c r="A4" s="8" t="s">
        <v>3</v>
      </c>
      <c r="B4" s="9"/>
      <c r="C4" s="10"/>
      <c r="D4" s="11"/>
      <c r="E4" s="12" t="s">
        <v>4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3"/>
      <c r="S4" s="14" t="s">
        <v>5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5"/>
      <c r="BB4" s="16"/>
      <c r="BC4" s="16"/>
      <c r="BD4" s="16"/>
      <c r="BE4" s="16"/>
    </row>
    <row r="5">
      <c r="A5" s="17"/>
      <c r="B5" s="18"/>
      <c r="C5" s="19"/>
      <c r="D5" s="20"/>
      <c r="E5" s="21" t="s">
        <v>6</v>
      </c>
      <c r="F5" s="22"/>
      <c r="G5" s="23"/>
      <c r="H5" s="22"/>
      <c r="I5" s="22"/>
      <c r="J5" s="22"/>
      <c r="K5" s="22"/>
      <c r="L5" s="24"/>
      <c r="M5" s="22"/>
      <c r="N5" s="22"/>
      <c r="O5" s="22"/>
      <c r="P5" s="22"/>
      <c r="Q5" s="20"/>
      <c r="R5" s="25"/>
      <c r="S5" s="26" t="s">
        <v>7</v>
      </c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5"/>
      <c r="AO5" s="19"/>
      <c r="AP5" s="19"/>
      <c r="AQ5" s="19"/>
      <c r="AR5" s="19"/>
      <c r="AS5" s="19"/>
      <c r="AT5" s="19"/>
      <c r="AU5" s="19"/>
      <c r="AV5" s="19"/>
      <c r="AW5" s="19"/>
      <c r="AX5" s="27"/>
      <c r="AY5" s="19"/>
      <c r="AZ5" s="19"/>
      <c r="BA5" s="28"/>
      <c r="BB5" s="29"/>
      <c r="BC5" s="29"/>
      <c r="BD5" s="29"/>
      <c r="BE5" s="29"/>
    </row>
    <row r="6">
      <c r="B6" s="30"/>
      <c r="C6" s="31"/>
      <c r="D6" s="32"/>
      <c r="E6" s="33" t="s">
        <v>8</v>
      </c>
      <c r="F6" s="34"/>
      <c r="G6" s="35"/>
      <c r="H6" s="36"/>
      <c r="I6" s="37"/>
      <c r="J6" s="38"/>
      <c r="K6" s="39"/>
      <c r="L6" s="38"/>
      <c r="M6" s="40"/>
      <c r="N6" s="41"/>
      <c r="O6" s="39"/>
      <c r="P6" s="41"/>
      <c r="Q6" s="42"/>
      <c r="R6" s="43"/>
      <c r="S6" s="44" t="s">
        <v>9</v>
      </c>
      <c r="T6" s="45"/>
      <c r="U6" s="45"/>
      <c r="V6" s="46"/>
      <c r="W6" s="46"/>
      <c r="X6" s="46"/>
      <c r="Y6" s="47"/>
      <c r="Z6" s="48"/>
      <c r="AA6" s="49"/>
      <c r="AB6" s="49"/>
      <c r="AC6" s="49"/>
      <c r="AD6" s="49"/>
      <c r="AE6" s="49"/>
      <c r="AF6" s="47"/>
      <c r="AG6" s="50"/>
      <c r="AH6" s="46"/>
      <c r="AI6" s="46"/>
      <c r="AJ6" s="49"/>
      <c r="AK6" s="46"/>
      <c r="AL6" s="49"/>
      <c r="AM6" s="51"/>
      <c r="AN6" s="52"/>
      <c r="AO6" s="53" t="s">
        <v>10</v>
      </c>
      <c r="AP6" s="54"/>
      <c r="AQ6" s="54"/>
      <c r="AR6" s="54"/>
      <c r="AS6" s="54"/>
      <c r="AT6" s="54"/>
      <c r="AU6" s="55" t="s">
        <v>10</v>
      </c>
      <c r="AV6" s="56"/>
      <c r="AW6" s="56"/>
      <c r="AX6" s="56"/>
      <c r="AY6" s="56"/>
      <c r="AZ6" s="56"/>
      <c r="BA6" s="57"/>
      <c r="BB6" s="58" t="s">
        <v>11</v>
      </c>
      <c r="BC6" s="59"/>
      <c r="BD6" s="60"/>
      <c r="BE6" s="61"/>
    </row>
    <row r="7">
      <c r="A7" s="62"/>
      <c r="B7" s="63"/>
      <c r="C7" s="31"/>
      <c r="D7" s="64"/>
      <c r="E7" s="65" t="str">
        <f>AG7</f>
        <v>Cases</v>
      </c>
      <c r="F7" s="66"/>
      <c r="G7" s="65"/>
      <c r="H7" s="67"/>
      <c r="I7" s="68" t="str">
        <f>Z7</f>
        <v>Hospitalizations</v>
      </c>
      <c r="J7" s="68"/>
      <c r="K7" s="68"/>
      <c r="L7" s="68"/>
      <c r="M7" s="69" t="str">
        <f>S7</f>
        <v>Deaths</v>
      </c>
      <c r="N7" s="69"/>
      <c r="O7" s="69"/>
      <c r="P7" s="69"/>
      <c r="Q7" s="70"/>
      <c r="R7" s="71"/>
      <c r="S7" s="72" t="s">
        <v>12</v>
      </c>
      <c r="T7" s="73"/>
      <c r="U7" s="73"/>
      <c r="V7" s="73"/>
      <c r="W7" s="73"/>
      <c r="X7" s="73"/>
      <c r="Y7" s="74"/>
      <c r="Z7" s="75" t="s">
        <v>13</v>
      </c>
      <c r="AA7" s="76"/>
      <c r="AB7" s="76"/>
      <c r="AC7" s="76"/>
      <c r="AD7" s="76"/>
      <c r="AE7" s="76"/>
      <c r="AF7" s="77"/>
      <c r="AG7" s="78" t="s">
        <v>14</v>
      </c>
      <c r="AH7" s="79"/>
      <c r="AI7" s="79"/>
      <c r="AJ7" s="79"/>
      <c r="AK7" s="79"/>
      <c r="AL7" s="79"/>
      <c r="AM7" s="80"/>
      <c r="AN7" s="81"/>
      <c r="AO7" s="82" t="s">
        <v>15</v>
      </c>
      <c r="AP7" s="54"/>
      <c r="AQ7" s="54"/>
      <c r="AR7" s="83"/>
      <c r="AS7" s="54"/>
      <c r="AT7" s="54"/>
      <c r="AU7" s="84" t="s">
        <v>16</v>
      </c>
      <c r="AV7" s="56"/>
      <c r="AW7" s="56"/>
      <c r="AX7" s="85"/>
      <c r="AY7" s="56"/>
      <c r="AZ7" s="56"/>
      <c r="BA7" s="86"/>
      <c r="BB7" s="87" t="s">
        <v>17</v>
      </c>
      <c r="BC7" s="88"/>
      <c r="BD7" s="88"/>
      <c r="BE7" s="89"/>
    </row>
    <row r="8">
      <c r="A8" s="90" t="s">
        <v>18</v>
      </c>
      <c r="B8" s="91" t="s">
        <v>19</v>
      </c>
      <c r="C8" s="92" t="s">
        <v>20</v>
      </c>
      <c r="D8" s="93"/>
      <c r="E8" s="94" t="str">
        <f t="shared" ref="E8:H8" si="1">AJ8</f>
        <v>Fully vaxed</v>
      </c>
      <c r="F8" s="94" t="str">
        <f t="shared" si="1"/>
        <v>Fully vaxed with booster</v>
      </c>
      <c r="G8" s="94" t="str">
        <f t="shared" si="1"/>
        <v>Total</v>
      </c>
      <c r="H8" s="95" t="str">
        <f t="shared" si="1"/>
        <v>Fully vaxed / Total (%)</v>
      </c>
      <c r="I8" s="96" t="str">
        <f t="shared" ref="I8:L8" si="2">E8</f>
        <v>Fully vaxed</v>
      </c>
      <c r="J8" s="96" t="str">
        <f t="shared" si="2"/>
        <v>Fully vaxed with booster</v>
      </c>
      <c r="K8" s="96" t="str">
        <f t="shared" si="2"/>
        <v>Total</v>
      </c>
      <c r="L8" s="97" t="str">
        <f t="shared" si="2"/>
        <v>Fully vaxed / Total (%)</v>
      </c>
      <c r="M8" s="98" t="str">
        <f t="shared" ref="M8:P8" si="3">E8</f>
        <v>Fully vaxed</v>
      </c>
      <c r="N8" s="98" t="str">
        <f t="shared" si="3"/>
        <v>Fully vaxed with booster</v>
      </c>
      <c r="O8" s="98" t="str">
        <f t="shared" si="3"/>
        <v>Total</v>
      </c>
      <c r="P8" s="99" t="str">
        <f t="shared" si="3"/>
        <v>Fully vaxed / Total (%)</v>
      </c>
      <c r="Q8" s="100"/>
      <c r="R8" s="101"/>
      <c r="S8" s="102" t="s">
        <v>21</v>
      </c>
      <c r="T8" s="103" t="str">
        <f t="shared" ref="T8:X8" si="4">AH8</f>
        <v>Partially vaxed</v>
      </c>
      <c r="U8" s="103" t="str">
        <f t="shared" si="4"/>
        <v>Not yet protected</v>
      </c>
      <c r="V8" s="103" t="str">
        <f t="shared" si="4"/>
        <v>Fully vaxed</v>
      </c>
      <c r="W8" s="103" t="str">
        <f t="shared" si="4"/>
        <v>Fully vaxed with booster</v>
      </c>
      <c r="X8" s="103" t="str">
        <f t="shared" si="4"/>
        <v>Total</v>
      </c>
      <c r="Y8" s="104" t="s">
        <v>22</v>
      </c>
      <c r="Z8" s="96" t="str">
        <f t="shared" ref="Z8:AD8" si="5">AG8</f>
        <v>Unvaxed</v>
      </c>
      <c r="AA8" s="96" t="str">
        <f t="shared" si="5"/>
        <v>Partially vaxed</v>
      </c>
      <c r="AB8" s="105" t="str">
        <f t="shared" si="5"/>
        <v>Not yet protected</v>
      </c>
      <c r="AC8" s="96" t="str">
        <f t="shared" si="5"/>
        <v>Fully vaxed</v>
      </c>
      <c r="AD8" s="96" t="str">
        <f t="shared" si="5"/>
        <v>Fully vaxed with booster</v>
      </c>
      <c r="AE8" s="96" t="s">
        <v>23</v>
      </c>
      <c r="AF8" s="106" t="s">
        <v>22</v>
      </c>
      <c r="AG8" s="107" t="s">
        <v>21</v>
      </c>
      <c r="AH8" s="107" t="s">
        <v>24</v>
      </c>
      <c r="AI8" s="107" t="s">
        <v>25</v>
      </c>
      <c r="AJ8" s="107" t="s">
        <v>26</v>
      </c>
      <c r="AK8" s="107" t="s">
        <v>27</v>
      </c>
      <c r="AL8" s="107" t="s">
        <v>23</v>
      </c>
      <c r="AM8" s="108" t="s">
        <v>28</v>
      </c>
      <c r="AN8" s="109"/>
      <c r="AO8" s="110" t="s">
        <v>21</v>
      </c>
      <c r="AP8" s="111" t="str">
        <f>AI8</f>
        <v>Not yet protected</v>
      </c>
      <c r="AQ8" s="111" t="str">
        <f>AH8</f>
        <v>Partially vaxed</v>
      </c>
      <c r="AR8" s="111" t="str">
        <f t="shared" ref="AR8:AS8" si="6">AJ8</f>
        <v>Fully vaxed</v>
      </c>
      <c r="AS8" s="111" t="str">
        <f t="shared" si="6"/>
        <v>Fully vaxed with booster</v>
      </c>
      <c r="AT8" s="112" t="str">
        <f>AZ8</f>
        <v>Total</v>
      </c>
      <c r="AU8" s="113" t="str">
        <f>AG8</f>
        <v>Unvaxed</v>
      </c>
      <c r="AV8" s="113" t="str">
        <f>AI8</f>
        <v>Not yet protected</v>
      </c>
      <c r="AW8" s="113" t="str">
        <f>AH8</f>
        <v>Partially vaxed</v>
      </c>
      <c r="AX8" s="113" t="str">
        <f t="shared" ref="AX8:AZ8" si="7">AJ8</f>
        <v>Fully vaxed</v>
      </c>
      <c r="AY8" s="113" t="str">
        <f t="shared" si="7"/>
        <v>Fully vaxed with booster</v>
      </c>
      <c r="AZ8" s="113" t="str">
        <f t="shared" si="7"/>
        <v>Total</v>
      </c>
      <c r="BA8" s="114"/>
      <c r="BB8" s="115" t="s">
        <v>29</v>
      </c>
      <c r="BC8" s="116" t="s">
        <v>30</v>
      </c>
      <c r="BD8" s="117" t="s">
        <v>29</v>
      </c>
      <c r="BE8" s="118" t="str">
        <f>BC8</f>
        <v>youth: &lt;20 y/o</v>
      </c>
    </row>
    <row r="9">
      <c r="A9" s="119">
        <v>44645.0</v>
      </c>
      <c r="B9" s="120">
        <v>44626.0</v>
      </c>
      <c r="C9" s="121">
        <v>0.8085</v>
      </c>
      <c r="D9" s="122"/>
      <c r="E9" s="123">
        <f t="shared" ref="E9:E26" si="12"> ( AJ9 - AJ10  ) / ($B9-$B10) * 7</f>
        <v>15509</v>
      </c>
      <c r="F9" s="123">
        <f t="shared" ref="F9:F13" si="13">AK9-AK10</f>
        <v>8950</v>
      </c>
      <c r="G9" s="123">
        <f t="shared" ref="G9:G11" si="14"> ( AL9 - AL10  ) / ($B9-$B10) * 7</f>
        <v>19124</v>
      </c>
      <c r="H9" s="124">
        <f t="shared" ref="H9:H26" si="15">E9/G9</f>
        <v>0.8109705083</v>
      </c>
      <c r="I9" s="125">
        <f t="shared" ref="I9:K9" si="8">(AC9-AC11)/($B9-$B11)*7</f>
        <v>1048.5</v>
      </c>
      <c r="J9" s="125">
        <f t="shared" si="8"/>
        <v>531.5</v>
      </c>
      <c r="K9" s="125">
        <f t="shared" si="8"/>
        <v>1562</v>
      </c>
      <c r="L9" s="126">
        <f t="shared" ref="L9:L26" si="17">I9/K9</f>
        <v>0.6712548015</v>
      </c>
      <c r="M9" s="127">
        <f t="shared" ref="M9:O9" si="9">(V9-V11)/($B9-$B11)*7</f>
        <v>104</v>
      </c>
      <c r="N9" s="127">
        <f t="shared" si="9"/>
        <v>70</v>
      </c>
      <c r="O9" s="127">
        <f t="shared" si="9"/>
        <v>107</v>
      </c>
      <c r="P9" s="128">
        <f t="shared" ref="P9:P26" si="19">M9/O9</f>
        <v>0.9719626168</v>
      </c>
      <c r="Q9" s="129"/>
      <c r="R9" s="130"/>
      <c r="S9" s="131">
        <v>9258.0</v>
      </c>
      <c r="T9" s="127">
        <v>852.0</v>
      </c>
      <c r="U9" s="127">
        <v>779.0</v>
      </c>
      <c r="V9" s="127">
        <f>2465+W9</f>
        <v>3891</v>
      </c>
      <c r="W9" s="127">
        <v>1426.0</v>
      </c>
      <c r="X9" s="127">
        <v>14780.0</v>
      </c>
      <c r="Y9" s="132">
        <f t="shared" ref="Y9:Y27" si="20">V9/X9</f>
        <v>0.2632611637</v>
      </c>
      <c r="Z9" s="125">
        <v>48618.0</v>
      </c>
      <c r="AA9" s="125">
        <v>4482.0</v>
      </c>
      <c r="AB9" s="125">
        <v>3227.0</v>
      </c>
      <c r="AC9" s="125">
        <f>15244+AD9</f>
        <v>21627</v>
      </c>
      <c r="AD9" s="125">
        <v>6383.0</v>
      </c>
      <c r="AE9" s="125">
        <v>77954.0</v>
      </c>
      <c r="AF9" s="133">
        <f t="shared" ref="AF9:AF27" si="21">AC9/AE9</f>
        <v>0.277432845</v>
      </c>
      <c r="AG9" s="123">
        <v>922571.0</v>
      </c>
      <c r="AH9" s="123">
        <v>88952.0</v>
      </c>
      <c r="AI9" s="123">
        <v>51554.0</v>
      </c>
      <c r="AJ9" s="123">
        <f>AK9+ 663100</f>
        <v>821663</v>
      </c>
      <c r="AK9" s="134">
        <v>158563.0</v>
      </c>
      <c r="AL9" s="123">
        <v>1884740.0</v>
      </c>
      <c r="AM9" s="135">
        <f t="shared" ref="AM9:AM27" si="22">AJ9/AL9</f>
        <v>0.4359556225</v>
      </c>
      <c r="AN9" s="136"/>
      <c r="AO9" s="137">
        <f t="shared" ref="AO9:AO27" si="23">S9/AG9</f>
        <v>0.01003500002</v>
      </c>
      <c r="AP9" s="138">
        <f t="shared" ref="AP9:AP27" si="24">U9/AI9</f>
        <v>0.01511036971</v>
      </c>
      <c r="AQ9" s="138">
        <f t="shared" ref="AQ9:AQ27" si="25">T9/AH9</f>
        <v>0.009578199478</v>
      </c>
      <c r="AR9" s="137">
        <f t="shared" ref="AR9:AT9" si="10">V9/AJ9</f>
        <v>0.00473551809</v>
      </c>
      <c r="AS9" s="138">
        <f t="shared" si="10"/>
        <v>0.008993270813</v>
      </c>
      <c r="AT9" s="138">
        <f t="shared" si="10"/>
        <v>0.007841930452</v>
      </c>
      <c r="AU9" s="139">
        <f t="shared" ref="AU9:AU27" si="27">Z9/AG9</f>
        <v>0.05269838311</v>
      </c>
      <c r="AV9" s="140">
        <f t="shared" ref="AV9:AV27" si="28">AB9/AI9</f>
        <v>0.06259456104</v>
      </c>
      <c r="AW9" s="140">
        <f t="shared" ref="AW9:AW27" si="29">AA9/AH9</f>
        <v>0.05038672542</v>
      </c>
      <c r="AX9" s="139">
        <f t="shared" ref="AX9:AZ9" si="11">AC9/AJ9</f>
        <v>0.02632100995</v>
      </c>
      <c r="AY9" s="140">
        <f t="shared" si="11"/>
        <v>0.04025529285</v>
      </c>
      <c r="AZ9" s="140">
        <f t="shared" si="11"/>
        <v>0.04136061207</v>
      </c>
      <c r="BA9" s="141"/>
      <c r="BB9" s="142">
        <f t="shared" ref="BB9:BB26" si="31">(X9-X$27)/(B9-B$27)*7</f>
        <v>223.8828452</v>
      </c>
      <c r="BC9" s="143">
        <f t="shared" ref="BC9:BC26" si="32">BB9*BC$30</f>
        <v>0.2238828452</v>
      </c>
      <c r="BD9" s="144"/>
      <c r="BE9" s="145"/>
    </row>
    <row r="10">
      <c r="A10" s="146">
        <v>44638.0</v>
      </c>
      <c r="B10" s="120">
        <v>44619.0</v>
      </c>
      <c r="C10" s="121">
        <v>0.8067</v>
      </c>
      <c r="D10" s="122"/>
      <c r="E10" s="123">
        <f t="shared" si="12"/>
        <v>19996</v>
      </c>
      <c r="F10" s="123">
        <f t="shared" si="13"/>
        <v>10893</v>
      </c>
      <c r="G10" s="123">
        <f t="shared" si="14"/>
        <v>23819</v>
      </c>
      <c r="H10" s="124">
        <f t="shared" si="15"/>
        <v>0.8394978798</v>
      </c>
      <c r="I10" s="125">
        <f t="shared" ref="I10:K10" si="16">(AC10-AC12)/($B10-$B12)*7</f>
        <v>898</v>
      </c>
      <c r="J10" s="125">
        <f t="shared" si="16"/>
        <v>471.5</v>
      </c>
      <c r="K10" s="125">
        <f t="shared" si="16"/>
        <v>1386</v>
      </c>
      <c r="L10" s="126">
        <f t="shared" si="17"/>
        <v>0.6479076479</v>
      </c>
      <c r="M10" s="127">
        <f t="shared" ref="M10:O10" si="18">(V10-V12)/($B10-$B12)*7</f>
        <v>121.5</v>
      </c>
      <c r="N10" s="127">
        <f t="shared" si="18"/>
        <v>81</v>
      </c>
      <c r="O10" s="127">
        <f t="shared" si="18"/>
        <v>133</v>
      </c>
      <c r="P10" s="128">
        <f t="shared" si="19"/>
        <v>0.9135338346</v>
      </c>
      <c r="Q10" s="129"/>
      <c r="R10" s="130"/>
      <c r="S10" s="131">
        <v>9179.0</v>
      </c>
      <c r="T10" s="127">
        <v>846.0</v>
      </c>
      <c r="U10" s="127">
        <v>779.0</v>
      </c>
      <c r="V10" s="127">
        <f>2387+W10</f>
        <v>3738</v>
      </c>
      <c r="W10" s="127">
        <v>1351.0</v>
      </c>
      <c r="X10" s="127">
        <f t="shared" ref="X10:X11" si="35">SUM(S10:V10)</f>
        <v>14542</v>
      </c>
      <c r="Y10" s="132">
        <f t="shared" si="20"/>
        <v>0.257048549</v>
      </c>
      <c r="Z10" s="125">
        <v>48143.0</v>
      </c>
      <c r="AA10" s="125">
        <v>4428.0</v>
      </c>
      <c r="AB10" s="125">
        <v>3226.0</v>
      </c>
      <c r="AC10" s="125">
        <f>14654+AD10</f>
        <v>20481</v>
      </c>
      <c r="AD10" s="125">
        <v>5827.0</v>
      </c>
      <c r="AE10" s="125">
        <f t="shared" ref="AE10:AE11" si="36">SUM(Z10:AC10)</f>
        <v>76278</v>
      </c>
      <c r="AF10" s="133">
        <f t="shared" si="21"/>
        <v>0.2685046802</v>
      </c>
      <c r="AG10" s="123">
        <v>919468.0</v>
      </c>
      <c r="AH10" s="123">
        <v>88463.0</v>
      </c>
      <c r="AI10" s="123">
        <v>51531.0</v>
      </c>
      <c r="AJ10" s="123">
        <f>656541+AK10</f>
        <v>806154</v>
      </c>
      <c r="AK10" s="123">
        <v>149613.0</v>
      </c>
      <c r="AL10" s="123">
        <f>SUM(AG10:AJ10)</f>
        <v>1865616</v>
      </c>
      <c r="AM10" s="135">
        <f t="shared" si="22"/>
        <v>0.4321114313</v>
      </c>
      <c r="AN10" s="147"/>
      <c r="AO10" s="137">
        <f t="shared" si="23"/>
        <v>0.00998294666</v>
      </c>
      <c r="AP10" s="138">
        <f t="shared" si="24"/>
        <v>0.01511711397</v>
      </c>
      <c r="AQ10" s="138">
        <f t="shared" si="25"/>
        <v>0.009563320258</v>
      </c>
      <c r="AR10" s="137">
        <f t="shared" ref="AR10:AT10" si="26">V10/AJ10</f>
        <v>0.004636831176</v>
      </c>
      <c r="AS10" s="138">
        <f t="shared" si="26"/>
        <v>0.009029963974</v>
      </c>
      <c r="AT10" s="138">
        <f t="shared" si="26"/>
        <v>0.00779474447</v>
      </c>
      <c r="AU10" s="139">
        <f t="shared" si="27"/>
        <v>0.05235962535</v>
      </c>
      <c r="AV10" s="140">
        <f t="shared" si="28"/>
        <v>0.06260309328</v>
      </c>
      <c r="AW10" s="140">
        <f t="shared" si="29"/>
        <v>0.05005482518</v>
      </c>
      <c r="AX10" s="139">
        <f t="shared" ref="AX10:AZ10" si="30">AC10/AJ10</f>
        <v>0.02540581576</v>
      </c>
      <c r="AY10" s="140">
        <f t="shared" si="30"/>
        <v>0.03894715031</v>
      </c>
      <c r="AZ10" s="140">
        <f t="shared" si="30"/>
        <v>0.04088622739</v>
      </c>
      <c r="BA10" s="148"/>
      <c r="BB10" s="142">
        <f t="shared" si="31"/>
        <v>223.4568966</v>
      </c>
      <c r="BC10" s="143">
        <f t="shared" si="32"/>
        <v>0.2234568966</v>
      </c>
      <c r="BD10" s="149"/>
      <c r="BE10" s="150"/>
    </row>
    <row r="11">
      <c r="A11" s="151">
        <v>44631.0</v>
      </c>
      <c r="B11" s="152">
        <v>44612.0</v>
      </c>
      <c r="C11" s="153">
        <v>0.8039</v>
      </c>
      <c r="D11" s="154"/>
      <c r="E11" s="155">
        <f t="shared" si="12"/>
        <v>19609</v>
      </c>
      <c r="F11" s="155">
        <f t="shared" si="13"/>
        <v>9759</v>
      </c>
      <c r="G11" s="155">
        <f t="shared" si="14"/>
        <v>23739</v>
      </c>
      <c r="H11" s="156">
        <f t="shared" si="15"/>
        <v>0.8260246851</v>
      </c>
      <c r="I11" s="157">
        <f t="shared" ref="I11:K11" si="33">(AC11-AC12)/($B11-$B12)*7</f>
        <v>845</v>
      </c>
      <c r="J11" s="157">
        <f t="shared" si="33"/>
        <v>436</v>
      </c>
      <c r="K11" s="157">
        <f t="shared" si="33"/>
        <v>1324</v>
      </c>
      <c r="L11" s="158">
        <f t="shared" si="17"/>
        <v>0.6382175227</v>
      </c>
      <c r="M11" s="159">
        <f t="shared" ref="M11:O11" si="34">(V11-V13)/($B11-$B13)*7</f>
        <v>233.5</v>
      </c>
      <c r="N11" s="159">
        <f t="shared" si="34"/>
        <v>119.5</v>
      </c>
      <c r="O11" s="159">
        <f t="shared" si="34"/>
        <v>353.5</v>
      </c>
      <c r="P11" s="160">
        <f t="shared" si="19"/>
        <v>0.6605374823</v>
      </c>
      <c r="Q11" s="161"/>
      <c r="R11" s="162"/>
      <c r="S11" s="163">
        <v>9240.0</v>
      </c>
      <c r="T11" s="164">
        <v>857.0</v>
      </c>
      <c r="U11" s="164">
        <v>786.0</v>
      </c>
      <c r="V11" s="164">
        <f>2397+W11</f>
        <v>3683</v>
      </c>
      <c r="W11" s="164">
        <v>1286.0</v>
      </c>
      <c r="X11" s="159">
        <f t="shared" si="35"/>
        <v>14566</v>
      </c>
      <c r="Y11" s="165">
        <f t="shared" si="20"/>
        <v>0.2528491006</v>
      </c>
      <c r="Z11" s="157">
        <v>47710.0</v>
      </c>
      <c r="AA11" s="157">
        <v>4370.0</v>
      </c>
      <c r="AB11" s="157">
        <v>3220.0</v>
      </c>
      <c r="AC11" s="157">
        <f>14210+AD11</f>
        <v>19530</v>
      </c>
      <c r="AD11" s="157">
        <v>5320.0</v>
      </c>
      <c r="AE11" s="157">
        <f t="shared" si="36"/>
        <v>74830</v>
      </c>
      <c r="AF11" s="133">
        <f t="shared" si="21"/>
        <v>0.2609915809</v>
      </c>
      <c r="AG11" s="155">
        <v>916475.0</v>
      </c>
      <c r="AH11" s="155">
        <v>87698.0</v>
      </c>
      <c r="AI11" s="155">
        <v>51466.0</v>
      </c>
      <c r="AJ11" s="155">
        <f>647438+138720</f>
        <v>786158</v>
      </c>
      <c r="AK11" s="155">
        <v>138720.0</v>
      </c>
      <c r="AL11" s="155">
        <v>1841797.0</v>
      </c>
      <c r="AM11" s="135">
        <f t="shared" si="22"/>
        <v>0.4268429148</v>
      </c>
      <c r="AN11" s="166"/>
      <c r="AO11" s="137">
        <f t="shared" si="23"/>
        <v>0.01008210808</v>
      </c>
      <c r="AP11" s="138">
        <f t="shared" si="24"/>
        <v>0.01527221855</v>
      </c>
      <c r="AQ11" s="138">
        <f t="shared" si="25"/>
        <v>0.009772172684</v>
      </c>
      <c r="AR11" s="137">
        <f t="shared" ref="AR11:AT11" si="37">V11/AJ11</f>
        <v>0.004684808906</v>
      </c>
      <c r="AS11" s="138">
        <f t="shared" si="37"/>
        <v>0.009270472895</v>
      </c>
      <c r="AT11" s="138">
        <f t="shared" si="37"/>
        <v>0.007908580587</v>
      </c>
      <c r="AU11" s="139">
        <f t="shared" si="27"/>
        <v>0.05205815761</v>
      </c>
      <c r="AV11" s="140">
        <f t="shared" si="28"/>
        <v>0.06256557727</v>
      </c>
      <c r="AW11" s="140">
        <f t="shared" si="29"/>
        <v>0.04983009875</v>
      </c>
      <c r="AX11" s="139">
        <f t="shared" ref="AX11:AZ11" si="38">AC11/AJ11</f>
        <v>0.02484233449</v>
      </c>
      <c r="AY11" s="140">
        <f t="shared" si="38"/>
        <v>0.03835063437</v>
      </c>
      <c r="AZ11" s="140">
        <f t="shared" si="38"/>
        <v>0.04062879894</v>
      </c>
      <c r="BA11" s="167"/>
      <c r="BB11" s="142">
        <f t="shared" si="31"/>
        <v>231.1555556</v>
      </c>
      <c r="BC11" s="143">
        <f t="shared" si="32"/>
        <v>0.2311555556</v>
      </c>
      <c r="BD11" s="149">
        <f>('PHAC2  AESI'!L24 - 'PHAC2  AESI'!L$7)/('PHAC2  AESI'!A24 - 'PHAC2  AESI'!A$7)*7</f>
        <v>145.9957806</v>
      </c>
      <c r="BE11" s="168">
        <f t="shared" ref="BE11:BE26" si="43">BD11*BE$30</f>
        <v>11.67966245</v>
      </c>
    </row>
    <row r="12">
      <c r="A12" s="151">
        <v>44624.0</v>
      </c>
      <c r="B12" s="169">
        <v>44605.0</v>
      </c>
      <c r="C12" s="170">
        <v>0.799</v>
      </c>
      <c r="D12" s="154"/>
      <c r="E12" s="155">
        <f t="shared" si="12"/>
        <v>25900</v>
      </c>
      <c r="F12" s="155">
        <f t="shared" si="13"/>
        <v>12525</v>
      </c>
      <c r="G12" s="155">
        <f t="shared" ref="G12:G26" si="44">AL12-AL13</f>
        <v>31519</v>
      </c>
      <c r="H12" s="156">
        <f t="shared" si="15"/>
        <v>0.8217265776</v>
      </c>
      <c r="I12" s="157">
        <f t="shared" ref="I12:K12" si="39">(AC12-AC13)/($B12-$B13)*7</f>
        <v>1294</v>
      </c>
      <c r="J12" s="157">
        <f t="shared" si="39"/>
        <v>606</v>
      </c>
      <c r="K12" s="157">
        <f t="shared" si="39"/>
        <v>2008</v>
      </c>
      <c r="L12" s="158">
        <f t="shared" si="17"/>
        <v>0.6444223108</v>
      </c>
      <c r="M12" s="159">
        <f t="shared" ref="M12:O12" si="40">(V12-V14)/($B12-$B14)*7</f>
        <v>299</v>
      </c>
      <c r="N12" s="159">
        <f t="shared" si="40"/>
        <v>160.5</v>
      </c>
      <c r="O12" s="159">
        <f t="shared" si="40"/>
        <v>443</v>
      </c>
      <c r="P12" s="160">
        <f t="shared" si="19"/>
        <v>0.6749435666</v>
      </c>
      <c r="Q12" s="161"/>
      <c r="R12" s="162"/>
      <c r="S12" s="171">
        <v>9147.0</v>
      </c>
      <c r="T12" s="159">
        <v>849.0</v>
      </c>
      <c r="U12" s="159">
        <v>785.0</v>
      </c>
      <c r="V12" s="159">
        <f>2306+1189 </f>
        <v>3495</v>
      </c>
      <c r="W12" s="159">
        <v>1189.0</v>
      </c>
      <c r="X12" s="159">
        <v>14276.0</v>
      </c>
      <c r="Y12" s="165">
        <f t="shared" si="20"/>
        <v>0.2448164752</v>
      </c>
      <c r="Z12" s="157">
        <v>47303.0</v>
      </c>
      <c r="AA12" s="157">
        <v>4305.0</v>
      </c>
      <c r="AB12" s="157">
        <v>3213.0</v>
      </c>
      <c r="AC12" s="157">
        <f>AD12+ 13801</f>
        <v>18685</v>
      </c>
      <c r="AD12" s="157">
        <v>4884.0</v>
      </c>
      <c r="AE12" s="157">
        <v>73506.0</v>
      </c>
      <c r="AF12" s="133">
        <f t="shared" si="21"/>
        <v>0.2541969363</v>
      </c>
      <c r="AG12" s="155">
        <v>913383.0</v>
      </c>
      <c r="AH12" s="172">
        <v>86724.0</v>
      </c>
      <c r="AI12" s="172">
        <v>51402.0</v>
      </c>
      <c r="AJ12" s="155">
        <f>AK12+ 637588</f>
        <v>766549</v>
      </c>
      <c r="AK12" s="172">
        <v>128961.0</v>
      </c>
      <c r="AL12" s="155">
        <v>1818058.0</v>
      </c>
      <c r="AM12" s="135">
        <f t="shared" si="22"/>
        <v>0.421630663</v>
      </c>
      <c r="AN12" s="166"/>
      <c r="AO12" s="173">
        <f t="shared" si="23"/>
        <v>0.01001441892</v>
      </c>
      <c r="AP12" s="174">
        <f t="shared" si="24"/>
        <v>0.01527177931</v>
      </c>
      <c r="AQ12" s="174">
        <f t="shared" si="25"/>
        <v>0.009789677598</v>
      </c>
      <c r="AR12" s="173">
        <f t="shared" ref="AR12:AT12" si="41">V12/AJ12</f>
        <v>0.00455939542</v>
      </c>
      <c r="AS12" s="174">
        <f t="shared" si="41"/>
        <v>0.009219841658</v>
      </c>
      <c r="AT12" s="174">
        <f t="shared" si="41"/>
        <v>0.007852334744</v>
      </c>
      <c r="AU12" s="139">
        <f t="shared" si="27"/>
        <v>0.05178878959</v>
      </c>
      <c r="AV12" s="140">
        <f t="shared" si="28"/>
        <v>0.06250729544</v>
      </c>
      <c r="AW12" s="140">
        <f t="shared" si="29"/>
        <v>0.049640238</v>
      </c>
      <c r="AX12" s="139">
        <f t="shared" ref="AX12:AZ12" si="42">AC12/AJ12</f>
        <v>0.02437548024</v>
      </c>
      <c r="AY12" s="140">
        <f t="shared" si="42"/>
        <v>0.03787191476</v>
      </c>
      <c r="AZ12" s="140">
        <f t="shared" si="42"/>
        <v>0.04043105335</v>
      </c>
      <c r="BA12" s="167"/>
      <c r="BB12" s="142">
        <f t="shared" si="31"/>
        <v>229.266055</v>
      </c>
      <c r="BC12" s="143">
        <f t="shared" si="32"/>
        <v>0.229266055</v>
      </c>
      <c r="BD12" s="149">
        <f>('PHAC2  AESI'!L23 - 'PHAC2  AESI'!L$7)/('PHAC2  AESI'!A23 - 'PHAC2  AESI'!A$7)*7</f>
        <v>144.2304348</v>
      </c>
      <c r="BE12" s="168">
        <f t="shared" si="43"/>
        <v>11.53843478</v>
      </c>
    </row>
    <row r="13">
      <c r="A13" s="175">
        <v>44617.0</v>
      </c>
      <c r="B13" s="152">
        <v>44598.0</v>
      </c>
      <c r="C13" s="176">
        <v>0.7936</v>
      </c>
      <c r="D13" s="154"/>
      <c r="E13" s="155">
        <f t="shared" si="12"/>
        <v>37144</v>
      </c>
      <c r="F13" s="155">
        <f t="shared" si="13"/>
        <v>16905</v>
      </c>
      <c r="G13" s="155">
        <f t="shared" si="44"/>
        <v>46448</v>
      </c>
      <c r="H13" s="156">
        <f t="shared" si="15"/>
        <v>0.7996899759</v>
      </c>
      <c r="I13" s="157">
        <f t="shared" ref="I13:K13" si="45">(AC13-AC14)/($B13-$B14)*7</f>
        <v>1870</v>
      </c>
      <c r="J13" s="157">
        <f t="shared" si="45"/>
        <v>833</v>
      </c>
      <c r="K13" s="157">
        <f t="shared" si="45"/>
        <v>2798</v>
      </c>
      <c r="L13" s="158">
        <f t="shared" si="17"/>
        <v>0.6683345247</v>
      </c>
      <c r="M13" s="159">
        <f t="shared" ref="M13:O13" si="46">(V13-V15)/($B13-$B15)*7</f>
        <v>338.8</v>
      </c>
      <c r="N13" s="159">
        <f t="shared" si="46"/>
        <v>488.6</v>
      </c>
      <c r="O13" s="159">
        <f t="shared" si="46"/>
        <v>510.0666667</v>
      </c>
      <c r="P13" s="160">
        <f t="shared" si="19"/>
        <v>0.6642268984</v>
      </c>
      <c r="Q13" s="161"/>
      <c r="R13" s="162"/>
      <c r="S13" s="171">
        <v>9023.0</v>
      </c>
      <c r="T13" s="159">
        <v>840.0</v>
      </c>
      <c r="U13" s="159">
        <v>780.0</v>
      </c>
      <c r="V13" s="159">
        <f>W13+ 2169</f>
        <v>3216</v>
      </c>
      <c r="W13" s="159">
        <v>1047.0</v>
      </c>
      <c r="X13" s="159">
        <v>13859.0</v>
      </c>
      <c r="Y13" s="165">
        <f t="shared" si="20"/>
        <v>0.2320513746</v>
      </c>
      <c r="Z13" s="157">
        <v>46694.0</v>
      </c>
      <c r="AA13" s="157">
        <v>4210.0</v>
      </c>
      <c r="AB13" s="157">
        <v>3203.0</v>
      </c>
      <c r="AC13" s="157">
        <f>AD13+13113</f>
        <v>17391</v>
      </c>
      <c r="AD13" s="157">
        <v>4278.0</v>
      </c>
      <c r="AE13" s="157">
        <v>71498.0</v>
      </c>
      <c r="AF13" s="133">
        <f t="shared" si="21"/>
        <v>0.2432375731</v>
      </c>
      <c r="AG13" s="155">
        <v>909222.0</v>
      </c>
      <c r="AH13" s="172">
        <v>85344.0</v>
      </c>
      <c r="AI13" s="172">
        <v>51324.0</v>
      </c>
      <c r="AJ13" s="155">
        <f>+AK13+ 624213</f>
        <v>740649</v>
      </c>
      <c r="AK13" s="155">
        <v>116436.0</v>
      </c>
      <c r="AL13" s="155">
        <v>1786539.0</v>
      </c>
      <c r="AM13" s="135">
        <f t="shared" si="22"/>
        <v>0.4145719741</v>
      </c>
      <c r="AN13" s="177"/>
      <c r="AO13" s="137">
        <f t="shared" si="23"/>
        <v>0.009923868978</v>
      </c>
      <c r="AP13" s="138">
        <f t="shared" si="24"/>
        <v>0.01519756839</v>
      </c>
      <c r="AQ13" s="138">
        <f t="shared" si="25"/>
        <v>0.009842519685</v>
      </c>
      <c r="AR13" s="137">
        <f t="shared" ref="AR13:AT13" si="47">V13/AJ13</f>
        <v>0.004342137774</v>
      </c>
      <c r="AS13" s="138">
        <f t="shared" si="47"/>
        <v>0.00899206431</v>
      </c>
      <c r="AT13" s="138">
        <f t="shared" si="47"/>
        <v>0.007757457296</v>
      </c>
      <c r="AU13" s="139">
        <f t="shared" si="27"/>
        <v>0.05135599447</v>
      </c>
      <c r="AV13" s="140">
        <f t="shared" si="28"/>
        <v>0.06240745071</v>
      </c>
      <c r="AW13" s="140">
        <f t="shared" si="29"/>
        <v>0.04932977128</v>
      </c>
      <c r="AX13" s="139">
        <f t="shared" ref="AX13:AZ13" si="48">AC13/AJ13</f>
        <v>0.02348075809</v>
      </c>
      <c r="AY13" s="140">
        <f t="shared" si="48"/>
        <v>0.03674121406</v>
      </c>
      <c r="AZ13" s="140">
        <f t="shared" si="48"/>
        <v>0.04002039698</v>
      </c>
      <c r="BA13" s="178"/>
      <c r="BB13" s="142">
        <f t="shared" si="31"/>
        <v>223.0379147</v>
      </c>
      <c r="BC13" s="143">
        <f t="shared" si="32"/>
        <v>0.2230379147</v>
      </c>
      <c r="BD13" s="149">
        <f>('PHAC2  AESI'!L22 - 'PHAC2  AESI'!L$7)/('PHAC2  AESI'!A22 - 'PHAC2  AESI'!A$7)*7</f>
        <v>143.64</v>
      </c>
      <c r="BE13" s="168">
        <f t="shared" si="43"/>
        <v>11.4912</v>
      </c>
    </row>
    <row r="14">
      <c r="A14" s="175">
        <v>44614.0</v>
      </c>
      <c r="B14" s="152">
        <v>44591.0</v>
      </c>
      <c r="C14" s="176">
        <v>0.7868999999999999</v>
      </c>
      <c r="D14" s="154"/>
      <c r="E14" s="155">
        <f t="shared" si="12"/>
        <v>48329.75</v>
      </c>
      <c r="F14" s="155"/>
      <c r="G14" s="155">
        <f t="shared" si="44"/>
        <v>69409</v>
      </c>
      <c r="H14" s="156">
        <f t="shared" si="15"/>
        <v>0.6963037935</v>
      </c>
      <c r="I14" s="157">
        <f t="shared" ref="I14:I26" si="52">(AC14-AC15)/($B14-$B15)*7</f>
        <v>2168.25</v>
      </c>
      <c r="J14" s="179">
        <v>0.0</v>
      </c>
      <c r="K14" s="157">
        <f t="shared" ref="K14:K25" si="53">(AE14-AE15)/($B14-$B15)*7</f>
        <v>3212.125</v>
      </c>
      <c r="L14" s="158">
        <f t="shared" si="17"/>
        <v>0.6750204304</v>
      </c>
      <c r="M14" s="159">
        <f t="shared" ref="M14:O14" si="49">(V14-V16)/($B14-$B16)*7</f>
        <v>403.6666667</v>
      </c>
      <c r="N14" s="159">
        <f t="shared" si="49"/>
        <v>405.0666667</v>
      </c>
      <c r="O14" s="159">
        <f t="shared" si="49"/>
        <v>616.4666667</v>
      </c>
      <c r="P14" s="160">
        <f t="shared" si="19"/>
        <v>0.6548069644</v>
      </c>
      <c r="Q14" s="161"/>
      <c r="R14" s="162"/>
      <c r="S14" s="163">
        <v>8884.0</v>
      </c>
      <c r="T14" s="164">
        <v>833.0</v>
      </c>
      <c r="U14" s="164">
        <v>776.0</v>
      </c>
      <c r="V14" s="164">
        <f>2029+W14</f>
        <v>2897</v>
      </c>
      <c r="W14" s="164">
        <v>868.0</v>
      </c>
      <c r="X14" s="164">
        <v>13390.0</v>
      </c>
      <c r="Y14" s="165">
        <f t="shared" si="20"/>
        <v>0.2163554892</v>
      </c>
      <c r="Z14" s="157">
        <v>45918.0</v>
      </c>
      <c r="AA14" s="157">
        <v>4080.0</v>
      </c>
      <c r="AB14" s="157">
        <v>3181.0</v>
      </c>
      <c r="AC14" s="157">
        <f>12076+AD14</f>
        <v>15521</v>
      </c>
      <c r="AD14" s="157">
        <v>3445.0</v>
      </c>
      <c r="AE14" s="157">
        <v>68700.0</v>
      </c>
      <c r="AF14" s="133">
        <f t="shared" si="21"/>
        <v>0.2259243086</v>
      </c>
      <c r="AG14" s="155">
        <v>902290.0</v>
      </c>
      <c r="AH14" s="155">
        <v>83164.0</v>
      </c>
      <c r="AI14" s="155">
        <v>51132.0</v>
      </c>
      <c r="AJ14" s="155">
        <f>603974+AK14</f>
        <v>703505</v>
      </c>
      <c r="AK14" s="155">
        <v>99531.0</v>
      </c>
      <c r="AL14" s="155">
        <v>1740091.0</v>
      </c>
      <c r="AM14" s="135">
        <f t="shared" si="22"/>
        <v>0.4042920744</v>
      </c>
      <c r="AN14" s="180"/>
      <c r="AO14" s="137">
        <f t="shared" si="23"/>
        <v>0.009846058363</v>
      </c>
      <c r="AP14" s="138">
        <f t="shared" si="24"/>
        <v>0.01517640616</v>
      </c>
      <c r="AQ14" s="138">
        <f t="shared" si="25"/>
        <v>0.01001635323</v>
      </c>
      <c r="AR14" s="137">
        <f t="shared" ref="AR14:AT14" si="50">V14/AJ14</f>
        <v>0.004117952253</v>
      </c>
      <c r="AS14" s="138">
        <f t="shared" si="50"/>
        <v>0.008720901026</v>
      </c>
      <c r="AT14" s="138">
        <f t="shared" si="50"/>
        <v>0.007694999859</v>
      </c>
      <c r="AU14" s="139">
        <f t="shared" si="27"/>
        <v>0.05089051192</v>
      </c>
      <c r="AV14" s="140">
        <f t="shared" si="28"/>
        <v>0.06221153094</v>
      </c>
      <c r="AW14" s="140">
        <f t="shared" si="29"/>
        <v>0.04905968929</v>
      </c>
      <c r="AX14" s="139">
        <f t="shared" ref="AX14:AZ14" si="51">AC14/AJ14</f>
        <v>0.02206238762</v>
      </c>
      <c r="AY14" s="140">
        <f t="shared" si="51"/>
        <v>0.03461233184</v>
      </c>
      <c r="AZ14" s="140">
        <f t="shared" si="51"/>
        <v>0.03948069383</v>
      </c>
      <c r="BA14" s="181"/>
      <c r="BB14" s="142">
        <f t="shared" si="31"/>
        <v>214.5980392</v>
      </c>
      <c r="BC14" s="143">
        <f t="shared" si="32"/>
        <v>0.2145980392</v>
      </c>
      <c r="BD14" s="149">
        <f>('PHAC2  AESI'!L21 - 'PHAC2  AESI'!L$7)/('PHAC2  AESI'!A21 - 'PHAC2  AESI'!A$7)*7</f>
        <v>143.9174312</v>
      </c>
      <c r="BE14" s="168">
        <f t="shared" si="43"/>
        <v>11.5133945</v>
      </c>
    </row>
    <row r="15">
      <c r="A15" s="182"/>
      <c r="B15" s="152">
        <v>44583.0</v>
      </c>
      <c r="C15" s="176">
        <v>0.7794</v>
      </c>
      <c r="D15" s="154"/>
      <c r="E15" s="155">
        <f t="shared" si="12"/>
        <v>66635</v>
      </c>
      <c r="F15" s="155"/>
      <c r="G15" s="155">
        <f t="shared" si="44"/>
        <v>212248</v>
      </c>
      <c r="H15" s="156">
        <f t="shared" si="15"/>
        <v>0.3139487769</v>
      </c>
      <c r="I15" s="157">
        <f t="shared" si="52"/>
        <v>2656</v>
      </c>
      <c r="J15" s="157">
        <f t="shared" ref="J15:J25" si="54">AD15-AD16</f>
        <v>0</v>
      </c>
      <c r="K15" s="157">
        <f t="shared" si="53"/>
        <v>4267</v>
      </c>
      <c r="L15" s="158">
        <f t="shared" si="17"/>
        <v>0.622451371</v>
      </c>
      <c r="M15" s="159">
        <f t="shared" ref="M15:M25" si="55">(V15-V17)/($B15-$B17)*7</f>
        <v>282.6</v>
      </c>
      <c r="N15" s="159">
        <f t="shared" ref="N15:N25" si="56">(W15-W16)/($B15-$B16)*7</f>
        <v>0</v>
      </c>
      <c r="O15" s="159">
        <f t="shared" ref="O15:O25" si="57">(X15-X17)/($B15-$B17)*7</f>
        <v>434.6</v>
      </c>
      <c r="P15" s="160">
        <f t="shared" si="19"/>
        <v>0.6502531063</v>
      </c>
      <c r="Q15" s="161"/>
      <c r="R15" s="162"/>
      <c r="S15" s="163">
        <v>8693.0</v>
      </c>
      <c r="T15" s="164">
        <v>808.0</v>
      </c>
      <c r="U15" s="164">
        <v>775.0</v>
      </c>
      <c r="V15" s="164">
        <v>2490.0</v>
      </c>
      <c r="W15" s="183"/>
      <c r="X15" s="164">
        <v>12766.0</v>
      </c>
      <c r="Y15" s="165">
        <f t="shared" si="20"/>
        <v>0.1950493498</v>
      </c>
      <c r="Z15" s="157">
        <v>44907.0</v>
      </c>
      <c r="AA15" s="157">
        <v>3925.0</v>
      </c>
      <c r="AB15" s="157">
        <v>3154.0</v>
      </c>
      <c r="AC15" s="157">
        <v>13043.0</v>
      </c>
      <c r="AD15" s="184"/>
      <c r="AE15" s="157">
        <v>65029.0</v>
      </c>
      <c r="AF15" s="133">
        <f t="shared" si="21"/>
        <v>0.2005720525</v>
      </c>
      <c r="AG15" s="155">
        <v>892033.0</v>
      </c>
      <c r="AH15" s="155">
        <v>79683.0</v>
      </c>
      <c r="AI15" s="155">
        <v>50695.0</v>
      </c>
      <c r="AJ15" s="155">
        <v>648271.0</v>
      </c>
      <c r="AK15" s="185"/>
      <c r="AL15" s="155">
        <v>1670682.0</v>
      </c>
      <c r="AM15" s="135">
        <f t="shared" si="22"/>
        <v>0.3880277635</v>
      </c>
      <c r="AN15" s="180"/>
      <c r="AO15" s="137">
        <f t="shared" si="23"/>
        <v>0.009745155168</v>
      </c>
      <c r="AP15" s="138">
        <f t="shared" si="24"/>
        <v>0.0152875037</v>
      </c>
      <c r="AQ15" s="138">
        <f t="shared" si="25"/>
        <v>0.01014018047</v>
      </c>
      <c r="AR15" s="137">
        <f t="shared" ref="AR15:AR27" si="58">V15/AJ15</f>
        <v>0.003840986254</v>
      </c>
      <c r="AS15" s="138"/>
      <c r="AT15" s="138">
        <f t="shared" ref="AT15:AT27" si="59">X15/AL15</f>
        <v>0.007641190843</v>
      </c>
      <c r="AU15" s="139">
        <f t="shared" si="27"/>
        <v>0.05034230796</v>
      </c>
      <c r="AV15" s="140">
        <f t="shared" si="28"/>
        <v>0.0622152086</v>
      </c>
      <c r="AW15" s="140">
        <f t="shared" si="29"/>
        <v>0.04925768357</v>
      </c>
      <c r="AX15" s="139">
        <f t="shared" ref="AX15:AX27" si="60">AC15/AJ15</f>
        <v>0.02011967217</v>
      </c>
      <c r="AY15" s="140"/>
      <c r="AZ15" s="140">
        <f t="shared" ref="AZ15:AZ27" si="61">AE15/AL15</f>
        <v>0.0389236252</v>
      </c>
      <c r="BA15" s="181"/>
      <c r="BB15" s="142">
        <f t="shared" si="31"/>
        <v>201.0714286</v>
      </c>
      <c r="BC15" s="143">
        <f t="shared" si="32"/>
        <v>0.2010714286</v>
      </c>
      <c r="BD15" s="149">
        <f>('PHAC2  AESI'!L20 - 'PHAC2  AESI'!L$7)/('PHAC2  AESI'!A20 - 'PHAC2  AESI'!A$7)*7</f>
        <v>144.2666667</v>
      </c>
      <c r="BE15" s="168">
        <f t="shared" si="43"/>
        <v>11.54133333</v>
      </c>
    </row>
    <row r="16">
      <c r="A16" s="182"/>
      <c r="B16" s="152">
        <v>44576.0</v>
      </c>
      <c r="C16" s="176">
        <v>0.7748</v>
      </c>
      <c r="D16" s="154"/>
      <c r="E16" s="155">
        <f t="shared" si="12"/>
        <v>114698.25</v>
      </c>
      <c r="F16" s="155"/>
      <c r="G16" s="155">
        <f t="shared" si="44"/>
        <v>511024</v>
      </c>
      <c r="H16" s="156">
        <f t="shared" si="15"/>
        <v>0.2244478733</v>
      </c>
      <c r="I16" s="157">
        <f t="shared" si="52"/>
        <v>1572</v>
      </c>
      <c r="J16" s="157">
        <f t="shared" si="54"/>
        <v>0</v>
      </c>
      <c r="K16" s="157">
        <f t="shared" si="53"/>
        <v>2359.75</v>
      </c>
      <c r="L16" s="158">
        <f t="shared" si="17"/>
        <v>0.666172264</v>
      </c>
      <c r="M16" s="159">
        <f t="shared" si="55"/>
        <v>169.1666667</v>
      </c>
      <c r="N16" s="159">
        <f t="shared" si="56"/>
        <v>0</v>
      </c>
      <c r="O16" s="159">
        <f t="shared" si="57"/>
        <v>274.6666667</v>
      </c>
      <c r="P16" s="160">
        <f t="shared" si="19"/>
        <v>0.6158980583</v>
      </c>
      <c r="Q16" s="161"/>
      <c r="R16" s="162"/>
      <c r="S16" s="163">
        <v>8479.0</v>
      </c>
      <c r="T16" s="164">
        <v>788.0</v>
      </c>
      <c r="U16" s="164">
        <v>770.0</v>
      </c>
      <c r="V16" s="164">
        <v>2032.0</v>
      </c>
      <c r="W16" s="183"/>
      <c r="X16" s="164">
        <v>12069.0</v>
      </c>
      <c r="Y16" s="165">
        <f t="shared" si="20"/>
        <v>0.1683652332</v>
      </c>
      <c r="Z16" s="157">
        <v>43540.0</v>
      </c>
      <c r="AA16" s="157">
        <v>3717.0</v>
      </c>
      <c r="AB16" s="157">
        <v>3118.0</v>
      </c>
      <c r="AC16" s="157">
        <v>10387.0</v>
      </c>
      <c r="AD16" s="184"/>
      <c r="AE16" s="157">
        <v>60762.0</v>
      </c>
      <c r="AF16" s="133">
        <f t="shared" si="21"/>
        <v>0.1709456568</v>
      </c>
      <c r="AG16" s="155">
        <v>771095.0</v>
      </c>
      <c r="AH16" s="155">
        <v>61209.0</v>
      </c>
      <c r="AI16" s="155">
        <v>44494.0</v>
      </c>
      <c r="AJ16" s="155">
        <v>581636.0</v>
      </c>
      <c r="AK16" s="185"/>
      <c r="AL16" s="155">
        <v>1458434.0</v>
      </c>
      <c r="AM16" s="135">
        <f t="shared" si="22"/>
        <v>0.3988085851</v>
      </c>
      <c r="AN16" s="180"/>
      <c r="AO16" s="137">
        <f t="shared" si="23"/>
        <v>0.01099605107</v>
      </c>
      <c r="AP16" s="138">
        <f t="shared" si="24"/>
        <v>0.01730570414</v>
      </c>
      <c r="AQ16" s="138">
        <f t="shared" si="25"/>
        <v>0.01287392377</v>
      </c>
      <c r="AR16" s="137">
        <f t="shared" si="58"/>
        <v>0.003493593932</v>
      </c>
      <c r="AS16" s="138"/>
      <c r="AT16" s="138">
        <f t="shared" si="59"/>
        <v>0.008275314481</v>
      </c>
      <c r="AU16" s="139">
        <f t="shared" si="27"/>
        <v>0.05646515669</v>
      </c>
      <c r="AV16" s="140">
        <f t="shared" si="28"/>
        <v>0.0700768643</v>
      </c>
      <c r="AW16" s="140">
        <f t="shared" si="29"/>
        <v>0.06072636377</v>
      </c>
      <c r="AX16" s="139">
        <f t="shared" si="60"/>
        <v>0.01785824811</v>
      </c>
      <c r="AY16" s="140"/>
      <c r="AZ16" s="140">
        <f t="shared" si="61"/>
        <v>0.04166249553</v>
      </c>
      <c r="BA16" s="181"/>
      <c r="BB16" s="142">
        <f t="shared" si="31"/>
        <v>182.7037037</v>
      </c>
      <c r="BC16" s="143">
        <f t="shared" si="32"/>
        <v>0.1827037037</v>
      </c>
      <c r="BD16" s="149">
        <f>('PHAC2  AESI'!L19 - 'PHAC2  AESI'!L$7)/('PHAC2  AESI'!A19 - 'PHAC2  AESI'!A$7)*7</f>
        <v>145.0344828</v>
      </c>
      <c r="BE16" s="168">
        <f t="shared" si="43"/>
        <v>11.60275862</v>
      </c>
    </row>
    <row r="17">
      <c r="A17" s="175">
        <v>44568.0</v>
      </c>
      <c r="B17" s="152">
        <v>44548.0</v>
      </c>
      <c r="C17" s="176">
        <v>0.7648999999999999</v>
      </c>
      <c r="D17" s="154"/>
      <c r="E17" s="155">
        <f t="shared" si="12"/>
        <v>17050.5</v>
      </c>
      <c r="F17" s="155"/>
      <c r="G17" s="155">
        <f t="shared" si="44"/>
        <v>54315</v>
      </c>
      <c r="H17" s="156">
        <f t="shared" si="15"/>
        <v>0.313918807</v>
      </c>
      <c r="I17" s="157">
        <f t="shared" si="52"/>
        <v>197</v>
      </c>
      <c r="J17" s="157">
        <f t="shared" si="54"/>
        <v>0</v>
      </c>
      <c r="K17" s="157">
        <f t="shared" si="53"/>
        <v>527</v>
      </c>
      <c r="L17" s="158">
        <f t="shared" si="17"/>
        <v>0.3738140417</v>
      </c>
      <c r="M17" s="159">
        <f t="shared" si="55"/>
        <v>32</v>
      </c>
      <c r="N17" s="159">
        <f t="shared" si="56"/>
        <v>0</v>
      </c>
      <c r="O17" s="159">
        <f t="shared" si="57"/>
        <v>89.33333333</v>
      </c>
      <c r="P17" s="160">
        <f t="shared" si="19"/>
        <v>0.3582089552</v>
      </c>
      <c r="Q17" s="161"/>
      <c r="R17" s="162"/>
      <c r="S17" s="163">
        <v>8013.0</v>
      </c>
      <c r="T17" s="164">
        <v>744.0</v>
      </c>
      <c r="U17" s="164">
        <v>759.0</v>
      </c>
      <c r="V17" s="164">
        <v>1077.0</v>
      </c>
      <c r="W17" s="183"/>
      <c r="X17" s="164">
        <v>10593.0</v>
      </c>
      <c r="Y17" s="165">
        <f t="shared" si="20"/>
        <v>0.1016709148</v>
      </c>
      <c r="Z17" s="157">
        <v>40788.0</v>
      </c>
      <c r="AA17" s="157">
        <v>3374.0</v>
      </c>
      <c r="AB17" s="157">
        <v>3062.0</v>
      </c>
      <c r="AC17" s="157">
        <v>4099.0</v>
      </c>
      <c r="AD17" s="184"/>
      <c r="AE17" s="157">
        <v>51323.0</v>
      </c>
      <c r="AF17" s="133">
        <f t="shared" si="21"/>
        <v>0.07986672642</v>
      </c>
      <c r="AG17" s="155">
        <v>727925.0</v>
      </c>
      <c r="AH17" s="155">
        <v>53171.0</v>
      </c>
      <c r="AI17" s="155">
        <v>43471.0</v>
      </c>
      <c r="AJ17" s="155">
        <v>122843.0</v>
      </c>
      <c r="AK17" s="185"/>
      <c r="AL17" s="155">
        <v>947410.0</v>
      </c>
      <c r="AM17" s="135">
        <f t="shared" si="22"/>
        <v>0.1296619204</v>
      </c>
      <c r="AN17" s="180"/>
      <c r="AO17" s="137">
        <f t="shared" si="23"/>
        <v>0.0110080022</v>
      </c>
      <c r="AP17" s="138">
        <f t="shared" si="24"/>
        <v>0.01745991581</v>
      </c>
      <c r="AQ17" s="138">
        <f t="shared" si="25"/>
        <v>0.01399258995</v>
      </c>
      <c r="AR17" s="137">
        <f t="shared" si="58"/>
        <v>0.008767288327</v>
      </c>
      <c r="AS17" s="138"/>
      <c r="AT17" s="138">
        <f t="shared" si="59"/>
        <v>0.01118100928</v>
      </c>
      <c r="AU17" s="139">
        <f t="shared" si="27"/>
        <v>0.05603324518</v>
      </c>
      <c r="AV17" s="140">
        <f t="shared" si="28"/>
        <v>0.07043776311</v>
      </c>
      <c r="AW17" s="140">
        <f t="shared" si="29"/>
        <v>0.06345564311</v>
      </c>
      <c r="AX17" s="139">
        <f t="shared" si="60"/>
        <v>0.03336779466</v>
      </c>
      <c r="AY17" s="140"/>
      <c r="AZ17" s="140">
        <f t="shared" si="61"/>
        <v>0.05417190023</v>
      </c>
      <c r="BA17" s="181"/>
      <c r="BB17" s="142">
        <f t="shared" si="31"/>
        <v>150.3043478</v>
      </c>
      <c r="BC17" s="143">
        <f t="shared" si="32"/>
        <v>0.1503043478</v>
      </c>
      <c r="BD17" s="149">
        <f>('PHAC2  AESI'!L18 - 'PHAC2  AESI'!L$7)/('PHAC2  AESI'!A18 - 'PHAC2  AESI'!A$7)*7</f>
        <v>154.88</v>
      </c>
      <c r="BE17" s="168">
        <f t="shared" si="43"/>
        <v>12.3904</v>
      </c>
    </row>
    <row r="18">
      <c r="A18" s="182"/>
      <c r="B18" s="152">
        <v>44534.0</v>
      </c>
      <c r="C18" s="176">
        <v>0.7603</v>
      </c>
      <c r="D18" s="154"/>
      <c r="E18" s="155">
        <f t="shared" si="12"/>
        <v>6229</v>
      </c>
      <c r="F18" s="155"/>
      <c r="G18" s="155">
        <f t="shared" si="44"/>
        <v>10107</v>
      </c>
      <c r="H18" s="156">
        <f t="shared" si="15"/>
        <v>0.6163055308</v>
      </c>
      <c r="I18" s="157">
        <f t="shared" si="52"/>
        <v>191</v>
      </c>
      <c r="J18" s="157">
        <f t="shared" si="54"/>
        <v>0</v>
      </c>
      <c r="K18" s="157">
        <f t="shared" si="53"/>
        <v>542</v>
      </c>
      <c r="L18" s="158">
        <f t="shared" si="17"/>
        <v>0.352398524</v>
      </c>
      <c r="M18" s="159">
        <f t="shared" si="55"/>
        <v>48.2</v>
      </c>
      <c r="N18" s="159">
        <f t="shared" si="56"/>
        <v>0</v>
      </c>
      <c r="O18" s="159">
        <f t="shared" si="57"/>
        <v>130.8</v>
      </c>
      <c r="P18" s="160">
        <f t="shared" si="19"/>
        <v>0.3685015291</v>
      </c>
      <c r="Q18" s="161"/>
      <c r="R18" s="162"/>
      <c r="S18" s="163">
        <v>7917.0</v>
      </c>
      <c r="T18" s="164">
        <v>734.0</v>
      </c>
      <c r="U18" s="164">
        <v>753.0</v>
      </c>
      <c r="V18" s="164">
        <v>1017.0</v>
      </c>
      <c r="W18" s="183"/>
      <c r="X18" s="164">
        <v>10421.0</v>
      </c>
      <c r="Y18" s="165">
        <f t="shared" si="20"/>
        <v>0.09759140198</v>
      </c>
      <c r="Z18" s="157">
        <v>40287.0</v>
      </c>
      <c r="AA18" s="157">
        <v>3277.0</v>
      </c>
      <c r="AB18" s="157">
        <v>3000.0</v>
      </c>
      <c r="AC18" s="157">
        <v>3705.0</v>
      </c>
      <c r="AD18" s="184"/>
      <c r="AE18" s="157">
        <v>50269.0</v>
      </c>
      <c r="AF18" s="133">
        <f t="shared" si="21"/>
        <v>0.0737034753</v>
      </c>
      <c r="AG18" s="155">
        <v>709123.0</v>
      </c>
      <c r="AH18" s="155">
        <v>52116.0</v>
      </c>
      <c r="AI18" s="155">
        <v>43114.0</v>
      </c>
      <c r="AJ18" s="155">
        <v>88742.0</v>
      </c>
      <c r="AK18" s="185"/>
      <c r="AL18" s="155">
        <v>893095.0</v>
      </c>
      <c r="AM18" s="135">
        <f t="shared" si="22"/>
        <v>0.09936456928</v>
      </c>
      <c r="AN18" s="180"/>
      <c r="AO18" s="137">
        <f t="shared" si="23"/>
        <v>0.01116449474</v>
      </c>
      <c r="AP18" s="138">
        <f t="shared" si="24"/>
        <v>0.01746532449</v>
      </c>
      <c r="AQ18" s="138">
        <f t="shared" si="25"/>
        <v>0.01408396654</v>
      </c>
      <c r="AR18" s="137">
        <f t="shared" si="58"/>
        <v>0.01146018796</v>
      </c>
      <c r="AS18" s="138"/>
      <c r="AT18" s="138">
        <f t="shared" si="59"/>
        <v>0.01166841154</v>
      </c>
      <c r="AU18" s="139">
        <f t="shared" si="27"/>
        <v>0.05681242887</v>
      </c>
      <c r="AV18" s="140">
        <f t="shared" si="28"/>
        <v>0.06958296609</v>
      </c>
      <c r="AW18" s="140">
        <f t="shared" si="29"/>
        <v>0.06287896231</v>
      </c>
      <c r="AX18" s="139">
        <f t="shared" si="60"/>
        <v>0.04175024228</v>
      </c>
      <c r="AY18" s="140"/>
      <c r="AZ18" s="140">
        <f t="shared" si="61"/>
        <v>0.05628628533</v>
      </c>
      <c r="BA18" s="181"/>
      <c r="BB18" s="142">
        <f t="shared" si="31"/>
        <v>156.4285714</v>
      </c>
      <c r="BC18" s="143">
        <f t="shared" si="32"/>
        <v>0.1564285714</v>
      </c>
      <c r="BD18" s="149">
        <f>('PHAC2  AESI'!L17 - 'PHAC2  AESI'!L$7)/('PHAC2  AESI'!A17 - 'PHAC2  AESI'!A$7)*7</f>
        <v>159.6521739</v>
      </c>
      <c r="BE18" s="168">
        <f t="shared" si="43"/>
        <v>12.77217391</v>
      </c>
    </row>
    <row r="19">
      <c r="A19" s="182"/>
      <c r="B19" s="152">
        <v>44527.0</v>
      </c>
      <c r="C19" s="176">
        <v>0.76</v>
      </c>
      <c r="D19" s="154"/>
      <c r="E19" s="155">
        <f t="shared" si="12"/>
        <v>5172</v>
      </c>
      <c r="F19" s="155"/>
      <c r="G19" s="155">
        <f t="shared" si="44"/>
        <v>37811</v>
      </c>
      <c r="H19" s="156">
        <f t="shared" si="15"/>
        <v>0.1367855915</v>
      </c>
      <c r="I19" s="157">
        <f t="shared" si="52"/>
        <v>226</v>
      </c>
      <c r="J19" s="157">
        <f t="shared" si="54"/>
        <v>0</v>
      </c>
      <c r="K19" s="157">
        <f t="shared" si="53"/>
        <v>869.25</v>
      </c>
      <c r="L19" s="158">
        <f t="shared" si="17"/>
        <v>0.2599942479</v>
      </c>
      <c r="M19" s="159">
        <f t="shared" si="55"/>
        <v>57.625</v>
      </c>
      <c r="N19" s="159">
        <f t="shared" si="56"/>
        <v>0</v>
      </c>
      <c r="O19" s="159">
        <f t="shared" si="57"/>
        <v>160.625</v>
      </c>
      <c r="P19" s="160">
        <f t="shared" si="19"/>
        <v>0.3587548638</v>
      </c>
      <c r="Q19" s="161"/>
      <c r="R19" s="162"/>
      <c r="S19" s="163">
        <v>7861.0</v>
      </c>
      <c r="T19" s="164">
        <v>731.0</v>
      </c>
      <c r="U19" s="164">
        <v>752.0</v>
      </c>
      <c r="V19" s="164">
        <v>981.0</v>
      </c>
      <c r="W19" s="183"/>
      <c r="X19" s="164">
        <v>10325.0</v>
      </c>
      <c r="Y19" s="165">
        <f t="shared" si="20"/>
        <v>0.09501210654</v>
      </c>
      <c r="Z19" s="157">
        <v>39967.0</v>
      </c>
      <c r="AA19" s="157">
        <v>3258.0</v>
      </c>
      <c r="AB19" s="157">
        <v>2988.0</v>
      </c>
      <c r="AC19" s="157">
        <v>3514.0</v>
      </c>
      <c r="AD19" s="184"/>
      <c r="AE19" s="157">
        <v>49727.0</v>
      </c>
      <c r="AF19" s="133">
        <f t="shared" si="21"/>
        <v>0.07066583546</v>
      </c>
      <c r="AG19" s="155">
        <v>705725.0</v>
      </c>
      <c r="AH19" s="155">
        <v>51728.0</v>
      </c>
      <c r="AI19" s="155">
        <v>43022.0</v>
      </c>
      <c r="AJ19" s="155">
        <v>82513.0</v>
      </c>
      <c r="AK19" s="185"/>
      <c r="AL19" s="155">
        <v>882988.0</v>
      </c>
      <c r="AM19" s="135">
        <f t="shared" si="22"/>
        <v>0.09344747607</v>
      </c>
      <c r="AN19" s="180"/>
      <c r="AO19" s="137">
        <f t="shared" si="23"/>
        <v>0.01113889971</v>
      </c>
      <c r="AP19" s="138">
        <f t="shared" si="24"/>
        <v>0.01747942913</v>
      </c>
      <c r="AQ19" s="138">
        <f t="shared" si="25"/>
        <v>0.01413161151</v>
      </c>
      <c r="AR19" s="137">
        <f t="shared" si="58"/>
        <v>0.01188903567</v>
      </c>
      <c r="AS19" s="138"/>
      <c r="AT19" s="138">
        <f t="shared" si="59"/>
        <v>0.01169325064</v>
      </c>
      <c r="AU19" s="139">
        <f t="shared" si="27"/>
        <v>0.056632541</v>
      </c>
      <c r="AV19" s="140">
        <f t="shared" si="28"/>
        <v>0.06945283808</v>
      </c>
      <c r="AW19" s="140">
        <f t="shared" si="29"/>
        <v>0.06298329725</v>
      </c>
      <c r="AX19" s="139">
        <f t="shared" si="60"/>
        <v>0.04258722868</v>
      </c>
      <c r="AY19" s="140"/>
      <c r="AZ19" s="140">
        <f t="shared" si="61"/>
        <v>0.05631673364</v>
      </c>
      <c r="BA19" s="181"/>
      <c r="BB19" s="142">
        <f t="shared" si="31"/>
        <v>159.45</v>
      </c>
      <c r="BC19" s="143">
        <f t="shared" si="32"/>
        <v>0.15945</v>
      </c>
      <c r="BD19" s="149">
        <f>('PHAC2  AESI'!L16 - 'PHAC2  AESI'!L$7)/('PHAC2  AESI'!A16 - 'PHAC2  AESI'!A$7)*7</f>
        <v>162.0454545</v>
      </c>
      <c r="BE19" s="168">
        <f t="shared" si="43"/>
        <v>12.96363636</v>
      </c>
    </row>
    <row r="20">
      <c r="A20" s="182"/>
      <c r="B20" s="152">
        <v>44499.0</v>
      </c>
      <c r="C20" s="176">
        <v>0.74</v>
      </c>
      <c r="D20" s="154"/>
      <c r="E20" s="155">
        <f t="shared" si="12"/>
        <v>4639.75</v>
      </c>
      <c r="F20" s="155"/>
      <c r="G20" s="155">
        <f t="shared" si="44"/>
        <v>43899</v>
      </c>
      <c r="H20" s="156">
        <f t="shared" si="15"/>
        <v>0.1056914736</v>
      </c>
      <c r="I20" s="157">
        <f t="shared" si="52"/>
        <v>199.25</v>
      </c>
      <c r="J20" s="157">
        <f t="shared" si="54"/>
        <v>0</v>
      </c>
      <c r="K20" s="157">
        <f t="shared" si="53"/>
        <v>711.75</v>
      </c>
      <c r="L20" s="158">
        <f t="shared" si="17"/>
        <v>0.2799438005</v>
      </c>
      <c r="M20" s="159">
        <f t="shared" si="55"/>
        <v>66.28571429</v>
      </c>
      <c r="N20" s="159">
        <f t="shared" si="56"/>
        <v>0</v>
      </c>
      <c r="O20" s="159">
        <f t="shared" si="57"/>
        <v>202.4285714</v>
      </c>
      <c r="P20" s="160">
        <f t="shared" si="19"/>
        <v>0.3274523641</v>
      </c>
      <c r="Q20" s="161"/>
      <c r="R20" s="162"/>
      <c r="S20" s="163">
        <v>7540.0</v>
      </c>
      <c r="T20" s="164">
        <v>710.0</v>
      </c>
      <c r="U20" s="164">
        <v>741.0</v>
      </c>
      <c r="V20" s="164">
        <v>776.0</v>
      </c>
      <c r="W20" s="183"/>
      <c r="X20" s="164">
        <v>9767.0</v>
      </c>
      <c r="Y20" s="165">
        <f t="shared" si="20"/>
        <v>0.07945121327</v>
      </c>
      <c r="Z20" s="157">
        <v>37742.0</v>
      </c>
      <c r="AA20" s="157">
        <v>3015.0</v>
      </c>
      <c r="AB20" s="157">
        <v>2883.0</v>
      </c>
      <c r="AC20" s="157">
        <v>2610.0</v>
      </c>
      <c r="AD20" s="184"/>
      <c r="AE20" s="157">
        <v>46250.0</v>
      </c>
      <c r="AF20" s="133">
        <f t="shared" si="21"/>
        <v>0.05643243243</v>
      </c>
      <c r="AG20" s="155">
        <v>691361.0</v>
      </c>
      <c r="AH20" s="155">
        <v>49670.0</v>
      </c>
      <c r="AI20" s="155">
        <v>42321.0</v>
      </c>
      <c r="AJ20" s="155">
        <v>61825.0</v>
      </c>
      <c r="AK20" s="185"/>
      <c r="AL20" s="155">
        <v>845177.0</v>
      </c>
      <c r="AM20" s="135">
        <f t="shared" si="22"/>
        <v>0.07315035785</v>
      </c>
      <c r="AN20" s="180"/>
      <c r="AO20" s="137">
        <f t="shared" si="23"/>
        <v>0.01090602449</v>
      </c>
      <c r="AP20" s="138">
        <f t="shared" si="24"/>
        <v>0.01750903807</v>
      </c>
      <c r="AQ20" s="138">
        <f t="shared" si="25"/>
        <v>0.01429434266</v>
      </c>
      <c r="AR20" s="137">
        <f t="shared" si="58"/>
        <v>0.01255155681</v>
      </c>
      <c r="AS20" s="138"/>
      <c r="AT20" s="138">
        <f t="shared" si="59"/>
        <v>0.01155615924</v>
      </c>
      <c r="AU20" s="139">
        <f t="shared" si="27"/>
        <v>0.05459087221</v>
      </c>
      <c r="AV20" s="140">
        <f t="shared" si="28"/>
        <v>0.06812220883</v>
      </c>
      <c r="AW20" s="140">
        <f t="shared" si="29"/>
        <v>0.06070062412</v>
      </c>
      <c r="AX20" s="139">
        <f t="shared" si="60"/>
        <v>0.04221593207</v>
      </c>
      <c r="AY20" s="140"/>
      <c r="AZ20" s="140">
        <f t="shared" si="61"/>
        <v>0.05472226528</v>
      </c>
      <c r="BA20" s="181"/>
      <c r="BB20" s="142">
        <f t="shared" si="31"/>
        <v>164.4375</v>
      </c>
      <c r="BC20" s="143">
        <f t="shared" si="32"/>
        <v>0.1644375</v>
      </c>
      <c r="BD20" s="149">
        <f>('PHAC2  AESI'!L15 - 'PHAC2  AESI'!L$7)/('PHAC2  AESI'!A15 - 'PHAC2  AESI'!A$7)*7</f>
        <v>166.3888889</v>
      </c>
      <c r="BE20" s="168">
        <f t="shared" si="43"/>
        <v>13.31111111</v>
      </c>
    </row>
    <row r="21">
      <c r="A21" s="182"/>
      <c r="B21" s="152">
        <v>44471.0</v>
      </c>
      <c r="C21" s="176">
        <v>0.71</v>
      </c>
      <c r="D21" s="154"/>
      <c r="E21" s="155">
        <f t="shared" si="12"/>
        <v>6183</v>
      </c>
      <c r="F21" s="155"/>
      <c r="G21" s="155">
        <f t="shared" si="44"/>
        <v>55662</v>
      </c>
      <c r="H21" s="156">
        <f t="shared" si="15"/>
        <v>0.1110811685</v>
      </c>
      <c r="I21" s="157">
        <f t="shared" si="52"/>
        <v>251.3333333</v>
      </c>
      <c r="J21" s="157">
        <f t="shared" si="54"/>
        <v>0</v>
      </c>
      <c r="K21" s="157">
        <f t="shared" si="53"/>
        <v>1220.333333</v>
      </c>
      <c r="L21" s="158">
        <f t="shared" si="17"/>
        <v>0.2059546572</v>
      </c>
      <c r="M21" s="159">
        <f t="shared" si="55"/>
        <v>68.5</v>
      </c>
      <c r="N21" s="159">
        <f t="shared" si="56"/>
        <v>0</v>
      </c>
      <c r="O21" s="159">
        <f t="shared" si="57"/>
        <v>219.75</v>
      </c>
      <c r="P21" s="160">
        <f t="shared" si="19"/>
        <v>0.3117178612</v>
      </c>
      <c r="Q21" s="161"/>
      <c r="R21" s="162"/>
      <c r="S21" s="163">
        <v>7120.0</v>
      </c>
      <c r="T21" s="164">
        <v>681.0</v>
      </c>
      <c r="U21" s="164">
        <v>719.0</v>
      </c>
      <c r="V21" s="164">
        <v>520.0</v>
      </c>
      <c r="W21" s="183"/>
      <c r="X21" s="164">
        <v>9040.0</v>
      </c>
      <c r="Y21" s="165">
        <f t="shared" si="20"/>
        <v>0.05752212389</v>
      </c>
      <c r="Z21" s="157">
        <v>35848.0</v>
      </c>
      <c r="AA21" s="157">
        <v>2919.0</v>
      </c>
      <c r="AB21" s="157">
        <v>2823.0</v>
      </c>
      <c r="AC21" s="157">
        <v>1813.0</v>
      </c>
      <c r="AD21" s="184"/>
      <c r="AE21" s="157">
        <v>43403.0</v>
      </c>
      <c r="AF21" s="133">
        <f t="shared" si="21"/>
        <v>0.04177130613</v>
      </c>
      <c r="AG21" s="155">
        <v>671339.0</v>
      </c>
      <c r="AH21" s="155">
        <v>46083.0</v>
      </c>
      <c r="AI21" s="155">
        <v>40590.0</v>
      </c>
      <c r="AJ21" s="155">
        <v>43266.0</v>
      </c>
      <c r="AK21" s="185"/>
      <c r="AL21" s="155">
        <v>801278.0</v>
      </c>
      <c r="AM21" s="135">
        <f t="shared" si="22"/>
        <v>0.053996241</v>
      </c>
      <c r="AN21" s="180"/>
      <c r="AO21" s="137">
        <f t="shared" si="23"/>
        <v>0.01060567016</v>
      </c>
      <c r="AP21" s="138">
        <f t="shared" si="24"/>
        <v>0.01771372259</v>
      </c>
      <c r="AQ21" s="138">
        <f t="shared" si="25"/>
        <v>0.01477768374</v>
      </c>
      <c r="AR21" s="137">
        <f t="shared" si="58"/>
        <v>0.01201867517</v>
      </c>
      <c r="AS21" s="138"/>
      <c r="AT21" s="138">
        <f t="shared" si="59"/>
        <v>0.01128197704</v>
      </c>
      <c r="AU21" s="139">
        <f t="shared" si="27"/>
        <v>0.05339776179</v>
      </c>
      <c r="AV21" s="140">
        <f t="shared" si="28"/>
        <v>0.06954915004</v>
      </c>
      <c r="AW21" s="140">
        <f t="shared" si="29"/>
        <v>0.06334223032</v>
      </c>
      <c r="AX21" s="139">
        <f t="shared" si="60"/>
        <v>0.04190357324</v>
      </c>
      <c r="AY21" s="140"/>
      <c r="AZ21" s="140">
        <f t="shared" si="61"/>
        <v>0.05416721787</v>
      </c>
      <c r="BA21" s="181"/>
      <c r="BB21" s="142">
        <f t="shared" si="31"/>
        <v>158.6666667</v>
      </c>
      <c r="BC21" s="143">
        <f t="shared" si="32"/>
        <v>0.1586666667</v>
      </c>
      <c r="BD21" s="149">
        <f>('PHAC2  AESI'!L14 - 'PHAC2  AESI'!L$7)/('PHAC2  AESI'!A14 - 'PHAC2  AESI'!A$7)*7</f>
        <v>172.5714286</v>
      </c>
      <c r="BE21" s="168">
        <f t="shared" si="43"/>
        <v>13.80571429</v>
      </c>
    </row>
    <row r="22">
      <c r="A22" s="182"/>
      <c r="B22" s="152">
        <v>44450.0</v>
      </c>
      <c r="C22" s="176">
        <v>0.68</v>
      </c>
      <c r="D22" s="154"/>
      <c r="E22" s="155">
        <f t="shared" si="12"/>
        <v>5543</v>
      </c>
      <c r="F22" s="155"/>
      <c r="G22" s="155">
        <f t="shared" si="44"/>
        <v>20325</v>
      </c>
      <c r="H22" s="156">
        <f t="shared" si="15"/>
        <v>0.2727183272</v>
      </c>
      <c r="I22" s="157">
        <f t="shared" si="52"/>
        <v>215</v>
      </c>
      <c r="J22" s="157">
        <f t="shared" si="54"/>
        <v>0</v>
      </c>
      <c r="K22" s="157">
        <f t="shared" si="53"/>
        <v>1153</v>
      </c>
      <c r="L22" s="158">
        <f t="shared" si="17"/>
        <v>0.1864700781</v>
      </c>
      <c r="M22" s="159">
        <f t="shared" si="55"/>
        <v>48.25</v>
      </c>
      <c r="N22" s="159">
        <f t="shared" si="56"/>
        <v>0</v>
      </c>
      <c r="O22" s="159">
        <f t="shared" si="57"/>
        <v>246.75</v>
      </c>
      <c r="P22" s="160">
        <f t="shared" si="19"/>
        <v>0.1955420466</v>
      </c>
      <c r="Q22" s="161"/>
      <c r="R22" s="162"/>
      <c r="S22" s="163">
        <v>6700.0</v>
      </c>
      <c r="T22" s="164">
        <v>639.0</v>
      </c>
      <c r="U22" s="164">
        <v>699.0</v>
      </c>
      <c r="V22" s="164">
        <v>312.0</v>
      </c>
      <c r="W22" s="183"/>
      <c r="X22" s="164">
        <v>8350.0</v>
      </c>
      <c r="Y22" s="165">
        <f t="shared" si="20"/>
        <v>0.03736526946</v>
      </c>
      <c r="Z22" s="157">
        <v>33303.0</v>
      </c>
      <c r="AA22" s="157">
        <v>2712.0</v>
      </c>
      <c r="AB22" s="157">
        <v>2668.0</v>
      </c>
      <c r="AC22" s="157">
        <v>1059.0</v>
      </c>
      <c r="AD22" s="184"/>
      <c r="AE22" s="157">
        <v>39742.0</v>
      </c>
      <c r="AF22" s="133">
        <f t="shared" si="21"/>
        <v>0.02664687233</v>
      </c>
      <c r="AG22" s="155">
        <v>642016.0</v>
      </c>
      <c r="AH22" s="155">
        <v>41562.0</v>
      </c>
      <c r="AI22" s="155">
        <v>37321.0</v>
      </c>
      <c r="AJ22" s="155">
        <v>24717.0</v>
      </c>
      <c r="AK22" s="185"/>
      <c r="AL22" s="155">
        <v>745616.0</v>
      </c>
      <c r="AM22" s="135">
        <f t="shared" si="22"/>
        <v>0.03314977146</v>
      </c>
      <c r="AN22" s="180"/>
      <c r="AO22" s="137">
        <f t="shared" si="23"/>
        <v>0.01043587699</v>
      </c>
      <c r="AP22" s="138">
        <f t="shared" si="24"/>
        <v>0.01872940168</v>
      </c>
      <c r="AQ22" s="138">
        <f t="shared" si="25"/>
        <v>0.01537462105</v>
      </c>
      <c r="AR22" s="137">
        <f t="shared" si="58"/>
        <v>0.01262289113</v>
      </c>
      <c r="AS22" s="138"/>
      <c r="AT22" s="138">
        <f t="shared" si="59"/>
        <v>0.01119879402</v>
      </c>
      <c r="AU22" s="139">
        <f t="shared" si="27"/>
        <v>0.051872539</v>
      </c>
      <c r="AV22" s="140">
        <f t="shared" si="28"/>
        <v>0.07148790225</v>
      </c>
      <c r="AW22" s="140">
        <f t="shared" si="29"/>
        <v>0.0652519128</v>
      </c>
      <c r="AX22" s="139">
        <f t="shared" si="60"/>
        <v>0.04284500546</v>
      </c>
      <c r="AY22" s="140"/>
      <c r="AZ22" s="140">
        <f t="shared" si="61"/>
        <v>0.05330089483</v>
      </c>
      <c r="BA22" s="181"/>
      <c r="BB22" s="142">
        <f t="shared" si="31"/>
        <v>134.8888889</v>
      </c>
      <c r="BC22" s="143">
        <f t="shared" si="32"/>
        <v>0.1348888889</v>
      </c>
      <c r="BD22" s="149">
        <f>('PHAC2  AESI'!L13 - 'PHAC2  AESI'!L$7)/('PHAC2  AESI'!A13 - 'PHAC2  AESI'!A$7)*7</f>
        <v>179.3636364</v>
      </c>
      <c r="BE22" s="168">
        <f t="shared" si="43"/>
        <v>14.34909091</v>
      </c>
    </row>
    <row r="23">
      <c r="A23" s="182"/>
      <c r="B23" s="152">
        <v>44443.0</v>
      </c>
      <c r="C23" s="176">
        <v>0.67</v>
      </c>
      <c r="D23" s="154"/>
      <c r="E23" s="155">
        <f t="shared" si="12"/>
        <v>4090.333333</v>
      </c>
      <c r="F23" s="155"/>
      <c r="G23" s="155">
        <f t="shared" si="44"/>
        <v>82715</v>
      </c>
      <c r="H23" s="156">
        <f t="shared" si="15"/>
        <v>0.04945092587</v>
      </c>
      <c r="I23" s="157">
        <f t="shared" si="52"/>
        <v>155.6666667</v>
      </c>
      <c r="J23" s="157">
        <f t="shared" si="54"/>
        <v>0</v>
      </c>
      <c r="K23" s="157">
        <f t="shared" si="53"/>
        <v>1449</v>
      </c>
      <c r="L23" s="158">
        <f t="shared" si="17"/>
        <v>0.1074304118</v>
      </c>
      <c r="M23" s="159">
        <f t="shared" si="55"/>
        <v>35.5</v>
      </c>
      <c r="N23" s="159">
        <f t="shared" si="56"/>
        <v>0</v>
      </c>
      <c r="O23" s="159">
        <f t="shared" si="57"/>
        <v>218.5</v>
      </c>
      <c r="P23" s="160">
        <f t="shared" si="19"/>
        <v>0.1624713959</v>
      </c>
      <c r="Q23" s="161"/>
      <c r="R23" s="162"/>
      <c r="S23" s="163">
        <v>6587.0</v>
      </c>
      <c r="T23" s="164">
        <v>632.0</v>
      </c>
      <c r="U23" s="164">
        <v>696.0</v>
      </c>
      <c r="V23" s="164">
        <v>246.0</v>
      </c>
      <c r="W23" s="183"/>
      <c r="X23" s="164">
        <v>8161.0</v>
      </c>
      <c r="Y23" s="165">
        <f t="shared" si="20"/>
        <v>0.03014336478</v>
      </c>
      <c r="Z23" s="157">
        <v>32432.0</v>
      </c>
      <c r="AA23" s="157">
        <v>2677.0</v>
      </c>
      <c r="AB23" s="157">
        <v>2636.0</v>
      </c>
      <c r="AC23" s="157">
        <v>844.0</v>
      </c>
      <c r="AD23" s="184"/>
      <c r="AE23" s="157">
        <v>38589.0</v>
      </c>
      <c r="AF23" s="133">
        <f t="shared" si="21"/>
        <v>0.02187151779</v>
      </c>
      <c r="AG23" s="155">
        <v>629774.0</v>
      </c>
      <c r="AH23" s="155">
        <v>39764.0</v>
      </c>
      <c r="AI23" s="155">
        <v>36579.0</v>
      </c>
      <c r="AJ23" s="155">
        <v>19174.0</v>
      </c>
      <c r="AK23" s="185"/>
      <c r="AL23" s="155">
        <v>725291.0</v>
      </c>
      <c r="AM23" s="135">
        <f t="shared" si="22"/>
        <v>0.02643628557</v>
      </c>
      <c r="AN23" s="180"/>
      <c r="AO23" s="137">
        <f t="shared" si="23"/>
        <v>0.01045930762</v>
      </c>
      <c r="AP23" s="138">
        <f t="shared" si="24"/>
        <v>0.01902731075</v>
      </c>
      <c r="AQ23" s="138">
        <f t="shared" si="25"/>
        <v>0.01589377326</v>
      </c>
      <c r="AR23" s="137">
        <f t="shared" si="58"/>
        <v>0.01282987379</v>
      </c>
      <c r="AS23" s="138"/>
      <c r="AT23" s="138">
        <f t="shared" si="59"/>
        <v>0.01125203539</v>
      </c>
      <c r="AU23" s="139">
        <f t="shared" si="27"/>
        <v>0.05149783891</v>
      </c>
      <c r="AV23" s="140">
        <f t="shared" si="28"/>
        <v>0.07206320566</v>
      </c>
      <c r="AW23" s="140">
        <f t="shared" si="29"/>
        <v>0.06732220099</v>
      </c>
      <c r="AX23" s="139">
        <f t="shared" si="60"/>
        <v>0.04401794096</v>
      </c>
      <c r="AY23" s="140"/>
      <c r="AZ23" s="140">
        <f t="shared" si="61"/>
        <v>0.05320485157</v>
      </c>
      <c r="BA23" s="181"/>
      <c r="BB23" s="142">
        <f t="shared" si="31"/>
        <v>128.125</v>
      </c>
      <c r="BC23" s="143">
        <f t="shared" si="32"/>
        <v>0.128125</v>
      </c>
      <c r="BD23" s="149">
        <f>('PHAC2  AESI'!L12 - 'PHAC2  AESI'!L$7)/('PHAC2  AESI'!A12 - 'PHAC2  AESI'!A$7)*7</f>
        <v>178.3</v>
      </c>
      <c r="BE23" s="168">
        <f t="shared" si="43"/>
        <v>14.264</v>
      </c>
    </row>
    <row r="24">
      <c r="A24" s="182"/>
      <c r="B24" s="152">
        <v>44422.0</v>
      </c>
      <c r="C24" s="176">
        <v>0.634</v>
      </c>
      <c r="D24" s="154"/>
      <c r="E24" s="155">
        <f t="shared" si="12"/>
        <v>1764</v>
      </c>
      <c r="F24" s="155"/>
      <c r="G24" s="155">
        <f t="shared" si="44"/>
        <v>10373</v>
      </c>
      <c r="H24" s="156">
        <f t="shared" si="15"/>
        <v>0.1700568784</v>
      </c>
      <c r="I24" s="157">
        <f t="shared" si="52"/>
        <v>48</v>
      </c>
      <c r="J24" s="157">
        <f t="shared" si="54"/>
        <v>0</v>
      </c>
      <c r="K24" s="157">
        <f t="shared" si="53"/>
        <v>487</v>
      </c>
      <c r="L24" s="158">
        <f t="shared" si="17"/>
        <v>0.09856262834</v>
      </c>
      <c r="M24" s="159">
        <f t="shared" si="55"/>
        <v>7.5</v>
      </c>
      <c r="N24" s="159">
        <f t="shared" si="56"/>
        <v>0</v>
      </c>
      <c r="O24" s="159">
        <f t="shared" si="57"/>
        <v>45.25</v>
      </c>
      <c r="P24" s="160">
        <f t="shared" si="19"/>
        <v>0.1657458564</v>
      </c>
      <c r="Q24" s="161"/>
      <c r="R24" s="162"/>
      <c r="S24" s="163">
        <v>6035.0</v>
      </c>
      <c r="T24" s="164">
        <v>570.0</v>
      </c>
      <c r="U24" s="164">
        <v>639.0</v>
      </c>
      <c r="V24" s="164">
        <v>119.0</v>
      </c>
      <c r="W24" s="183"/>
      <c r="X24" s="164">
        <f t="shared" ref="X24:X26" si="62">SUM(S24:W24)</f>
        <v>7363</v>
      </c>
      <c r="Y24" s="165">
        <f t="shared" si="20"/>
        <v>0.01616189053</v>
      </c>
      <c r="Z24" s="157">
        <v>28975.0</v>
      </c>
      <c r="AA24" s="157">
        <v>2416.0</v>
      </c>
      <c r="AB24" s="157">
        <v>2474.0</v>
      </c>
      <c r="AC24" s="157">
        <v>377.0</v>
      </c>
      <c r="AD24" s="184"/>
      <c r="AE24" s="157">
        <f t="shared" ref="AE24:AE26" si="63">SUM(Z24:AD24)</f>
        <v>34242</v>
      </c>
      <c r="AF24" s="133">
        <f t="shared" si="21"/>
        <v>0.01100987092</v>
      </c>
      <c r="AG24" s="155">
        <v>569216.0</v>
      </c>
      <c r="AH24" s="155">
        <v>32971.0</v>
      </c>
      <c r="AI24" s="155">
        <v>33486.0</v>
      </c>
      <c r="AJ24" s="155">
        <v>6903.0</v>
      </c>
      <c r="AK24" s="185"/>
      <c r="AL24" s="155">
        <f t="shared" ref="AL24:AL26" si="64">SUM(AG24:AK24)</f>
        <v>642576</v>
      </c>
      <c r="AM24" s="135">
        <f t="shared" si="22"/>
        <v>0.01074269814</v>
      </c>
      <c r="AN24" s="180"/>
      <c r="AO24" s="137">
        <f t="shared" si="23"/>
        <v>0.01060230211</v>
      </c>
      <c r="AP24" s="138">
        <f t="shared" si="24"/>
        <v>0.01908260168</v>
      </c>
      <c r="AQ24" s="138">
        <f t="shared" si="25"/>
        <v>0.01728791969</v>
      </c>
      <c r="AR24" s="137">
        <f t="shared" si="58"/>
        <v>0.01723888165</v>
      </c>
      <c r="AS24" s="138"/>
      <c r="AT24" s="138">
        <f t="shared" si="59"/>
        <v>0.01145856677</v>
      </c>
      <c r="AU24" s="139">
        <f t="shared" si="27"/>
        <v>0.05090334776</v>
      </c>
      <c r="AV24" s="140">
        <f t="shared" si="28"/>
        <v>0.07388162217</v>
      </c>
      <c r="AW24" s="140">
        <f t="shared" si="29"/>
        <v>0.07327651573</v>
      </c>
      <c r="AX24" s="139">
        <f t="shared" si="60"/>
        <v>0.05461393597</v>
      </c>
      <c r="AY24" s="140"/>
      <c r="AZ24" s="140">
        <f t="shared" si="61"/>
        <v>0.05328863823</v>
      </c>
      <c r="BA24" s="181"/>
      <c r="BB24" s="142">
        <f t="shared" si="31"/>
        <v>45.4</v>
      </c>
      <c r="BC24" s="143">
        <f t="shared" si="32"/>
        <v>0.0454</v>
      </c>
      <c r="BD24" s="149">
        <f>('PHAC2  AESI'!L11 - 'PHAC2  AESI'!L$7)/('PHAC2  AESI'!A11 - 'PHAC2  AESI'!A$7)*7</f>
        <v>168.8571429</v>
      </c>
      <c r="BE24" s="168">
        <f t="shared" si="43"/>
        <v>13.50857143</v>
      </c>
    </row>
    <row r="25" ht="15.0" customHeight="1">
      <c r="A25" s="182"/>
      <c r="B25" s="152">
        <v>44415.0</v>
      </c>
      <c r="C25" s="176">
        <v>0.615</v>
      </c>
      <c r="D25" s="154"/>
      <c r="E25" s="155">
        <f t="shared" si="12"/>
        <v>673.3333333</v>
      </c>
      <c r="F25" s="155"/>
      <c r="G25" s="155">
        <f t="shared" si="44"/>
        <v>15161</v>
      </c>
      <c r="H25" s="156">
        <f t="shared" si="15"/>
        <v>0.04441219796</v>
      </c>
      <c r="I25" s="157">
        <f t="shared" si="52"/>
        <v>29.33333333</v>
      </c>
      <c r="J25" s="157">
        <f t="shared" si="54"/>
        <v>0</v>
      </c>
      <c r="K25" s="157">
        <f t="shared" si="53"/>
        <v>266.6666667</v>
      </c>
      <c r="L25" s="158">
        <f t="shared" si="17"/>
        <v>0.11</v>
      </c>
      <c r="M25" s="159">
        <f t="shared" si="55"/>
        <v>4.75</v>
      </c>
      <c r="N25" s="159">
        <f t="shared" si="56"/>
        <v>0</v>
      </c>
      <c r="O25" s="159">
        <f t="shared" si="57"/>
        <v>37.75</v>
      </c>
      <c r="P25" s="160">
        <f t="shared" si="19"/>
        <v>0.1258278146</v>
      </c>
      <c r="Q25" s="161"/>
      <c r="R25" s="162"/>
      <c r="S25" s="163">
        <v>5974.0</v>
      </c>
      <c r="T25" s="164">
        <v>570.0</v>
      </c>
      <c r="U25" s="164">
        <v>639.0</v>
      </c>
      <c r="V25" s="164">
        <v>104.0</v>
      </c>
      <c r="W25" s="183"/>
      <c r="X25" s="164">
        <f t="shared" si="62"/>
        <v>7287</v>
      </c>
      <c r="Y25" s="165">
        <f t="shared" si="20"/>
        <v>0.01427199122</v>
      </c>
      <c r="Z25" s="157">
        <v>28575.0</v>
      </c>
      <c r="AA25" s="157">
        <v>2392.0</v>
      </c>
      <c r="AB25" s="157">
        <v>2459.0</v>
      </c>
      <c r="AC25" s="157">
        <v>329.0</v>
      </c>
      <c r="AD25" s="184"/>
      <c r="AE25" s="157">
        <f t="shared" si="63"/>
        <v>33755</v>
      </c>
      <c r="AF25" s="133">
        <f t="shared" si="21"/>
        <v>0.009746704192</v>
      </c>
      <c r="AG25" s="155">
        <v>562343.0</v>
      </c>
      <c r="AH25" s="155">
        <v>31543.0</v>
      </c>
      <c r="AI25" s="155">
        <v>33178.0</v>
      </c>
      <c r="AJ25" s="155">
        <v>5139.0</v>
      </c>
      <c r="AK25" s="185"/>
      <c r="AL25" s="155">
        <f t="shared" si="64"/>
        <v>632203</v>
      </c>
      <c r="AM25" s="135">
        <f t="shared" si="22"/>
        <v>0.008128718149</v>
      </c>
      <c r="AN25" s="180"/>
      <c r="AO25" s="137">
        <f t="shared" si="23"/>
        <v>0.01062340956</v>
      </c>
      <c r="AP25" s="138">
        <f t="shared" si="24"/>
        <v>0.01925975044</v>
      </c>
      <c r="AQ25" s="138">
        <f t="shared" si="25"/>
        <v>0.01807057033</v>
      </c>
      <c r="AR25" s="137">
        <f t="shared" si="58"/>
        <v>0.02023740027</v>
      </c>
      <c r="AS25" s="138"/>
      <c r="AT25" s="138">
        <f t="shared" si="59"/>
        <v>0.01152636099</v>
      </c>
      <c r="AU25" s="139">
        <f t="shared" si="27"/>
        <v>0.0508141828</v>
      </c>
      <c r="AV25" s="140">
        <f t="shared" si="28"/>
        <v>0.07411537766</v>
      </c>
      <c r="AW25" s="140">
        <f t="shared" si="29"/>
        <v>0.07583298989</v>
      </c>
      <c r="AX25" s="139">
        <f t="shared" si="60"/>
        <v>0.0640202374</v>
      </c>
      <c r="AY25" s="140"/>
      <c r="AZ25" s="140">
        <f t="shared" si="61"/>
        <v>0.05339266027</v>
      </c>
      <c r="BA25" s="181"/>
      <c r="BB25" s="142">
        <f t="shared" si="31"/>
        <v>37.75</v>
      </c>
      <c r="BC25" s="143">
        <f t="shared" si="32"/>
        <v>0.03775</v>
      </c>
      <c r="BD25" s="149">
        <f>('PHAC2  AESI'!L10 - 'PHAC2  AESI'!L$7)/('PHAC2  AESI'!A10 - 'PHAC2  AESI'!A$7)*7</f>
        <v>158.8333333</v>
      </c>
      <c r="BE25" s="168">
        <f t="shared" si="43"/>
        <v>12.70666667</v>
      </c>
    </row>
    <row r="26">
      <c r="A26" s="151">
        <v>44419.0</v>
      </c>
      <c r="B26" s="152">
        <v>44394.0</v>
      </c>
      <c r="C26" s="176">
        <v>0.499</v>
      </c>
      <c r="D26" s="154"/>
      <c r="E26" s="155">
        <f t="shared" si="12"/>
        <v>183</v>
      </c>
      <c r="F26" s="155"/>
      <c r="G26" s="155">
        <f t="shared" si="44"/>
        <v>1149</v>
      </c>
      <c r="H26" s="156">
        <f t="shared" si="15"/>
        <v>0.1592689295</v>
      </c>
      <c r="I26" s="157">
        <f t="shared" si="52"/>
        <v>15</v>
      </c>
      <c r="J26" s="157">
        <f t="shared" ref="J26:K26" si="65">(AD26-AD27)/($B26-$B27)*7</f>
        <v>0</v>
      </c>
      <c r="K26" s="157">
        <f t="shared" si="65"/>
        <v>94</v>
      </c>
      <c r="L26" s="158">
        <f t="shared" si="17"/>
        <v>0.1595744681</v>
      </c>
      <c r="M26" s="159">
        <f t="shared" ref="M26:O26" si="66">(V26-V27)/($B26-$B27)*7</f>
        <v>4</v>
      </c>
      <c r="N26" s="159">
        <f t="shared" si="66"/>
        <v>0</v>
      </c>
      <c r="O26" s="159">
        <f t="shared" si="66"/>
        <v>46</v>
      </c>
      <c r="P26" s="160">
        <f t="shared" si="19"/>
        <v>0.08695652174</v>
      </c>
      <c r="Q26" s="161"/>
      <c r="R26" s="162"/>
      <c r="S26" s="163">
        <v>5896.0</v>
      </c>
      <c r="T26" s="164">
        <v>561.0</v>
      </c>
      <c r="U26" s="164">
        <v>636.0</v>
      </c>
      <c r="V26" s="164">
        <v>89.0</v>
      </c>
      <c r="W26" s="183"/>
      <c r="X26" s="164">
        <f t="shared" si="62"/>
        <v>7182</v>
      </c>
      <c r="Y26" s="165">
        <f t="shared" si="20"/>
        <v>0.01239209134</v>
      </c>
      <c r="Z26" s="157">
        <v>27941.0</v>
      </c>
      <c r="AA26" s="157">
        <v>2327.0</v>
      </c>
      <c r="AB26" s="157">
        <v>2446.0</v>
      </c>
      <c r="AC26" s="157">
        <v>241.0</v>
      </c>
      <c r="AD26" s="184"/>
      <c r="AE26" s="157">
        <f t="shared" si="63"/>
        <v>32955</v>
      </c>
      <c r="AF26" s="133">
        <f t="shared" si="21"/>
        <v>0.007313002579</v>
      </c>
      <c r="AG26" s="155">
        <v>552688.0</v>
      </c>
      <c r="AH26" s="155">
        <v>28484.0</v>
      </c>
      <c r="AI26" s="155">
        <v>32751.0</v>
      </c>
      <c r="AJ26" s="155">
        <v>3119.0</v>
      </c>
      <c r="AK26" s="185"/>
      <c r="AL26" s="155">
        <f t="shared" si="64"/>
        <v>617042</v>
      </c>
      <c r="AM26" s="135">
        <f t="shared" si="22"/>
        <v>0.005054761264</v>
      </c>
      <c r="AN26" s="180"/>
      <c r="AO26" s="137">
        <f t="shared" si="23"/>
        <v>0.01066786324</v>
      </c>
      <c r="AP26" s="138">
        <f t="shared" si="24"/>
        <v>0.01941925437</v>
      </c>
      <c r="AQ26" s="138">
        <f t="shared" si="25"/>
        <v>0.01969526752</v>
      </c>
      <c r="AR26" s="137">
        <f t="shared" si="58"/>
        <v>0.02853478679</v>
      </c>
      <c r="AS26" s="138"/>
      <c r="AT26" s="138">
        <f t="shared" si="59"/>
        <v>0.01163940218</v>
      </c>
      <c r="AU26" s="139">
        <f t="shared" si="27"/>
        <v>0.05055474336</v>
      </c>
      <c r="AV26" s="140">
        <f t="shared" si="28"/>
        <v>0.07468474245</v>
      </c>
      <c r="AW26" s="140">
        <f t="shared" si="29"/>
        <v>0.08169498666</v>
      </c>
      <c r="AX26" s="139">
        <f t="shared" si="60"/>
        <v>0.07726835524</v>
      </c>
      <c r="AY26" s="140"/>
      <c r="AZ26" s="140">
        <f t="shared" si="61"/>
        <v>0.05340803381</v>
      </c>
      <c r="BA26" s="181"/>
      <c r="BB26" s="142">
        <f t="shared" si="31"/>
        <v>46</v>
      </c>
      <c r="BC26" s="143">
        <f t="shared" si="32"/>
        <v>0.046</v>
      </c>
      <c r="BD26" s="149">
        <f>('PHAC2  AESI'!L9 - 'PHAC2  AESI'!L$7)/('PHAC2  AESI'!A9 - 'PHAC2  AESI'!A$7)*7</f>
        <v>98.66666667</v>
      </c>
      <c r="BE26" s="168">
        <f t="shared" si="43"/>
        <v>7.893333333</v>
      </c>
    </row>
    <row r="27">
      <c r="A27" s="151">
        <v>44407.0</v>
      </c>
      <c r="B27" s="152">
        <v>44387.0</v>
      </c>
      <c r="C27" s="176">
        <v>0.4</v>
      </c>
      <c r="D27" s="186"/>
      <c r="E27" s="187"/>
      <c r="F27" s="187"/>
      <c r="G27" s="187"/>
      <c r="H27" s="188"/>
      <c r="I27" s="157"/>
      <c r="J27" s="157"/>
      <c r="K27" s="157"/>
      <c r="L27" s="189"/>
      <c r="M27" s="164"/>
      <c r="N27" s="164"/>
      <c r="O27" s="164"/>
      <c r="P27" s="190"/>
      <c r="Q27" s="191"/>
      <c r="R27" s="192"/>
      <c r="S27" s="163">
        <v>5863.0</v>
      </c>
      <c r="T27" s="164">
        <v>555.0</v>
      </c>
      <c r="U27" s="164">
        <v>633.0</v>
      </c>
      <c r="V27" s="164">
        <v>85.0</v>
      </c>
      <c r="W27" s="183"/>
      <c r="X27" s="164">
        <v>7136.0</v>
      </c>
      <c r="Y27" s="165">
        <f t="shared" si="20"/>
        <v>0.01191143498</v>
      </c>
      <c r="Z27" s="157">
        <v>27889.0</v>
      </c>
      <c r="AA27" s="157">
        <v>2303.0</v>
      </c>
      <c r="AB27" s="157">
        <v>2443.0</v>
      </c>
      <c r="AC27" s="157">
        <v>226.0</v>
      </c>
      <c r="AD27" s="184"/>
      <c r="AE27" s="157">
        <v>32861.0</v>
      </c>
      <c r="AF27" s="133">
        <f t="shared" si="21"/>
        <v>0.006877453516</v>
      </c>
      <c r="AG27" s="155">
        <v>552262.0</v>
      </c>
      <c r="AH27" s="155">
        <v>28011.0</v>
      </c>
      <c r="AI27" s="155">
        <v>32684.0</v>
      </c>
      <c r="AJ27" s="155">
        <v>2936.0</v>
      </c>
      <c r="AK27" s="185"/>
      <c r="AL27" s="155">
        <v>615893.0</v>
      </c>
      <c r="AM27" s="135">
        <f t="shared" si="22"/>
        <v>0.004767061811</v>
      </c>
      <c r="AN27" s="180"/>
      <c r="AO27" s="137">
        <f t="shared" si="23"/>
        <v>0.0106163379</v>
      </c>
      <c r="AP27" s="138">
        <f t="shared" si="24"/>
        <v>0.01936727451</v>
      </c>
      <c r="AQ27" s="138">
        <f t="shared" si="25"/>
        <v>0.01981364464</v>
      </c>
      <c r="AR27" s="137">
        <f t="shared" si="58"/>
        <v>0.02895095368</v>
      </c>
      <c r="AS27" s="138"/>
      <c r="AT27" s="138">
        <f t="shared" si="59"/>
        <v>0.01158642816</v>
      </c>
      <c r="AU27" s="139">
        <f t="shared" si="27"/>
        <v>0.05049958172</v>
      </c>
      <c r="AV27" s="140">
        <f t="shared" si="28"/>
        <v>0.07474605311</v>
      </c>
      <c r="AW27" s="140">
        <f t="shared" si="29"/>
        <v>0.08221770019</v>
      </c>
      <c r="AX27" s="139">
        <f t="shared" si="60"/>
        <v>0.07697547684</v>
      </c>
      <c r="AY27" s="140"/>
      <c r="AZ27" s="140">
        <f t="shared" si="61"/>
        <v>0.05335504706</v>
      </c>
      <c r="BA27" s="181"/>
      <c r="BB27" s="193" t="s">
        <v>31</v>
      </c>
      <c r="BC27" s="194"/>
      <c r="BD27" s="195"/>
      <c r="BE27" s="196"/>
    </row>
    <row r="28">
      <c r="A28" s="182"/>
      <c r="B28" s="152">
        <v>44373.0</v>
      </c>
      <c r="C28" s="176">
        <v>0.27</v>
      </c>
      <c r="D28" s="197"/>
      <c r="E28" s="198"/>
      <c r="F28" s="198"/>
      <c r="G28" s="198"/>
      <c r="H28" s="199"/>
      <c r="I28" s="200"/>
      <c r="J28" s="200"/>
      <c r="K28" s="200"/>
      <c r="L28" s="201"/>
      <c r="M28" s="202"/>
      <c r="N28" s="202"/>
      <c r="O28" s="202"/>
      <c r="P28" s="203"/>
      <c r="Q28" s="204"/>
      <c r="R28" s="205"/>
      <c r="S28" s="206"/>
      <c r="T28" s="183"/>
      <c r="U28" s="183"/>
      <c r="V28" s="202"/>
      <c r="W28" s="202"/>
      <c r="X28" s="202"/>
      <c r="Y28" s="207"/>
      <c r="Z28" s="208"/>
      <c r="AA28" s="208"/>
      <c r="AB28" s="208"/>
      <c r="AC28" s="208"/>
      <c r="AD28" s="208"/>
      <c r="AE28" s="208"/>
      <c r="AF28" s="209"/>
      <c r="AG28" s="210"/>
      <c r="AH28" s="210"/>
      <c r="AI28" s="210"/>
      <c r="AJ28" s="210"/>
      <c r="AK28" s="210"/>
      <c r="AL28" s="210"/>
      <c r="AM28" s="211"/>
      <c r="AN28" s="180"/>
      <c r="AO28" s="137"/>
      <c r="AP28" s="138"/>
      <c r="AQ28" s="138"/>
      <c r="AR28" s="137"/>
      <c r="AS28" s="138"/>
      <c r="AT28" s="138"/>
      <c r="AU28" s="212"/>
      <c r="AV28" s="213"/>
      <c r="AW28" s="213"/>
      <c r="AX28" s="214"/>
      <c r="AY28" s="213"/>
      <c r="AZ28" s="213"/>
      <c r="BA28" s="181"/>
      <c r="BB28" s="215">
        <f>X10-X27</f>
        <v>7406</v>
      </c>
      <c r="BC28" s="143">
        <f>BB28*BC$30</f>
        <v>7.406</v>
      </c>
      <c r="BD28" s="216">
        <f>'PHAC2  AESI'!L24-'PHAC2  AESI'!L9</f>
        <v>4647</v>
      </c>
      <c r="BE28" s="168">
        <f>BD28*BE$30</f>
        <v>371.76</v>
      </c>
    </row>
    <row r="29">
      <c r="A29" s="182"/>
      <c r="B29" s="152">
        <v>44352.0</v>
      </c>
      <c r="C29" s="176">
        <v>0.08</v>
      </c>
      <c r="D29" s="197"/>
      <c r="E29" s="198"/>
      <c r="F29" s="198"/>
      <c r="G29" s="198"/>
      <c r="H29" s="199"/>
      <c r="I29" s="200"/>
      <c r="J29" s="200"/>
      <c r="K29" s="200"/>
      <c r="L29" s="201"/>
      <c r="M29" s="202"/>
      <c r="N29" s="202"/>
      <c r="O29" s="202"/>
      <c r="P29" s="203"/>
      <c r="Q29" s="204"/>
      <c r="R29" s="205"/>
      <c r="S29" s="206"/>
      <c r="T29" s="183"/>
      <c r="U29" s="183"/>
      <c r="V29" s="202"/>
      <c r="W29" s="202"/>
      <c r="X29" s="202"/>
      <c r="Y29" s="207"/>
      <c r="Z29" s="208"/>
      <c r="AA29" s="208"/>
      <c r="AB29" s="208"/>
      <c r="AC29" s="208"/>
      <c r="AD29" s="208"/>
      <c r="AE29" s="208"/>
      <c r="AF29" s="209"/>
      <c r="AG29" s="210"/>
      <c r="AH29" s="210"/>
      <c r="AI29" s="210"/>
      <c r="AJ29" s="210"/>
      <c r="AK29" s="210"/>
      <c r="AL29" s="210"/>
      <c r="AM29" s="211"/>
      <c r="AN29" s="180"/>
      <c r="AO29" s="137"/>
      <c r="AP29" s="138"/>
      <c r="AQ29" s="138"/>
      <c r="AR29" s="137"/>
      <c r="AS29" s="138"/>
      <c r="AT29" s="138"/>
      <c r="AU29" s="212"/>
      <c r="AV29" s="213"/>
      <c r="AW29" s="213"/>
      <c r="AX29" s="214"/>
      <c r="AY29" s="213"/>
      <c r="AZ29" s="213"/>
      <c r="BA29" s="181"/>
      <c r="BB29" s="217" t="s">
        <v>32</v>
      </c>
      <c r="BC29" s="218"/>
      <c r="BD29" s="219"/>
      <c r="BE29" s="220"/>
    </row>
    <row r="30">
      <c r="A30" s="182"/>
      <c r="B30" s="152">
        <v>44317.0</v>
      </c>
      <c r="C30" s="176">
        <v>0.0294</v>
      </c>
      <c r="D30" s="197"/>
      <c r="E30" s="198"/>
      <c r="F30" s="198"/>
      <c r="G30" s="198"/>
      <c r="H30" s="199"/>
      <c r="I30" s="200"/>
      <c r="J30" s="200"/>
      <c r="K30" s="200"/>
      <c r="L30" s="201"/>
      <c r="M30" s="202"/>
      <c r="N30" s="202"/>
      <c r="O30" s="202"/>
      <c r="P30" s="203"/>
      <c r="Q30" s="204"/>
      <c r="R30" s="205"/>
      <c r="S30" s="206"/>
      <c r="T30" s="183"/>
      <c r="U30" s="183"/>
      <c r="V30" s="202"/>
      <c r="W30" s="202"/>
      <c r="X30" s="202"/>
      <c r="Y30" s="207"/>
      <c r="Z30" s="208"/>
      <c r="AA30" s="208"/>
      <c r="AB30" s="208"/>
      <c r="AC30" s="208"/>
      <c r="AD30" s="208"/>
      <c r="AE30" s="208"/>
      <c r="AF30" s="209"/>
      <c r="AG30" s="210"/>
      <c r="AH30" s="210"/>
      <c r="AI30" s="210"/>
      <c r="AJ30" s="210"/>
      <c r="AK30" s="210"/>
      <c r="AL30" s="210"/>
      <c r="AM30" s="211"/>
      <c r="AN30" s="180"/>
      <c r="AO30" s="137"/>
      <c r="AP30" s="138"/>
      <c r="AQ30" s="138"/>
      <c r="AR30" s="137"/>
      <c r="AS30" s="138"/>
      <c r="AT30" s="138"/>
      <c r="AU30" s="212"/>
      <c r="AV30" s="213"/>
      <c r="AW30" s="213"/>
      <c r="AX30" s="214"/>
      <c r="AY30" s="213"/>
      <c r="AZ30" s="213"/>
      <c r="BA30" s="181"/>
      <c r="BB30" s="221"/>
      <c r="BC30" s="222">
        <v>0.001</v>
      </c>
      <c r="BD30" s="223"/>
      <c r="BE30" s="224">
        <v>0.08</v>
      </c>
    </row>
    <row r="31">
      <c r="A31" s="175"/>
      <c r="B31" s="169"/>
      <c r="C31" s="170"/>
      <c r="D31" s="122"/>
      <c r="E31" s="123"/>
      <c r="F31" s="123"/>
      <c r="G31" s="123"/>
      <c r="H31" s="124"/>
      <c r="I31" s="125"/>
      <c r="J31" s="125"/>
      <c r="K31" s="125"/>
      <c r="L31" s="126"/>
      <c r="M31" s="127"/>
      <c r="N31" s="127"/>
      <c r="O31" s="127"/>
      <c r="P31" s="225"/>
      <c r="Q31" s="226"/>
      <c r="R31" s="227"/>
      <c r="S31" s="228"/>
      <c r="T31" s="229"/>
      <c r="U31" s="229"/>
      <c r="V31" s="230"/>
      <c r="W31" s="230"/>
      <c r="X31" s="230"/>
      <c r="Y31" s="231"/>
      <c r="Z31" s="232"/>
      <c r="AA31" s="232"/>
      <c r="AB31" s="232"/>
      <c r="AC31" s="232"/>
      <c r="AD31" s="232"/>
      <c r="AE31" s="232"/>
      <c r="AF31" s="233"/>
      <c r="AG31" s="234"/>
      <c r="AH31" s="234"/>
      <c r="AI31" s="234"/>
      <c r="AJ31" s="234"/>
      <c r="AK31" s="235"/>
      <c r="AL31" s="234"/>
      <c r="AM31" s="236"/>
      <c r="AN31" s="166"/>
      <c r="AO31" s="137"/>
      <c r="AP31" s="138"/>
      <c r="AQ31" s="138"/>
      <c r="AR31" s="137"/>
      <c r="AS31" s="138"/>
      <c r="AT31" s="138"/>
      <c r="AU31" s="139"/>
      <c r="AV31" s="140"/>
      <c r="AW31" s="140"/>
      <c r="AX31" s="139"/>
      <c r="AY31" s="140"/>
      <c r="AZ31" s="140"/>
      <c r="BA31" s="167"/>
      <c r="BB31" s="237"/>
      <c r="BC31" s="237"/>
      <c r="BD31" s="238"/>
      <c r="BE31" s="238"/>
    </row>
  </sheetData>
  <customSheetViews>
    <customSheetView guid="{BB32B227-FDC2-42F6-8094-17F21EFD07C3}" filter="1" showAutoFilter="1">
      <autoFilter ref="$A$8:$AZ$25">
        <sortState ref="A8:AZ25">
          <sortCondition ref="B8:B25"/>
        </sortState>
      </autoFilter>
    </customSheetView>
  </customSheetViews>
  <conditionalFormatting sqref="H6:H31">
    <cfRule type="cellIs" dxfId="0" priority="1" operator="greaterThan">
      <formula>"C1:C28"</formula>
    </cfRule>
  </conditionalFormatting>
  <hyperlinks>
    <hyperlink r:id="rId1" ref="A2"/>
    <hyperlink r:id="rId2" ref="A4"/>
    <hyperlink r:id="rId3" ref="A9"/>
    <hyperlink r:id="rId4" ref="A10"/>
    <hyperlink r:id="rId5" ref="A11"/>
    <hyperlink r:id="rId6" ref="A12"/>
    <hyperlink r:id="rId7" ref="A26"/>
    <hyperlink r:id="rId8" ref="A27"/>
  </hyperlinks>
  <printOptions gridLines="1" horizontalCentered="1"/>
  <pageMargins bottom="0.75" footer="0.0" header="0.0" left="0.25" right="0.25" top="0.75"/>
  <pageSetup fitToHeight="0" cellComments="atEnd" orientation="portrait" pageOrder="overThenDown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4" t="s">
        <v>391</v>
      </c>
      <c r="F1" s="584" t="s">
        <v>391</v>
      </c>
      <c r="K1" s="584" t="s">
        <v>391</v>
      </c>
    </row>
    <row r="20">
      <c r="A20" s="585" t="s">
        <v>391</v>
      </c>
      <c r="F20" s="584" t="s">
        <v>391</v>
      </c>
    </row>
    <row r="21">
      <c r="F21" s="586"/>
    </row>
  </sheetData>
  <hyperlinks>
    <hyperlink r:id="rId1" ref="A1"/>
    <hyperlink r:id="rId2" ref="F1"/>
    <hyperlink r:id="rId3" ref="K1"/>
    <hyperlink r:id="rId4" ref="A20"/>
    <hyperlink r:id="rId5" ref="F20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18.38"/>
    <col customWidth="1" min="3" max="3" width="14.38"/>
    <col customWidth="1" min="4" max="4" width="15.88"/>
    <col customWidth="1" min="5" max="5" width="15.38"/>
    <col customWidth="1" min="6" max="6" width="5.25"/>
    <col customWidth="1" min="7" max="7" width="15.25"/>
    <col customWidth="1" min="8" max="8" width="14.88"/>
    <col customWidth="1" min="9" max="9" width="16.38"/>
    <col customWidth="1" min="10" max="10" width="3.88"/>
    <col customWidth="1" min="11" max="11" width="10.0"/>
    <col customWidth="1" min="12" max="17" width="11.13"/>
  </cols>
  <sheetData>
    <row r="1">
      <c r="A1" s="239"/>
      <c r="B1" s="240" t="s">
        <v>33</v>
      </c>
      <c r="C1" s="241"/>
      <c r="D1" s="242"/>
      <c r="E1" s="243"/>
      <c r="F1" s="242"/>
      <c r="G1" s="239"/>
      <c r="H1" s="242"/>
      <c r="I1" s="242"/>
      <c r="J1" s="244"/>
      <c r="K1" s="245"/>
      <c r="L1" s="242"/>
      <c r="M1" s="242"/>
      <c r="N1" s="242"/>
      <c r="O1" s="242"/>
      <c r="P1" s="242"/>
      <c r="Q1" s="242"/>
    </row>
    <row r="2">
      <c r="A2" s="246"/>
      <c r="B2" s="246" t="s">
        <v>34</v>
      </c>
      <c r="C2" s="247">
        <f>'PHAC1 Cases by Status'!B10</f>
        <v>44619</v>
      </c>
      <c r="D2" s="248" t="s">
        <v>35</v>
      </c>
      <c r="E2" s="249">
        <f>'PHAC1 Cases by Status'!B9</f>
        <v>44626</v>
      </c>
      <c r="F2" s="250"/>
      <c r="G2" s="250"/>
      <c r="H2" s="250"/>
      <c r="I2" s="250"/>
      <c r="J2" s="251"/>
      <c r="K2" s="245"/>
      <c r="L2" s="242"/>
      <c r="M2" s="242"/>
      <c r="N2" s="242"/>
      <c r="O2" s="242"/>
      <c r="P2" s="242"/>
      <c r="Q2" s="242"/>
    </row>
    <row r="3">
      <c r="A3" s="252"/>
      <c r="B3" s="253" t="s">
        <v>36</v>
      </c>
      <c r="C3" s="254"/>
      <c r="D3" s="255"/>
      <c r="E3" s="255"/>
      <c r="F3" s="255"/>
      <c r="G3" s="255"/>
      <c r="H3" s="255"/>
      <c r="I3" s="255"/>
      <c r="J3" s="251"/>
      <c r="K3" s="256"/>
      <c r="L3" s="257"/>
      <c r="M3" s="257"/>
      <c r="N3" s="257"/>
      <c r="O3" s="257"/>
      <c r="P3" s="257"/>
      <c r="Q3" s="257"/>
    </row>
    <row r="4">
      <c r="A4" s="252"/>
      <c r="B4" s="258" t="s">
        <v>37</v>
      </c>
      <c r="C4" s="259" t="str">
        <f t="shared" ref="C4:D4" si="1">C10</f>
        <v>Present weekly average</v>
      </c>
      <c r="D4" s="260" t="str">
        <f t="shared" si="1"/>
        <v>Last two-months weekly average</v>
      </c>
      <c r="E4" s="260" t="s">
        <v>38</v>
      </c>
      <c r="F4" s="261"/>
      <c r="G4" s="258" t="s">
        <v>39</v>
      </c>
      <c r="H4" s="260" t="str">
        <f>H10</f>
        <v>Last two-months weekly average</v>
      </c>
      <c r="I4" s="260" t="str">
        <f>E4</f>
        <v>Average since August 1, 2021</v>
      </c>
      <c r="J4" s="262"/>
      <c r="K4" s="263"/>
      <c r="L4" s="261"/>
      <c r="M4" s="261"/>
      <c r="N4" s="261"/>
      <c r="O4" s="261"/>
      <c r="P4" s="261"/>
      <c r="Q4" s="261"/>
    </row>
    <row r="5">
      <c r="A5" s="252"/>
      <c r="B5" s="264" t="s">
        <v>40</v>
      </c>
      <c r="C5" s="265">
        <f>'PHAC1 Cases by Status'!$P$9</f>
        <v>0.9719626168</v>
      </c>
      <c r="D5" s="266">
        <f>AVERAGE('PHAC1 Cases by Status'!$P9:$P16)</f>
        <v>0.725770316</v>
      </c>
      <c r="E5" s="266">
        <f>AVERAGE('PHAC1 Cases by Status'!$P9:$P26)</f>
        <v>0.4592967631</v>
      </c>
      <c r="F5" s="261"/>
      <c r="G5" s="264" t="s">
        <v>41</v>
      </c>
      <c r="H5" s="265">
        <f>'PHAC1 Cases by Status'!AT9</f>
        <v>0.007841930452</v>
      </c>
      <c r="I5" s="265">
        <f>AVERAGE('PHAC1 Cases by Status'!$AT$9:$AT$26)</f>
        <v>0.009845695546</v>
      </c>
      <c r="J5" s="262"/>
      <c r="K5" s="263"/>
      <c r="L5" s="261"/>
      <c r="M5" s="261"/>
      <c r="N5" s="261"/>
      <c r="O5" s="261"/>
      <c r="P5" s="261"/>
      <c r="Q5" s="261"/>
    </row>
    <row r="6">
      <c r="A6" s="252"/>
      <c r="B6" s="264" t="s">
        <v>42</v>
      </c>
      <c r="C6" s="265">
        <f>'PHAC1 Cases by Status'!L9</f>
        <v>0.6712548015</v>
      </c>
      <c r="D6" s="266">
        <f>AVERAGE('PHAC1 Cases by Status'!$L9:$L16)</f>
        <v>0.6542226091</v>
      </c>
      <c r="E6" s="266">
        <f>AVERAGE('PHAC1 Cases by Status'!$L9:$L26)</f>
        <v>0.4093290961</v>
      </c>
      <c r="F6" s="261"/>
      <c r="G6" s="264" t="s">
        <v>43</v>
      </c>
      <c r="H6" s="267">
        <f>'PHAC1 Cases by Status'!AR9</f>
        <v>0.00473551809</v>
      </c>
      <c r="I6" s="265">
        <f>AVERAGE('PHAC1 Cases by Status'!$AR$9:$AR$26)</f>
        <v>0.0101423223</v>
      </c>
      <c r="J6" s="262"/>
      <c r="K6" s="263"/>
      <c r="L6" s="261"/>
      <c r="M6" s="261"/>
      <c r="N6" s="261"/>
      <c r="O6" s="261"/>
      <c r="P6" s="261"/>
      <c r="Q6" s="261"/>
    </row>
    <row r="7">
      <c r="A7" s="252"/>
      <c r="B7" s="264" t="s">
        <v>44</v>
      </c>
      <c r="C7" s="265">
        <f>'PHAC1 Cases by Status'!H9</f>
        <v>0.8109705083</v>
      </c>
      <c r="D7" s="266">
        <f>AVERAGE('PHAC1 Cases by Status'!$H10:$H17)</f>
        <v>0.6044447961</v>
      </c>
      <c r="E7" s="266">
        <f>AVERAGE('PHAC1 Cases by Status'!$H10:$H27)</f>
        <v>0.3824311407</v>
      </c>
      <c r="F7" s="261"/>
      <c r="G7" s="264" t="s">
        <v>45</v>
      </c>
      <c r="H7" s="265">
        <f>'PHAC1 Cases by Status'!AS9</f>
        <v>0.008993270813</v>
      </c>
      <c r="I7" s="265">
        <f>AVERAGE('PHAC1 Cases by Status'!$AT$9:$AT$26)</f>
        <v>0.009845695546</v>
      </c>
      <c r="J7" s="262"/>
      <c r="K7" s="263"/>
      <c r="L7" s="261"/>
      <c r="M7" s="261"/>
      <c r="N7" s="261"/>
      <c r="O7" s="261"/>
      <c r="P7" s="261"/>
      <c r="Q7" s="261"/>
    </row>
    <row r="8">
      <c r="A8" s="252"/>
      <c r="B8" s="264" t="s">
        <v>20</v>
      </c>
      <c r="C8" s="265">
        <f>'PHAC1 Cases by Status'!C9</f>
        <v>0.8085</v>
      </c>
      <c r="D8" s="266">
        <f>AVERAGE('PHAC1 Cases by Status'!$C11:$C18)</f>
        <v>0.78285</v>
      </c>
      <c r="E8" s="266">
        <f>AVERAGE('PHAC1 Cases by Status'!$C11:$C29)</f>
        <v>0.6484631579</v>
      </c>
      <c r="F8" s="261"/>
      <c r="G8" s="264" t="s">
        <v>46</v>
      </c>
      <c r="H8" s="265">
        <f>'PHAC1 Cases by Status'!AO9</f>
        <v>0.01003500002</v>
      </c>
      <c r="I8" s="265">
        <f>AVERAGE('PHAC1 Cases by Status'!$AT$9:$AT$26)</f>
        <v>0.009845695546</v>
      </c>
      <c r="J8" s="262"/>
      <c r="K8" s="263"/>
      <c r="L8" s="261"/>
      <c r="M8" s="261"/>
      <c r="N8" s="261"/>
      <c r="O8" s="261"/>
      <c r="P8" s="261"/>
      <c r="Q8" s="261"/>
    </row>
    <row r="9">
      <c r="A9" s="268"/>
      <c r="B9" s="269" t="s">
        <v>47</v>
      </c>
      <c r="C9" s="270"/>
      <c r="D9" s="271"/>
      <c r="E9" s="272"/>
      <c r="F9" s="273"/>
      <c r="G9" s="274" t="s">
        <v>48</v>
      </c>
      <c r="H9" s="275"/>
      <c r="I9" s="276"/>
      <c r="J9" s="277"/>
      <c r="K9" s="263"/>
      <c r="L9" s="261"/>
      <c r="M9" s="261"/>
      <c r="N9" s="261"/>
      <c r="O9" s="261"/>
      <c r="P9" s="261"/>
      <c r="Q9" s="261"/>
    </row>
    <row r="10">
      <c r="A10" s="252"/>
      <c r="B10" s="278" t="s">
        <v>49</v>
      </c>
      <c r="C10" s="279" t="s">
        <v>50</v>
      </c>
      <c r="D10" s="260" t="str">
        <f t="shared" ref="D10:E10" si="2">H10</f>
        <v>Last two-months weekly average</v>
      </c>
      <c r="E10" s="280" t="str">
        <f t="shared" si="2"/>
        <v>Average since August 1, 2021</v>
      </c>
      <c r="F10" s="261"/>
      <c r="G10" s="258" t="s">
        <v>51</v>
      </c>
      <c r="H10" s="260" t="s">
        <v>52</v>
      </c>
      <c r="I10" s="260" t="str">
        <f>E4</f>
        <v>Average since August 1, 2021</v>
      </c>
      <c r="J10" s="262"/>
    </row>
    <row r="11">
      <c r="A11" s="252"/>
      <c r="B11" s="281" t="s">
        <v>53</v>
      </c>
      <c r="C11" s="282">
        <f>'PHAC1 Cases by Status'!O9</f>
        <v>107</v>
      </c>
      <c r="D11" s="282">
        <f>AVERAGE('PHAC1 Cases by Status'!$O9:$O16)</f>
        <v>359.0375</v>
      </c>
      <c r="E11" s="283">
        <f>'PHAC1 Cases by Status'!X9-'PHAC1 Cases by Status'!X27</f>
        <v>7644</v>
      </c>
      <c r="F11" s="261"/>
      <c r="G11" s="264" t="s">
        <v>54</v>
      </c>
      <c r="H11" s="284">
        <v>207.0</v>
      </c>
      <c r="I11" s="285">
        <f>'Side Effects 2022-02-05'!F2-'Side Effects 2022-02-05'!F44</f>
        <v>7115</v>
      </c>
      <c r="J11" s="262"/>
    </row>
    <row r="12">
      <c r="A12" s="268"/>
      <c r="B12" s="286" t="s">
        <v>55</v>
      </c>
      <c r="C12" s="287">
        <v>0.0</v>
      </c>
      <c r="D12" s="287">
        <v>0.2</v>
      </c>
      <c r="E12" s="288"/>
      <c r="F12" s="273"/>
      <c r="G12" s="286" t="s">
        <v>55</v>
      </c>
      <c r="H12" s="289">
        <v>14.0</v>
      </c>
      <c r="I12" s="289"/>
      <c r="J12" s="277"/>
      <c r="K12" s="263"/>
      <c r="L12" s="261"/>
      <c r="M12" s="261"/>
      <c r="N12" s="261"/>
      <c r="O12" s="261"/>
      <c r="P12" s="261"/>
      <c r="Q12" s="261"/>
    </row>
    <row r="13">
      <c r="A13" s="268"/>
      <c r="B13" s="290" t="s">
        <v>56</v>
      </c>
      <c r="C13" s="291">
        <v>1.0</v>
      </c>
      <c r="D13" s="291">
        <v>4.0</v>
      </c>
      <c r="E13" s="292"/>
      <c r="F13" s="273"/>
      <c r="G13" s="286"/>
      <c r="H13" s="289"/>
      <c r="I13" s="289"/>
      <c r="J13" s="277"/>
      <c r="K13" s="263"/>
      <c r="L13" s="261"/>
      <c r="M13" s="261"/>
      <c r="N13" s="261"/>
      <c r="O13" s="261"/>
      <c r="P13" s="261"/>
      <c r="Q13" s="261"/>
    </row>
    <row r="14">
      <c r="A14" s="268"/>
      <c r="B14" s="293" t="s">
        <v>57</v>
      </c>
      <c r="C14" s="294"/>
      <c r="D14" s="294">
        <v>70.0</v>
      </c>
      <c r="E14" s="294"/>
      <c r="F14" s="295"/>
      <c r="G14" s="293" t="s">
        <v>58</v>
      </c>
      <c r="H14" s="296"/>
      <c r="I14" s="296">
        <v>35.0</v>
      </c>
      <c r="J14" s="297"/>
      <c r="K14" s="263"/>
      <c r="L14" s="261"/>
      <c r="M14" s="261"/>
      <c r="N14" s="261"/>
      <c r="O14" s="261"/>
      <c r="P14" s="261"/>
      <c r="Q14" s="261"/>
    </row>
    <row r="15">
      <c r="A15" s="298"/>
      <c r="B15" s="299" t="s">
        <v>59</v>
      </c>
      <c r="C15" s="300"/>
      <c r="D15" s="301"/>
      <c r="E15" s="301"/>
      <c r="G15" s="299" t="s">
        <v>59</v>
      </c>
      <c r="J15" s="302"/>
      <c r="K15" s="303"/>
      <c r="L15" s="301"/>
      <c r="M15" s="301"/>
      <c r="N15" s="301"/>
      <c r="O15" s="301"/>
      <c r="P15" s="301"/>
      <c r="Q15" s="301"/>
    </row>
    <row r="16">
      <c r="A16" s="298"/>
      <c r="B16" s="304" t="s">
        <v>60</v>
      </c>
      <c r="C16" s="300"/>
      <c r="D16" s="301"/>
      <c r="E16" s="301"/>
      <c r="G16" s="305" t="s">
        <v>61</v>
      </c>
      <c r="J16" s="302"/>
      <c r="K16" s="303"/>
      <c r="L16" s="301"/>
      <c r="M16" s="301"/>
      <c r="N16" s="301"/>
      <c r="O16" s="301"/>
      <c r="P16" s="301"/>
      <c r="Q16" s="301"/>
    </row>
    <row r="17">
      <c r="A17" s="298"/>
      <c r="B17" s="299" t="s">
        <v>62</v>
      </c>
      <c r="C17" s="300"/>
      <c r="D17" s="301"/>
      <c r="E17" s="301"/>
      <c r="G17" s="306" t="s">
        <v>63</v>
      </c>
      <c r="J17" s="307"/>
      <c r="L17" s="301"/>
      <c r="M17" s="301"/>
      <c r="N17" s="301"/>
      <c r="O17" s="301"/>
      <c r="P17" s="301"/>
      <c r="Q17" s="301"/>
    </row>
    <row r="18">
      <c r="A18" s="298"/>
      <c r="B18" s="304" t="s">
        <v>64</v>
      </c>
      <c r="C18" s="300"/>
      <c r="D18" s="301"/>
      <c r="E18" s="301"/>
      <c r="G18" s="306"/>
      <c r="J18" s="302"/>
      <c r="K18" s="303"/>
      <c r="L18" s="301"/>
      <c r="M18" s="301"/>
      <c r="N18" s="301"/>
      <c r="O18" s="301"/>
      <c r="P18" s="301"/>
      <c r="Q18" s="301"/>
    </row>
    <row r="19">
      <c r="A19" s="268"/>
      <c r="B19" s="308" t="s">
        <v>65</v>
      </c>
      <c r="C19" s="270"/>
      <c r="D19" s="271"/>
      <c r="E19" s="274"/>
      <c r="F19" s="274"/>
      <c r="G19" s="274"/>
      <c r="H19" s="275"/>
      <c r="I19" s="276"/>
      <c r="J19" s="277"/>
      <c r="K19" s="263"/>
      <c r="L19" s="261"/>
      <c r="M19" s="261"/>
      <c r="N19" s="261"/>
      <c r="O19" s="261"/>
      <c r="P19" s="261"/>
      <c r="Q19" s="261"/>
    </row>
    <row r="20">
      <c r="A20" s="309"/>
      <c r="B20" s="310" t="s">
        <v>66</v>
      </c>
      <c r="C20" s="264" t="s">
        <v>67</v>
      </c>
      <c r="D20" s="264" t="s">
        <v>68</v>
      </c>
      <c r="E20" s="264" t="s">
        <v>69</v>
      </c>
      <c r="F20" s="264"/>
      <c r="G20" s="264" t="s">
        <v>70</v>
      </c>
      <c r="H20" s="311" t="s">
        <v>71</v>
      </c>
      <c r="I20" s="312" t="s">
        <v>72</v>
      </c>
      <c r="J20" s="309"/>
      <c r="K20" s="263"/>
      <c r="O20" s="261"/>
      <c r="P20" s="261"/>
      <c r="Q20" s="261"/>
    </row>
    <row r="21">
      <c r="A21" s="309"/>
      <c r="B21" s="313">
        <f>C11*0.1</f>
        <v>10.7</v>
      </c>
      <c r="C21" s="284" t="s">
        <v>73</v>
      </c>
      <c r="D21" s="284" t="s">
        <v>74</v>
      </c>
      <c r="E21" s="284" t="s">
        <v>75</v>
      </c>
      <c r="F21" s="284"/>
      <c r="G21" s="284" t="s">
        <v>76</v>
      </c>
      <c r="H21" s="314" t="s">
        <v>77</v>
      </c>
      <c r="I21" s="315" t="s">
        <v>78</v>
      </c>
      <c r="J21" s="309"/>
      <c r="K21" s="263"/>
      <c r="O21" s="261"/>
      <c r="P21" s="261"/>
      <c r="Q21" s="261"/>
    </row>
    <row r="22">
      <c r="A22" s="309"/>
      <c r="B22" s="309"/>
      <c r="C22" s="316"/>
      <c r="D22" s="309"/>
      <c r="E22" s="309"/>
      <c r="F22" s="309"/>
      <c r="G22" s="309"/>
      <c r="H22" s="309"/>
      <c r="I22" s="309"/>
      <c r="J22" s="309"/>
      <c r="K22" s="263"/>
      <c r="O22" s="261"/>
      <c r="P22" s="261"/>
      <c r="Q22" s="261"/>
    </row>
  </sheetData>
  <hyperlinks>
    <hyperlink r:id="rId1" ref="B1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7.88"/>
  </cols>
  <sheetData>
    <row r="1">
      <c r="A1" s="317" t="s">
        <v>79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</row>
    <row r="2">
      <c r="A2" s="319" t="s">
        <v>80</v>
      </c>
      <c r="B2" s="320"/>
      <c r="C2" s="321"/>
      <c r="D2" s="322"/>
      <c r="E2" s="320"/>
      <c r="F2" s="321"/>
      <c r="G2" s="322"/>
      <c r="H2" s="323"/>
      <c r="I2" s="323"/>
      <c r="J2" s="323"/>
      <c r="K2" s="323"/>
      <c r="L2" s="323"/>
    </row>
    <row r="3">
      <c r="A3" s="324" t="s">
        <v>81</v>
      </c>
      <c r="B3" s="325"/>
      <c r="C3" s="326"/>
      <c r="D3" s="327"/>
      <c r="E3" s="325"/>
      <c r="F3" s="326"/>
      <c r="G3" s="327"/>
      <c r="H3" s="326"/>
      <c r="I3" s="326"/>
      <c r="J3" s="326"/>
      <c r="K3" s="326"/>
      <c r="L3" s="326"/>
    </row>
    <row r="4">
      <c r="A4" s="328" t="s">
        <v>82</v>
      </c>
      <c r="B4" s="329"/>
      <c r="C4" s="323"/>
      <c r="D4" s="330"/>
      <c r="E4" s="331"/>
      <c r="F4" s="332"/>
      <c r="G4" s="333"/>
      <c r="H4" s="323"/>
      <c r="I4" s="323"/>
      <c r="J4" s="323"/>
      <c r="K4" s="323"/>
      <c r="L4" s="323"/>
    </row>
    <row r="5">
      <c r="A5" s="328"/>
      <c r="B5" s="334">
        <v>44621.0</v>
      </c>
      <c r="C5" s="323"/>
      <c r="D5" s="330"/>
      <c r="E5" s="335">
        <v>44638.0</v>
      </c>
      <c r="F5" s="332"/>
      <c r="G5" s="333" t="s">
        <v>83</v>
      </c>
      <c r="H5" s="336">
        <v>44645.0</v>
      </c>
      <c r="I5" s="337"/>
      <c r="J5" s="337">
        <v>36847.0</v>
      </c>
      <c r="K5" s="323"/>
      <c r="L5" s="323"/>
    </row>
    <row r="6">
      <c r="A6" s="338" t="s">
        <v>84</v>
      </c>
      <c r="B6" s="339"/>
      <c r="C6" s="340"/>
      <c r="D6" s="341"/>
      <c r="E6" s="342"/>
      <c r="F6" s="343"/>
      <c r="G6" s="344"/>
      <c r="H6" s="340"/>
      <c r="I6" s="340"/>
      <c r="J6" s="340"/>
      <c r="K6" s="340"/>
      <c r="L6" s="340"/>
    </row>
    <row r="7">
      <c r="A7" s="345" t="s">
        <v>85</v>
      </c>
      <c r="B7" s="346" t="s">
        <v>86</v>
      </c>
      <c r="C7" s="347" t="s">
        <v>87</v>
      </c>
      <c r="D7" s="348" t="s">
        <v>88</v>
      </c>
      <c r="E7" s="349" t="s">
        <v>86</v>
      </c>
      <c r="F7" s="350" t="s">
        <v>87</v>
      </c>
      <c r="G7" s="351" t="s">
        <v>88</v>
      </c>
      <c r="H7" s="352" t="s">
        <v>86</v>
      </c>
      <c r="I7" s="352" t="s">
        <v>87</v>
      </c>
      <c r="J7" s="352" t="s">
        <v>88</v>
      </c>
      <c r="K7" s="326"/>
      <c r="L7" s="326"/>
    </row>
    <row r="8">
      <c r="A8" s="353" t="s">
        <v>89</v>
      </c>
      <c r="B8" s="354" t="s">
        <v>90</v>
      </c>
      <c r="C8" s="355" t="s">
        <v>91</v>
      </c>
      <c r="D8" s="356" t="s">
        <v>92</v>
      </c>
      <c r="E8" s="357" t="s">
        <v>93</v>
      </c>
      <c r="F8" s="358" t="s">
        <v>94</v>
      </c>
      <c r="G8" s="359" t="s">
        <v>92</v>
      </c>
      <c r="H8" s="358" t="s">
        <v>93</v>
      </c>
      <c r="I8" s="358" t="s">
        <v>94</v>
      </c>
      <c r="J8" s="358" t="s">
        <v>92</v>
      </c>
      <c r="K8" s="326"/>
      <c r="L8" s="326"/>
    </row>
    <row r="9">
      <c r="A9" s="360" t="s">
        <v>95</v>
      </c>
      <c r="B9" s="361" t="s">
        <v>96</v>
      </c>
      <c r="C9" s="362" t="s">
        <v>97</v>
      </c>
      <c r="D9" s="363" t="s">
        <v>98</v>
      </c>
      <c r="E9" s="364" t="s">
        <v>94</v>
      </c>
      <c r="F9" s="365" t="s">
        <v>98</v>
      </c>
      <c r="G9" s="366" t="s">
        <v>98</v>
      </c>
      <c r="H9" s="365" t="s">
        <v>94</v>
      </c>
      <c r="I9" s="365" t="s">
        <v>98</v>
      </c>
      <c r="J9" s="365" t="s">
        <v>98</v>
      </c>
      <c r="K9" s="326"/>
      <c r="L9" s="326"/>
    </row>
    <row r="10">
      <c r="A10" s="353" t="s">
        <v>99</v>
      </c>
      <c r="B10" s="354" t="s">
        <v>100</v>
      </c>
      <c r="C10" s="355" t="s">
        <v>101</v>
      </c>
      <c r="D10" s="356" t="s">
        <v>102</v>
      </c>
      <c r="E10" s="357" t="s">
        <v>103</v>
      </c>
      <c r="F10" s="358" t="s">
        <v>104</v>
      </c>
      <c r="G10" s="359" t="s">
        <v>105</v>
      </c>
      <c r="H10" s="358" t="s">
        <v>106</v>
      </c>
      <c r="I10" s="358" t="s">
        <v>104</v>
      </c>
      <c r="J10" s="358" t="s">
        <v>102</v>
      </c>
      <c r="K10" s="326"/>
      <c r="L10" s="326"/>
    </row>
    <row r="11">
      <c r="A11" s="360" t="s">
        <v>107</v>
      </c>
      <c r="B11" s="361" t="s">
        <v>108</v>
      </c>
      <c r="C11" s="362" t="s">
        <v>109</v>
      </c>
      <c r="D11" s="363" t="s">
        <v>110</v>
      </c>
      <c r="E11" s="364" t="s">
        <v>111</v>
      </c>
      <c r="F11" s="365" t="s">
        <v>112</v>
      </c>
      <c r="G11" s="366" t="s">
        <v>113</v>
      </c>
      <c r="H11" s="365" t="s">
        <v>114</v>
      </c>
      <c r="I11" s="365" t="s">
        <v>115</v>
      </c>
      <c r="J11" s="365" t="s">
        <v>113</v>
      </c>
      <c r="K11" s="326"/>
      <c r="L11" s="326"/>
    </row>
    <row r="12">
      <c r="A12" s="353" t="s">
        <v>116</v>
      </c>
      <c r="B12" s="354" t="s">
        <v>117</v>
      </c>
      <c r="C12" s="355" t="s">
        <v>118</v>
      </c>
      <c r="D12" s="356" t="s">
        <v>119</v>
      </c>
      <c r="E12" s="357" t="s">
        <v>120</v>
      </c>
      <c r="F12" s="358" t="s">
        <v>121</v>
      </c>
      <c r="G12" s="359" t="s">
        <v>122</v>
      </c>
      <c r="H12" s="358" t="s">
        <v>123</v>
      </c>
      <c r="I12" s="358" t="s">
        <v>124</v>
      </c>
      <c r="J12" s="358" t="s">
        <v>125</v>
      </c>
      <c r="K12" s="326"/>
      <c r="L12" s="326"/>
    </row>
    <row r="13">
      <c r="A13" s="360" t="s">
        <v>126</v>
      </c>
      <c r="B13" s="361" t="s">
        <v>127</v>
      </c>
      <c r="C13" s="362" t="s">
        <v>128</v>
      </c>
      <c r="D13" s="363" t="s">
        <v>129</v>
      </c>
      <c r="E13" s="364" t="s">
        <v>130</v>
      </c>
      <c r="F13" s="365" t="s">
        <v>131</v>
      </c>
      <c r="G13" s="366" t="s">
        <v>132</v>
      </c>
      <c r="H13" s="365" t="s">
        <v>133</v>
      </c>
      <c r="I13" s="365" t="s">
        <v>134</v>
      </c>
      <c r="J13" s="365" t="s">
        <v>135</v>
      </c>
      <c r="K13" s="326"/>
      <c r="L13" s="326"/>
    </row>
    <row r="14">
      <c r="A14" s="353" t="s">
        <v>136</v>
      </c>
      <c r="B14" s="354" t="s">
        <v>137</v>
      </c>
      <c r="C14" s="355" t="s">
        <v>138</v>
      </c>
      <c r="D14" s="356" t="s">
        <v>139</v>
      </c>
      <c r="E14" s="357" t="s">
        <v>140</v>
      </c>
      <c r="F14" s="358" t="s">
        <v>141</v>
      </c>
      <c r="G14" s="359" t="s">
        <v>142</v>
      </c>
      <c r="H14" s="358" t="s">
        <v>143</v>
      </c>
      <c r="I14" s="358" t="s">
        <v>144</v>
      </c>
      <c r="J14" s="358" t="s">
        <v>145</v>
      </c>
      <c r="K14" s="326"/>
      <c r="L14" s="326"/>
    </row>
    <row r="15">
      <c r="A15" s="360" t="s">
        <v>146</v>
      </c>
      <c r="B15" s="361" t="s">
        <v>147</v>
      </c>
      <c r="C15" s="362" t="s">
        <v>148</v>
      </c>
      <c r="D15" s="363" t="s">
        <v>149</v>
      </c>
      <c r="E15" s="364" t="s">
        <v>150</v>
      </c>
      <c r="F15" s="365" t="s">
        <v>151</v>
      </c>
      <c r="G15" s="366" t="s">
        <v>152</v>
      </c>
      <c r="H15" s="365" t="s">
        <v>153</v>
      </c>
      <c r="I15" s="365" t="s">
        <v>154</v>
      </c>
      <c r="J15" s="365" t="s">
        <v>155</v>
      </c>
      <c r="K15" s="326"/>
      <c r="L15" s="326"/>
    </row>
    <row r="16">
      <c r="A16" s="353" t="s">
        <v>156</v>
      </c>
      <c r="B16" s="354" t="s">
        <v>157</v>
      </c>
      <c r="C16" s="355" t="s">
        <v>158</v>
      </c>
      <c r="D16" s="356" t="s">
        <v>159</v>
      </c>
      <c r="E16" s="357" t="s">
        <v>160</v>
      </c>
      <c r="F16" s="358" t="s">
        <v>161</v>
      </c>
      <c r="G16" s="359" t="s">
        <v>162</v>
      </c>
      <c r="H16" s="358" t="s">
        <v>163</v>
      </c>
      <c r="I16" s="358" t="s">
        <v>164</v>
      </c>
      <c r="J16" s="358" t="s">
        <v>165</v>
      </c>
      <c r="K16" s="326"/>
      <c r="L16" s="326"/>
    </row>
    <row r="17">
      <c r="A17" s="367" t="s">
        <v>166</v>
      </c>
      <c r="B17" s="368"/>
      <c r="C17" s="369"/>
      <c r="D17" s="370"/>
      <c r="E17" s="368"/>
      <c r="F17" s="369"/>
      <c r="G17" s="371" t="s">
        <v>167</v>
      </c>
      <c r="H17" s="369"/>
      <c r="I17" s="369"/>
      <c r="J17" s="369"/>
      <c r="K17" s="369"/>
      <c r="L17" s="369"/>
    </row>
    <row r="18">
      <c r="A18" s="345" t="s">
        <v>85</v>
      </c>
      <c r="B18" s="346" t="s">
        <v>86</v>
      </c>
      <c r="C18" s="347" t="s">
        <v>87</v>
      </c>
      <c r="D18" s="348" t="s">
        <v>88</v>
      </c>
      <c r="E18" s="349" t="s">
        <v>86</v>
      </c>
      <c r="F18" s="350" t="s">
        <v>87</v>
      </c>
      <c r="G18" s="351" t="s">
        <v>88</v>
      </c>
      <c r="H18" s="326"/>
      <c r="I18" s="326"/>
      <c r="J18" s="326"/>
      <c r="K18" s="326"/>
      <c r="L18" s="326"/>
    </row>
    <row r="19">
      <c r="A19" s="353" t="s">
        <v>89</v>
      </c>
      <c r="B19" s="354" t="s">
        <v>168</v>
      </c>
      <c r="C19" s="355" t="s">
        <v>169</v>
      </c>
      <c r="D19" s="356" t="s">
        <v>170</v>
      </c>
      <c r="E19" s="372" t="s">
        <v>171</v>
      </c>
      <c r="F19" s="373" t="s">
        <v>172</v>
      </c>
      <c r="G19" s="374" t="s">
        <v>173</v>
      </c>
      <c r="H19" s="326"/>
      <c r="I19" s="326"/>
      <c r="J19" s="326"/>
      <c r="K19" s="326"/>
      <c r="L19" s="326"/>
    </row>
    <row r="20">
      <c r="A20" s="360" t="s">
        <v>95</v>
      </c>
      <c r="B20" s="361" t="s">
        <v>174</v>
      </c>
      <c r="C20" s="362" t="s">
        <v>175</v>
      </c>
      <c r="D20" s="363" t="s">
        <v>176</v>
      </c>
      <c r="E20" s="375" t="s">
        <v>177</v>
      </c>
      <c r="F20" s="376" t="s">
        <v>178</v>
      </c>
      <c r="G20" s="377" t="s">
        <v>179</v>
      </c>
      <c r="H20" s="326"/>
      <c r="I20" s="326"/>
      <c r="J20" s="326"/>
      <c r="K20" s="326"/>
      <c r="L20" s="326"/>
    </row>
    <row r="21">
      <c r="A21" s="353" t="s">
        <v>99</v>
      </c>
      <c r="B21" s="354" t="s">
        <v>180</v>
      </c>
      <c r="C21" s="355" t="s">
        <v>181</v>
      </c>
      <c r="D21" s="356" t="s">
        <v>182</v>
      </c>
      <c r="E21" s="372" t="s">
        <v>183</v>
      </c>
      <c r="F21" s="373" t="s">
        <v>184</v>
      </c>
      <c r="G21" s="374" t="s">
        <v>185</v>
      </c>
      <c r="H21" s="326"/>
      <c r="I21" s="326"/>
      <c r="J21" s="326"/>
      <c r="K21" s="326"/>
      <c r="L21" s="326"/>
    </row>
    <row r="22">
      <c r="A22" s="360" t="s">
        <v>107</v>
      </c>
      <c r="B22" s="361" t="s">
        <v>186</v>
      </c>
      <c r="C22" s="362" t="s">
        <v>187</v>
      </c>
      <c r="D22" s="363" t="s">
        <v>188</v>
      </c>
      <c r="E22" s="375" t="s">
        <v>189</v>
      </c>
      <c r="F22" s="376" t="s">
        <v>190</v>
      </c>
      <c r="G22" s="377" t="s">
        <v>191</v>
      </c>
      <c r="H22" s="326"/>
      <c r="I22" s="326"/>
      <c r="J22" s="326"/>
      <c r="K22" s="326"/>
      <c r="L22" s="326"/>
    </row>
    <row r="23">
      <c r="A23" s="353" t="s">
        <v>116</v>
      </c>
      <c r="B23" s="354" t="s">
        <v>192</v>
      </c>
      <c r="C23" s="355" t="s">
        <v>193</v>
      </c>
      <c r="D23" s="356" t="s">
        <v>194</v>
      </c>
      <c r="E23" s="372" t="s">
        <v>195</v>
      </c>
      <c r="F23" s="373" t="s">
        <v>196</v>
      </c>
      <c r="G23" s="374" t="s">
        <v>197</v>
      </c>
      <c r="H23" s="326"/>
      <c r="I23" s="326"/>
      <c r="J23" s="326"/>
      <c r="K23" s="326"/>
      <c r="L23" s="326"/>
    </row>
    <row r="24">
      <c r="A24" s="360" t="s">
        <v>126</v>
      </c>
      <c r="B24" s="361" t="s">
        <v>198</v>
      </c>
      <c r="C24" s="362" t="s">
        <v>199</v>
      </c>
      <c r="D24" s="363" t="s">
        <v>200</v>
      </c>
      <c r="E24" s="375" t="s">
        <v>201</v>
      </c>
      <c r="F24" s="376" t="s">
        <v>202</v>
      </c>
      <c r="G24" s="377" t="s">
        <v>203</v>
      </c>
      <c r="H24" s="326"/>
      <c r="I24" s="326"/>
      <c r="J24" s="326"/>
      <c r="K24" s="326"/>
      <c r="L24" s="326"/>
    </row>
    <row r="25">
      <c r="A25" s="353" t="s">
        <v>136</v>
      </c>
      <c r="B25" s="354" t="s">
        <v>204</v>
      </c>
      <c r="C25" s="355" t="s">
        <v>205</v>
      </c>
      <c r="D25" s="356" t="s">
        <v>206</v>
      </c>
      <c r="E25" s="372" t="s">
        <v>207</v>
      </c>
      <c r="F25" s="373" t="s">
        <v>208</v>
      </c>
      <c r="G25" s="374" t="s">
        <v>209</v>
      </c>
      <c r="H25" s="326"/>
      <c r="I25" s="326"/>
      <c r="J25" s="326"/>
      <c r="K25" s="326"/>
      <c r="L25" s="326"/>
    </row>
    <row r="26">
      <c r="A26" s="378" t="s">
        <v>146</v>
      </c>
      <c r="B26" s="361" t="s">
        <v>210</v>
      </c>
      <c r="C26" s="362" t="s">
        <v>211</v>
      </c>
      <c r="D26" s="363" t="s">
        <v>212</v>
      </c>
      <c r="E26" s="375" t="s">
        <v>213</v>
      </c>
      <c r="F26" s="376" t="s">
        <v>214</v>
      </c>
      <c r="G26" s="377" t="s">
        <v>215</v>
      </c>
      <c r="H26" s="326"/>
      <c r="I26" s="326"/>
      <c r="J26" s="326"/>
      <c r="K26" s="326"/>
      <c r="L26" s="326"/>
    </row>
    <row r="27">
      <c r="A27" s="379" t="s">
        <v>156</v>
      </c>
      <c r="B27" s="354" t="s">
        <v>216</v>
      </c>
      <c r="C27" s="355" t="s">
        <v>217</v>
      </c>
      <c r="D27" s="356" t="s">
        <v>218</v>
      </c>
      <c r="E27" s="372" t="s">
        <v>219</v>
      </c>
      <c r="F27" s="373" t="s">
        <v>220</v>
      </c>
      <c r="G27" s="374" t="s">
        <v>221</v>
      </c>
      <c r="H27" s="326"/>
      <c r="I27" s="326"/>
      <c r="J27" s="326"/>
      <c r="K27" s="326"/>
      <c r="L27" s="326"/>
    </row>
    <row r="28">
      <c r="A28" s="367" t="s">
        <v>222</v>
      </c>
      <c r="B28" s="368"/>
      <c r="C28" s="369"/>
      <c r="D28" s="370"/>
      <c r="E28" s="368"/>
      <c r="F28" s="369"/>
      <c r="G28" s="370"/>
      <c r="H28" s="369"/>
      <c r="I28" s="369"/>
      <c r="J28" s="369"/>
      <c r="K28" s="369"/>
      <c r="L28" s="369"/>
    </row>
    <row r="29">
      <c r="A29" s="345" t="s">
        <v>85</v>
      </c>
      <c r="B29" s="346" t="s">
        <v>86</v>
      </c>
      <c r="C29" s="347" t="s">
        <v>87</v>
      </c>
      <c r="D29" s="348" t="s">
        <v>88</v>
      </c>
      <c r="E29" s="349" t="s">
        <v>86</v>
      </c>
      <c r="F29" s="350" t="s">
        <v>87</v>
      </c>
      <c r="G29" s="351" t="s">
        <v>88</v>
      </c>
      <c r="H29" s="326"/>
      <c r="I29" s="326"/>
      <c r="J29" s="326"/>
      <c r="K29" s="326"/>
      <c r="L29" s="326"/>
    </row>
    <row r="30">
      <c r="A30" s="353" t="s">
        <v>89</v>
      </c>
      <c r="B30" s="354" t="s">
        <v>223</v>
      </c>
      <c r="C30" s="355" t="s">
        <v>224</v>
      </c>
      <c r="D30" s="356" t="s">
        <v>225</v>
      </c>
      <c r="E30" s="372" t="s">
        <v>226</v>
      </c>
      <c r="F30" s="373" t="s">
        <v>227</v>
      </c>
      <c r="G30" s="374" t="s">
        <v>228</v>
      </c>
      <c r="H30" s="326"/>
      <c r="I30" s="326"/>
      <c r="J30" s="326"/>
      <c r="K30" s="326"/>
      <c r="L30" s="326"/>
    </row>
    <row r="31">
      <c r="A31" s="360" t="s">
        <v>95</v>
      </c>
      <c r="B31" s="361" t="s">
        <v>229</v>
      </c>
      <c r="C31" s="362" t="s">
        <v>230</v>
      </c>
      <c r="D31" s="363" t="s">
        <v>231</v>
      </c>
      <c r="E31" s="375" t="s">
        <v>232</v>
      </c>
      <c r="F31" s="376" t="s">
        <v>233</v>
      </c>
      <c r="G31" s="377" t="s">
        <v>234</v>
      </c>
      <c r="H31" s="326"/>
      <c r="I31" s="326"/>
      <c r="J31" s="326"/>
      <c r="K31" s="326"/>
      <c r="L31" s="326"/>
    </row>
    <row r="32">
      <c r="A32" s="353" t="s">
        <v>99</v>
      </c>
      <c r="B32" s="354" t="s">
        <v>235</v>
      </c>
      <c r="C32" s="355" t="s">
        <v>236</v>
      </c>
      <c r="D32" s="356" t="s">
        <v>237</v>
      </c>
      <c r="E32" s="372" t="s">
        <v>238</v>
      </c>
      <c r="F32" s="373" t="s">
        <v>239</v>
      </c>
      <c r="G32" s="374" t="s">
        <v>240</v>
      </c>
      <c r="H32" s="326"/>
      <c r="I32" s="326"/>
      <c r="J32" s="326"/>
      <c r="K32" s="326"/>
      <c r="L32" s="326"/>
    </row>
    <row r="33">
      <c r="A33" s="360" t="s">
        <v>107</v>
      </c>
      <c r="B33" s="361" t="s">
        <v>241</v>
      </c>
      <c r="C33" s="362" t="s">
        <v>242</v>
      </c>
      <c r="D33" s="363" t="s">
        <v>243</v>
      </c>
      <c r="E33" s="375" t="s">
        <v>244</v>
      </c>
      <c r="F33" s="376" t="s">
        <v>245</v>
      </c>
      <c r="G33" s="377" t="s">
        <v>246</v>
      </c>
      <c r="H33" s="326"/>
      <c r="I33" s="326"/>
      <c r="J33" s="326"/>
      <c r="K33" s="326"/>
      <c r="L33" s="326"/>
    </row>
    <row r="34">
      <c r="A34" s="353" t="s">
        <v>116</v>
      </c>
      <c r="B34" s="354" t="s">
        <v>247</v>
      </c>
      <c r="C34" s="355" t="s">
        <v>248</v>
      </c>
      <c r="D34" s="356" t="s">
        <v>249</v>
      </c>
      <c r="E34" s="372" t="s">
        <v>250</v>
      </c>
      <c r="F34" s="373" t="s">
        <v>251</v>
      </c>
      <c r="G34" s="374" t="s">
        <v>252</v>
      </c>
      <c r="H34" s="326"/>
      <c r="I34" s="326"/>
      <c r="J34" s="326"/>
      <c r="K34" s="326"/>
      <c r="L34" s="326"/>
    </row>
    <row r="35">
      <c r="A35" s="360" t="s">
        <v>126</v>
      </c>
      <c r="B35" s="361" t="s">
        <v>253</v>
      </c>
      <c r="C35" s="362" t="s">
        <v>254</v>
      </c>
      <c r="D35" s="363" t="s">
        <v>255</v>
      </c>
      <c r="E35" s="375" t="s">
        <v>256</v>
      </c>
      <c r="F35" s="376" t="s">
        <v>257</v>
      </c>
      <c r="G35" s="377" t="s">
        <v>258</v>
      </c>
      <c r="H35" s="326"/>
      <c r="I35" s="326"/>
      <c r="J35" s="326"/>
      <c r="K35" s="326"/>
      <c r="L35" s="326"/>
    </row>
    <row r="36">
      <c r="A36" s="353" t="s">
        <v>136</v>
      </c>
      <c r="B36" s="354" t="s">
        <v>259</v>
      </c>
      <c r="C36" s="355" t="s">
        <v>260</v>
      </c>
      <c r="D36" s="356" t="s">
        <v>261</v>
      </c>
      <c r="E36" s="372" t="s">
        <v>262</v>
      </c>
      <c r="F36" s="373" t="s">
        <v>263</v>
      </c>
      <c r="G36" s="374" t="s">
        <v>264</v>
      </c>
      <c r="H36" s="326"/>
      <c r="I36" s="326"/>
      <c r="J36" s="326"/>
      <c r="K36" s="326"/>
      <c r="L36" s="326"/>
    </row>
    <row r="37">
      <c r="A37" s="378" t="s">
        <v>146</v>
      </c>
      <c r="B37" s="361" t="s">
        <v>265</v>
      </c>
      <c r="C37" s="362" t="s">
        <v>266</v>
      </c>
      <c r="D37" s="363" t="s">
        <v>267</v>
      </c>
      <c r="E37" s="375" t="s">
        <v>268</v>
      </c>
      <c r="F37" s="376" t="s">
        <v>269</v>
      </c>
      <c r="G37" s="377" t="s">
        <v>270</v>
      </c>
      <c r="H37" s="326"/>
      <c r="I37" s="326"/>
      <c r="J37" s="326"/>
      <c r="K37" s="326"/>
      <c r="L37" s="326"/>
    </row>
    <row r="38">
      <c r="A38" s="379" t="s">
        <v>156</v>
      </c>
      <c r="B38" s="354" t="s">
        <v>271</v>
      </c>
      <c r="C38" s="355" t="s">
        <v>272</v>
      </c>
      <c r="D38" s="356" t="s">
        <v>273</v>
      </c>
      <c r="E38" s="372" t="s">
        <v>274</v>
      </c>
      <c r="F38" s="373" t="s">
        <v>275</v>
      </c>
      <c r="G38" s="374" t="s">
        <v>276</v>
      </c>
      <c r="H38" s="326"/>
      <c r="I38" s="326"/>
      <c r="J38" s="326"/>
      <c r="K38" s="326"/>
      <c r="L38" s="326"/>
    </row>
  </sheetData>
  <hyperlinks>
    <hyperlink r:id="rId1" location="a7" ref="A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1">
      <c r="A1" s="380" t="s">
        <v>277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</row>
    <row r="2">
      <c r="A2" s="382"/>
      <c r="B2" s="383"/>
      <c r="C2" s="383"/>
      <c r="D2" s="383"/>
      <c r="E2" s="383"/>
      <c r="F2" s="383"/>
      <c r="G2" s="383"/>
      <c r="H2" s="383"/>
      <c r="I2" s="383"/>
      <c r="J2" s="383"/>
      <c r="K2" s="383"/>
    </row>
    <row r="3">
      <c r="A3" s="384" t="s">
        <v>278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>
      <c r="A4" s="385" t="s">
        <v>279</v>
      </c>
      <c r="B4" s="386" t="s">
        <v>280</v>
      </c>
      <c r="C4" s="381"/>
      <c r="D4" s="381"/>
      <c r="E4" s="381"/>
      <c r="F4" s="381"/>
      <c r="G4" s="381"/>
      <c r="H4" s="381"/>
      <c r="I4" s="381"/>
      <c r="J4" s="381"/>
      <c r="K4" s="381"/>
    </row>
    <row r="5">
      <c r="A5" s="385" t="s">
        <v>281</v>
      </c>
      <c r="B5" s="387" t="s">
        <v>282</v>
      </c>
      <c r="C5" s="381"/>
      <c r="D5" s="381"/>
      <c r="E5" s="381"/>
      <c r="F5" s="381"/>
      <c r="G5" s="381"/>
      <c r="H5" s="381"/>
      <c r="I5" s="381"/>
      <c r="J5" s="381"/>
      <c r="K5" s="381"/>
    </row>
    <row r="6">
      <c r="A6" s="385"/>
      <c r="B6" s="388" t="s">
        <v>283</v>
      </c>
      <c r="C6" s="381"/>
      <c r="D6" s="381"/>
      <c r="E6" s="381"/>
      <c r="F6" s="381"/>
      <c r="G6" s="381"/>
      <c r="H6" s="381"/>
      <c r="I6" s="381"/>
      <c r="J6" s="381"/>
      <c r="K6" s="381"/>
    </row>
    <row r="7">
      <c r="A7" s="389" t="s">
        <v>284</v>
      </c>
      <c r="B7" s="390"/>
      <c r="C7" s="381"/>
      <c r="D7" s="381"/>
      <c r="E7" s="381"/>
      <c r="F7" s="381"/>
      <c r="G7" s="381"/>
      <c r="H7" s="381"/>
      <c r="I7" s="381"/>
      <c r="J7" s="381"/>
      <c r="K7" s="381"/>
    </row>
    <row r="8">
      <c r="A8" s="391" t="s">
        <v>285</v>
      </c>
      <c r="B8" s="392" t="s">
        <v>286</v>
      </c>
      <c r="C8" s="17"/>
      <c r="D8" s="17"/>
      <c r="E8" s="17"/>
      <c r="F8" s="17"/>
      <c r="G8" s="17"/>
      <c r="H8" s="17"/>
      <c r="I8" s="17"/>
      <c r="J8" s="17"/>
      <c r="K8" s="393"/>
    </row>
    <row r="9">
      <c r="A9" s="17"/>
      <c r="B9" s="394" t="s">
        <v>287</v>
      </c>
      <c r="C9" s="395"/>
      <c r="D9" s="381"/>
      <c r="E9" s="381"/>
      <c r="F9" s="381"/>
      <c r="G9" s="381"/>
      <c r="H9" s="381"/>
      <c r="I9" s="396"/>
      <c r="J9" s="17"/>
      <c r="K9" s="397"/>
    </row>
    <row r="10">
      <c r="A10" s="17"/>
      <c r="B10" s="391" t="s">
        <v>288</v>
      </c>
      <c r="C10" s="17"/>
      <c r="D10" s="17"/>
      <c r="E10" s="391"/>
      <c r="F10" s="17"/>
      <c r="G10" s="17"/>
      <c r="H10" s="17"/>
      <c r="I10" s="391"/>
      <c r="J10" s="17"/>
      <c r="K10" s="393"/>
    </row>
    <row r="11">
      <c r="A11" s="17"/>
      <c r="B11" s="398" t="s">
        <v>289</v>
      </c>
      <c r="C11" s="17"/>
      <c r="D11" s="17"/>
      <c r="E11" s="17"/>
      <c r="F11" s="17"/>
      <c r="G11" s="17"/>
      <c r="H11" s="17"/>
      <c r="I11" s="17"/>
      <c r="J11" s="17"/>
      <c r="K11" s="17"/>
    </row>
    <row r="12">
      <c r="A12" s="399" t="s">
        <v>290</v>
      </c>
      <c r="B12" s="390"/>
      <c r="C12" s="381"/>
      <c r="D12" s="381"/>
      <c r="E12" s="381"/>
      <c r="F12" s="381"/>
      <c r="G12" s="381"/>
      <c r="H12" s="381"/>
      <c r="I12" s="381"/>
      <c r="J12" s="381"/>
      <c r="K12" s="381"/>
    </row>
    <row r="13">
      <c r="A13" s="392" t="s">
        <v>285</v>
      </c>
      <c r="B13" s="394" t="s">
        <v>291</v>
      </c>
      <c r="C13" s="381"/>
      <c r="D13" s="381"/>
      <c r="E13" s="381"/>
      <c r="F13" s="381"/>
      <c r="G13" s="381"/>
      <c r="H13" s="381"/>
      <c r="I13" s="381"/>
      <c r="J13" s="381"/>
      <c r="K13" s="381"/>
    </row>
    <row r="14">
      <c r="A14" s="392"/>
      <c r="B14" s="390"/>
      <c r="C14" s="381"/>
      <c r="D14" s="381"/>
      <c r="E14" s="381"/>
      <c r="F14" s="381"/>
      <c r="G14" s="381"/>
      <c r="H14" s="381"/>
      <c r="I14" s="381"/>
      <c r="J14" s="381"/>
      <c r="K14" s="381"/>
    </row>
    <row r="15">
      <c r="A15" s="382"/>
      <c r="B15" s="383"/>
      <c r="C15" s="383"/>
      <c r="D15" s="383"/>
      <c r="E15" s="383"/>
      <c r="F15" s="383"/>
      <c r="G15" s="383"/>
      <c r="H15" s="383"/>
      <c r="I15" s="383"/>
      <c r="J15" s="383"/>
      <c r="K15" s="383"/>
    </row>
    <row r="16">
      <c r="A16" s="400" t="s">
        <v>292</v>
      </c>
      <c r="B16" s="381"/>
      <c r="C16" s="381"/>
      <c r="D16" s="381"/>
      <c r="E16" s="381"/>
      <c r="F16" s="381"/>
      <c r="G16" s="381"/>
      <c r="H16" s="381"/>
      <c r="I16" s="381"/>
      <c r="J16" s="381"/>
      <c r="K16" s="381"/>
    </row>
    <row r="17">
      <c r="A17" s="385" t="s">
        <v>279</v>
      </c>
      <c r="B17" s="401" t="s">
        <v>293</v>
      </c>
      <c r="C17" s="381"/>
      <c r="D17" s="381"/>
      <c r="E17" s="381"/>
      <c r="F17" s="381"/>
      <c r="G17" s="381"/>
      <c r="H17" s="381"/>
      <c r="I17" s="381"/>
      <c r="J17" s="381"/>
      <c r="K17" s="381"/>
    </row>
    <row r="18">
      <c r="A18" s="385" t="s">
        <v>281</v>
      </c>
      <c r="B18" s="402" t="s">
        <v>294</v>
      </c>
      <c r="C18" s="381"/>
      <c r="D18" s="381"/>
      <c r="E18" s="381"/>
      <c r="F18" s="381"/>
      <c r="G18" s="381"/>
      <c r="H18" s="381"/>
      <c r="I18" s="381"/>
      <c r="J18" s="381"/>
      <c r="K18" s="381"/>
    </row>
    <row r="19">
      <c r="A19" s="392" t="s">
        <v>295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</row>
    <row r="20">
      <c r="A20" s="403" t="s">
        <v>296</v>
      </c>
      <c r="B20" s="390"/>
      <c r="C20" s="381"/>
      <c r="D20" s="381"/>
      <c r="E20" s="381"/>
      <c r="F20" s="381"/>
      <c r="G20" s="381"/>
      <c r="H20" s="381"/>
      <c r="I20" s="381"/>
      <c r="J20" s="381"/>
      <c r="K20" s="381"/>
    </row>
    <row r="21">
      <c r="A21" s="394" t="s">
        <v>285</v>
      </c>
      <c r="B21" s="394" t="s">
        <v>297</v>
      </c>
      <c r="C21" s="404"/>
      <c r="D21" s="17"/>
      <c r="E21" s="381"/>
      <c r="F21" s="381"/>
      <c r="G21" s="381"/>
      <c r="H21" s="381"/>
      <c r="I21" s="381"/>
      <c r="J21" s="381"/>
      <c r="K21" s="381"/>
    </row>
    <row r="22">
      <c r="A22" s="405" t="s">
        <v>285</v>
      </c>
      <c r="B22" s="406" t="s">
        <v>298</v>
      </c>
      <c r="C22" s="407"/>
      <c r="D22" s="407"/>
      <c r="E22" s="407"/>
      <c r="F22" s="407"/>
      <c r="G22" s="407"/>
      <c r="H22" s="407"/>
      <c r="I22" s="407"/>
      <c r="J22" s="407"/>
      <c r="K22" s="407"/>
    </row>
    <row r="23">
      <c r="A23" s="17"/>
      <c r="B23" s="408" t="s">
        <v>299</v>
      </c>
      <c r="C23" s="409"/>
      <c r="D23" s="409"/>
      <c r="E23" s="410"/>
      <c r="F23" s="409"/>
      <c r="G23" s="409"/>
      <c r="H23" s="409"/>
      <c r="I23" s="409"/>
      <c r="J23" s="409"/>
      <c r="K23" s="409"/>
    </row>
    <row r="24">
      <c r="A24" s="17"/>
      <c r="B24" s="411" t="s">
        <v>300</v>
      </c>
      <c r="C24" s="381"/>
      <c r="D24" s="381"/>
      <c r="E24" s="381"/>
      <c r="F24" s="381"/>
      <c r="G24" s="381"/>
      <c r="H24" s="381"/>
      <c r="I24" s="381"/>
      <c r="J24" s="381"/>
      <c r="K24" s="381"/>
    </row>
    <row r="25">
      <c r="A25" s="381"/>
      <c r="B25" s="381"/>
      <c r="C25" s="381"/>
      <c r="D25" s="17"/>
      <c r="E25" s="381"/>
      <c r="F25" s="381"/>
      <c r="G25" s="381"/>
      <c r="H25" s="381"/>
      <c r="I25" s="381"/>
      <c r="J25" s="381"/>
      <c r="K25" s="381"/>
    </row>
    <row r="26">
      <c r="A26" s="412" t="s">
        <v>301</v>
      </c>
      <c r="B26" s="387" t="s">
        <v>302</v>
      </c>
      <c r="C26" s="390"/>
      <c r="D26" s="390"/>
      <c r="E26" s="381"/>
      <c r="F26" s="381"/>
      <c r="G26" s="381"/>
      <c r="H26" s="381"/>
      <c r="I26" s="381"/>
      <c r="J26" s="381"/>
      <c r="K26" s="381"/>
    </row>
    <row r="27">
      <c r="A27" s="383"/>
      <c r="B27" s="383"/>
      <c r="C27" s="383"/>
      <c r="D27" s="383"/>
      <c r="E27" s="383"/>
      <c r="F27" s="383"/>
      <c r="G27" s="383"/>
      <c r="H27" s="383"/>
      <c r="I27" s="383"/>
      <c r="J27" s="383"/>
      <c r="K27" s="383"/>
    </row>
    <row r="28">
      <c r="A28" s="413" t="s">
        <v>303</v>
      </c>
      <c r="B28" s="413"/>
      <c r="C28" s="413"/>
      <c r="D28" s="413"/>
      <c r="E28" s="413"/>
      <c r="F28" s="413"/>
      <c r="G28" s="413"/>
      <c r="H28" s="413"/>
      <c r="I28" s="413"/>
      <c r="J28" s="413"/>
      <c r="K28" s="413"/>
    </row>
    <row r="29">
      <c r="A29" s="17"/>
      <c r="B29" s="401" t="s">
        <v>304</v>
      </c>
      <c r="C29" s="381"/>
      <c r="D29" s="381"/>
      <c r="E29" s="381"/>
      <c r="F29" s="381"/>
      <c r="G29" s="381"/>
      <c r="H29" s="381"/>
      <c r="I29" s="381"/>
      <c r="J29" s="381"/>
      <c r="K29" s="381"/>
    </row>
    <row r="30">
      <c r="A30" s="404" t="s">
        <v>305</v>
      </c>
      <c r="B30" s="381"/>
      <c r="C30" s="381"/>
      <c r="D30" s="381"/>
      <c r="E30" s="381"/>
      <c r="F30" s="381"/>
      <c r="G30" s="381"/>
      <c r="H30" s="381"/>
      <c r="I30" s="381"/>
      <c r="J30" s="381"/>
      <c r="K30" s="381"/>
    </row>
    <row r="31">
      <c r="A31" s="383"/>
      <c r="B31" s="383"/>
      <c r="C31" s="383"/>
      <c r="D31" s="383"/>
      <c r="E31" s="383"/>
      <c r="F31" s="383"/>
      <c r="G31" s="383"/>
      <c r="H31" s="383"/>
      <c r="I31" s="383"/>
      <c r="J31" s="383"/>
      <c r="K31" s="383"/>
    </row>
  </sheetData>
  <hyperlinks>
    <hyperlink r:id="rId1" ref="A1"/>
    <hyperlink r:id="rId2" location="9" ref="B4"/>
    <hyperlink r:id="rId3" ref="B5"/>
    <hyperlink r:id="rId4" ref="B6"/>
    <hyperlink r:id="rId5" ref="B17"/>
    <hyperlink r:id="rId6" ref="B18"/>
    <hyperlink r:id="rId7" ref="B26"/>
    <hyperlink r:id="rId8" ref="B29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3.0"/>
  </cols>
  <sheetData>
    <row r="1">
      <c r="A1" s="414" t="s">
        <v>306</v>
      </c>
      <c r="B1" s="415" t="s">
        <v>307</v>
      </c>
      <c r="C1" s="416" t="s">
        <v>308</v>
      </c>
      <c r="D1" s="417" t="s">
        <v>309</v>
      </c>
      <c r="E1" s="416" t="s">
        <v>310</v>
      </c>
      <c r="F1" s="417" t="s">
        <v>311</v>
      </c>
      <c r="G1" s="416" t="s">
        <v>312</v>
      </c>
      <c r="H1" s="416" t="s">
        <v>313</v>
      </c>
      <c r="I1" s="416" t="s">
        <v>314</v>
      </c>
      <c r="J1" s="417" t="s">
        <v>315</v>
      </c>
      <c r="K1" s="416" t="s">
        <v>316</v>
      </c>
      <c r="L1" s="416" t="s">
        <v>317</v>
      </c>
      <c r="M1" s="417" t="s">
        <v>318</v>
      </c>
      <c r="N1" s="416" t="s">
        <v>319</v>
      </c>
      <c r="O1" s="417" t="s">
        <v>320</v>
      </c>
      <c r="P1" s="416" t="s">
        <v>321</v>
      </c>
      <c r="Q1" s="416" t="s">
        <v>322</v>
      </c>
      <c r="R1" s="416" t="s">
        <v>323</v>
      </c>
      <c r="S1" s="417" t="s">
        <v>324</v>
      </c>
      <c r="T1" s="416" t="s">
        <v>325</v>
      </c>
      <c r="U1" s="418" t="s">
        <v>326</v>
      </c>
      <c r="V1" s="419" t="s">
        <v>327</v>
      </c>
      <c r="W1" s="418" t="s">
        <v>328</v>
      </c>
      <c r="X1" s="419" t="s">
        <v>329</v>
      </c>
      <c r="Y1" s="418" t="s">
        <v>330</v>
      </c>
      <c r="Z1" s="418" t="s">
        <v>331</v>
      </c>
      <c r="AA1" s="418" t="s">
        <v>332</v>
      </c>
      <c r="AB1" s="419" t="s">
        <v>333</v>
      </c>
      <c r="AC1" s="418" t="s">
        <v>334</v>
      </c>
      <c r="AD1" s="420" t="s">
        <v>335</v>
      </c>
      <c r="AE1" s="421" t="s">
        <v>336</v>
      </c>
      <c r="AF1" s="420" t="s">
        <v>337</v>
      </c>
      <c r="AG1" s="421" t="s">
        <v>338</v>
      </c>
      <c r="AH1" s="420" t="s">
        <v>339</v>
      </c>
      <c r="AI1" s="420" t="s">
        <v>340</v>
      </c>
      <c r="AJ1" s="420" t="s">
        <v>341</v>
      </c>
      <c r="AK1" s="421" t="s">
        <v>342</v>
      </c>
      <c r="AL1" s="420" t="s">
        <v>343</v>
      </c>
      <c r="AM1" s="422" t="s">
        <v>344</v>
      </c>
      <c r="AN1" s="422" t="s">
        <v>345</v>
      </c>
      <c r="AO1" s="422" t="s">
        <v>346</v>
      </c>
    </row>
    <row r="2">
      <c r="A2" s="423">
        <v>44610.0</v>
      </c>
      <c r="B2" s="424">
        <f t="shared" ref="B2:B61" si="1">(A2-A$61)/7/(61-2)*J2*2 + J2</f>
        <v>33.03</v>
      </c>
      <c r="C2" s="424">
        <v>142.0</v>
      </c>
      <c r="D2" s="425">
        <v>88.0</v>
      </c>
      <c r="E2" s="424">
        <v>30813.0</v>
      </c>
      <c r="F2" s="425">
        <v>8203.0</v>
      </c>
      <c r="G2" s="424">
        <v>7.9338108E7</v>
      </c>
      <c r="H2" s="424">
        <v>799403.0</v>
      </c>
      <c r="I2" s="424">
        <v>17.76</v>
      </c>
      <c r="J2" s="425">
        <v>11.01</v>
      </c>
      <c r="K2" s="424">
        <v>28.77</v>
      </c>
      <c r="L2" s="424">
        <v>132.0</v>
      </c>
      <c r="M2" s="425">
        <v>69.0</v>
      </c>
      <c r="N2" s="424">
        <v>29440.0</v>
      </c>
      <c r="O2" s="425">
        <v>7191.0</v>
      </c>
      <c r="P2" s="424">
        <v>7.2227751E7</v>
      </c>
      <c r="Q2" s="424">
        <v>578670.0</v>
      </c>
      <c r="R2" s="424">
        <v>22.81</v>
      </c>
      <c r="S2" s="425">
        <v>11.92</v>
      </c>
      <c r="T2" s="424">
        <v>34.73</v>
      </c>
      <c r="U2" s="426">
        <v>4.0</v>
      </c>
      <c r="V2" s="427">
        <v>1.0</v>
      </c>
      <c r="W2" s="426">
        <v>1032.0</v>
      </c>
      <c r="X2" s="427">
        <v>316.0</v>
      </c>
      <c r="Y2" s="426">
        <v>4534976.0</v>
      </c>
      <c r="Z2" s="426">
        <v>48112.0</v>
      </c>
      <c r="AA2" s="426">
        <v>8.31</v>
      </c>
      <c r="AB2" s="427">
        <v>2.08</v>
      </c>
      <c r="AC2" s="426">
        <v>10.39</v>
      </c>
      <c r="AD2" s="428">
        <v>2.0</v>
      </c>
      <c r="AE2" s="429">
        <v>6.0</v>
      </c>
      <c r="AF2" s="428">
        <v>230.0</v>
      </c>
      <c r="AG2" s="429">
        <v>48.0</v>
      </c>
      <c r="AH2" s="428">
        <v>2512111.0</v>
      </c>
      <c r="AI2" s="428">
        <v>172235.0</v>
      </c>
      <c r="AJ2" s="428">
        <v>1.16</v>
      </c>
      <c r="AK2" s="429">
        <v>3.48</v>
      </c>
      <c r="AL2" s="428">
        <v>4.64</v>
      </c>
      <c r="AM2" s="430">
        <f t="shared" ref="AM2:AM13" si="2">(AE2+V2)/D2</f>
        <v>0.07954545455</v>
      </c>
      <c r="AN2" s="431">
        <f>AVERAGE(D20:D40)</f>
        <v>207.047619</v>
      </c>
      <c r="AO2" s="430"/>
    </row>
    <row r="3">
      <c r="A3" s="432">
        <v>44603.0</v>
      </c>
      <c r="B3" s="424">
        <f t="shared" si="1"/>
        <v>27.79237288</v>
      </c>
      <c r="C3" s="433">
        <v>357.0</v>
      </c>
      <c r="D3" s="425">
        <v>102.0</v>
      </c>
      <c r="E3" s="433">
        <v>30671.0</v>
      </c>
      <c r="F3" s="425">
        <v>8115.0</v>
      </c>
      <c r="G3" s="433">
        <v>7.8538705E7</v>
      </c>
      <c r="H3" s="433">
        <v>1088581.0</v>
      </c>
      <c r="I3" s="433">
        <v>32.79</v>
      </c>
      <c r="J3" s="425">
        <v>9.37</v>
      </c>
      <c r="K3" s="433">
        <v>42.16</v>
      </c>
      <c r="L3" s="433">
        <v>336.0</v>
      </c>
      <c r="M3" s="425">
        <v>84.0</v>
      </c>
      <c r="N3" s="433">
        <v>29308.0</v>
      </c>
      <c r="O3" s="425">
        <v>7122.0</v>
      </c>
      <c r="P3" s="433">
        <v>7.1649081E7</v>
      </c>
      <c r="Q3" s="433">
        <v>834704.0</v>
      </c>
      <c r="R3" s="433">
        <v>40.25</v>
      </c>
      <c r="S3" s="425">
        <v>10.06</v>
      </c>
      <c r="T3" s="433">
        <v>50.32</v>
      </c>
      <c r="U3" s="434">
        <v>5.0</v>
      </c>
      <c r="V3" s="427">
        <v>2.0</v>
      </c>
      <c r="W3" s="434">
        <v>1028.0</v>
      </c>
      <c r="X3" s="427">
        <v>315.0</v>
      </c>
      <c r="Y3" s="434">
        <v>4486864.0</v>
      </c>
      <c r="Z3" s="434">
        <v>33045.0</v>
      </c>
      <c r="AA3" s="434">
        <v>15.13</v>
      </c>
      <c r="AB3" s="427">
        <v>6.05</v>
      </c>
      <c r="AC3" s="434">
        <v>21.18</v>
      </c>
      <c r="AD3" s="435">
        <v>15.0</v>
      </c>
      <c r="AE3" s="429">
        <v>3.0</v>
      </c>
      <c r="AF3" s="435">
        <v>228.0</v>
      </c>
      <c r="AG3" s="429">
        <v>42.0</v>
      </c>
      <c r="AH3" s="435">
        <v>2339876.0</v>
      </c>
      <c r="AI3" s="435">
        <v>220370.0</v>
      </c>
      <c r="AJ3" s="435">
        <v>6.81</v>
      </c>
      <c r="AK3" s="429">
        <v>1.36</v>
      </c>
      <c r="AL3" s="435">
        <v>8.17</v>
      </c>
      <c r="AM3" s="430">
        <f t="shared" si="2"/>
        <v>0.04901960784</v>
      </c>
      <c r="AN3" s="431">
        <f>AVERAGE(AE3:AE11)</f>
        <v>4</v>
      </c>
      <c r="AO3" s="430"/>
    </row>
    <row r="4">
      <c r="A4" s="423">
        <v>44596.0</v>
      </c>
      <c r="B4" s="424">
        <f t="shared" si="1"/>
        <v>21.25847458</v>
      </c>
      <c r="C4" s="424">
        <v>394.0</v>
      </c>
      <c r="D4" s="425">
        <v>124.0</v>
      </c>
      <c r="E4" s="424">
        <v>30314.0</v>
      </c>
      <c r="F4" s="425">
        <v>8013.0</v>
      </c>
      <c r="G4" s="424">
        <v>7.7450124E7</v>
      </c>
      <c r="H4" s="424">
        <v>1710998.0</v>
      </c>
      <c r="I4" s="424">
        <v>23.03</v>
      </c>
      <c r="J4" s="425">
        <v>7.25</v>
      </c>
      <c r="K4" s="424">
        <v>30.27</v>
      </c>
      <c r="L4" s="424">
        <v>373.0</v>
      </c>
      <c r="M4" s="425">
        <v>160.0</v>
      </c>
      <c r="N4" s="424">
        <v>28972.0</v>
      </c>
      <c r="O4" s="425">
        <v>7038.0</v>
      </c>
      <c r="P4" s="424">
        <v>7.0814377E7</v>
      </c>
      <c r="Q4" s="424">
        <v>1420927.0</v>
      </c>
      <c r="R4" s="424">
        <v>26.25</v>
      </c>
      <c r="S4" s="425">
        <v>11.26</v>
      </c>
      <c r="T4" s="424">
        <v>37.51</v>
      </c>
      <c r="U4" s="426">
        <v>10.0</v>
      </c>
      <c r="V4" s="427">
        <v>3.0</v>
      </c>
      <c r="W4" s="426">
        <v>1023.0</v>
      </c>
      <c r="X4" s="427">
        <v>313.0</v>
      </c>
      <c r="Y4" s="426">
        <v>4453819.0</v>
      </c>
      <c r="Z4" s="426">
        <v>22352.0</v>
      </c>
      <c r="AA4" s="426">
        <v>44.74</v>
      </c>
      <c r="AB4" s="427">
        <v>13.42</v>
      </c>
      <c r="AC4" s="426">
        <v>58.16</v>
      </c>
      <c r="AD4" s="428">
        <v>13.0</v>
      </c>
      <c r="AE4" s="429">
        <v>5.0</v>
      </c>
      <c r="AF4" s="428">
        <v>213.0</v>
      </c>
      <c r="AG4" s="429">
        <v>39.0</v>
      </c>
      <c r="AH4" s="428">
        <v>2119506.0</v>
      </c>
      <c r="AI4" s="428">
        <v>266953.0</v>
      </c>
      <c r="AJ4" s="428">
        <v>4.87</v>
      </c>
      <c r="AK4" s="429">
        <v>1.87</v>
      </c>
      <c r="AL4" s="428">
        <v>6.74</v>
      </c>
      <c r="AM4" s="430">
        <f t="shared" si="2"/>
        <v>0.06451612903</v>
      </c>
      <c r="AN4" s="431">
        <f>AVERAGE(V11:V25)</f>
        <v>10</v>
      </c>
      <c r="AO4" s="430"/>
    </row>
    <row r="5">
      <c r="A5" s="432">
        <v>44589.0</v>
      </c>
      <c r="B5" s="424">
        <f t="shared" si="1"/>
        <v>20.86779661</v>
      </c>
      <c r="C5" s="433">
        <v>287.0</v>
      </c>
      <c r="D5" s="425">
        <v>156.0</v>
      </c>
      <c r="E5" s="433">
        <v>29920.0</v>
      </c>
      <c r="F5" s="425">
        <v>7889.0</v>
      </c>
      <c r="G5" s="433">
        <v>7.5739126E7</v>
      </c>
      <c r="H5" s="433">
        <v>2165473.0</v>
      </c>
      <c r="I5" s="433">
        <v>13.25</v>
      </c>
      <c r="J5" s="425">
        <v>7.2</v>
      </c>
      <c r="K5" s="433">
        <v>20.46</v>
      </c>
      <c r="L5" s="433">
        <v>263.0</v>
      </c>
      <c r="M5" s="425">
        <v>86.0</v>
      </c>
      <c r="N5" s="433">
        <v>28599.0</v>
      </c>
      <c r="O5" s="425">
        <v>6878.0</v>
      </c>
      <c r="P5" s="433">
        <v>6.939345E7</v>
      </c>
      <c r="Q5" s="433">
        <v>1996485.0</v>
      </c>
      <c r="R5" s="433">
        <v>13.17</v>
      </c>
      <c r="S5" s="425">
        <v>4.31</v>
      </c>
      <c r="T5" s="433">
        <v>17.48</v>
      </c>
      <c r="U5" s="434">
        <v>9.0</v>
      </c>
      <c r="V5" s="427">
        <v>1.0</v>
      </c>
      <c r="W5" s="434">
        <v>1013.0</v>
      </c>
      <c r="X5" s="427">
        <v>310.0</v>
      </c>
      <c r="Y5" s="434">
        <v>4431467.0</v>
      </c>
      <c r="Z5" s="434">
        <v>23351.0</v>
      </c>
      <c r="AA5" s="434">
        <v>38.54</v>
      </c>
      <c r="AB5" s="427">
        <v>4.28</v>
      </c>
      <c r="AC5" s="434">
        <v>42.82</v>
      </c>
      <c r="AD5" s="435">
        <v>9.0</v>
      </c>
      <c r="AE5" s="429">
        <v>1.0</v>
      </c>
      <c r="AF5" s="435">
        <v>200.0</v>
      </c>
      <c r="AG5" s="429">
        <v>34.0</v>
      </c>
      <c r="AH5" s="435">
        <v>1852553.0</v>
      </c>
      <c r="AI5" s="435">
        <v>167804.0</v>
      </c>
      <c r="AJ5" s="435">
        <v>5.36</v>
      </c>
      <c r="AK5" s="429">
        <v>0.6</v>
      </c>
      <c r="AL5" s="435">
        <v>5.96</v>
      </c>
      <c r="AM5" s="430">
        <f t="shared" si="2"/>
        <v>0.01282051282</v>
      </c>
      <c r="AN5" s="431"/>
      <c r="AO5" s="430"/>
    </row>
    <row r="6">
      <c r="A6" s="423">
        <v>44582.0</v>
      </c>
      <c r="B6" s="424">
        <f t="shared" si="1"/>
        <v>15.78288136</v>
      </c>
      <c r="C6" s="424">
        <v>469.0</v>
      </c>
      <c r="D6" s="425">
        <v>139.0</v>
      </c>
      <c r="E6" s="424">
        <v>29633.0</v>
      </c>
      <c r="F6" s="425">
        <v>7733.0</v>
      </c>
      <c r="G6" s="424">
        <v>7.3573653E7</v>
      </c>
      <c r="H6" s="424">
        <v>2521086.0</v>
      </c>
      <c r="I6" s="424">
        <v>18.6</v>
      </c>
      <c r="J6" s="425">
        <v>5.51</v>
      </c>
      <c r="K6" s="424">
        <v>24.12</v>
      </c>
      <c r="L6" s="424">
        <v>415.0</v>
      </c>
      <c r="M6" s="425">
        <v>121.0</v>
      </c>
      <c r="N6" s="424">
        <v>28336.0</v>
      </c>
      <c r="O6" s="425">
        <v>6792.0</v>
      </c>
      <c r="P6" s="424">
        <v>6.7396965E7</v>
      </c>
      <c r="Q6" s="424">
        <v>2361423.0</v>
      </c>
      <c r="R6" s="424">
        <v>17.57</v>
      </c>
      <c r="S6" s="425">
        <v>5.12</v>
      </c>
      <c r="T6" s="424">
        <v>22.7</v>
      </c>
      <c r="U6" s="426">
        <v>12.0</v>
      </c>
      <c r="V6" s="427">
        <v>3.0</v>
      </c>
      <c r="W6" s="426">
        <v>1004.0</v>
      </c>
      <c r="X6" s="427">
        <v>309.0</v>
      </c>
      <c r="Y6" s="426">
        <v>4408116.0</v>
      </c>
      <c r="Z6" s="426">
        <v>25220.0</v>
      </c>
      <c r="AA6" s="426">
        <v>47.58</v>
      </c>
      <c r="AB6" s="427">
        <v>11.9</v>
      </c>
      <c r="AC6" s="426">
        <v>59.48</v>
      </c>
      <c r="AD6" s="428">
        <v>40.0</v>
      </c>
      <c r="AE6" s="429">
        <v>11.0</v>
      </c>
      <c r="AF6" s="428">
        <v>191.0</v>
      </c>
      <c r="AG6" s="429">
        <v>33.0</v>
      </c>
      <c r="AH6" s="428">
        <v>1684749.0</v>
      </c>
      <c r="AI6" s="428">
        <v>134077.0</v>
      </c>
      <c r="AJ6" s="428">
        <v>29.83</v>
      </c>
      <c r="AK6" s="429">
        <v>8.2</v>
      </c>
      <c r="AL6" s="428">
        <v>38.04</v>
      </c>
      <c r="AM6" s="430">
        <f t="shared" si="2"/>
        <v>0.1007194245</v>
      </c>
      <c r="AN6" s="431"/>
      <c r="AO6" s="430"/>
    </row>
    <row r="7">
      <c r="A7" s="432">
        <v>44575.0</v>
      </c>
      <c r="B7" s="424">
        <f t="shared" si="1"/>
        <v>11.29372881</v>
      </c>
      <c r="C7" s="433">
        <v>397.0</v>
      </c>
      <c r="D7" s="425">
        <v>101.0</v>
      </c>
      <c r="E7" s="433">
        <v>29164.0</v>
      </c>
      <c r="F7" s="425">
        <v>7594.0</v>
      </c>
      <c r="G7" s="433">
        <v>7.1052567E7</v>
      </c>
      <c r="H7" s="433">
        <v>2529095.0</v>
      </c>
      <c r="I7" s="433">
        <v>15.7</v>
      </c>
      <c r="J7" s="425">
        <v>3.99</v>
      </c>
      <c r="K7" s="433">
        <v>19.69</v>
      </c>
      <c r="L7" s="433">
        <v>377.0</v>
      </c>
      <c r="M7" s="425">
        <v>83.0</v>
      </c>
      <c r="N7" s="433">
        <v>27921.0</v>
      </c>
      <c r="O7" s="425">
        <v>6671.0</v>
      </c>
      <c r="P7" s="433">
        <v>6.5035542E7</v>
      </c>
      <c r="Q7" s="433">
        <v>2320215.0</v>
      </c>
      <c r="R7" s="433">
        <v>16.25</v>
      </c>
      <c r="S7" s="425">
        <v>3.58</v>
      </c>
      <c r="T7" s="433">
        <v>19.83</v>
      </c>
      <c r="U7" s="434">
        <v>5.0</v>
      </c>
      <c r="V7" s="427">
        <v>0.0</v>
      </c>
      <c r="W7" s="434">
        <v>992.0</v>
      </c>
      <c r="X7" s="427">
        <v>306.0</v>
      </c>
      <c r="Y7" s="434">
        <v>4382896.0</v>
      </c>
      <c r="Z7" s="434">
        <v>25125.0</v>
      </c>
      <c r="AA7" s="434">
        <v>19.9</v>
      </c>
      <c r="AB7" s="427">
        <v>0.0</v>
      </c>
      <c r="AC7" s="434">
        <v>19.9</v>
      </c>
      <c r="AD7" s="435">
        <v>12.0</v>
      </c>
      <c r="AE7" s="429">
        <v>3.0</v>
      </c>
      <c r="AF7" s="435">
        <v>151.0</v>
      </c>
      <c r="AG7" s="429">
        <v>22.0</v>
      </c>
      <c r="AH7" s="435">
        <v>1550672.0</v>
      </c>
      <c r="AI7" s="435">
        <v>114425.0</v>
      </c>
      <c r="AJ7" s="435">
        <v>10.49</v>
      </c>
      <c r="AK7" s="429">
        <v>2.62</v>
      </c>
      <c r="AL7" s="435">
        <v>13.11</v>
      </c>
      <c r="AM7" s="430">
        <f t="shared" si="2"/>
        <v>0.0297029703</v>
      </c>
      <c r="AN7" s="431"/>
      <c r="AO7" s="430"/>
    </row>
    <row r="8">
      <c r="A8" s="423">
        <v>44568.0</v>
      </c>
      <c r="B8" s="424">
        <f t="shared" si="1"/>
        <v>12.41694915</v>
      </c>
      <c r="C8" s="424">
        <v>386.0</v>
      </c>
      <c r="D8" s="425">
        <v>77.0</v>
      </c>
      <c r="E8" s="424">
        <v>28767.0</v>
      </c>
      <c r="F8" s="425">
        <v>7493.0</v>
      </c>
      <c r="G8" s="424">
        <v>6.8523472E7</v>
      </c>
      <c r="H8" s="424">
        <v>1735257.0</v>
      </c>
      <c r="I8" s="424">
        <v>22.24</v>
      </c>
      <c r="J8" s="425">
        <v>4.44</v>
      </c>
      <c r="K8" s="424">
        <v>26.68</v>
      </c>
      <c r="L8" s="424">
        <v>357.0</v>
      </c>
      <c r="M8" s="425">
        <v>63.0</v>
      </c>
      <c r="N8" s="424">
        <v>27544.0</v>
      </c>
      <c r="O8" s="425">
        <v>6588.0</v>
      </c>
      <c r="P8" s="424">
        <v>6.2715327E7</v>
      </c>
      <c r="Q8" s="424">
        <v>1642161.0</v>
      </c>
      <c r="R8" s="424">
        <v>21.74</v>
      </c>
      <c r="S8" s="425">
        <v>3.84</v>
      </c>
      <c r="T8" s="424">
        <v>25.58</v>
      </c>
      <c r="U8" s="426">
        <v>5.0</v>
      </c>
      <c r="V8" s="427">
        <v>2.0</v>
      </c>
      <c r="W8" s="426">
        <v>987.0</v>
      </c>
      <c r="X8" s="427">
        <v>306.0</v>
      </c>
      <c r="Y8" s="426">
        <v>4357771.0</v>
      </c>
      <c r="Z8" s="426">
        <v>16532.0</v>
      </c>
      <c r="AA8" s="426">
        <v>30.24</v>
      </c>
      <c r="AB8" s="427">
        <v>12.1</v>
      </c>
      <c r="AC8" s="426">
        <v>42.34</v>
      </c>
      <c r="AD8" s="428">
        <v>23.0</v>
      </c>
      <c r="AE8" s="429">
        <v>2.0</v>
      </c>
      <c r="AF8" s="428">
        <v>139.0</v>
      </c>
      <c r="AG8" s="429">
        <v>19.0</v>
      </c>
      <c r="AH8" s="428">
        <v>1436247.0</v>
      </c>
      <c r="AI8" s="428">
        <v>76393.0</v>
      </c>
      <c r="AJ8" s="428">
        <v>30.11</v>
      </c>
      <c r="AK8" s="429">
        <v>2.62</v>
      </c>
      <c r="AL8" s="428">
        <v>32.73</v>
      </c>
      <c r="AM8" s="430">
        <f t="shared" si="2"/>
        <v>0.05194805195</v>
      </c>
      <c r="AN8" s="431"/>
      <c r="AO8" s="430"/>
    </row>
    <row r="9">
      <c r="A9" s="432">
        <v>44561.0</v>
      </c>
      <c r="B9" s="424">
        <f t="shared" si="1"/>
        <v>9.199830508</v>
      </c>
      <c r="C9" s="433">
        <v>161.0</v>
      </c>
      <c r="D9" s="425">
        <v>73.0</v>
      </c>
      <c r="E9" s="433">
        <v>28381.0</v>
      </c>
      <c r="F9" s="425">
        <v>7416.0</v>
      </c>
      <c r="G9" s="433">
        <v>6.6788215E7</v>
      </c>
      <c r="H9" s="433">
        <v>2194139.0</v>
      </c>
      <c r="I9" s="433">
        <v>7.34</v>
      </c>
      <c r="J9" s="425">
        <v>3.33</v>
      </c>
      <c r="K9" s="433">
        <v>10.66</v>
      </c>
      <c r="L9" s="433">
        <v>142.0</v>
      </c>
      <c r="M9" s="425">
        <v>65.0</v>
      </c>
      <c r="N9" s="433">
        <v>27187.0</v>
      </c>
      <c r="O9" s="425">
        <v>6525.0</v>
      </c>
      <c r="P9" s="433">
        <v>6.1073166E7</v>
      </c>
      <c r="Q9" s="433">
        <v>2033292.0</v>
      </c>
      <c r="R9" s="433">
        <v>6.98</v>
      </c>
      <c r="S9" s="425">
        <v>3.2</v>
      </c>
      <c r="T9" s="433">
        <v>10.18</v>
      </c>
      <c r="U9" s="434">
        <v>1.0</v>
      </c>
      <c r="V9" s="427">
        <v>2.0</v>
      </c>
      <c r="W9" s="434">
        <v>982.0</v>
      </c>
      <c r="X9" s="427">
        <v>304.0</v>
      </c>
      <c r="Y9" s="434">
        <v>4341239.0</v>
      </c>
      <c r="Z9" s="434">
        <v>27760.0</v>
      </c>
      <c r="AA9" s="434">
        <v>3.6</v>
      </c>
      <c r="AB9" s="427">
        <v>7.2</v>
      </c>
      <c r="AC9" s="434">
        <v>10.81</v>
      </c>
      <c r="AD9" s="435">
        <v>17.0</v>
      </c>
      <c r="AE9" s="429">
        <v>3.0</v>
      </c>
      <c r="AF9" s="435">
        <v>116.0</v>
      </c>
      <c r="AG9" s="429">
        <v>17.0</v>
      </c>
      <c r="AH9" s="435">
        <v>1359854.0</v>
      </c>
      <c r="AI9" s="435">
        <v>133118.0</v>
      </c>
      <c r="AJ9" s="435">
        <v>12.77</v>
      </c>
      <c r="AK9" s="429">
        <v>2.25</v>
      </c>
      <c r="AL9" s="435">
        <v>15.02</v>
      </c>
      <c r="AM9" s="430">
        <f t="shared" si="2"/>
        <v>0.06849315068</v>
      </c>
      <c r="AN9" s="431"/>
      <c r="AO9" s="430"/>
    </row>
    <row r="10">
      <c r="A10" s="423">
        <v>44554.0</v>
      </c>
      <c r="B10" s="424">
        <f t="shared" si="1"/>
        <v>12.85271186</v>
      </c>
      <c r="C10" s="424">
        <v>443.0</v>
      </c>
      <c r="D10" s="425">
        <v>86.0</v>
      </c>
      <c r="E10" s="424">
        <v>28220.0</v>
      </c>
      <c r="F10" s="425">
        <v>7343.0</v>
      </c>
      <c r="G10" s="424">
        <v>6.4594076E7</v>
      </c>
      <c r="H10" s="424">
        <v>1826129.0</v>
      </c>
      <c r="I10" s="424">
        <v>24.26</v>
      </c>
      <c r="J10" s="425">
        <v>4.71</v>
      </c>
      <c r="K10" s="424">
        <v>28.97</v>
      </c>
      <c r="L10" s="424">
        <v>400.0</v>
      </c>
      <c r="M10" s="425">
        <v>73.0</v>
      </c>
      <c r="N10" s="424">
        <v>27045.0</v>
      </c>
      <c r="O10" s="425">
        <v>6460.0</v>
      </c>
      <c r="P10" s="424">
        <v>5.9039874E7</v>
      </c>
      <c r="Q10" s="424">
        <v>1568476.0</v>
      </c>
      <c r="R10" s="424">
        <v>25.5</v>
      </c>
      <c r="S10" s="425">
        <v>4.65</v>
      </c>
      <c r="T10" s="424">
        <v>30.16</v>
      </c>
      <c r="U10" s="426">
        <v>9.0</v>
      </c>
      <c r="V10" s="427">
        <v>2.0</v>
      </c>
      <c r="W10" s="426">
        <v>981.0</v>
      </c>
      <c r="X10" s="427">
        <v>302.0</v>
      </c>
      <c r="Y10" s="426">
        <v>4313479.0</v>
      </c>
      <c r="Z10" s="426">
        <v>22560.0</v>
      </c>
      <c r="AA10" s="426">
        <v>39.89</v>
      </c>
      <c r="AB10" s="427">
        <v>8.87</v>
      </c>
      <c r="AC10" s="426">
        <v>48.76</v>
      </c>
      <c r="AD10" s="428">
        <v>32.0</v>
      </c>
      <c r="AE10" s="429">
        <v>3.0</v>
      </c>
      <c r="AF10" s="428">
        <v>99.0</v>
      </c>
      <c r="AG10" s="429">
        <v>14.0</v>
      </c>
      <c r="AH10" s="428">
        <v>1226736.0</v>
      </c>
      <c r="AI10" s="428">
        <v>235077.0</v>
      </c>
      <c r="AJ10" s="428">
        <v>13.61</v>
      </c>
      <c r="AK10" s="429">
        <v>1.28</v>
      </c>
      <c r="AL10" s="428">
        <v>14.89</v>
      </c>
      <c r="AM10" s="430">
        <f t="shared" si="2"/>
        <v>0.05813953488</v>
      </c>
      <c r="AN10" s="431"/>
      <c r="AO10" s="430"/>
    </row>
    <row r="11">
      <c r="A11" s="432">
        <v>44547.0</v>
      </c>
      <c r="B11" s="424">
        <f t="shared" si="1"/>
        <v>25.14355932</v>
      </c>
      <c r="C11" s="433">
        <v>473.0</v>
      </c>
      <c r="D11" s="425">
        <v>109.0</v>
      </c>
      <c r="E11" s="433">
        <v>27777.0</v>
      </c>
      <c r="F11" s="425">
        <v>7257.0</v>
      </c>
      <c r="G11" s="433">
        <v>6.2767947E7</v>
      </c>
      <c r="H11" s="433">
        <v>1167884.0</v>
      </c>
      <c r="I11" s="433">
        <v>40.5</v>
      </c>
      <c r="J11" s="425">
        <v>9.33</v>
      </c>
      <c r="K11" s="433">
        <v>49.83</v>
      </c>
      <c r="L11" s="433">
        <v>417.0</v>
      </c>
      <c r="M11" s="425">
        <v>90.0</v>
      </c>
      <c r="N11" s="433">
        <v>26645.0</v>
      </c>
      <c r="O11" s="425">
        <v>6387.0</v>
      </c>
      <c r="P11" s="433">
        <v>5.7471398E7</v>
      </c>
      <c r="Q11" s="433">
        <v>811945.0</v>
      </c>
      <c r="R11" s="433">
        <v>51.36</v>
      </c>
      <c r="S11" s="425">
        <v>11.08</v>
      </c>
      <c r="T11" s="433">
        <v>62.44</v>
      </c>
      <c r="U11" s="434">
        <v>23.0</v>
      </c>
      <c r="V11" s="427">
        <v>4.0</v>
      </c>
      <c r="W11" s="434">
        <v>972.0</v>
      </c>
      <c r="X11" s="427">
        <v>300.0</v>
      </c>
      <c r="Y11" s="434">
        <v>4290919.0</v>
      </c>
      <c r="Z11" s="434">
        <v>20246.0</v>
      </c>
      <c r="AA11" s="434">
        <v>113.6</v>
      </c>
      <c r="AB11" s="427">
        <v>19.76</v>
      </c>
      <c r="AC11" s="434">
        <v>133.36</v>
      </c>
      <c r="AD11" s="435">
        <v>27.0</v>
      </c>
      <c r="AE11" s="429">
        <v>5.0</v>
      </c>
      <c r="AF11" s="435">
        <v>67.0</v>
      </c>
      <c r="AG11" s="429">
        <v>11.0</v>
      </c>
      <c r="AH11" s="435">
        <v>991659.0</v>
      </c>
      <c r="AI11" s="435">
        <v>335554.0</v>
      </c>
      <c r="AJ11" s="435">
        <v>8.05</v>
      </c>
      <c r="AK11" s="429">
        <v>1.49</v>
      </c>
      <c r="AL11" s="435">
        <v>9.54</v>
      </c>
      <c r="AM11" s="430">
        <f t="shared" si="2"/>
        <v>0.08256880734</v>
      </c>
      <c r="AN11" s="431"/>
      <c r="AO11" s="430"/>
    </row>
    <row r="12">
      <c r="A12" s="423">
        <v>44540.0</v>
      </c>
      <c r="B12" s="424">
        <f t="shared" si="1"/>
        <v>20.25033898</v>
      </c>
      <c r="C12" s="424">
        <v>526.0</v>
      </c>
      <c r="D12" s="425">
        <v>79.0</v>
      </c>
      <c r="E12" s="424">
        <v>27304.0</v>
      </c>
      <c r="F12" s="425">
        <v>7148.0</v>
      </c>
      <c r="G12" s="424">
        <v>6.1600063E7</v>
      </c>
      <c r="H12" s="424">
        <v>1038439.0</v>
      </c>
      <c r="I12" s="424">
        <v>50.65</v>
      </c>
      <c r="J12" s="425">
        <v>7.61</v>
      </c>
      <c r="K12" s="424">
        <v>58.26</v>
      </c>
      <c r="L12" s="424">
        <v>493.0</v>
      </c>
      <c r="M12" s="425">
        <v>63.0</v>
      </c>
      <c r="N12" s="424">
        <v>26228.0</v>
      </c>
      <c r="O12" s="425">
        <v>6297.0</v>
      </c>
      <c r="P12" s="424">
        <v>5.6659453E7</v>
      </c>
      <c r="Q12" s="424">
        <v>607300.0</v>
      </c>
      <c r="R12" s="424">
        <v>81.18</v>
      </c>
      <c r="S12" s="425">
        <v>10.37</v>
      </c>
      <c r="T12" s="424">
        <v>91.55</v>
      </c>
      <c r="U12" s="426">
        <v>16.0</v>
      </c>
      <c r="V12" s="427">
        <v>5.0</v>
      </c>
      <c r="W12" s="426">
        <v>949.0</v>
      </c>
      <c r="X12" s="427">
        <v>296.0</v>
      </c>
      <c r="Y12" s="426">
        <v>4270673.0</v>
      </c>
      <c r="Z12" s="426">
        <v>22152.0</v>
      </c>
      <c r="AA12" s="426">
        <v>72.23</v>
      </c>
      <c r="AB12" s="427">
        <v>22.57</v>
      </c>
      <c r="AC12" s="426">
        <v>94.8</v>
      </c>
      <c r="AD12" s="428">
        <v>15.0</v>
      </c>
      <c r="AE12" s="429">
        <v>2.0</v>
      </c>
      <c r="AF12" s="428">
        <v>40.0</v>
      </c>
      <c r="AG12" s="429">
        <v>6.0</v>
      </c>
      <c r="AH12" s="428">
        <v>656105.0</v>
      </c>
      <c r="AI12" s="428">
        <v>454461.0</v>
      </c>
      <c r="AJ12" s="428">
        <v>3.3</v>
      </c>
      <c r="AK12" s="429">
        <v>0.44</v>
      </c>
      <c r="AL12" s="428">
        <v>3.74</v>
      </c>
      <c r="AM12" s="430">
        <f t="shared" si="2"/>
        <v>0.08860759494</v>
      </c>
      <c r="AN12" s="431"/>
      <c r="AO12" s="430"/>
    </row>
    <row r="13">
      <c r="A13" s="432">
        <v>44533.0</v>
      </c>
      <c r="B13" s="424">
        <f t="shared" si="1"/>
        <v>43.58389831</v>
      </c>
      <c r="C13" s="433">
        <v>526.0</v>
      </c>
      <c r="D13" s="425">
        <v>113.0</v>
      </c>
      <c r="E13" s="433">
        <v>26778.0</v>
      </c>
      <c r="F13" s="425">
        <v>7069.0</v>
      </c>
      <c r="G13" s="433">
        <v>6.0561624E7</v>
      </c>
      <c r="H13" s="433">
        <v>681248.0</v>
      </c>
      <c r="I13" s="433">
        <v>77.21</v>
      </c>
      <c r="J13" s="425">
        <v>16.59</v>
      </c>
      <c r="K13" s="433">
        <v>93.8</v>
      </c>
      <c r="L13" s="433">
        <v>495.0</v>
      </c>
      <c r="M13" s="425">
        <v>100.0</v>
      </c>
      <c r="N13" s="433">
        <v>25735.0</v>
      </c>
      <c r="O13" s="425">
        <v>6234.0</v>
      </c>
      <c r="P13" s="433">
        <v>5.6052153E7</v>
      </c>
      <c r="Q13" s="433">
        <v>516280.0</v>
      </c>
      <c r="R13" s="433">
        <v>95.88</v>
      </c>
      <c r="S13" s="425">
        <v>19.37</v>
      </c>
      <c r="T13" s="433">
        <v>115.25</v>
      </c>
      <c r="U13" s="434">
        <v>25.0</v>
      </c>
      <c r="V13" s="427">
        <v>7.0</v>
      </c>
      <c r="W13" s="434">
        <v>933.0</v>
      </c>
      <c r="X13" s="427">
        <v>291.0</v>
      </c>
      <c r="Y13" s="434">
        <v>4248521.0</v>
      </c>
      <c r="Z13" s="434">
        <v>23822.0</v>
      </c>
      <c r="AA13" s="434">
        <v>104.95</v>
      </c>
      <c r="AB13" s="427">
        <v>29.38</v>
      </c>
      <c r="AC13" s="434">
        <v>134.33</v>
      </c>
      <c r="AD13" s="435">
        <v>4.0</v>
      </c>
      <c r="AE13" s="429">
        <v>0.0</v>
      </c>
      <c r="AF13" s="435">
        <v>25.0</v>
      </c>
      <c r="AG13" s="429">
        <v>4.0</v>
      </c>
      <c r="AH13" s="435">
        <v>201644.0</v>
      </c>
      <c r="AI13" s="435">
        <v>190168.0</v>
      </c>
      <c r="AJ13" s="435">
        <v>2.1</v>
      </c>
      <c r="AK13" s="429">
        <v>0.0</v>
      </c>
      <c r="AL13" s="435">
        <v>2.1</v>
      </c>
      <c r="AM13" s="430">
        <f t="shared" si="2"/>
        <v>0.06194690265</v>
      </c>
      <c r="AN13" s="431"/>
      <c r="AO13" s="430"/>
    </row>
    <row r="14">
      <c r="A14" s="423">
        <v>44526.0</v>
      </c>
      <c r="B14" s="424">
        <f t="shared" si="1"/>
        <v>58.39932203</v>
      </c>
      <c r="C14" s="424">
        <v>447.0</v>
      </c>
      <c r="D14" s="425">
        <v>117.0</v>
      </c>
      <c r="E14" s="424">
        <v>26252.0</v>
      </c>
      <c r="F14" s="425">
        <v>6956.0</v>
      </c>
      <c r="G14" s="424">
        <v>5.9880376E7</v>
      </c>
      <c r="H14" s="424">
        <v>519594.0</v>
      </c>
      <c r="I14" s="424">
        <v>86.03</v>
      </c>
      <c r="J14" s="425">
        <v>22.52</v>
      </c>
      <c r="K14" s="424">
        <v>108.55</v>
      </c>
      <c r="L14" s="424">
        <v>426.0</v>
      </c>
      <c r="M14" s="425">
        <v>97.0</v>
      </c>
      <c r="N14" s="424">
        <v>25240.0</v>
      </c>
      <c r="O14" s="425">
        <v>6134.0</v>
      </c>
      <c r="P14" s="424">
        <v>5.5535873E7</v>
      </c>
      <c r="Q14" s="424">
        <v>493271.0</v>
      </c>
      <c r="R14" s="424">
        <v>86.36</v>
      </c>
      <c r="S14" s="425">
        <v>19.66</v>
      </c>
      <c r="T14" s="424">
        <v>106.03</v>
      </c>
      <c r="U14" s="426">
        <v>19.0</v>
      </c>
      <c r="V14" s="427">
        <v>8.0</v>
      </c>
      <c r="W14" s="426">
        <v>908.0</v>
      </c>
      <c r="X14" s="427">
        <v>284.0</v>
      </c>
      <c r="Y14" s="426">
        <v>4224699.0</v>
      </c>
      <c r="Z14" s="426">
        <v>27183.0</v>
      </c>
      <c r="AA14" s="426">
        <v>69.9</v>
      </c>
      <c r="AB14" s="427">
        <v>29.43</v>
      </c>
      <c r="AC14" s="426">
        <v>99.33</v>
      </c>
      <c r="AD14" s="428">
        <v>0.0</v>
      </c>
      <c r="AE14" s="429">
        <v>0.0</v>
      </c>
      <c r="AF14" s="428">
        <v>21.0</v>
      </c>
      <c r="AG14" s="429">
        <v>4.0</v>
      </c>
      <c r="AH14" s="428">
        <v>11476.0</v>
      </c>
      <c r="AI14" s="436" t="s">
        <v>347</v>
      </c>
      <c r="AJ14" s="436" t="s">
        <v>347</v>
      </c>
      <c r="AK14" s="437" t="s">
        <v>347</v>
      </c>
      <c r="AL14" s="436" t="s">
        <v>347</v>
      </c>
      <c r="AM14" s="438"/>
      <c r="AN14" s="438"/>
      <c r="AO14" s="438"/>
    </row>
    <row r="15">
      <c r="A15" s="432">
        <v>44519.0</v>
      </c>
      <c r="B15" s="424">
        <f t="shared" si="1"/>
        <v>64.64847458</v>
      </c>
      <c r="C15" s="433">
        <v>436.0</v>
      </c>
      <c r="D15" s="425">
        <v>124.0</v>
      </c>
      <c r="E15" s="433">
        <v>25805.0</v>
      </c>
      <c r="F15" s="425">
        <v>6839.0</v>
      </c>
      <c r="G15" s="433">
        <v>5.9360782E7</v>
      </c>
      <c r="H15" s="433">
        <v>490864.0</v>
      </c>
      <c r="I15" s="433">
        <v>88.82</v>
      </c>
      <c r="J15" s="425">
        <v>25.26</v>
      </c>
      <c r="K15" s="433">
        <v>114.08</v>
      </c>
      <c r="L15" s="433">
        <v>413.0</v>
      </c>
      <c r="M15" s="425">
        <v>102.0</v>
      </c>
      <c r="N15" s="433">
        <v>24814.0</v>
      </c>
      <c r="O15" s="425">
        <v>6037.0</v>
      </c>
      <c r="P15" s="433">
        <v>5.5042602E7</v>
      </c>
      <c r="Q15" s="433">
        <v>460860.0</v>
      </c>
      <c r="R15" s="433">
        <v>89.62</v>
      </c>
      <c r="S15" s="425">
        <v>22.13</v>
      </c>
      <c r="T15" s="433">
        <v>111.75</v>
      </c>
      <c r="U15" s="434">
        <v>20.0</v>
      </c>
      <c r="V15" s="427">
        <v>7.0</v>
      </c>
      <c r="W15" s="434">
        <v>889.0</v>
      </c>
      <c r="X15" s="427">
        <v>276.0</v>
      </c>
      <c r="Y15" s="434">
        <v>4197516.0</v>
      </c>
      <c r="Z15" s="434">
        <v>30197.0</v>
      </c>
      <c r="AA15" s="434">
        <v>66.23</v>
      </c>
      <c r="AB15" s="427">
        <v>23.18</v>
      </c>
      <c r="AC15" s="434">
        <v>89.41</v>
      </c>
      <c r="AD15" s="435">
        <v>2.0</v>
      </c>
      <c r="AE15" s="429">
        <v>0.0</v>
      </c>
      <c r="AF15" s="435">
        <v>21.0</v>
      </c>
      <c r="AG15" s="429">
        <v>4.0</v>
      </c>
      <c r="AH15" s="439" t="s">
        <v>347</v>
      </c>
      <c r="AI15" s="439" t="s">
        <v>347</v>
      </c>
      <c r="AJ15" s="439" t="s">
        <v>347</v>
      </c>
      <c r="AK15" s="437" t="s">
        <v>347</v>
      </c>
      <c r="AL15" s="439" t="s">
        <v>347</v>
      </c>
      <c r="AM15" s="438"/>
      <c r="AN15" s="438"/>
      <c r="AO15" s="438"/>
    </row>
    <row r="16">
      <c r="A16" s="423">
        <v>44512.0</v>
      </c>
      <c r="B16" s="424">
        <f t="shared" si="1"/>
        <v>93.87</v>
      </c>
      <c r="C16" s="424">
        <v>551.0</v>
      </c>
      <c r="D16" s="425">
        <v>165.0</v>
      </c>
      <c r="E16" s="424">
        <v>25369.0</v>
      </c>
      <c r="F16" s="425">
        <v>6715.0</v>
      </c>
      <c r="G16" s="424">
        <v>5.8869918E7</v>
      </c>
      <c r="H16" s="424">
        <v>443858.0</v>
      </c>
      <c r="I16" s="424">
        <v>124.14</v>
      </c>
      <c r="J16" s="425">
        <v>37.17</v>
      </c>
      <c r="K16" s="424">
        <v>161.31</v>
      </c>
      <c r="L16" s="424">
        <v>521.0</v>
      </c>
      <c r="M16" s="425">
        <v>148.0</v>
      </c>
      <c r="N16" s="424">
        <v>24401.0</v>
      </c>
      <c r="O16" s="425">
        <v>5935.0</v>
      </c>
      <c r="P16" s="424">
        <v>5.4581742E7</v>
      </c>
      <c r="Q16" s="424">
        <v>411061.0</v>
      </c>
      <c r="R16" s="424">
        <v>126.75</v>
      </c>
      <c r="S16" s="425">
        <v>36.0</v>
      </c>
      <c r="T16" s="424">
        <v>162.75</v>
      </c>
      <c r="U16" s="426">
        <v>24.0</v>
      </c>
      <c r="V16" s="427">
        <v>9.0</v>
      </c>
      <c r="W16" s="426">
        <v>869.0</v>
      </c>
      <c r="X16" s="427">
        <v>269.0</v>
      </c>
      <c r="Y16" s="426">
        <v>4167319.0</v>
      </c>
      <c r="Z16" s="426">
        <v>32794.0</v>
      </c>
      <c r="AA16" s="426">
        <v>73.18</v>
      </c>
      <c r="AB16" s="427">
        <v>27.44</v>
      </c>
      <c r="AC16" s="426">
        <v>100.63</v>
      </c>
      <c r="AD16" s="428">
        <v>1.0</v>
      </c>
      <c r="AE16" s="429">
        <v>0.0</v>
      </c>
      <c r="AF16" s="428">
        <v>19.0</v>
      </c>
      <c r="AG16" s="429">
        <v>4.0</v>
      </c>
      <c r="AH16" s="436" t="s">
        <v>347</v>
      </c>
      <c r="AI16" s="436" t="s">
        <v>347</v>
      </c>
      <c r="AJ16" s="436" t="s">
        <v>347</v>
      </c>
      <c r="AK16" s="437" t="s">
        <v>347</v>
      </c>
      <c r="AL16" s="436" t="s">
        <v>347</v>
      </c>
      <c r="AM16" s="438"/>
      <c r="AN16" s="438"/>
      <c r="AO16" s="438"/>
    </row>
    <row r="17">
      <c r="A17" s="432">
        <v>44505.0</v>
      </c>
      <c r="B17" s="424">
        <f t="shared" si="1"/>
        <v>76.01644068</v>
      </c>
      <c r="C17" s="433">
        <v>667.0</v>
      </c>
      <c r="D17" s="425">
        <v>147.0</v>
      </c>
      <c r="E17" s="433">
        <v>24818.0</v>
      </c>
      <c r="F17" s="425">
        <v>6550.0</v>
      </c>
      <c r="G17" s="433">
        <v>5.842606E7</v>
      </c>
      <c r="H17" s="433">
        <v>481748.0</v>
      </c>
      <c r="I17" s="433">
        <v>138.45</v>
      </c>
      <c r="J17" s="425">
        <v>30.51</v>
      </c>
      <c r="K17" s="433">
        <v>168.97</v>
      </c>
      <c r="L17" s="433">
        <v>629.0</v>
      </c>
      <c r="M17" s="425">
        <v>122.0</v>
      </c>
      <c r="N17" s="433">
        <v>23880.0</v>
      </c>
      <c r="O17" s="425">
        <v>5787.0</v>
      </c>
      <c r="P17" s="433">
        <v>5.4170681E7</v>
      </c>
      <c r="Q17" s="433">
        <v>441967.0</v>
      </c>
      <c r="R17" s="433">
        <v>142.32</v>
      </c>
      <c r="S17" s="425">
        <v>27.6</v>
      </c>
      <c r="T17" s="433">
        <v>169.92</v>
      </c>
      <c r="U17" s="434">
        <v>33.0</v>
      </c>
      <c r="V17" s="427">
        <v>7.0</v>
      </c>
      <c r="W17" s="434">
        <v>845.0</v>
      </c>
      <c r="X17" s="427">
        <v>260.0</v>
      </c>
      <c r="Y17" s="434">
        <v>4134525.0</v>
      </c>
      <c r="Z17" s="434">
        <v>40029.0</v>
      </c>
      <c r="AA17" s="434">
        <v>82.44</v>
      </c>
      <c r="AB17" s="427">
        <v>17.49</v>
      </c>
      <c r="AC17" s="434">
        <v>99.93</v>
      </c>
      <c r="AD17" s="435">
        <v>4.0</v>
      </c>
      <c r="AE17" s="429">
        <v>2.0</v>
      </c>
      <c r="AF17" s="435">
        <v>18.0</v>
      </c>
      <c r="AG17" s="429">
        <v>4.0</v>
      </c>
      <c r="AH17" s="439" t="s">
        <v>347</v>
      </c>
      <c r="AI17" s="439" t="s">
        <v>347</v>
      </c>
      <c r="AJ17" s="439" t="s">
        <v>347</v>
      </c>
      <c r="AK17" s="437" t="s">
        <v>347</v>
      </c>
      <c r="AL17" s="439" t="s">
        <v>347</v>
      </c>
      <c r="AM17" s="438"/>
      <c r="AN17" s="438"/>
      <c r="AO17" s="438"/>
    </row>
    <row r="18">
      <c r="A18" s="423">
        <v>44498.0</v>
      </c>
      <c r="B18" s="424">
        <f t="shared" si="1"/>
        <v>69.72288136</v>
      </c>
      <c r="C18" s="424">
        <v>591.0</v>
      </c>
      <c r="D18" s="425">
        <v>149.0</v>
      </c>
      <c r="E18" s="424">
        <v>24151.0</v>
      </c>
      <c r="F18" s="425">
        <v>6403.0</v>
      </c>
      <c r="G18" s="424">
        <v>5.7944312E7</v>
      </c>
      <c r="H18" s="424">
        <v>525138.0</v>
      </c>
      <c r="I18" s="424">
        <v>112.54</v>
      </c>
      <c r="J18" s="425">
        <v>28.37</v>
      </c>
      <c r="K18" s="424">
        <v>140.92</v>
      </c>
      <c r="L18" s="424">
        <v>555.0</v>
      </c>
      <c r="M18" s="425">
        <v>110.0</v>
      </c>
      <c r="N18" s="424">
        <v>23251.0</v>
      </c>
      <c r="O18" s="425">
        <v>5665.0</v>
      </c>
      <c r="P18" s="424">
        <v>5.3728714E7</v>
      </c>
      <c r="Q18" s="424">
        <v>474942.0</v>
      </c>
      <c r="R18" s="424">
        <v>116.86</v>
      </c>
      <c r="S18" s="425">
        <v>23.16</v>
      </c>
      <c r="T18" s="424">
        <v>140.02</v>
      </c>
      <c r="U18" s="426">
        <v>28.0</v>
      </c>
      <c r="V18" s="427">
        <v>12.0</v>
      </c>
      <c r="W18" s="426">
        <v>812.0</v>
      </c>
      <c r="X18" s="427">
        <v>253.0</v>
      </c>
      <c r="Y18" s="426">
        <v>4094496.0</v>
      </c>
      <c r="Z18" s="426">
        <v>50267.0</v>
      </c>
      <c r="AA18" s="426">
        <v>55.7</v>
      </c>
      <c r="AB18" s="427">
        <v>23.87</v>
      </c>
      <c r="AC18" s="426">
        <v>79.58</v>
      </c>
      <c r="AD18" s="428">
        <v>4.0</v>
      </c>
      <c r="AE18" s="429">
        <v>0.0</v>
      </c>
      <c r="AF18" s="428">
        <v>14.0</v>
      </c>
      <c r="AG18" s="429">
        <v>2.0</v>
      </c>
      <c r="AH18" s="436" t="s">
        <v>347</v>
      </c>
      <c r="AI18" s="436" t="s">
        <v>347</v>
      </c>
      <c r="AJ18" s="436" t="s">
        <v>347</v>
      </c>
      <c r="AK18" s="437" t="s">
        <v>347</v>
      </c>
      <c r="AL18" s="436" t="s">
        <v>347</v>
      </c>
      <c r="AM18" s="438"/>
      <c r="AN18" s="438"/>
      <c r="AO18" s="438"/>
    </row>
    <row r="19">
      <c r="A19" s="432">
        <v>44491.0</v>
      </c>
      <c r="B19" s="424">
        <f t="shared" si="1"/>
        <v>63.04118644</v>
      </c>
      <c r="C19" s="433">
        <v>612.0</v>
      </c>
      <c r="D19" s="425">
        <v>135.0</v>
      </c>
      <c r="E19" s="433">
        <v>23560.0</v>
      </c>
      <c r="F19" s="425">
        <v>6254.0</v>
      </c>
      <c r="G19" s="433">
        <v>5.7419174E7</v>
      </c>
      <c r="H19" s="433">
        <v>518982.0</v>
      </c>
      <c r="I19" s="433">
        <v>117.92</v>
      </c>
      <c r="J19" s="425">
        <v>26.01</v>
      </c>
      <c r="K19" s="433">
        <v>143.94</v>
      </c>
      <c r="L19" s="433">
        <v>580.0</v>
      </c>
      <c r="M19" s="425">
        <v>120.0</v>
      </c>
      <c r="N19" s="433">
        <v>22696.0</v>
      </c>
      <c r="O19" s="425">
        <v>5555.0</v>
      </c>
      <c r="P19" s="433">
        <v>5.3253772E7</v>
      </c>
      <c r="Q19" s="433">
        <v>466478.0</v>
      </c>
      <c r="R19" s="433">
        <v>124.34</v>
      </c>
      <c r="S19" s="425">
        <v>25.72</v>
      </c>
      <c r="T19" s="433">
        <v>150.06</v>
      </c>
      <c r="U19" s="434">
        <v>27.0</v>
      </c>
      <c r="V19" s="427">
        <v>11.0</v>
      </c>
      <c r="W19" s="434">
        <v>784.0</v>
      </c>
      <c r="X19" s="427">
        <v>241.0</v>
      </c>
      <c r="Y19" s="434">
        <v>4044229.0</v>
      </c>
      <c r="Z19" s="434">
        <v>51273.0</v>
      </c>
      <c r="AA19" s="434">
        <v>52.66</v>
      </c>
      <c r="AB19" s="427">
        <v>21.45</v>
      </c>
      <c r="AC19" s="434">
        <v>74.11</v>
      </c>
      <c r="AD19" s="435">
        <v>0.0</v>
      </c>
      <c r="AE19" s="429">
        <v>0.0</v>
      </c>
      <c r="AF19" s="435">
        <v>10.0</v>
      </c>
      <c r="AG19" s="429">
        <v>2.0</v>
      </c>
      <c r="AH19" s="439" t="s">
        <v>347</v>
      </c>
      <c r="AI19" s="439" t="s">
        <v>347</v>
      </c>
      <c r="AJ19" s="439" t="s">
        <v>347</v>
      </c>
      <c r="AK19" s="437" t="s">
        <v>347</v>
      </c>
      <c r="AL19" s="439" t="s">
        <v>347</v>
      </c>
      <c r="AM19" s="438"/>
      <c r="AN19" s="438"/>
      <c r="AO19" s="438"/>
    </row>
    <row r="20">
      <c r="A20" s="423">
        <v>44484.0</v>
      </c>
      <c r="B20" s="424">
        <f t="shared" si="1"/>
        <v>63.47389831</v>
      </c>
      <c r="C20" s="424">
        <v>499.0</v>
      </c>
      <c r="D20" s="425">
        <v>145.0</v>
      </c>
      <c r="E20" s="424">
        <v>22948.0</v>
      </c>
      <c r="F20" s="425">
        <v>6119.0</v>
      </c>
      <c r="G20" s="424">
        <v>5.6900192E7</v>
      </c>
      <c r="H20" s="424">
        <v>545999.0</v>
      </c>
      <c r="I20" s="424">
        <v>91.39</v>
      </c>
      <c r="J20" s="425">
        <v>26.56</v>
      </c>
      <c r="K20" s="424">
        <v>117.95</v>
      </c>
      <c r="L20" s="424">
        <v>463.0</v>
      </c>
      <c r="M20" s="425">
        <v>137.0</v>
      </c>
      <c r="N20" s="424">
        <v>22116.0</v>
      </c>
      <c r="O20" s="425">
        <v>5435.0</v>
      </c>
      <c r="P20" s="424">
        <v>5.2787294E7</v>
      </c>
      <c r="Q20" s="424">
        <v>484378.0</v>
      </c>
      <c r="R20" s="424">
        <v>95.59</v>
      </c>
      <c r="S20" s="425">
        <v>28.28</v>
      </c>
      <c r="T20" s="424">
        <v>123.87</v>
      </c>
      <c r="U20" s="426">
        <v>32.0</v>
      </c>
      <c r="V20" s="427">
        <v>7.0</v>
      </c>
      <c r="W20" s="426">
        <v>757.0</v>
      </c>
      <c r="X20" s="427">
        <v>230.0</v>
      </c>
      <c r="Y20" s="426">
        <v>3992956.0</v>
      </c>
      <c r="Z20" s="426">
        <v>58903.0</v>
      </c>
      <c r="AA20" s="426">
        <v>54.33</v>
      </c>
      <c r="AB20" s="427">
        <v>11.88</v>
      </c>
      <c r="AC20" s="426">
        <v>66.21</v>
      </c>
      <c r="AD20" s="428">
        <v>1.0</v>
      </c>
      <c r="AE20" s="429">
        <v>0.0</v>
      </c>
      <c r="AF20" s="428">
        <v>10.0</v>
      </c>
      <c r="AG20" s="429">
        <v>2.0</v>
      </c>
      <c r="AH20" s="436" t="s">
        <v>347</v>
      </c>
      <c r="AI20" s="436" t="s">
        <v>347</v>
      </c>
      <c r="AJ20" s="436" t="s">
        <v>347</v>
      </c>
      <c r="AK20" s="437" t="s">
        <v>347</v>
      </c>
      <c r="AL20" s="436" t="s">
        <v>347</v>
      </c>
      <c r="AM20" s="438"/>
      <c r="AN20" s="438"/>
      <c r="AO20" s="438"/>
    </row>
    <row r="21">
      <c r="A21" s="432">
        <v>44477.0</v>
      </c>
      <c r="B21" s="424">
        <f t="shared" si="1"/>
        <v>68.41627119</v>
      </c>
      <c r="C21" s="433">
        <v>822.0</v>
      </c>
      <c r="D21" s="425">
        <v>164.0</v>
      </c>
      <c r="E21" s="433">
        <v>22449.0</v>
      </c>
      <c r="F21" s="425">
        <v>5974.0</v>
      </c>
      <c r="G21" s="433">
        <v>5.6354193E7</v>
      </c>
      <c r="H21" s="433">
        <v>564687.0</v>
      </c>
      <c r="I21" s="433">
        <v>145.57</v>
      </c>
      <c r="J21" s="425">
        <v>29.04</v>
      </c>
      <c r="K21" s="433">
        <v>174.61</v>
      </c>
      <c r="L21" s="433">
        <v>773.0</v>
      </c>
      <c r="M21" s="425">
        <v>139.0</v>
      </c>
      <c r="N21" s="433">
        <v>21653.0</v>
      </c>
      <c r="O21" s="425">
        <v>5298.0</v>
      </c>
      <c r="P21" s="433">
        <v>5.2302916E7</v>
      </c>
      <c r="Q21" s="433">
        <v>495535.0</v>
      </c>
      <c r="R21" s="433">
        <v>155.99</v>
      </c>
      <c r="S21" s="425">
        <v>28.05</v>
      </c>
      <c r="T21" s="433">
        <v>184.04</v>
      </c>
      <c r="U21" s="434">
        <v>47.0</v>
      </c>
      <c r="V21" s="427">
        <v>15.0</v>
      </c>
      <c r="W21" s="434">
        <v>725.0</v>
      </c>
      <c r="X21" s="427">
        <v>223.0</v>
      </c>
      <c r="Y21" s="434">
        <v>3934053.0</v>
      </c>
      <c r="Z21" s="434">
        <v>64896.0</v>
      </c>
      <c r="AA21" s="434">
        <v>72.42</v>
      </c>
      <c r="AB21" s="427">
        <v>23.11</v>
      </c>
      <c r="AC21" s="434">
        <v>95.54</v>
      </c>
      <c r="AD21" s="435">
        <v>0.0</v>
      </c>
      <c r="AE21" s="429">
        <v>0.0</v>
      </c>
      <c r="AF21" s="435">
        <v>9.0</v>
      </c>
      <c r="AG21" s="429">
        <v>2.0</v>
      </c>
      <c r="AH21" s="439" t="s">
        <v>347</v>
      </c>
      <c r="AI21" s="439" t="s">
        <v>347</v>
      </c>
      <c r="AJ21" s="439" t="s">
        <v>347</v>
      </c>
      <c r="AK21" s="437" t="s">
        <v>347</v>
      </c>
      <c r="AL21" s="439" t="s">
        <v>347</v>
      </c>
      <c r="AM21" s="438"/>
      <c r="AN21" s="438"/>
      <c r="AO21" s="438"/>
    </row>
    <row r="22">
      <c r="A22" s="423">
        <v>44470.0</v>
      </c>
      <c r="B22" s="424">
        <f t="shared" si="1"/>
        <v>41.12322034</v>
      </c>
      <c r="C22" s="424">
        <v>534.0</v>
      </c>
      <c r="D22" s="425">
        <v>148.0</v>
      </c>
      <c r="E22" s="424">
        <v>21627.0</v>
      </c>
      <c r="F22" s="425">
        <v>5810.0</v>
      </c>
      <c r="G22" s="424">
        <v>5.5789506E7</v>
      </c>
      <c r="H22" s="424">
        <v>835491.0</v>
      </c>
      <c r="I22" s="424">
        <v>63.91</v>
      </c>
      <c r="J22" s="425">
        <v>17.71</v>
      </c>
      <c r="K22" s="424">
        <v>81.63</v>
      </c>
      <c r="L22" s="424">
        <v>511.0</v>
      </c>
      <c r="M22" s="425">
        <v>124.0</v>
      </c>
      <c r="N22" s="424">
        <v>20880.0</v>
      </c>
      <c r="O22" s="425">
        <v>5159.0</v>
      </c>
      <c r="P22" s="424">
        <v>5.1807381E7</v>
      </c>
      <c r="Q22" s="424">
        <v>775187.0</v>
      </c>
      <c r="R22" s="424">
        <v>65.92</v>
      </c>
      <c r="S22" s="425">
        <v>16.0</v>
      </c>
      <c r="T22" s="424">
        <v>81.92</v>
      </c>
      <c r="U22" s="426">
        <v>23.0</v>
      </c>
      <c r="V22" s="427">
        <v>15.0</v>
      </c>
      <c r="W22" s="426">
        <v>678.0</v>
      </c>
      <c r="X22" s="427">
        <v>208.0</v>
      </c>
      <c r="Y22" s="426">
        <v>3869157.0</v>
      </c>
      <c r="Z22" s="426">
        <v>76236.0</v>
      </c>
      <c r="AA22" s="426">
        <v>30.17</v>
      </c>
      <c r="AB22" s="427">
        <v>19.68</v>
      </c>
      <c r="AC22" s="426">
        <v>49.85</v>
      </c>
      <c r="AD22" s="428">
        <v>0.0</v>
      </c>
      <c r="AE22" s="429">
        <v>0.0</v>
      </c>
      <c r="AF22" s="428">
        <v>9.0</v>
      </c>
      <c r="AG22" s="429">
        <v>2.0</v>
      </c>
      <c r="AH22" s="436" t="s">
        <v>347</v>
      </c>
      <c r="AI22" s="436" t="s">
        <v>347</v>
      </c>
      <c r="AJ22" s="436" t="s">
        <v>347</v>
      </c>
      <c r="AK22" s="437" t="s">
        <v>347</v>
      </c>
      <c r="AL22" s="436" t="s">
        <v>347</v>
      </c>
      <c r="AM22" s="438"/>
      <c r="AN22" s="438"/>
      <c r="AO22" s="438"/>
    </row>
    <row r="23">
      <c r="A23" s="432">
        <v>44463.0</v>
      </c>
      <c r="B23" s="424">
        <f t="shared" si="1"/>
        <v>58.00423729</v>
      </c>
      <c r="C23" s="433">
        <v>761.0</v>
      </c>
      <c r="D23" s="425">
        <v>160.0</v>
      </c>
      <c r="E23" s="433">
        <v>21093.0</v>
      </c>
      <c r="F23" s="425">
        <v>5662.0</v>
      </c>
      <c r="G23" s="433">
        <v>5.4954015E7</v>
      </c>
      <c r="H23" s="433">
        <v>631177.0</v>
      </c>
      <c r="I23" s="433">
        <v>120.57</v>
      </c>
      <c r="J23" s="425">
        <v>25.35</v>
      </c>
      <c r="K23" s="433">
        <v>145.92</v>
      </c>
      <c r="L23" s="433">
        <v>726.0</v>
      </c>
      <c r="M23" s="425">
        <v>138.0</v>
      </c>
      <c r="N23" s="433">
        <v>20369.0</v>
      </c>
      <c r="O23" s="425">
        <v>5035.0</v>
      </c>
      <c r="P23" s="433">
        <v>5.1032194E7</v>
      </c>
      <c r="Q23" s="433">
        <v>557177.0</v>
      </c>
      <c r="R23" s="433">
        <v>130.3</v>
      </c>
      <c r="S23" s="425">
        <v>24.77</v>
      </c>
      <c r="T23" s="433">
        <v>155.07</v>
      </c>
      <c r="U23" s="434">
        <v>35.0</v>
      </c>
      <c r="V23" s="427">
        <v>12.0</v>
      </c>
      <c r="W23" s="434">
        <v>655.0</v>
      </c>
      <c r="X23" s="427">
        <v>193.0</v>
      </c>
      <c r="Y23" s="434">
        <v>3792921.0</v>
      </c>
      <c r="Z23" s="434">
        <v>74799.0</v>
      </c>
      <c r="AA23" s="434">
        <v>46.79</v>
      </c>
      <c r="AB23" s="427">
        <v>16.04</v>
      </c>
      <c r="AC23" s="434">
        <v>62.84</v>
      </c>
      <c r="AD23" s="435">
        <v>1.0</v>
      </c>
      <c r="AE23" s="429">
        <v>0.0</v>
      </c>
      <c r="AF23" s="435">
        <v>9.0</v>
      </c>
      <c r="AG23" s="429">
        <v>2.0</v>
      </c>
      <c r="AH23" s="439" t="s">
        <v>347</v>
      </c>
      <c r="AI23" s="439" t="s">
        <v>347</v>
      </c>
      <c r="AJ23" s="439" t="s">
        <v>347</v>
      </c>
      <c r="AK23" s="437" t="s">
        <v>347</v>
      </c>
      <c r="AL23" s="439" t="s">
        <v>347</v>
      </c>
      <c r="AM23" s="438"/>
      <c r="AN23" s="438"/>
      <c r="AO23" s="438"/>
    </row>
    <row r="24">
      <c r="A24" s="423">
        <v>44456.0</v>
      </c>
      <c r="B24" s="424">
        <f t="shared" si="1"/>
        <v>52.18559322</v>
      </c>
      <c r="C24" s="424">
        <v>581.0</v>
      </c>
      <c r="D24" s="425">
        <v>136.0</v>
      </c>
      <c r="E24" s="424">
        <v>20332.0</v>
      </c>
      <c r="F24" s="425">
        <v>5502.0</v>
      </c>
      <c r="G24" s="424">
        <v>5.4322838E7</v>
      </c>
      <c r="H24" s="424">
        <v>587488.0</v>
      </c>
      <c r="I24" s="424">
        <v>98.9</v>
      </c>
      <c r="J24" s="425">
        <v>23.15</v>
      </c>
      <c r="K24" s="424">
        <v>122.05</v>
      </c>
      <c r="L24" s="424">
        <v>547.0</v>
      </c>
      <c r="M24" s="425">
        <v>130.0</v>
      </c>
      <c r="N24" s="424">
        <v>19643.0</v>
      </c>
      <c r="O24" s="425">
        <v>4897.0</v>
      </c>
      <c r="P24" s="424">
        <v>5.0475017E7</v>
      </c>
      <c r="Q24" s="424">
        <v>508313.0</v>
      </c>
      <c r="R24" s="424">
        <v>107.61</v>
      </c>
      <c r="S24" s="425">
        <v>25.57</v>
      </c>
      <c r="T24" s="424">
        <v>133.19</v>
      </c>
      <c r="U24" s="426">
        <v>30.0</v>
      </c>
      <c r="V24" s="427">
        <v>16.0</v>
      </c>
      <c r="W24" s="426">
        <v>620.0</v>
      </c>
      <c r="X24" s="427">
        <v>181.0</v>
      </c>
      <c r="Y24" s="426">
        <v>3718122.0</v>
      </c>
      <c r="Z24" s="426">
        <v>74970.0</v>
      </c>
      <c r="AA24" s="426">
        <v>40.02</v>
      </c>
      <c r="AB24" s="427">
        <v>21.34</v>
      </c>
      <c r="AC24" s="426">
        <v>61.36</v>
      </c>
      <c r="AD24" s="428">
        <v>0.0</v>
      </c>
      <c r="AE24" s="429">
        <v>0.0</v>
      </c>
      <c r="AF24" s="428">
        <v>8.0</v>
      </c>
      <c r="AG24" s="429">
        <v>2.0</v>
      </c>
      <c r="AH24" s="436" t="s">
        <v>347</v>
      </c>
      <c r="AI24" s="436" t="s">
        <v>347</v>
      </c>
      <c r="AJ24" s="436" t="s">
        <v>347</v>
      </c>
      <c r="AK24" s="437" t="s">
        <v>347</v>
      </c>
      <c r="AL24" s="436" t="s">
        <v>347</v>
      </c>
      <c r="AM24" s="438"/>
      <c r="AN24" s="438"/>
      <c r="AO24" s="438"/>
    </row>
    <row r="25">
      <c r="A25" s="432">
        <v>44449.0</v>
      </c>
      <c r="B25" s="424">
        <f t="shared" si="1"/>
        <v>66.65457627</v>
      </c>
      <c r="C25" s="433">
        <v>682.0</v>
      </c>
      <c r="D25" s="425">
        <v>178.0</v>
      </c>
      <c r="E25" s="433">
        <v>19751.0</v>
      </c>
      <c r="F25" s="425">
        <v>5366.0</v>
      </c>
      <c r="G25" s="433">
        <v>5.373535E7</v>
      </c>
      <c r="H25" s="433">
        <v>592975.0</v>
      </c>
      <c r="I25" s="433">
        <v>115.01</v>
      </c>
      <c r="J25" s="425">
        <v>30.02</v>
      </c>
      <c r="K25" s="433">
        <v>145.03</v>
      </c>
      <c r="L25" s="433">
        <v>631.0</v>
      </c>
      <c r="M25" s="425">
        <v>137.0</v>
      </c>
      <c r="N25" s="433">
        <v>19096.0</v>
      </c>
      <c r="O25" s="425">
        <v>4767.0</v>
      </c>
      <c r="P25" s="433">
        <v>4.9966704E7</v>
      </c>
      <c r="Q25" s="433">
        <v>499562.0</v>
      </c>
      <c r="R25" s="433">
        <v>126.31</v>
      </c>
      <c r="S25" s="425">
        <v>27.42</v>
      </c>
      <c r="T25" s="433">
        <v>153.73</v>
      </c>
      <c r="U25" s="434">
        <v>45.0</v>
      </c>
      <c r="V25" s="427">
        <v>15.0</v>
      </c>
      <c r="W25" s="434">
        <v>590.0</v>
      </c>
      <c r="X25" s="427">
        <v>165.0</v>
      </c>
      <c r="Y25" s="434">
        <v>3643152.0</v>
      </c>
      <c r="Z25" s="434">
        <v>89191.0</v>
      </c>
      <c r="AA25" s="434">
        <v>50.45</v>
      </c>
      <c r="AB25" s="427">
        <v>16.82</v>
      </c>
      <c r="AC25" s="434">
        <v>67.27</v>
      </c>
      <c r="AD25" s="435">
        <v>3.0</v>
      </c>
      <c r="AE25" s="429">
        <v>0.0</v>
      </c>
      <c r="AF25" s="435">
        <v>8.0</v>
      </c>
      <c r="AG25" s="429">
        <v>2.0</v>
      </c>
      <c r="AH25" s="439" t="s">
        <v>347</v>
      </c>
      <c r="AI25" s="439" t="s">
        <v>347</v>
      </c>
      <c r="AJ25" s="439" t="s">
        <v>347</v>
      </c>
      <c r="AK25" s="437" t="s">
        <v>347</v>
      </c>
      <c r="AL25" s="439" t="s">
        <v>347</v>
      </c>
      <c r="AM25" s="438"/>
      <c r="AN25" s="438"/>
      <c r="AO25" s="438"/>
    </row>
    <row r="26">
      <c r="A26" s="423">
        <v>44442.0</v>
      </c>
      <c r="B26" s="424">
        <f t="shared" si="1"/>
        <v>51.31576271</v>
      </c>
      <c r="C26" s="424">
        <v>809.0</v>
      </c>
      <c r="D26" s="425">
        <v>172.0</v>
      </c>
      <c r="E26" s="424">
        <v>19069.0</v>
      </c>
      <c r="F26" s="425">
        <v>5188.0</v>
      </c>
      <c r="G26" s="424">
        <v>5.3142375E7</v>
      </c>
      <c r="H26" s="424">
        <v>732914.0</v>
      </c>
      <c r="I26" s="424">
        <v>110.38</v>
      </c>
      <c r="J26" s="425">
        <v>23.47</v>
      </c>
      <c r="K26" s="424">
        <v>133.85</v>
      </c>
      <c r="L26" s="424">
        <v>751.0</v>
      </c>
      <c r="M26" s="425">
        <v>153.0</v>
      </c>
      <c r="N26" s="424">
        <v>18465.0</v>
      </c>
      <c r="O26" s="425">
        <v>4630.0</v>
      </c>
      <c r="P26" s="424">
        <v>4.9467142E7</v>
      </c>
      <c r="Q26" s="424">
        <v>600622.0</v>
      </c>
      <c r="R26" s="424">
        <v>125.04</v>
      </c>
      <c r="S26" s="425">
        <v>25.47</v>
      </c>
      <c r="T26" s="424">
        <v>150.51</v>
      </c>
      <c r="U26" s="426">
        <v>53.0</v>
      </c>
      <c r="V26" s="427">
        <v>7.0</v>
      </c>
      <c r="W26" s="426">
        <v>545.0</v>
      </c>
      <c r="X26" s="427">
        <v>150.0</v>
      </c>
      <c r="Y26" s="426">
        <v>3553961.0</v>
      </c>
      <c r="Z26" s="426">
        <v>120865.0</v>
      </c>
      <c r="AA26" s="426">
        <v>43.85</v>
      </c>
      <c r="AB26" s="427">
        <v>5.79</v>
      </c>
      <c r="AC26" s="426">
        <v>49.64</v>
      </c>
      <c r="AD26" s="428">
        <v>2.0</v>
      </c>
      <c r="AE26" s="429">
        <v>1.0</v>
      </c>
      <c r="AF26" s="428">
        <v>5.0</v>
      </c>
      <c r="AG26" s="429">
        <v>2.0</v>
      </c>
      <c r="AH26" s="436" t="s">
        <v>347</v>
      </c>
      <c r="AI26" s="436" t="s">
        <v>347</v>
      </c>
      <c r="AJ26" s="436" t="s">
        <v>347</v>
      </c>
      <c r="AK26" s="437" t="s">
        <v>347</v>
      </c>
      <c r="AL26" s="436" t="s">
        <v>347</v>
      </c>
      <c r="AM26" s="438"/>
      <c r="AN26" s="438"/>
      <c r="AO26" s="438"/>
    </row>
    <row r="27">
      <c r="A27" s="432">
        <v>44435.0</v>
      </c>
      <c r="B27" s="424">
        <f t="shared" si="1"/>
        <v>49.53</v>
      </c>
      <c r="C27" s="433">
        <v>620.0</v>
      </c>
      <c r="D27" s="425">
        <v>193.0</v>
      </c>
      <c r="E27" s="433">
        <v>18260.0</v>
      </c>
      <c r="F27" s="425">
        <v>5016.0</v>
      </c>
      <c r="G27" s="433">
        <v>5.2409461E7</v>
      </c>
      <c r="H27" s="433">
        <v>838664.0</v>
      </c>
      <c r="I27" s="433">
        <v>73.93</v>
      </c>
      <c r="J27" s="425">
        <v>23.01</v>
      </c>
      <c r="K27" s="433">
        <v>96.94</v>
      </c>
      <c r="L27" s="433">
        <v>583.0</v>
      </c>
      <c r="M27" s="425">
        <v>200.0</v>
      </c>
      <c r="N27" s="433">
        <v>17714.0</v>
      </c>
      <c r="O27" s="425">
        <v>4477.0</v>
      </c>
      <c r="P27" s="433">
        <v>4.886652E7</v>
      </c>
      <c r="Q27" s="433">
        <v>666657.0</v>
      </c>
      <c r="R27" s="433">
        <v>87.45</v>
      </c>
      <c r="S27" s="425">
        <v>30.0</v>
      </c>
      <c r="T27" s="433">
        <v>117.45</v>
      </c>
      <c r="U27" s="434">
        <v>39.0</v>
      </c>
      <c r="V27" s="427">
        <v>9.0</v>
      </c>
      <c r="W27" s="434">
        <v>492.0</v>
      </c>
      <c r="X27" s="427">
        <v>143.0</v>
      </c>
      <c r="Y27" s="434">
        <v>3433096.0</v>
      </c>
      <c r="Z27" s="434">
        <v>158183.0</v>
      </c>
      <c r="AA27" s="434">
        <v>24.65</v>
      </c>
      <c r="AB27" s="427">
        <v>5.69</v>
      </c>
      <c r="AC27" s="434">
        <v>30.34</v>
      </c>
      <c r="AD27" s="435">
        <v>0.0</v>
      </c>
      <c r="AE27" s="429">
        <v>0.0</v>
      </c>
      <c r="AF27" s="435">
        <v>3.0</v>
      </c>
      <c r="AG27" s="429">
        <v>1.0</v>
      </c>
      <c r="AH27" s="439" t="s">
        <v>347</v>
      </c>
      <c r="AI27" s="439" t="s">
        <v>347</v>
      </c>
      <c r="AJ27" s="439" t="s">
        <v>347</v>
      </c>
      <c r="AK27" s="437" t="s">
        <v>347</v>
      </c>
      <c r="AL27" s="439" t="s">
        <v>347</v>
      </c>
      <c r="AM27" s="438"/>
      <c r="AN27" s="438"/>
      <c r="AO27" s="438"/>
    </row>
    <row r="28">
      <c r="A28" s="423">
        <v>44428.0</v>
      </c>
      <c r="B28" s="424">
        <f t="shared" si="1"/>
        <v>41.50423729</v>
      </c>
      <c r="C28" s="424">
        <v>827.0</v>
      </c>
      <c r="D28" s="425">
        <v>185.0</v>
      </c>
      <c r="E28" s="424">
        <v>17640.0</v>
      </c>
      <c r="F28" s="425">
        <v>4823.0</v>
      </c>
      <c r="G28" s="424">
        <v>5.1570797E7</v>
      </c>
      <c r="H28" s="424">
        <v>944148.0</v>
      </c>
      <c r="I28" s="424">
        <v>87.59</v>
      </c>
      <c r="J28" s="425">
        <v>19.59</v>
      </c>
      <c r="K28" s="424">
        <v>107.19</v>
      </c>
      <c r="L28" s="424">
        <v>756.0</v>
      </c>
      <c r="M28" s="425">
        <v>156.0</v>
      </c>
      <c r="N28" s="424">
        <v>17131.0</v>
      </c>
      <c r="O28" s="425">
        <v>4277.0</v>
      </c>
      <c r="P28" s="424">
        <v>4.8199863E7</v>
      </c>
      <c r="Q28" s="424">
        <v>775592.0</v>
      </c>
      <c r="R28" s="424">
        <v>97.47</v>
      </c>
      <c r="S28" s="425">
        <v>20.11</v>
      </c>
      <c r="T28" s="424">
        <v>117.59</v>
      </c>
      <c r="U28" s="426">
        <v>67.0</v>
      </c>
      <c r="V28" s="427">
        <v>12.0</v>
      </c>
      <c r="W28" s="426">
        <v>453.0</v>
      </c>
      <c r="X28" s="427">
        <v>134.0</v>
      </c>
      <c r="Y28" s="426">
        <v>3274913.0</v>
      </c>
      <c r="Z28" s="426">
        <v>165539.0</v>
      </c>
      <c r="AA28" s="426">
        <v>40.47</v>
      </c>
      <c r="AB28" s="427">
        <v>7.25</v>
      </c>
      <c r="AC28" s="426">
        <v>47.72</v>
      </c>
      <c r="AD28" s="428">
        <v>1.0</v>
      </c>
      <c r="AE28" s="429">
        <v>1.0</v>
      </c>
      <c r="AF28" s="428">
        <v>3.0</v>
      </c>
      <c r="AG28" s="429">
        <v>1.0</v>
      </c>
      <c r="AH28" s="436" t="s">
        <v>347</v>
      </c>
      <c r="AI28" s="436" t="s">
        <v>347</v>
      </c>
      <c r="AJ28" s="436" t="s">
        <v>347</v>
      </c>
      <c r="AK28" s="437" t="s">
        <v>347</v>
      </c>
      <c r="AL28" s="436" t="s">
        <v>347</v>
      </c>
      <c r="AM28" s="438"/>
      <c r="AN28" s="438"/>
      <c r="AO28" s="438"/>
    </row>
    <row r="29">
      <c r="A29" s="432">
        <v>44421.0</v>
      </c>
      <c r="B29" s="424">
        <f t="shared" si="1"/>
        <v>48.19932203</v>
      </c>
      <c r="C29" s="433">
        <v>784.0</v>
      </c>
      <c r="D29" s="425">
        <v>241.0</v>
      </c>
      <c r="E29" s="433">
        <v>16813.0</v>
      </c>
      <c r="F29" s="425">
        <v>4638.0</v>
      </c>
      <c r="G29" s="433">
        <v>5.0626649E7</v>
      </c>
      <c r="H29" s="433">
        <v>1042523.0</v>
      </c>
      <c r="I29" s="433">
        <v>75.2</v>
      </c>
      <c r="J29" s="425">
        <v>23.12</v>
      </c>
      <c r="K29" s="433">
        <v>98.32</v>
      </c>
      <c r="L29" s="433">
        <v>729.0</v>
      </c>
      <c r="M29" s="425">
        <v>198.0</v>
      </c>
      <c r="N29" s="433">
        <v>16375.0</v>
      </c>
      <c r="O29" s="425">
        <v>4121.0</v>
      </c>
      <c r="P29" s="433">
        <v>4.7424271E7</v>
      </c>
      <c r="Q29" s="433">
        <v>861708.0</v>
      </c>
      <c r="R29" s="433">
        <v>84.6</v>
      </c>
      <c r="S29" s="425">
        <v>22.98</v>
      </c>
      <c r="T29" s="433">
        <v>107.58</v>
      </c>
      <c r="U29" s="434">
        <v>52.0</v>
      </c>
      <c r="V29" s="427">
        <v>17.0</v>
      </c>
      <c r="W29" s="434">
        <v>386.0</v>
      </c>
      <c r="X29" s="427">
        <v>122.0</v>
      </c>
      <c r="Y29" s="434">
        <v>3109374.0</v>
      </c>
      <c r="Z29" s="434">
        <v>176814.0</v>
      </c>
      <c r="AA29" s="434">
        <v>29.41</v>
      </c>
      <c r="AB29" s="427">
        <v>9.61</v>
      </c>
      <c r="AC29" s="434">
        <v>39.02</v>
      </c>
      <c r="AD29" s="435">
        <v>0.0</v>
      </c>
      <c r="AE29" s="429">
        <v>0.0</v>
      </c>
      <c r="AF29" s="435">
        <v>2.0</v>
      </c>
      <c r="AG29" s="429">
        <v>0.0</v>
      </c>
      <c r="AH29" s="439" t="s">
        <v>347</v>
      </c>
      <c r="AI29" s="439" t="s">
        <v>347</v>
      </c>
      <c r="AJ29" s="439" t="s">
        <v>347</v>
      </c>
      <c r="AK29" s="437" t="s">
        <v>347</v>
      </c>
      <c r="AL29" s="439" t="s">
        <v>347</v>
      </c>
      <c r="AM29" s="438"/>
      <c r="AN29" s="438"/>
      <c r="AO29" s="438"/>
    </row>
    <row r="30">
      <c r="A30" s="423">
        <v>44414.0</v>
      </c>
      <c r="B30" s="424">
        <f t="shared" si="1"/>
        <v>25.71762712</v>
      </c>
      <c r="C30" s="424">
        <v>816.0</v>
      </c>
      <c r="D30" s="425">
        <v>216.0</v>
      </c>
      <c r="E30" s="424">
        <v>16029.0</v>
      </c>
      <c r="F30" s="425">
        <v>4397.0</v>
      </c>
      <c r="G30" s="424">
        <v>4.9584126E7</v>
      </c>
      <c r="H30" s="424">
        <v>1722722.0</v>
      </c>
      <c r="I30" s="424">
        <v>47.37</v>
      </c>
      <c r="J30" s="425">
        <v>12.54</v>
      </c>
      <c r="K30" s="424">
        <v>59.91</v>
      </c>
      <c r="L30" s="424">
        <v>760.0</v>
      </c>
      <c r="M30" s="425">
        <v>187.0</v>
      </c>
      <c r="N30" s="424">
        <v>15646.0</v>
      </c>
      <c r="O30" s="425">
        <v>3923.0</v>
      </c>
      <c r="P30" s="424">
        <v>4.6562563E7</v>
      </c>
      <c r="Q30" s="424">
        <v>1436125.0</v>
      </c>
      <c r="R30" s="424">
        <v>52.92</v>
      </c>
      <c r="S30" s="425">
        <v>13.02</v>
      </c>
      <c r="T30" s="424">
        <v>65.94</v>
      </c>
      <c r="U30" s="426">
        <v>55.0</v>
      </c>
      <c r="V30" s="427">
        <v>23.0</v>
      </c>
      <c r="W30" s="426">
        <v>334.0</v>
      </c>
      <c r="X30" s="427">
        <v>105.0</v>
      </c>
      <c r="Y30" s="426">
        <v>2932560.0</v>
      </c>
      <c r="Z30" s="426">
        <v>283760.0</v>
      </c>
      <c r="AA30" s="426">
        <v>19.38</v>
      </c>
      <c r="AB30" s="427">
        <v>8.11</v>
      </c>
      <c r="AC30" s="426">
        <v>27.49</v>
      </c>
      <c r="AD30" s="428">
        <v>0.0</v>
      </c>
      <c r="AE30" s="429">
        <v>0.0</v>
      </c>
      <c r="AF30" s="428">
        <v>2.0</v>
      </c>
      <c r="AG30" s="429">
        <v>0.0</v>
      </c>
      <c r="AH30" s="436" t="s">
        <v>347</v>
      </c>
      <c r="AI30" s="436" t="s">
        <v>347</v>
      </c>
      <c r="AJ30" s="436" t="s">
        <v>347</v>
      </c>
      <c r="AK30" s="437" t="s">
        <v>347</v>
      </c>
      <c r="AL30" s="436" t="s">
        <v>347</v>
      </c>
      <c r="AM30" s="438"/>
      <c r="AN30" s="438"/>
      <c r="AO30" s="438"/>
    </row>
    <row r="31">
      <c r="A31" s="432">
        <v>44407.0</v>
      </c>
      <c r="B31" s="424">
        <f t="shared" si="1"/>
        <v>19.38288136</v>
      </c>
      <c r="C31" s="433">
        <v>755.0</v>
      </c>
      <c r="D31" s="425">
        <v>223.0</v>
      </c>
      <c r="E31" s="433">
        <v>15213.0</v>
      </c>
      <c r="F31" s="425">
        <v>4181.0</v>
      </c>
      <c r="G31" s="433">
        <v>4.7861404E7</v>
      </c>
      <c r="H31" s="433">
        <v>2321432.0</v>
      </c>
      <c r="I31" s="433">
        <v>32.52</v>
      </c>
      <c r="J31" s="425">
        <v>9.61</v>
      </c>
      <c r="K31" s="433">
        <v>42.13</v>
      </c>
      <c r="L31" s="433">
        <v>714.0</v>
      </c>
      <c r="M31" s="425">
        <v>216.0</v>
      </c>
      <c r="N31" s="433">
        <v>14886.0</v>
      </c>
      <c r="O31" s="425">
        <v>3736.0</v>
      </c>
      <c r="P31" s="433">
        <v>4.5126438E7</v>
      </c>
      <c r="Q31" s="433">
        <v>2009586.0</v>
      </c>
      <c r="R31" s="433">
        <v>35.53</v>
      </c>
      <c r="S31" s="425">
        <v>10.75</v>
      </c>
      <c r="T31" s="433">
        <v>46.28</v>
      </c>
      <c r="U31" s="434">
        <v>36.0</v>
      </c>
      <c r="V31" s="427">
        <v>7.0</v>
      </c>
      <c r="W31" s="434">
        <v>279.0</v>
      </c>
      <c r="X31" s="427">
        <v>82.0</v>
      </c>
      <c r="Y31" s="434">
        <v>2648800.0</v>
      </c>
      <c r="Z31" s="434">
        <v>306894.0</v>
      </c>
      <c r="AA31" s="434">
        <v>11.73</v>
      </c>
      <c r="AB31" s="427">
        <v>2.28</v>
      </c>
      <c r="AC31" s="434">
        <v>14.01</v>
      </c>
      <c r="AD31" s="435">
        <v>0.0</v>
      </c>
      <c r="AE31" s="429">
        <v>0.0</v>
      </c>
      <c r="AF31" s="435">
        <v>2.0</v>
      </c>
      <c r="AG31" s="429">
        <v>0.0</v>
      </c>
      <c r="AH31" s="439" t="s">
        <v>347</v>
      </c>
      <c r="AI31" s="439" t="s">
        <v>347</v>
      </c>
      <c r="AJ31" s="439" t="s">
        <v>347</v>
      </c>
      <c r="AK31" s="437" t="s">
        <v>347</v>
      </c>
      <c r="AL31" s="439" t="s">
        <v>347</v>
      </c>
      <c r="AM31" s="438"/>
      <c r="AN31" s="438"/>
      <c r="AO31" s="438"/>
    </row>
    <row r="32">
      <c r="A32" s="423">
        <v>44400.0</v>
      </c>
      <c r="B32" s="424">
        <f t="shared" si="1"/>
        <v>19.79084746</v>
      </c>
      <c r="C32" s="424">
        <v>946.0</v>
      </c>
      <c r="D32" s="425">
        <v>275.0</v>
      </c>
      <c r="E32" s="424">
        <v>14458.0</v>
      </c>
      <c r="F32" s="425">
        <v>3958.0</v>
      </c>
      <c r="G32" s="424">
        <v>4.5539972E7</v>
      </c>
      <c r="H32" s="424">
        <v>2754617.0</v>
      </c>
      <c r="I32" s="424">
        <v>34.34</v>
      </c>
      <c r="J32" s="425">
        <v>9.98</v>
      </c>
      <c r="K32" s="424">
        <v>44.33</v>
      </c>
      <c r="L32" s="424">
        <v>907.0</v>
      </c>
      <c r="M32" s="425">
        <v>233.0</v>
      </c>
      <c r="N32" s="424">
        <v>14172.0</v>
      </c>
      <c r="O32" s="425">
        <v>3520.0</v>
      </c>
      <c r="P32" s="424">
        <v>4.3116852E7</v>
      </c>
      <c r="Q32" s="424">
        <v>2451544.0</v>
      </c>
      <c r="R32" s="424">
        <v>37.0</v>
      </c>
      <c r="S32" s="425">
        <v>9.5</v>
      </c>
      <c r="T32" s="424">
        <v>46.5</v>
      </c>
      <c r="U32" s="426">
        <v>40.0</v>
      </c>
      <c r="V32" s="427">
        <v>17.0</v>
      </c>
      <c r="W32" s="426">
        <v>243.0</v>
      </c>
      <c r="X32" s="427">
        <v>75.0</v>
      </c>
      <c r="Y32" s="426">
        <v>2341906.0</v>
      </c>
      <c r="Z32" s="426">
        <v>282892.0</v>
      </c>
      <c r="AA32" s="426">
        <v>14.14</v>
      </c>
      <c r="AB32" s="427">
        <v>6.01</v>
      </c>
      <c r="AC32" s="426">
        <v>20.15</v>
      </c>
      <c r="AD32" s="428">
        <v>0.0</v>
      </c>
      <c r="AE32" s="429">
        <v>0.0</v>
      </c>
      <c r="AF32" s="428">
        <v>2.0</v>
      </c>
      <c r="AG32" s="429">
        <v>0.0</v>
      </c>
      <c r="AH32" s="436" t="s">
        <v>347</v>
      </c>
      <c r="AI32" s="436" t="s">
        <v>347</v>
      </c>
      <c r="AJ32" s="436" t="s">
        <v>347</v>
      </c>
      <c r="AK32" s="437" t="s">
        <v>347</v>
      </c>
      <c r="AL32" s="436" t="s">
        <v>347</v>
      </c>
      <c r="AM32" s="438"/>
      <c r="AN32" s="438"/>
      <c r="AO32" s="438"/>
    </row>
    <row r="33">
      <c r="A33" s="432">
        <v>44393.0</v>
      </c>
      <c r="B33" s="424">
        <f t="shared" si="1"/>
        <v>15.67118644</v>
      </c>
      <c r="C33" s="433">
        <v>890.0</v>
      </c>
      <c r="D33" s="425">
        <v>269.0</v>
      </c>
      <c r="E33" s="433">
        <v>13512.0</v>
      </c>
      <c r="F33" s="425">
        <v>3683.0</v>
      </c>
      <c r="G33" s="433">
        <v>4.2785355E7</v>
      </c>
      <c r="H33" s="433">
        <v>3346758.0</v>
      </c>
      <c r="I33" s="433">
        <v>26.59</v>
      </c>
      <c r="J33" s="425">
        <v>8.04</v>
      </c>
      <c r="K33" s="433">
        <v>34.63</v>
      </c>
      <c r="L33" s="433">
        <v>866.0</v>
      </c>
      <c r="M33" s="425">
        <v>241.0</v>
      </c>
      <c r="N33" s="433">
        <v>13265.0</v>
      </c>
      <c r="O33" s="425">
        <v>3287.0</v>
      </c>
      <c r="P33" s="433">
        <v>4.0665308E7</v>
      </c>
      <c r="Q33" s="433">
        <v>3119789.0</v>
      </c>
      <c r="R33" s="433">
        <v>27.76</v>
      </c>
      <c r="S33" s="425">
        <v>7.72</v>
      </c>
      <c r="T33" s="433">
        <v>35.48</v>
      </c>
      <c r="U33" s="434">
        <v>23.0</v>
      </c>
      <c r="V33" s="427">
        <v>12.0</v>
      </c>
      <c r="W33" s="434">
        <v>203.0</v>
      </c>
      <c r="X33" s="427">
        <v>58.0</v>
      </c>
      <c r="Y33" s="434">
        <v>2059014.0</v>
      </c>
      <c r="Z33" s="434">
        <v>216788.0</v>
      </c>
      <c r="AA33" s="434">
        <v>10.61</v>
      </c>
      <c r="AB33" s="427">
        <v>5.54</v>
      </c>
      <c r="AC33" s="434">
        <v>16.14</v>
      </c>
      <c r="AD33" s="435">
        <v>0.0</v>
      </c>
      <c r="AE33" s="429">
        <v>0.0</v>
      </c>
      <c r="AF33" s="435">
        <v>2.0</v>
      </c>
      <c r="AG33" s="429">
        <v>0.0</v>
      </c>
      <c r="AH33" s="439" t="s">
        <v>347</v>
      </c>
      <c r="AI33" s="439" t="s">
        <v>347</v>
      </c>
      <c r="AJ33" s="439" t="s">
        <v>347</v>
      </c>
      <c r="AK33" s="437" t="s">
        <v>347</v>
      </c>
      <c r="AL33" s="439" t="s">
        <v>347</v>
      </c>
      <c r="AM33" s="438"/>
      <c r="AN33" s="438"/>
      <c r="AO33" s="438"/>
    </row>
    <row r="34">
      <c r="A34" s="423">
        <v>44386.0</v>
      </c>
      <c r="B34" s="424">
        <f t="shared" si="1"/>
        <v>13.21525424</v>
      </c>
      <c r="C34" s="424">
        <v>875.0</v>
      </c>
      <c r="D34" s="425">
        <v>254.0</v>
      </c>
      <c r="E34" s="424">
        <v>12622.0</v>
      </c>
      <c r="F34" s="425">
        <v>3414.0</v>
      </c>
      <c r="G34" s="424">
        <v>3.9438597E7</v>
      </c>
      <c r="H34" s="424">
        <v>3680722.0</v>
      </c>
      <c r="I34" s="424">
        <v>23.77</v>
      </c>
      <c r="J34" s="425">
        <v>6.9</v>
      </c>
      <c r="K34" s="424">
        <v>30.67</v>
      </c>
      <c r="L34" s="424">
        <v>835.0</v>
      </c>
      <c r="M34" s="425">
        <v>232.0</v>
      </c>
      <c r="N34" s="424">
        <v>12399.0</v>
      </c>
      <c r="O34" s="425">
        <v>3046.0</v>
      </c>
      <c r="P34" s="424">
        <v>3.7545519E7</v>
      </c>
      <c r="Q34" s="424">
        <v>3493433.0</v>
      </c>
      <c r="R34" s="424">
        <v>23.9</v>
      </c>
      <c r="S34" s="425">
        <v>6.64</v>
      </c>
      <c r="T34" s="424">
        <v>30.54</v>
      </c>
      <c r="U34" s="426">
        <v>38.0</v>
      </c>
      <c r="V34" s="427">
        <v>9.0</v>
      </c>
      <c r="W34" s="426">
        <v>180.0</v>
      </c>
      <c r="X34" s="427">
        <v>46.0</v>
      </c>
      <c r="Y34" s="426">
        <v>1842226.0</v>
      </c>
      <c r="Z34" s="426">
        <v>184721.0</v>
      </c>
      <c r="AA34" s="426">
        <v>20.57</v>
      </c>
      <c r="AB34" s="427">
        <v>4.87</v>
      </c>
      <c r="AC34" s="426">
        <v>25.44</v>
      </c>
      <c r="AD34" s="428">
        <v>0.0</v>
      </c>
      <c r="AE34" s="429">
        <v>0.0</v>
      </c>
      <c r="AF34" s="428">
        <v>2.0</v>
      </c>
      <c r="AG34" s="429">
        <v>0.0</v>
      </c>
      <c r="AH34" s="436" t="s">
        <v>347</v>
      </c>
      <c r="AI34" s="436" t="s">
        <v>347</v>
      </c>
      <c r="AJ34" s="436" t="s">
        <v>347</v>
      </c>
      <c r="AK34" s="437" t="s">
        <v>347</v>
      </c>
      <c r="AL34" s="436" t="s">
        <v>347</v>
      </c>
      <c r="AM34" s="438"/>
      <c r="AN34" s="438"/>
      <c r="AO34" s="438"/>
    </row>
    <row r="35">
      <c r="A35" s="432">
        <v>44379.0</v>
      </c>
      <c r="B35" s="424">
        <f t="shared" si="1"/>
        <v>13.24474576</v>
      </c>
      <c r="C35" s="433">
        <v>803.0</v>
      </c>
      <c r="D35" s="425">
        <v>238.0</v>
      </c>
      <c r="E35" s="433">
        <v>11747.0</v>
      </c>
      <c r="F35" s="425">
        <v>3160.0</v>
      </c>
      <c r="G35" s="433">
        <v>3.5757875E7</v>
      </c>
      <c r="H35" s="433">
        <v>3380451.0</v>
      </c>
      <c r="I35" s="433">
        <v>23.75</v>
      </c>
      <c r="J35" s="425">
        <v>7.04</v>
      </c>
      <c r="K35" s="433">
        <v>30.79</v>
      </c>
      <c r="L35" s="433">
        <v>765.0</v>
      </c>
      <c r="M35" s="425">
        <v>223.0</v>
      </c>
      <c r="N35" s="433">
        <v>11564.0</v>
      </c>
      <c r="O35" s="425">
        <v>2814.0</v>
      </c>
      <c r="P35" s="433">
        <v>3.4052086E7</v>
      </c>
      <c r="Q35" s="433">
        <v>3240095.0</v>
      </c>
      <c r="R35" s="433">
        <v>23.61</v>
      </c>
      <c r="S35" s="425">
        <v>6.88</v>
      </c>
      <c r="T35" s="433">
        <v>30.49</v>
      </c>
      <c r="U35" s="434">
        <v>35.0</v>
      </c>
      <c r="V35" s="427">
        <v>6.0</v>
      </c>
      <c r="W35" s="434">
        <v>142.0</v>
      </c>
      <c r="X35" s="427">
        <v>37.0</v>
      </c>
      <c r="Y35" s="434">
        <v>1657505.0</v>
      </c>
      <c r="Z35" s="434">
        <v>133466.0</v>
      </c>
      <c r="AA35" s="434">
        <v>26.22</v>
      </c>
      <c r="AB35" s="427">
        <v>4.5</v>
      </c>
      <c r="AC35" s="434">
        <v>30.72</v>
      </c>
      <c r="AD35" s="435">
        <v>2.0</v>
      </c>
      <c r="AE35" s="429">
        <v>0.0</v>
      </c>
      <c r="AF35" s="435">
        <v>2.0</v>
      </c>
      <c r="AG35" s="429">
        <v>0.0</v>
      </c>
      <c r="AH35" s="439" t="s">
        <v>347</v>
      </c>
      <c r="AI35" s="439" t="s">
        <v>347</v>
      </c>
      <c r="AJ35" s="439" t="s">
        <v>347</v>
      </c>
      <c r="AK35" s="437" t="s">
        <v>347</v>
      </c>
      <c r="AL35" s="439" t="s">
        <v>347</v>
      </c>
      <c r="AM35" s="438"/>
      <c r="AN35" s="438"/>
      <c r="AO35" s="438"/>
    </row>
    <row r="36">
      <c r="A36" s="423">
        <v>44372.0</v>
      </c>
      <c r="B36" s="424">
        <f t="shared" si="1"/>
        <v>13.37559322</v>
      </c>
      <c r="C36" s="424">
        <v>736.0</v>
      </c>
      <c r="D36" s="425">
        <v>225.0</v>
      </c>
      <c r="E36" s="424">
        <v>10944.0</v>
      </c>
      <c r="F36" s="425">
        <v>2922.0</v>
      </c>
      <c r="G36" s="424">
        <v>3.2377424E7</v>
      </c>
      <c r="H36" s="424">
        <v>3105645.0</v>
      </c>
      <c r="I36" s="424">
        <v>23.7</v>
      </c>
      <c r="J36" s="425">
        <v>7.24</v>
      </c>
      <c r="K36" s="424">
        <v>30.94</v>
      </c>
      <c r="L36" s="424">
        <v>701.0</v>
      </c>
      <c r="M36" s="425">
        <v>205.0</v>
      </c>
      <c r="N36" s="424">
        <v>10799.0</v>
      </c>
      <c r="O36" s="425">
        <v>2591.0</v>
      </c>
      <c r="P36" s="424">
        <v>3.0811991E7</v>
      </c>
      <c r="Q36" s="424">
        <v>2878843.0</v>
      </c>
      <c r="R36" s="424">
        <v>24.35</v>
      </c>
      <c r="S36" s="425">
        <v>7.12</v>
      </c>
      <c r="T36" s="424">
        <v>31.47</v>
      </c>
      <c r="U36" s="426">
        <v>33.0</v>
      </c>
      <c r="V36" s="427">
        <v>8.0</v>
      </c>
      <c r="W36" s="426">
        <v>107.0</v>
      </c>
      <c r="X36" s="427">
        <v>31.0</v>
      </c>
      <c r="Y36" s="426">
        <v>1524039.0</v>
      </c>
      <c r="Z36" s="426">
        <v>222993.0</v>
      </c>
      <c r="AA36" s="426">
        <v>14.8</v>
      </c>
      <c r="AB36" s="427">
        <v>3.59</v>
      </c>
      <c r="AC36" s="426">
        <v>18.39</v>
      </c>
      <c r="AD36" s="428">
        <v>0.0</v>
      </c>
      <c r="AE36" s="429">
        <v>0.0</v>
      </c>
      <c r="AF36" s="428">
        <v>0.0</v>
      </c>
      <c r="AG36" s="429">
        <v>0.0</v>
      </c>
      <c r="AH36" s="436" t="s">
        <v>347</v>
      </c>
      <c r="AI36" s="436" t="s">
        <v>347</v>
      </c>
      <c r="AJ36" s="436" t="s">
        <v>347</v>
      </c>
      <c r="AK36" s="437" t="s">
        <v>347</v>
      </c>
      <c r="AL36" s="436" t="s">
        <v>347</v>
      </c>
      <c r="AM36" s="438"/>
      <c r="AN36" s="438"/>
      <c r="AO36" s="438"/>
    </row>
    <row r="37">
      <c r="A37" s="432">
        <v>44365.0</v>
      </c>
      <c r="B37" s="424">
        <f t="shared" si="1"/>
        <v>14.05508475</v>
      </c>
      <c r="C37" s="433">
        <v>804.0</v>
      </c>
      <c r="D37" s="425">
        <v>226.0</v>
      </c>
      <c r="E37" s="433">
        <v>10208.0</v>
      </c>
      <c r="F37" s="425">
        <v>2697.0</v>
      </c>
      <c r="G37" s="433">
        <v>2.9271779E7</v>
      </c>
      <c r="H37" s="433">
        <v>2917291.0</v>
      </c>
      <c r="I37" s="433">
        <v>27.56</v>
      </c>
      <c r="J37" s="425">
        <v>7.75</v>
      </c>
      <c r="K37" s="433">
        <v>35.31</v>
      </c>
      <c r="L37" s="433">
        <v>773.0</v>
      </c>
      <c r="M37" s="425">
        <v>197.0</v>
      </c>
      <c r="N37" s="433">
        <v>10098.0</v>
      </c>
      <c r="O37" s="425">
        <v>2386.0</v>
      </c>
      <c r="P37" s="433">
        <v>2.7933148E7</v>
      </c>
      <c r="Q37" s="433">
        <v>2559270.0</v>
      </c>
      <c r="R37" s="433">
        <v>30.2</v>
      </c>
      <c r="S37" s="425">
        <v>7.7</v>
      </c>
      <c r="T37" s="433">
        <v>37.9</v>
      </c>
      <c r="U37" s="434">
        <v>29.0</v>
      </c>
      <c r="V37" s="427">
        <v>6.0</v>
      </c>
      <c r="W37" s="434">
        <v>74.0</v>
      </c>
      <c r="X37" s="427">
        <v>23.0</v>
      </c>
      <c r="Y37" s="434">
        <v>1301046.0</v>
      </c>
      <c r="Z37" s="434">
        <v>358357.0</v>
      </c>
      <c r="AA37" s="434">
        <v>8.09</v>
      </c>
      <c r="AB37" s="427">
        <v>1.67</v>
      </c>
      <c r="AC37" s="434">
        <v>9.77</v>
      </c>
      <c r="AD37" s="435">
        <v>0.0</v>
      </c>
      <c r="AE37" s="429">
        <v>0.0</v>
      </c>
      <c r="AF37" s="435">
        <v>0.0</v>
      </c>
      <c r="AG37" s="429">
        <v>0.0</v>
      </c>
      <c r="AH37" s="439" t="s">
        <v>347</v>
      </c>
      <c r="AI37" s="439" t="s">
        <v>347</v>
      </c>
      <c r="AJ37" s="439" t="s">
        <v>347</v>
      </c>
      <c r="AK37" s="437" t="s">
        <v>347</v>
      </c>
      <c r="AL37" s="439" t="s">
        <v>347</v>
      </c>
      <c r="AM37" s="438"/>
      <c r="AN37" s="438"/>
      <c r="AO37" s="438"/>
    </row>
    <row r="38">
      <c r="A38" s="423">
        <v>44358.0</v>
      </c>
      <c r="B38" s="424">
        <f t="shared" si="1"/>
        <v>17.63644068</v>
      </c>
      <c r="C38" s="424">
        <v>786.0</v>
      </c>
      <c r="D38" s="425">
        <v>270.0</v>
      </c>
      <c r="E38" s="424">
        <v>9404.0</v>
      </c>
      <c r="F38" s="425">
        <v>2471.0</v>
      </c>
      <c r="G38" s="424">
        <v>2.6354488E7</v>
      </c>
      <c r="H38" s="424">
        <v>2723570.0</v>
      </c>
      <c r="I38" s="424">
        <v>28.86</v>
      </c>
      <c r="J38" s="425">
        <v>9.91</v>
      </c>
      <c r="K38" s="424">
        <v>38.77</v>
      </c>
      <c r="L38" s="424">
        <v>765.0</v>
      </c>
      <c r="M38" s="425">
        <v>232.0</v>
      </c>
      <c r="N38" s="424">
        <v>9325.0</v>
      </c>
      <c r="O38" s="425">
        <v>2189.0</v>
      </c>
      <c r="P38" s="424">
        <v>2.5373878E7</v>
      </c>
      <c r="Q38" s="424">
        <v>2322337.0</v>
      </c>
      <c r="R38" s="424">
        <v>32.94</v>
      </c>
      <c r="S38" s="425">
        <v>9.99</v>
      </c>
      <c r="T38" s="424">
        <v>42.93</v>
      </c>
      <c r="U38" s="426">
        <v>19.0</v>
      </c>
      <c r="V38" s="427">
        <v>5.0</v>
      </c>
      <c r="W38" s="426">
        <v>45.0</v>
      </c>
      <c r="X38" s="427">
        <v>17.0</v>
      </c>
      <c r="Y38" s="426">
        <v>942689.0</v>
      </c>
      <c r="Z38" s="426">
        <v>379172.0</v>
      </c>
      <c r="AA38" s="426">
        <v>5.01</v>
      </c>
      <c r="AB38" s="427">
        <v>1.32</v>
      </c>
      <c r="AC38" s="426">
        <v>6.33</v>
      </c>
      <c r="AD38" s="428">
        <v>0.0</v>
      </c>
      <c r="AE38" s="429">
        <v>0.0</v>
      </c>
      <c r="AF38" s="428">
        <v>0.0</v>
      </c>
      <c r="AG38" s="429">
        <v>0.0</v>
      </c>
      <c r="AH38" s="436" t="s">
        <v>347</v>
      </c>
      <c r="AI38" s="436" t="s">
        <v>347</v>
      </c>
      <c r="AJ38" s="436" t="s">
        <v>347</v>
      </c>
      <c r="AK38" s="437" t="s">
        <v>347</v>
      </c>
      <c r="AL38" s="436" t="s">
        <v>347</v>
      </c>
      <c r="AM38" s="438"/>
      <c r="AN38" s="438"/>
      <c r="AO38" s="438"/>
    </row>
    <row r="39">
      <c r="A39" s="432">
        <v>44351.0</v>
      </c>
      <c r="B39" s="424">
        <f t="shared" si="1"/>
        <v>14.19305085</v>
      </c>
      <c r="C39" s="433">
        <v>735.0</v>
      </c>
      <c r="D39" s="425">
        <v>223.0</v>
      </c>
      <c r="E39" s="433">
        <v>8618.0</v>
      </c>
      <c r="F39" s="425">
        <v>2201.0</v>
      </c>
      <c r="G39" s="433">
        <v>2.3630918E7</v>
      </c>
      <c r="H39" s="433">
        <v>2744458.0</v>
      </c>
      <c r="I39" s="433">
        <v>26.78</v>
      </c>
      <c r="J39" s="425">
        <v>8.13</v>
      </c>
      <c r="K39" s="433">
        <v>34.91</v>
      </c>
      <c r="L39" s="433">
        <v>714.0</v>
      </c>
      <c r="M39" s="425">
        <v>200.0</v>
      </c>
      <c r="N39" s="433">
        <v>8560.0</v>
      </c>
      <c r="O39" s="425">
        <v>1957.0</v>
      </c>
      <c r="P39" s="433">
        <v>2.3051541E7</v>
      </c>
      <c r="Q39" s="433">
        <v>2381643.0</v>
      </c>
      <c r="R39" s="433">
        <v>29.98</v>
      </c>
      <c r="S39" s="425">
        <v>8.4</v>
      </c>
      <c r="T39" s="433">
        <v>38.38</v>
      </c>
      <c r="U39" s="434">
        <v>13.0</v>
      </c>
      <c r="V39" s="427">
        <v>7.0</v>
      </c>
      <c r="W39" s="434">
        <v>26.0</v>
      </c>
      <c r="X39" s="427">
        <v>12.0</v>
      </c>
      <c r="Y39" s="434">
        <v>563517.0</v>
      </c>
      <c r="Z39" s="434">
        <v>362333.0</v>
      </c>
      <c r="AA39" s="434">
        <v>3.59</v>
      </c>
      <c r="AB39" s="427">
        <v>1.93</v>
      </c>
      <c r="AC39" s="434">
        <v>5.52</v>
      </c>
      <c r="AD39" s="435">
        <v>0.0</v>
      </c>
      <c r="AE39" s="429">
        <v>0.0</v>
      </c>
      <c r="AF39" s="435">
        <v>0.0</v>
      </c>
      <c r="AG39" s="429">
        <v>0.0</v>
      </c>
      <c r="AH39" s="439" t="s">
        <v>347</v>
      </c>
      <c r="AI39" s="439" t="s">
        <v>347</v>
      </c>
      <c r="AJ39" s="439" t="s">
        <v>347</v>
      </c>
      <c r="AK39" s="437" t="s">
        <v>347</v>
      </c>
      <c r="AL39" s="439" t="s">
        <v>347</v>
      </c>
      <c r="AM39" s="438"/>
      <c r="AN39" s="438"/>
      <c r="AO39" s="438"/>
    </row>
    <row r="40">
      <c r="A40" s="423">
        <v>44344.0</v>
      </c>
      <c r="B40" s="424">
        <f t="shared" si="1"/>
        <v>15.3040678</v>
      </c>
      <c r="C40" s="424">
        <v>684.0</v>
      </c>
      <c r="D40" s="425">
        <v>207.0</v>
      </c>
      <c r="E40" s="424">
        <v>7883.0</v>
      </c>
      <c r="F40" s="425">
        <v>1978.0</v>
      </c>
      <c r="G40" s="424">
        <v>2.088646E7</v>
      </c>
      <c r="H40" s="424">
        <v>2315602.0</v>
      </c>
      <c r="I40" s="424">
        <v>29.54</v>
      </c>
      <c r="J40" s="425">
        <v>8.94</v>
      </c>
      <c r="K40" s="424">
        <v>38.48</v>
      </c>
      <c r="L40" s="424">
        <v>677.0</v>
      </c>
      <c r="M40" s="425">
        <v>183.0</v>
      </c>
      <c r="N40" s="424">
        <v>7846.0</v>
      </c>
      <c r="O40" s="425">
        <v>1757.0</v>
      </c>
      <c r="P40" s="424">
        <v>2.0669898E7</v>
      </c>
      <c r="Q40" s="424">
        <v>2202703.0</v>
      </c>
      <c r="R40" s="424">
        <v>30.73</v>
      </c>
      <c r="S40" s="425">
        <v>8.31</v>
      </c>
      <c r="T40" s="424">
        <v>39.04</v>
      </c>
      <c r="U40" s="426">
        <v>5.0</v>
      </c>
      <c r="V40" s="427">
        <v>3.0</v>
      </c>
      <c r="W40" s="426">
        <v>13.0</v>
      </c>
      <c r="X40" s="427">
        <v>5.0</v>
      </c>
      <c r="Y40" s="426">
        <v>201184.0</v>
      </c>
      <c r="Z40" s="426">
        <v>111821.0</v>
      </c>
      <c r="AA40" s="426">
        <v>4.47</v>
      </c>
      <c r="AB40" s="427">
        <v>2.68</v>
      </c>
      <c r="AC40" s="426">
        <v>7.15</v>
      </c>
      <c r="AD40" s="428">
        <v>0.0</v>
      </c>
      <c r="AE40" s="429">
        <v>0.0</v>
      </c>
      <c r="AF40" s="428">
        <v>0.0</v>
      </c>
      <c r="AG40" s="429">
        <v>0.0</v>
      </c>
      <c r="AH40" s="436" t="s">
        <v>347</v>
      </c>
      <c r="AI40" s="436" t="s">
        <v>347</v>
      </c>
      <c r="AJ40" s="436" t="s">
        <v>347</v>
      </c>
      <c r="AK40" s="437" t="s">
        <v>347</v>
      </c>
      <c r="AL40" s="436" t="s">
        <v>347</v>
      </c>
      <c r="AM40" s="438"/>
      <c r="AN40" s="438"/>
      <c r="AO40" s="438"/>
    </row>
    <row r="41">
      <c r="A41" s="440">
        <v>44337.0</v>
      </c>
      <c r="B41" s="424">
        <f t="shared" si="1"/>
        <v>19.86711864</v>
      </c>
      <c r="C41" s="441">
        <v>840.0</v>
      </c>
      <c r="D41" s="441">
        <v>299.0</v>
      </c>
      <c r="E41" s="441">
        <v>7199.0</v>
      </c>
      <c r="F41" s="441">
        <v>1771.0</v>
      </c>
      <c r="G41" s="441">
        <v>1.8570858E7</v>
      </c>
      <c r="H41" s="441">
        <v>2525443.0</v>
      </c>
      <c r="I41" s="441">
        <v>33.26</v>
      </c>
      <c r="J41" s="441">
        <v>11.84</v>
      </c>
      <c r="K41" s="441">
        <v>45.1</v>
      </c>
      <c r="L41" s="441">
        <v>836.0</v>
      </c>
      <c r="M41" s="441">
        <v>290.0</v>
      </c>
      <c r="N41" s="441">
        <v>7169.0</v>
      </c>
      <c r="O41" s="441">
        <v>1574.0</v>
      </c>
      <c r="P41" s="441">
        <v>1.8467195E7</v>
      </c>
      <c r="Q41" s="441">
        <v>2473343.0</v>
      </c>
      <c r="R41" s="441">
        <v>33.8</v>
      </c>
      <c r="S41" s="441">
        <v>11.73</v>
      </c>
      <c r="T41" s="441">
        <v>45.53</v>
      </c>
      <c r="U41" s="442">
        <v>0.0</v>
      </c>
      <c r="V41" s="442">
        <v>0.0</v>
      </c>
      <c r="W41" s="442">
        <v>8.0</v>
      </c>
      <c r="X41" s="442">
        <v>2.0</v>
      </c>
      <c r="Y41" s="442">
        <v>89363.0</v>
      </c>
      <c r="Z41" s="442">
        <v>50849.0</v>
      </c>
      <c r="AA41" s="442">
        <v>0.0</v>
      </c>
      <c r="AB41" s="442">
        <v>0.0</v>
      </c>
      <c r="AC41" s="442">
        <v>0.0</v>
      </c>
      <c r="AD41" s="443">
        <v>0.0</v>
      </c>
      <c r="AE41" s="443">
        <v>0.0</v>
      </c>
      <c r="AF41" s="443">
        <v>0.0</v>
      </c>
      <c r="AG41" s="443">
        <v>0.0</v>
      </c>
      <c r="AH41" s="444" t="s">
        <v>347</v>
      </c>
      <c r="AI41" s="444" t="s">
        <v>347</v>
      </c>
      <c r="AJ41" s="444" t="s">
        <v>347</v>
      </c>
      <c r="AK41" s="444" t="s">
        <v>347</v>
      </c>
      <c r="AL41" s="444" t="s">
        <v>347</v>
      </c>
      <c r="AM41" s="438"/>
      <c r="AN41" s="438"/>
      <c r="AO41" s="438"/>
    </row>
    <row r="42">
      <c r="A42" s="440">
        <v>44330.0</v>
      </c>
      <c r="B42" s="424">
        <f t="shared" si="1"/>
        <v>13.08677966</v>
      </c>
      <c r="C42" s="441">
        <v>782.0</v>
      </c>
      <c r="D42" s="441">
        <v>169.0</v>
      </c>
      <c r="E42" s="441">
        <v>6359.0</v>
      </c>
      <c r="F42" s="441">
        <v>1472.0</v>
      </c>
      <c r="G42" s="441">
        <v>1.6045415E7</v>
      </c>
      <c r="H42" s="441">
        <v>2123883.0</v>
      </c>
      <c r="I42" s="441">
        <v>36.82</v>
      </c>
      <c r="J42" s="441">
        <v>7.96</v>
      </c>
      <c r="K42" s="441">
        <v>44.78</v>
      </c>
      <c r="L42" s="441">
        <v>776.0</v>
      </c>
      <c r="M42" s="441">
        <v>154.0</v>
      </c>
      <c r="N42" s="441">
        <v>6333.0</v>
      </c>
      <c r="O42" s="441">
        <v>1284.0</v>
      </c>
      <c r="P42" s="441">
        <v>1.5993852E7</v>
      </c>
      <c r="Q42" s="441">
        <v>2107258.0</v>
      </c>
      <c r="R42" s="441">
        <v>36.83</v>
      </c>
      <c r="S42" s="441">
        <v>7.31</v>
      </c>
      <c r="T42" s="441">
        <v>44.13</v>
      </c>
      <c r="U42" s="442">
        <v>1.0</v>
      </c>
      <c r="V42" s="442">
        <v>0.0</v>
      </c>
      <c r="W42" s="442">
        <v>8.0</v>
      </c>
      <c r="X42" s="442">
        <v>2.0</v>
      </c>
      <c r="Y42" s="442">
        <v>38514.0</v>
      </c>
      <c r="Z42" s="442">
        <v>15557.0</v>
      </c>
      <c r="AA42" s="442">
        <v>6.43</v>
      </c>
      <c r="AB42" s="442">
        <v>0.0</v>
      </c>
      <c r="AC42" s="442">
        <v>6.43</v>
      </c>
      <c r="AD42" s="443">
        <v>0.0</v>
      </c>
      <c r="AE42" s="443">
        <v>0.0</v>
      </c>
      <c r="AF42" s="443">
        <v>0.0</v>
      </c>
      <c r="AG42" s="443">
        <v>0.0</v>
      </c>
      <c r="AH42" s="444" t="s">
        <v>347</v>
      </c>
      <c r="AI42" s="444" t="s">
        <v>347</v>
      </c>
      <c r="AJ42" s="444" t="s">
        <v>347</v>
      </c>
      <c r="AK42" s="444" t="s">
        <v>347</v>
      </c>
      <c r="AL42" s="444" t="s">
        <v>347</v>
      </c>
      <c r="AM42" s="438"/>
      <c r="AN42" s="438"/>
      <c r="AO42" s="438"/>
    </row>
    <row r="43">
      <c r="A43" s="440">
        <v>44323.0</v>
      </c>
      <c r="B43" s="424">
        <f t="shared" si="1"/>
        <v>19.74067797</v>
      </c>
      <c r="C43" s="441">
        <v>863.0</v>
      </c>
      <c r="D43" s="441">
        <v>215.0</v>
      </c>
      <c r="E43" s="441">
        <v>5577.0</v>
      </c>
      <c r="F43" s="441">
        <v>1303.0</v>
      </c>
      <c r="G43" s="441">
        <v>1.3921532E7</v>
      </c>
      <c r="H43" s="441">
        <v>1753271.0</v>
      </c>
      <c r="I43" s="441">
        <v>49.22</v>
      </c>
      <c r="J43" s="441">
        <v>12.26</v>
      </c>
      <c r="K43" s="441">
        <v>61.49</v>
      </c>
      <c r="L43" s="441">
        <v>866.0</v>
      </c>
      <c r="M43" s="441">
        <v>184.0</v>
      </c>
      <c r="N43" s="441">
        <v>5557.0</v>
      </c>
      <c r="O43" s="441">
        <v>1130.0</v>
      </c>
      <c r="P43" s="441">
        <v>1.3886594E7</v>
      </c>
      <c r="Q43" s="441">
        <v>1747402.0</v>
      </c>
      <c r="R43" s="441">
        <v>49.56</v>
      </c>
      <c r="S43" s="441">
        <v>10.53</v>
      </c>
      <c r="T43" s="441">
        <v>60.09</v>
      </c>
      <c r="U43" s="442">
        <v>0.0</v>
      </c>
      <c r="V43" s="442">
        <v>0.0</v>
      </c>
      <c r="W43" s="442">
        <v>7.0</v>
      </c>
      <c r="X43" s="442">
        <v>2.0</v>
      </c>
      <c r="Y43" s="442">
        <v>22957.0</v>
      </c>
      <c r="Z43" s="442">
        <v>5785.0</v>
      </c>
      <c r="AA43" s="442">
        <v>0.0</v>
      </c>
      <c r="AB43" s="442">
        <v>0.0</v>
      </c>
      <c r="AC43" s="442">
        <v>0.0</v>
      </c>
      <c r="AD43" s="443">
        <v>0.0</v>
      </c>
      <c r="AE43" s="443">
        <v>0.0</v>
      </c>
      <c r="AF43" s="443">
        <v>0.0</v>
      </c>
      <c r="AG43" s="443">
        <v>0.0</v>
      </c>
      <c r="AH43" s="444" t="s">
        <v>347</v>
      </c>
      <c r="AI43" s="444" t="s">
        <v>347</v>
      </c>
      <c r="AJ43" s="444" t="s">
        <v>347</v>
      </c>
      <c r="AK43" s="444" t="s">
        <v>347</v>
      </c>
      <c r="AL43" s="444" t="s">
        <v>347</v>
      </c>
      <c r="AM43" s="438"/>
      <c r="AN43" s="438"/>
      <c r="AO43" s="438"/>
    </row>
    <row r="44">
      <c r="A44" s="423">
        <v>44316.0</v>
      </c>
      <c r="B44" s="424">
        <f t="shared" si="1"/>
        <v>14.54898305</v>
      </c>
      <c r="C44" s="424">
        <v>604.0</v>
      </c>
      <c r="D44" s="425">
        <v>188.0</v>
      </c>
      <c r="E44" s="424">
        <v>4714.0</v>
      </c>
      <c r="F44" s="425">
        <v>1088.0</v>
      </c>
      <c r="G44" s="424">
        <v>1.2168261E7</v>
      </c>
      <c r="H44" s="424">
        <v>2037206.0</v>
      </c>
      <c r="I44" s="424">
        <v>29.65</v>
      </c>
      <c r="J44" s="425">
        <v>9.23</v>
      </c>
      <c r="K44" s="424">
        <v>38.88</v>
      </c>
      <c r="L44" s="424">
        <v>599.0</v>
      </c>
      <c r="M44" s="425">
        <v>158.0</v>
      </c>
      <c r="N44" s="424">
        <v>4691.0</v>
      </c>
      <c r="O44" s="425">
        <v>946.0</v>
      </c>
      <c r="P44" s="424">
        <v>1.2139192E7</v>
      </c>
      <c r="Q44" s="424">
        <v>2030080.0</v>
      </c>
      <c r="R44" s="424">
        <v>29.51</v>
      </c>
      <c r="S44" s="425">
        <v>7.78</v>
      </c>
      <c r="T44" s="424">
        <v>37.29</v>
      </c>
      <c r="U44" s="426">
        <v>0.0</v>
      </c>
      <c r="V44" s="427">
        <v>0.0</v>
      </c>
      <c r="W44" s="426">
        <v>7.0</v>
      </c>
      <c r="X44" s="427">
        <v>2.0</v>
      </c>
      <c r="Y44" s="426">
        <v>17172.0</v>
      </c>
      <c r="Z44" s="426">
        <v>3911.0</v>
      </c>
      <c r="AA44" s="426">
        <v>0.0</v>
      </c>
      <c r="AB44" s="427">
        <v>0.0</v>
      </c>
      <c r="AC44" s="426">
        <v>0.0</v>
      </c>
      <c r="AD44" s="428">
        <v>0.0</v>
      </c>
      <c r="AE44" s="429">
        <v>0.0</v>
      </c>
      <c r="AF44" s="428">
        <v>0.0</v>
      </c>
      <c r="AG44" s="429">
        <v>0.0</v>
      </c>
      <c r="AH44" s="436" t="s">
        <v>347</v>
      </c>
      <c r="AI44" s="436" t="s">
        <v>347</v>
      </c>
      <c r="AJ44" s="436" t="s">
        <v>347</v>
      </c>
      <c r="AK44" s="437" t="s">
        <v>347</v>
      </c>
      <c r="AL44" s="436" t="s">
        <v>347</v>
      </c>
      <c r="AM44" s="438"/>
      <c r="AN44" s="438"/>
      <c r="AO44" s="438"/>
    </row>
    <row r="45">
      <c r="A45" s="432">
        <v>44309.0</v>
      </c>
      <c r="B45" s="424">
        <f t="shared" si="1"/>
        <v>11.89169492</v>
      </c>
      <c r="C45" s="433">
        <v>630.0</v>
      </c>
      <c r="D45" s="425">
        <v>153.0</v>
      </c>
      <c r="E45" s="433">
        <v>4110.0</v>
      </c>
      <c r="F45" s="425">
        <v>900.0</v>
      </c>
      <c r="G45" s="433">
        <v>1.0131055E7</v>
      </c>
      <c r="H45" s="433">
        <v>1984463.0</v>
      </c>
      <c r="I45" s="433">
        <v>31.75</v>
      </c>
      <c r="J45" s="425">
        <v>7.71</v>
      </c>
      <c r="K45" s="433">
        <v>39.46</v>
      </c>
      <c r="L45" s="433">
        <v>626.0</v>
      </c>
      <c r="M45" s="425">
        <v>140.0</v>
      </c>
      <c r="N45" s="433">
        <v>4092.0</v>
      </c>
      <c r="O45" s="425">
        <v>788.0</v>
      </c>
      <c r="P45" s="433">
        <v>1.0109112E7</v>
      </c>
      <c r="Q45" s="433">
        <v>1.0109112E7</v>
      </c>
      <c r="R45" s="433">
        <v>6.19</v>
      </c>
      <c r="S45" s="425">
        <v>1.38</v>
      </c>
      <c r="T45" s="433">
        <v>7.58</v>
      </c>
      <c r="U45" s="434">
        <v>0.0</v>
      </c>
      <c r="V45" s="427">
        <v>0.0</v>
      </c>
      <c r="W45" s="434">
        <v>7.0</v>
      </c>
      <c r="X45" s="427">
        <v>2.0</v>
      </c>
      <c r="Y45" s="434">
        <v>13261.0</v>
      </c>
      <c r="Z45" s="434">
        <v>13261.0</v>
      </c>
      <c r="AA45" s="434">
        <v>0.0</v>
      </c>
      <c r="AB45" s="427">
        <v>0.0</v>
      </c>
      <c r="AC45" s="434">
        <v>0.0</v>
      </c>
      <c r="AD45" s="439" t="s">
        <v>347</v>
      </c>
      <c r="AE45" s="437" t="s">
        <v>347</v>
      </c>
      <c r="AF45" s="439" t="s">
        <v>347</v>
      </c>
      <c r="AG45" s="437" t="s">
        <v>347</v>
      </c>
      <c r="AH45" s="439" t="s">
        <v>347</v>
      </c>
      <c r="AI45" s="439" t="s">
        <v>347</v>
      </c>
      <c r="AJ45" s="439" t="s">
        <v>347</v>
      </c>
      <c r="AK45" s="437" t="s">
        <v>347</v>
      </c>
      <c r="AL45" s="439" t="s">
        <v>347</v>
      </c>
      <c r="AM45" s="438"/>
      <c r="AN45" s="438"/>
      <c r="AO45" s="438"/>
    </row>
    <row r="46">
      <c r="A46" s="423">
        <v>44302.0</v>
      </c>
      <c r="B46" s="424">
        <f t="shared" si="1"/>
        <v>13.24440678</v>
      </c>
      <c r="C46" s="424">
        <v>476.0</v>
      </c>
      <c r="D46" s="425">
        <v>144.0</v>
      </c>
      <c r="E46" s="424">
        <v>3480.0</v>
      </c>
      <c r="F46" s="425">
        <v>747.0</v>
      </c>
      <c r="G46" s="424">
        <v>8146592.0</v>
      </c>
      <c r="H46" s="424">
        <v>1640757.0</v>
      </c>
      <c r="I46" s="424">
        <v>29.01</v>
      </c>
      <c r="J46" s="425">
        <v>8.78</v>
      </c>
      <c r="K46" s="424">
        <v>37.79</v>
      </c>
      <c r="L46" s="424">
        <v>476.0</v>
      </c>
      <c r="M46" s="425">
        <v>139.0</v>
      </c>
      <c r="N46" s="424">
        <v>3466.0</v>
      </c>
      <c r="O46" s="425">
        <v>648.0</v>
      </c>
      <c r="P46" s="445" t="s">
        <v>347</v>
      </c>
      <c r="Q46" s="445" t="s">
        <v>347</v>
      </c>
      <c r="R46" s="445" t="s">
        <v>347</v>
      </c>
      <c r="S46" s="446" t="s">
        <v>347</v>
      </c>
      <c r="T46" s="445" t="s">
        <v>347</v>
      </c>
      <c r="U46" s="426">
        <v>1.0</v>
      </c>
      <c r="V46" s="427">
        <v>0.0</v>
      </c>
      <c r="W46" s="426">
        <v>7.0</v>
      </c>
      <c r="X46" s="427">
        <v>2.0</v>
      </c>
      <c r="Y46" s="447" t="s">
        <v>347</v>
      </c>
      <c r="Z46" s="447" t="s">
        <v>347</v>
      </c>
      <c r="AA46" s="447" t="s">
        <v>347</v>
      </c>
      <c r="AB46" s="448" t="s">
        <v>347</v>
      </c>
      <c r="AC46" s="447" t="s">
        <v>347</v>
      </c>
      <c r="AD46" s="436" t="s">
        <v>347</v>
      </c>
      <c r="AE46" s="437" t="s">
        <v>347</v>
      </c>
      <c r="AF46" s="436" t="s">
        <v>347</v>
      </c>
      <c r="AG46" s="437" t="s">
        <v>347</v>
      </c>
      <c r="AH46" s="436" t="s">
        <v>347</v>
      </c>
      <c r="AI46" s="436" t="s">
        <v>347</v>
      </c>
      <c r="AJ46" s="436" t="s">
        <v>347</v>
      </c>
      <c r="AK46" s="437" t="s">
        <v>347</v>
      </c>
      <c r="AL46" s="436" t="s">
        <v>347</v>
      </c>
      <c r="AM46" s="438"/>
      <c r="AN46" s="438"/>
      <c r="AO46" s="438"/>
    </row>
    <row r="47">
      <c r="A47" s="432">
        <v>44295.0</v>
      </c>
      <c r="B47" s="424">
        <f t="shared" si="1"/>
        <v>6.901016949</v>
      </c>
      <c r="C47" s="433">
        <v>235.0</v>
      </c>
      <c r="D47" s="425">
        <v>61.0</v>
      </c>
      <c r="E47" s="433">
        <v>3004.0</v>
      </c>
      <c r="F47" s="425">
        <v>603.0</v>
      </c>
      <c r="G47" s="433">
        <v>6505835.0</v>
      </c>
      <c r="H47" s="433">
        <v>1303421.0</v>
      </c>
      <c r="I47" s="433">
        <v>18.03</v>
      </c>
      <c r="J47" s="425">
        <v>4.68</v>
      </c>
      <c r="K47" s="433">
        <v>22.71</v>
      </c>
      <c r="L47" s="433">
        <v>235.0</v>
      </c>
      <c r="M47" s="425">
        <v>56.0</v>
      </c>
      <c r="N47" s="433">
        <v>2990.0</v>
      </c>
      <c r="O47" s="425">
        <v>509.0</v>
      </c>
      <c r="P47" s="449" t="s">
        <v>347</v>
      </c>
      <c r="Q47" s="449" t="s">
        <v>347</v>
      </c>
      <c r="R47" s="449" t="s">
        <v>347</v>
      </c>
      <c r="S47" s="446" t="s">
        <v>347</v>
      </c>
      <c r="T47" s="449" t="s">
        <v>347</v>
      </c>
      <c r="U47" s="434">
        <v>0.0</v>
      </c>
      <c r="V47" s="427">
        <v>0.0</v>
      </c>
      <c r="W47" s="434">
        <v>6.0</v>
      </c>
      <c r="X47" s="427">
        <v>2.0</v>
      </c>
      <c r="Y47" s="450" t="s">
        <v>347</v>
      </c>
      <c r="Z47" s="450" t="s">
        <v>347</v>
      </c>
      <c r="AA47" s="450" t="s">
        <v>347</v>
      </c>
      <c r="AB47" s="448" t="s">
        <v>347</v>
      </c>
      <c r="AC47" s="450" t="s">
        <v>347</v>
      </c>
      <c r="AD47" s="439" t="s">
        <v>347</v>
      </c>
      <c r="AE47" s="437" t="s">
        <v>347</v>
      </c>
      <c r="AF47" s="439" t="s">
        <v>347</v>
      </c>
      <c r="AG47" s="437" t="s">
        <v>347</v>
      </c>
      <c r="AH47" s="439" t="s">
        <v>347</v>
      </c>
      <c r="AI47" s="439" t="s">
        <v>347</v>
      </c>
      <c r="AJ47" s="439" t="s">
        <v>347</v>
      </c>
      <c r="AK47" s="437" t="s">
        <v>347</v>
      </c>
      <c r="AL47" s="439" t="s">
        <v>347</v>
      </c>
      <c r="AM47" s="438"/>
      <c r="AN47" s="438"/>
      <c r="AO47" s="438"/>
    </row>
    <row r="48">
      <c r="A48" s="423">
        <v>44288.0</v>
      </c>
      <c r="B48" s="424">
        <f t="shared" si="1"/>
        <v>9.623728814</v>
      </c>
      <c r="C48" s="424">
        <v>322.0</v>
      </c>
      <c r="D48" s="425">
        <v>78.0</v>
      </c>
      <c r="E48" s="424">
        <v>2769.0</v>
      </c>
      <c r="F48" s="425">
        <v>542.0</v>
      </c>
      <c r="G48" s="424">
        <v>5202414.0</v>
      </c>
      <c r="H48" s="424">
        <v>1167925.0</v>
      </c>
      <c r="I48" s="424">
        <v>27.57</v>
      </c>
      <c r="J48" s="425">
        <v>6.68</v>
      </c>
      <c r="K48" s="424">
        <v>34.25</v>
      </c>
      <c r="L48" s="424">
        <v>320.0</v>
      </c>
      <c r="M48" s="425">
        <v>76.0</v>
      </c>
      <c r="N48" s="424">
        <v>2755.0</v>
      </c>
      <c r="O48" s="425">
        <v>453.0</v>
      </c>
      <c r="P48" s="445" t="s">
        <v>347</v>
      </c>
      <c r="Q48" s="445" t="s">
        <v>347</v>
      </c>
      <c r="R48" s="445" t="s">
        <v>347</v>
      </c>
      <c r="S48" s="446" t="s">
        <v>347</v>
      </c>
      <c r="T48" s="445" t="s">
        <v>347</v>
      </c>
      <c r="U48" s="426">
        <v>1.0</v>
      </c>
      <c r="V48" s="427">
        <v>0.0</v>
      </c>
      <c r="W48" s="426">
        <v>6.0</v>
      </c>
      <c r="X48" s="427">
        <v>2.0</v>
      </c>
      <c r="Y48" s="447" t="s">
        <v>347</v>
      </c>
      <c r="Z48" s="447" t="s">
        <v>347</v>
      </c>
      <c r="AA48" s="447" t="s">
        <v>347</v>
      </c>
      <c r="AB48" s="448" t="s">
        <v>347</v>
      </c>
      <c r="AC48" s="447" t="s">
        <v>347</v>
      </c>
      <c r="AD48" s="436" t="s">
        <v>347</v>
      </c>
      <c r="AE48" s="437" t="s">
        <v>347</v>
      </c>
      <c r="AF48" s="436" t="s">
        <v>347</v>
      </c>
      <c r="AG48" s="437" t="s">
        <v>347</v>
      </c>
      <c r="AH48" s="436" t="s">
        <v>347</v>
      </c>
      <c r="AI48" s="436" t="s">
        <v>347</v>
      </c>
      <c r="AJ48" s="436" t="s">
        <v>347</v>
      </c>
      <c r="AK48" s="437" t="s">
        <v>347</v>
      </c>
      <c r="AL48" s="436" t="s">
        <v>347</v>
      </c>
      <c r="AM48" s="438"/>
      <c r="AN48" s="438"/>
      <c r="AO48" s="438"/>
    </row>
    <row r="49">
      <c r="A49" s="432">
        <v>44281.0</v>
      </c>
      <c r="B49" s="424">
        <f t="shared" si="1"/>
        <v>11.57779661</v>
      </c>
      <c r="C49" s="433">
        <v>221.0</v>
      </c>
      <c r="D49" s="425">
        <v>77.0</v>
      </c>
      <c r="E49" s="433">
        <v>2447.0</v>
      </c>
      <c r="F49" s="425">
        <v>464.0</v>
      </c>
      <c r="G49" s="433">
        <v>4034489.0</v>
      </c>
      <c r="H49" s="433">
        <v>935370.0</v>
      </c>
      <c r="I49" s="433">
        <v>23.63</v>
      </c>
      <c r="J49" s="425">
        <v>8.23</v>
      </c>
      <c r="K49" s="433">
        <v>31.86</v>
      </c>
      <c r="L49" s="433">
        <v>218.0</v>
      </c>
      <c r="M49" s="425">
        <v>54.0</v>
      </c>
      <c r="N49" s="433">
        <v>2435.0</v>
      </c>
      <c r="O49" s="425">
        <v>377.0</v>
      </c>
      <c r="P49" s="449" t="s">
        <v>347</v>
      </c>
      <c r="Q49" s="449" t="s">
        <v>347</v>
      </c>
      <c r="R49" s="449" t="s">
        <v>347</v>
      </c>
      <c r="S49" s="446" t="s">
        <v>347</v>
      </c>
      <c r="T49" s="449" t="s">
        <v>347</v>
      </c>
      <c r="U49" s="434">
        <v>0.0</v>
      </c>
      <c r="V49" s="427">
        <v>0.0</v>
      </c>
      <c r="W49" s="434">
        <v>5.0</v>
      </c>
      <c r="X49" s="427">
        <v>2.0</v>
      </c>
      <c r="Y49" s="450" t="s">
        <v>347</v>
      </c>
      <c r="Z49" s="450" t="s">
        <v>347</v>
      </c>
      <c r="AA49" s="450" t="s">
        <v>347</v>
      </c>
      <c r="AB49" s="448" t="s">
        <v>347</v>
      </c>
      <c r="AC49" s="450" t="s">
        <v>347</v>
      </c>
      <c r="AD49" s="439" t="s">
        <v>347</v>
      </c>
      <c r="AE49" s="437" t="s">
        <v>347</v>
      </c>
      <c r="AF49" s="439" t="s">
        <v>347</v>
      </c>
      <c r="AG49" s="437" t="s">
        <v>347</v>
      </c>
      <c r="AH49" s="439" t="s">
        <v>347</v>
      </c>
      <c r="AI49" s="439" t="s">
        <v>347</v>
      </c>
      <c r="AJ49" s="439" t="s">
        <v>347</v>
      </c>
      <c r="AK49" s="437" t="s">
        <v>347</v>
      </c>
      <c r="AL49" s="439" t="s">
        <v>347</v>
      </c>
      <c r="AM49" s="438"/>
      <c r="AN49" s="438"/>
      <c r="AO49" s="438"/>
    </row>
    <row r="50">
      <c r="A50" s="423">
        <v>44274.0</v>
      </c>
      <c r="B50" s="424">
        <f t="shared" si="1"/>
        <v>9.225762712</v>
      </c>
      <c r="C50" s="424">
        <v>240.0</v>
      </c>
      <c r="D50" s="425">
        <v>45.0</v>
      </c>
      <c r="E50" s="424">
        <v>2226.0</v>
      </c>
      <c r="F50" s="425">
        <v>387.0</v>
      </c>
      <c r="G50" s="424">
        <v>3099119.0</v>
      </c>
      <c r="H50" s="424">
        <v>669349.0</v>
      </c>
      <c r="I50" s="424">
        <v>35.86</v>
      </c>
      <c r="J50" s="425">
        <v>6.72</v>
      </c>
      <c r="K50" s="424">
        <v>42.58</v>
      </c>
      <c r="L50" s="424">
        <v>239.0</v>
      </c>
      <c r="M50" s="425">
        <v>42.0</v>
      </c>
      <c r="N50" s="424">
        <v>2217.0</v>
      </c>
      <c r="O50" s="425">
        <v>323.0</v>
      </c>
      <c r="P50" s="445" t="s">
        <v>347</v>
      </c>
      <c r="Q50" s="445" t="s">
        <v>347</v>
      </c>
      <c r="R50" s="445" t="s">
        <v>347</v>
      </c>
      <c r="S50" s="446" t="s">
        <v>347</v>
      </c>
      <c r="T50" s="445" t="s">
        <v>347</v>
      </c>
      <c r="U50" s="426">
        <v>0.0</v>
      </c>
      <c r="V50" s="427">
        <v>0.0</v>
      </c>
      <c r="W50" s="426">
        <v>5.0</v>
      </c>
      <c r="X50" s="427">
        <v>2.0</v>
      </c>
      <c r="Y50" s="447" t="s">
        <v>347</v>
      </c>
      <c r="Z50" s="447" t="s">
        <v>347</v>
      </c>
      <c r="AA50" s="447" t="s">
        <v>347</v>
      </c>
      <c r="AB50" s="448" t="s">
        <v>347</v>
      </c>
      <c r="AC50" s="447" t="s">
        <v>347</v>
      </c>
      <c r="AD50" s="436" t="s">
        <v>347</v>
      </c>
      <c r="AE50" s="437" t="s">
        <v>347</v>
      </c>
      <c r="AF50" s="436" t="s">
        <v>347</v>
      </c>
      <c r="AG50" s="437" t="s">
        <v>347</v>
      </c>
      <c r="AH50" s="436" t="s">
        <v>347</v>
      </c>
      <c r="AI50" s="436" t="s">
        <v>347</v>
      </c>
      <c r="AJ50" s="436" t="s">
        <v>347</v>
      </c>
      <c r="AK50" s="437" t="s">
        <v>347</v>
      </c>
      <c r="AL50" s="436" t="s">
        <v>347</v>
      </c>
      <c r="AM50" s="438"/>
      <c r="AN50" s="438"/>
      <c r="AO50" s="438"/>
    </row>
    <row r="51">
      <c r="A51" s="432">
        <v>44267.0</v>
      </c>
      <c r="B51" s="424">
        <f t="shared" si="1"/>
        <v>21.31661017</v>
      </c>
      <c r="C51" s="433">
        <v>217.0</v>
      </c>
      <c r="D51" s="425">
        <v>81.0</v>
      </c>
      <c r="E51" s="433">
        <v>1986.0</v>
      </c>
      <c r="F51" s="425">
        <v>342.0</v>
      </c>
      <c r="G51" s="433">
        <v>2429770.0</v>
      </c>
      <c r="H51" s="433">
        <v>508652.0</v>
      </c>
      <c r="I51" s="433">
        <v>42.66</v>
      </c>
      <c r="J51" s="425">
        <v>15.92</v>
      </c>
      <c r="K51" s="433">
        <v>58.59</v>
      </c>
      <c r="L51" s="433">
        <v>216.0</v>
      </c>
      <c r="M51" s="425">
        <v>50.0</v>
      </c>
      <c r="N51" s="433">
        <v>1978.0</v>
      </c>
      <c r="O51" s="425">
        <v>281.0</v>
      </c>
      <c r="P51" s="449" t="s">
        <v>347</v>
      </c>
      <c r="Q51" s="449" t="s">
        <v>347</v>
      </c>
      <c r="R51" s="449" t="s">
        <v>347</v>
      </c>
      <c r="S51" s="446" t="s">
        <v>347</v>
      </c>
      <c r="T51" s="449" t="s">
        <v>347</v>
      </c>
      <c r="U51" s="434">
        <v>1.0</v>
      </c>
      <c r="V51" s="427">
        <v>1.0</v>
      </c>
      <c r="W51" s="434">
        <v>5.0</v>
      </c>
      <c r="X51" s="427">
        <v>2.0</v>
      </c>
      <c r="Y51" s="450" t="s">
        <v>347</v>
      </c>
      <c r="Z51" s="450" t="s">
        <v>347</v>
      </c>
      <c r="AA51" s="450" t="s">
        <v>347</v>
      </c>
      <c r="AB51" s="448" t="s">
        <v>347</v>
      </c>
      <c r="AC51" s="450" t="s">
        <v>347</v>
      </c>
      <c r="AD51" s="439" t="s">
        <v>347</v>
      </c>
      <c r="AE51" s="437" t="s">
        <v>347</v>
      </c>
      <c r="AF51" s="439" t="s">
        <v>347</v>
      </c>
      <c r="AG51" s="437" t="s">
        <v>347</v>
      </c>
      <c r="AH51" s="439" t="s">
        <v>347</v>
      </c>
      <c r="AI51" s="439" t="s">
        <v>347</v>
      </c>
      <c r="AJ51" s="439" t="s">
        <v>347</v>
      </c>
      <c r="AK51" s="437" t="s">
        <v>347</v>
      </c>
      <c r="AL51" s="439" t="s">
        <v>347</v>
      </c>
      <c r="AM51" s="438"/>
      <c r="AN51" s="438"/>
      <c r="AO51" s="438"/>
    </row>
    <row r="52">
      <c r="A52" s="423">
        <v>44260.0</v>
      </c>
      <c r="B52" s="424">
        <f t="shared" si="1"/>
        <v>11.14542373</v>
      </c>
      <c r="C52" s="424">
        <v>259.0</v>
      </c>
      <c r="D52" s="425">
        <v>34.0</v>
      </c>
      <c r="E52" s="424">
        <v>1769.0</v>
      </c>
      <c r="F52" s="425">
        <v>261.0</v>
      </c>
      <c r="G52" s="424">
        <v>1921118.0</v>
      </c>
      <c r="H52" s="424">
        <v>398074.0</v>
      </c>
      <c r="I52" s="424">
        <v>65.06</v>
      </c>
      <c r="J52" s="425">
        <v>8.54</v>
      </c>
      <c r="K52" s="424">
        <v>73.6</v>
      </c>
      <c r="L52" s="424">
        <v>258.0</v>
      </c>
      <c r="M52" s="425">
        <v>33.0</v>
      </c>
      <c r="N52" s="424">
        <v>1762.0</v>
      </c>
      <c r="O52" s="425">
        <v>231.0</v>
      </c>
      <c r="P52" s="445" t="s">
        <v>347</v>
      </c>
      <c r="Q52" s="445" t="s">
        <v>347</v>
      </c>
      <c r="R52" s="445" t="s">
        <v>347</v>
      </c>
      <c r="S52" s="446" t="s">
        <v>347</v>
      </c>
      <c r="T52" s="445" t="s">
        <v>347</v>
      </c>
      <c r="U52" s="426">
        <v>1.0</v>
      </c>
      <c r="V52" s="427">
        <v>0.0</v>
      </c>
      <c r="W52" s="426">
        <v>4.0</v>
      </c>
      <c r="X52" s="427">
        <v>1.0</v>
      </c>
      <c r="Y52" s="447" t="s">
        <v>347</v>
      </c>
      <c r="Z52" s="447" t="s">
        <v>347</v>
      </c>
      <c r="AA52" s="447" t="s">
        <v>347</v>
      </c>
      <c r="AB52" s="448" t="s">
        <v>347</v>
      </c>
      <c r="AC52" s="447" t="s">
        <v>347</v>
      </c>
      <c r="AD52" s="436" t="s">
        <v>347</v>
      </c>
      <c r="AE52" s="437" t="s">
        <v>347</v>
      </c>
      <c r="AF52" s="436" t="s">
        <v>347</v>
      </c>
      <c r="AG52" s="437" t="s">
        <v>347</v>
      </c>
      <c r="AH52" s="436" t="s">
        <v>347</v>
      </c>
      <c r="AI52" s="436" t="s">
        <v>347</v>
      </c>
      <c r="AJ52" s="436" t="s">
        <v>347</v>
      </c>
      <c r="AK52" s="437" t="s">
        <v>347</v>
      </c>
      <c r="AL52" s="436" t="s">
        <v>347</v>
      </c>
      <c r="AM52" s="438"/>
      <c r="AN52" s="438"/>
      <c r="AO52" s="438"/>
    </row>
    <row r="53">
      <c r="A53" s="432">
        <v>44253.0</v>
      </c>
      <c r="B53" s="424">
        <f t="shared" si="1"/>
        <v>17.89830508</v>
      </c>
      <c r="C53" s="433">
        <v>203.0</v>
      </c>
      <c r="D53" s="425">
        <v>34.0</v>
      </c>
      <c r="E53" s="433">
        <v>1510.0</v>
      </c>
      <c r="F53" s="425">
        <v>227.0</v>
      </c>
      <c r="G53" s="433">
        <v>1523044.0</v>
      </c>
      <c r="H53" s="433">
        <v>241478.0</v>
      </c>
      <c r="I53" s="433">
        <v>84.07</v>
      </c>
      <c r="J53" s="425">
        <v>14.08</v>
      </c>
      <c r="K53" s="433">
        <v>98.15</v>
      </c>
      <c r="L53" s="433">
        <v>202.0</v>
      </c>
      <c r="M53" s="425">
        <v>32.0</v>
      </c>
      <c r="N53" s="433">
        <v>1504.0</v>
      </c>
      <c r="O53" s="425">
        <v>198.0</v>
      </c>
      <c r="P53" s="449" t="s">
        <v>347</v>
      </c>
      <c r="Q53" s="449" t="s">
        <v>347</v>
      </c>
      <c r="R53" s="449" t="s">
        <v>347</v>
      </c>
      <c r="S53" s="446" t="s">
        <v>347</v>
      </c>
      <c r="T53" s="449" t="s">
        <v>347</v>
      </c>
      <c r="U53" s="434">
        <v>0.0</v>
      </c>
      <c r="V53" s="427">
        <v>0.0</v>
      </c>
      <c r="W53" s="434">
        <v>3.0</v>
      </c>
      <c r="X53" s="427">
        <v>1.0</v>
      </c>
      <c r="Y53" s="450" t="s">
        <v>347</v>
      </c>
      <c r="Z53" s="450" t="s">
        <v>347</v>
      </c>
      <c r="AA53" s="450" t="s">
        <v>347</v>
      </c>
      <c r="AB53" s="448" t="s">
        <v>347</v>
      </c>
      <c r="AC53" s="450" t="s">
        <v>347</v>
      </c>
      <c r="AD53" s="439" t="s">
        <v>347</v>
      </c>
      <c r="AE53" s="437" t="s">
        <v>347</v>
      </c>
      <c r="AF53" s="439" t="s">
        <v>347</v>
      </c>
      <c r="AG53" s="437" t="s">
        <v>347</v>
      </c>
      <c r="AH53" s="439" t="s">
        <v>347</v>
      </c>
      <c r="AI53" s="439" t="s">
        <v>347</v>
      </c>
      <c r="AJ53" s="439" t="s">
        <v>347</v>
      </c>
      <c r="AK53" s="437" t="s">
        <v>347</v>
      </c>
      <c r="AL53" s="439" t="s">
        <v>347</v>
      </c>
      <c r="AM53" s="438"/>
      <c r="AN53" s="438"/>
      <c r="AO53" s="438"/>
    </row>
    <row r="54">
      <c r="A54" s="423">
        <v>44246.0</v>
      </c>
      <c r="B54" s="424">
        <f t="shared" si="1"/>
        <v>22.24644068</v>
      </c>
      <c r="C54" s="424">
        <v>501.0</v>
      </c>
      <c r="D54" s="425">
        <v>37.0</v>
      </c>
      <c r="E54" s="424">
        <v>1307.0</v>
      </c>
      <c r="F54" s="425">
        <v>193.0</v>
      </c>
      <c r="G54" s="424">
        <v>1281566.0</v>
      </c>
      <c r="H54" s="424">
        <v>205789.0</v>
      </c>
      <c r="I54" s="424">
        <v>243.45</v>
      </c>
      <c r="J54" s="425">
        <v>17.98</v>
      </c>
      <c r="K54" s="424">
        <v>261.43</v>
      </c>
      <c r="L54" s="424">
        <v>499.0</v>
      </c>
      <c r="M54" s="425">
        <v>36.0</v>
      </c>
      <c r="N54" s="424">
        <v>1302.0</v>
      </c>
      <c r="O54" s="425">
        <v>166.0</v>
      </c>
      <c r="P54" s="445" t="s">
        <v>347</v>
      </c>
      <c r="Q54" s="445" t="s">
        <v>347</v>
      </c>
      <c r="R54" s="445" t="s">
        <v>347</v>
      </c>
      <c r="S54" s="446" t="s">
        <v>347</v>
      </c>
      <c r="T54" s="445" t="s">
        <v>347</v>
      </c>
      <c r="U54" s="426">
        <v>2.0</v>
      </c>
      <c r="V54" s="427">
        <v>0.0</v>
      </c>
      <c r="W54" s="426">
        <v>3.0</v>
      </c>
      <c r="X54" s="427">
        <v>1.0</v>
      </c>
      <c r="Y54" s="447" t="s">
        <v>347</v>
      </c>
      <c r="Z54" s="447" t="s">
        <v>347</v>
      </c>
      <c r="AA54" s="447" t="s">
        <v>347</v>
      </c>
      <c r="AB54" s="448" t="s">
        <v>347</v>
      </c>
      <c r="AC54" s="447" t="s">
        <v>347</v>
      </c>
      <c r="AD54" s="436" t="s">
        <v>347</v>
      </c>
      <c r="AE54" s="437" t="s">
        <v>347</v>
      </c>
      <c r="AF54" s="436" t="s">
        <v>347</v>
      </c>
      <c r="AG54" s="437" t="s">
        <v>347</v>
      </c>
      <c r="AH54" s="436" t="s">
        <v>347</v>
      </c>
      <c r="AI54" s="436" t="s">
        <v>347</v>
      </c>
      <c r="AJ54" s="436" t="s">
        <v>347</v>
      </c>
      <c r="AK54" s="437" t="s">
        <v>347</v>
      </c>
      <c r="AL54" s="436" t="s">
        <v>347</v>
      </c>
      <c r="AM54" s="438"/>
      <c r="AN54" s="438"/>
      <c r="AO54" s="438"/>
    </row>
    <row r="55">
      <c r="A55" s="432">
        <v>44239.0</v>
      </c>
      <c r="B55" s="424">
        <f t="shared" si="1"/>
        <v>58.82169492</v>
      </c>
      <c r="C55" s="433">
        <v>178.0</v>
      </c>
      <c r="D55" s="425">
        <v>50.0</v>
      </c>
      <c r="E55" s="433">
        <v>806.0</v>
      </c>
      <c r="F55" s="425">
        <v>156.0</v>
      </c>
      <c r="G55" s="433">
        <v>1075777.0</v>
      </c>
      <c r="H55" s="433">
        <v>102293.0</v>
      </c>
      <c r="I55" s="433">
        <v>174.01</v>
      </c>
      <c r="J55" s="425">
        <v>48.88</v>
      </c>
      <c r="K55" s="433">
        <v>222.89</v>
      </c>
      <c r="L55" s="433">
        <v>177.0</v>
      </c>
      <c r="M55" s="425">
        <v>36.0</v>
      </c>
      <c r="N55" s="433">
        <v>803.0</v>
      </c>
      <c r="O55" s="425">
        <v>130.0</v>
      </c>
      <c r="P55" s="449" t="s">
        <v>347</v>
      </c>
      <c r="Q55" s="449" t="s">
        <v>347</v>
      </c>
      <c r="R55" s="449" t="s">
        <v>347</v>
      </c>
      <c r="S55" s="446" t="s">
        <v>347</v>
      </c>
      <c r="T55" s="449" t="s">
        <v>347</v>
      </c>
      <c r="U55" s="434">
        <v>0.0</v>
      </c>
      <c r="V55" s="427">
        <v>0.0</v>
      </c>
      <c r="W55" s="434">
        <v>1.0</v>
      </c>
      <c r="X55" s="427">
        <v>1.0</v>
      </c>
      <c r="Y55" s="450" t="s">
        <v>347</v>
      </c>
      <c r="Z55" s="450" t="s">
        <v>347</v>
      </c>
      <c r="AA55" s="450" t="s">
        <v>347</v>
      </c>
      <c r="AB55" s="448" t="s">
        <v>347</v>
      </c>
      <c r="AC55" s="450" t="s">
        <v>347</v>
      </c>
      <c r="AD55" s="439" t="s">
        <v>347</v>
      </c>
      <c r="AE55" s="437" t="s">
        <v>347</v>
      </c>
      <c r="AF55" s="439" t="s">
        <v>347</v>
      </c>
      <c r="AG55" s="437" t="s">
        <v>347</v>
      </c>
      <c r="AH55" s="439" t="s">
        <v>347</v>
      </c>
      <c r="AI55" s="439" t="s">
        <v>347</v>
      </c>
      <c r="AJ55" s="439" t="s">
        <v>347</v>
      </c>
      <c r="AK55" s="437" t="s">
        <v>347</v>
      </c>
      <c r="AL55" s="439" t="s">
        <v>347</v>
      </c>
      <c r="AM55" s="438"/>
      <c r="AN55" s="438"/>
      <c r="AO55" s="438"/>
    </row>
    <row r="56">
      <c r="A56" s="423">
        <v>44232.0</v>
      </c>
      <c r="B56" s="424">
        <f t="shared" si="1"/>
        <v>20.32576271</v>
      </c>
      <c r="C56" s="424">
        <v>249.0</v>
      </c>
      <c r="D56" s="425">
        <v>24.0</v>
      </c>
      <c r="E56" s="424">
        <v>628.0</v>
      </c>
      <c r="F56" s="425">
        <v>106.0</v>
      </c>
      <c r="G56" s="424">
        <v>973484.0</v>
      </c>
      <c r="H56" s="424">
        <v>138095.0</v>
      </c>
      <c r="I56" s="424">
        <v>180.31</v>
      </c>
      <c r="J56" s="425">
        <v>17.38</v>
      </c>
      <c r="K56" s="424">
        <v>197.69</v>
      </c>
      <c r="L56" s="424">
        <v>248.0</v>
      </c>
      <c r="M56" s="425">
        <v>22.0</v>
      </c>
      <c r="N56" s="424">
        <v>626.0</v>
      </c>
      <c r="O56" s="425">
        <v>94.0</v>
      </c>
      <c r="P56" s="445" t="s">
        <v>347</v>
      </c>
      <c r="Q56" s="445" t="s">
        <v>347</v>
      </c>
      <c r="R56" s="445" t="s">
        <v>347</v>
      </c>
      <c r="S56" s="446" t="s">
        <v>347</v>
      </c>
      <c r="T56" s="445" t="s">
        <v>347</v>
      </c>
      <c r="U56" s="426">
        <v>0.0</v>
      </c>
      <c r="V56" s="427">
        <v>1.0</v>
      </c>
      <c r="W56" s="426">
        <v>1.0</v>
      </c>
      <c r="X56" s="427">
        <v>1.0</v>
      </c>
      <c r="Y56" s="447" t="s">
        <v>347</v>
      </c>
      <c r="Z56" s="447" t="s">
        <v>347</v>
      </c>
      <c r="AA56" s="447" t="s">
        <v>347</v>
      </c>
      <c r="AB56" s="448" t="s">
        <v>347</v>
      </c>
      <c r="AC56" s="447" t="s">
        <v>347</v>
      </c>
      <c r="AD56" s="436" t="s">
        <v>347</v>
      </c>
      <c r="AE56" s="437" t="s">
        <v>347</v>
      </c>
      <c r="AF56" s="436" t="s">
        <v>347</v>
      </c>
      <c r="AG56" s="437" t="s">
        <v>347</v>
      </c>
      <c r="AH56" s="436" t="s">
        <v>347</v>
      </c>
      <c r="AI56" s="436" t="s">
        <v>347</v>
      </c>
      <c r="AJ56" s="436" t="s">
        <v>347</v>
      </c>
      <c r="AK56" s="437" t="s">
        <v>347</v>
      </c>
      <c r="AL56" s="436" t="s">
        <v>347</v>
      </c>
      <c r="AM56" s="438"/>
      <c r="AN56" s="438"/>
      <c r="AO56" s="438"/>
    </row>
    <row r="57">
      <c r="A57" s="432">
        <v>44225.0</v>
      </c>
      <c r="B57" s="424">
        <f t="shared" si="1"/>
        <v>12.60508475</v>
      </c>
      <c r="C57" s="433">
        <v>203.0</v>
      </c>
      <c r="D57" s="425">
        <v>27.0</v>
      </c>
      <c r="E57" s="433">
        <v>379.0</v>
      </c>
      <c r="F57" s="425">
        <v>82.0</v>
      </c>
      <c r="G57" s="433">
        <v>835389.0</v>
      </c>
      <c r="H57" s="433">
        <v>243167.0</v>
      </c>
      <c r="I57" s="433">
        <v>83.48</v>
      </c>
      <c r="J57" s="425">
        <v>11.1</v>
      </c>
      <c r="K57" s="433">
        <v>94.59</v>
      </c>
      <c r="L57" s="433">
        <v>202.0</v>
      </c>
      <c r="M57" s="425">
        <v>24.0</v>
      </c>
      <c r="N57" s="433">
        <v>378.0</v>
      </c>
      <c r="O57" s="425">
        <v>72.0</v>
      </c>
      <c r="P57" s="449" t="s">
        <v>347</v>
      </c>
      <c r="Q57" s="449" t="s">
        <v>347</v>
      </c>
      <c r="R57" s="449" t="s">
        <v>347</v>
      </c>
      <c r="S57" s="446" t="s">
        <v>347</v>
      </c>
      <c r="T57" s="449" t="s">
        <v>347</v>
      </c>
      <c r="U57" s="434">
        <v>1.0</v>
      </c>
      <c r="V57" s="427">
        <v>0.0</v>
      </c>
      <c r="W57" s="434">
        <v>1.0</v>
      </c>
      <c r="X57" s="427">
        <v>0.0</v>
      </c>
      <c r="Y57" s="450" t="s">
        <v>347</v>
      </c>
      <c r="Z57" s="450" t="s">
        <v>347</v>
      </c>
      <c r="AA57" s="450" t="s">
        <v>347</v>
      </c>
      <c r="AB57" s="448" t="s">
        <v>347</v>
      </c>
      <c r="AC57" s="450" t="s">
        <v>347</v>
      </c>
      <c r="AD57" s="439" t="s">
        <v>347</v>
      </c>
      <c r="AE57" s="437" t="s">
        <v>347</v>
      </c>
      <c r="AF57" s="439" t="s">
        <v>347</v>
      </c>
      <c r="AG57" s="437" t="s">
        <v>347</v>
      </c>
      <c r="AH57" s="439" t="s">
        <v>347</v>
      </c>
      <c r="AI57" s="439" t="s">
        <v>347</v>
      </c>
      <c r="AJ57" s="439" t="s">
        <v>347</v>
      </c>
      <c r="AK57" s="437" t="s">
        <v>347</v>
      </c>
      <c r="AL57" s="439" t="s">
        <v>347</v>
      </c>
      <c r="AM57" s="438"/>
      <c r="AN57" s="438"/>
      <c r="AO57" s="438"/>
    </row>
    <row r="58">
      <c r="A58" s="423">
        <v>44218.0</v>
      </c>
      <c r="B58" s="424">
        <f t="shared" si="1"/>
        <v>8.031355932</v>
      </c>
      <c r="C58" s="424">
        <v>115.0</v>
      </c>
      <c r="D58" s="425">
        <v>27.0</v>
      </c>
      <c r="E58" s="424">
        <v>176.0</v>
      </c>
      <c r="F58" s="425">
        <v>55.0</v>
      </c>
      <c r="G58" s="424">
        <v>592222.0</v>
      </c>
      <c r="H58" s="424">
        <v>370356.0</v>
      </c>
      <c r="I58" s="424">
        <v>31.05</v>
      </c>
      <c r="J58" s="425">
        <v>7.29</v>
      </c>
      <c r="K58" s="424">
        <v>38.34</v>
      </c>
      <c r="L58" s="424">
        <v>113.0</v>
      </c>
      <c r="M58" s="425">
        <v>22.0</v>
      </c>
      <c r="N58" s="424">
        <v>176.0</v>
      </c>
      <c r="O58" s="425">
        <v>48.0</v>
      </c>
      <c r="P58" s="445" t="s">
        <v>347</v>
      </c>
      <c r="Q58" s="445" t="s">
        <v>347</v>
      </c>
      <c r="R58" s="445" t="s">
        <v>347</v>
      </c>
      <c r="S58" s="446" t="s">
        <v>347</v>
      </c>
      <c r="T58" s="445" t="s">
        <v>347</v>
      </c>
      <c r="U58" s="426">
        <v>0.0</v>
      </c>
      <c r="V58" s="427">
        <v>0.0</v>
      </c>
      <c r="W58" s="426">
        <v>0.0</v>
      </c>
      <c r="X58" s="427">
        <v>0.0</v>
      </c>
      <c r="Y58" s="447" t="s">
        <v>347</v>
      </c>
      <c r="Z58" s="447" t="s">
        <v>347</v>
      </c>
      <c r="AA58" s="447" t="s">
        <v>347</v>
      </c>
      <c r="AB58" s="448" t="s">
        <v>347</v>
      </c>
      <c r="AC58" s="447" t="s">
        <v>347</v>
      </c>
      <c r="AD58" s="436" t="s">
        <v>347</v>
      </c>
      <c r="AE58" s="437" t="s">
        <v>347</v>
      </c>
      <c r="AF58" s="436" t="s">
        <v>347</v>
      </c>
      <c r="AG58" s="437" t="s">
        <v>347</v>
      </c>
      <c r="AH58" s="436" t="s">
        <v>347</v>
      </c>
      <c r="AI58" s="436" t="s">
        <v>347</v>
      </c>
      <c r="AJ58" s="436" t="s">
        <v>347</v>
      </c>
      <c r="AK58" s="437" t="s">
        <v>347</v>
      </c>
      <c r="AL58" s="436" t="s">
        <v>347</v>
      </c>
      <c r="AM58" s="438"/>
      <c r="AN58" s="438"/>
      <c r="AO58" s="438"/>
    </row>
    <row r="59">
      <c r="A59" s="432">
        <v>44211.0</v>
      </c>
      <c r="B59" s="424">
        <f t="shared" si="1"/>
        <v>13.7959322</v>
      </c>
      <c r="C59" s="433">
        <v>46.0</v>
      </c>
      <c r="D59" s="425">
        <v>18.0</v>
      </c>
      <c r="E59" s="433">
        <v>61.0</v>
      </c>
      <c r="F59" s="425">
        <v>28.0</v>
      </c>
      <c r="G59" s="433">
        <v>221866.0</v>
      </c>
      <c r="H59" s="433">
        <v>139354.0</v>
      </c>
      <c r="I59" s="433">
        <v>33.01</v>
      </c>
      <c r="J59" s="425">
        <v>12.92</v>
      </c>
      <c r="K59" s="433">
        <v>45.93</v>
      </c>
      <c r="L59" s="433">
        <v>48.0</v>
      </c>
      <c r="M59" s="425">
        <v>17.0</v>
      </c>
      <c r="N59" s="433">
        <v>63.0</v>
      </c>
      <c r="O59" s="425">
        <v>26.0</v>
      </c>
      <c r="P59" s="449" t="s">
        <v>347</v>
      </c>
      <c r="Q59" s="449" t="s">
        <v>347</v>
      </c>
      <c r="R59" s="449" t="s">
        <v>347</v>
      </c>
      <c r="S59" s="446" t="s">
        <v>347</v>
      </c>
      <c r="T59" s="449" t="s">
        <v>347</v>
      </c>
      <c r="U59" s="434">
        <v>0.0</v>
      </c>
      <c r="V59" s="427">
        <v>0.0</v>
      </c>
      <c r="W59" s="434">
        <v>0.0</v>
      </c>
      <c r="X59" s="427">
        <v>0.0</v>
      </c>
      <c r="Y59" s="450" t="s">
        <v>347</v>
      </c>
      <c r="Z59" s="450" t="s">
        <v>347</v>
      </c>
      <c r="AA59" s="450" t="s">
        <v>347</v>
      </c>
      <c r="AB59" s="448" t="s">
        <v>347</v>
      </c>
      <c r="AC59" s="450" t="s">
        <v>347</v>
      </c>
      <c r="AD59" s="439" t="s">
        <v>347</v>
      </c>
      <c r="AE59" s="437" t="s">
        <v>347</v>
      </c>
      <c r="AF59" s="439" t="s">
        <v>347</v>
      </c>
      <c r="AG59" s="437" t="s">
        <v>347</v>
      </c>
      <c r="AH59" s="439" t="s">
        <v>347</v>
      </c>
      <c r="AI59" s="439" t="s">
        <v>347</v>
      </c>
      <c r="AJ59" s="439" t="s">
        <v>347</v>
      </c>
      <c r="AK59" s="437" t="s">
        <v>347</v>
      </c>
      <c r="AL59" s="439" t="s">
        <v>347</v>
      </c>
      <c r="AM59" s="438"/>
      <c r="AN59" s="438"/>
      <c r="AO59" s="438"/>
    </row>
    <row r="60">
      <c r="A60" s="423">
        <v>44204.0</v>
      </c>
      <c r="B60" s="424">
        <f t="shared" si="1"/>
        <v>7.516440678</v>
      </c>
      <c r="C60" s="424">
        <v>10.0</v>
      </c>
      <c r="D60" s="425">
        <v>6.0</v>
      </c>
      <c r="E60" s="424">
        <v>15.0</v>
      </c>
      <c r="F60" s="425">
        <v>10.0</v>
      </c>
      <c r="G60" s="424">
        <v>82512.0</v>
      </c>
      <c r="H60" s="424">
        <v>82512.0</v>
      </c>
      <c r="I60" s="424">
        <v>12.12</v>
      </c>
      <c r="J60" s="425">
        <v>7.27</v>
      </c>
      <c r="K60" s="424">
        <v>19.39</v>
      </c>
      <c r="L60" s="424">
        <v>10.0</v>
      </c>
      <c r="M60" s="425">
        <v>6.0</v>
      </c>
      <c r="N60" s="424">
        <v>15.0</v>
      </c>
      <c r="O60" s="425">
        <v>9.0</v>
      </c>
      <c r="P60" s="445" t="s">
        <v>347</v>
      </c>
      <c r="Q60" s="445" t="s">
        <v>347</v>
      </c>
      <c r="R60" s="445" t="s">
        <v>347</v>
      </c>
      <c r="S60" s="446" t="s">
        <v>347</v>
      </c>
      <c r="T60" s="445" t="s">
        <v>347</v>
      </c>
      <c r="U60" s="426">
        <v>0.0</v>
      </c>
      <c r="V60" s="427">
        <v>0.0</v>
      </c>
      <c r="W60" s="426">
        <v>0.0</v>
      </c>
      <c r="X60" s="427">
        <v>0.0</v>
      </c>
      <c r="Y60" s="447" t="s">
        <v>347</v>
      </c>
      <c r="Z60" s="447" t="s">
        <v>347</v>
      </c>
      <c r="AA60" s="447" t="s">
        <v>347</v>
      </c>
      <c r="AB60" s="448" t="s">
        <v>347</v>
      </c>
      <c r="AC60" s="447" t="s">
        <v>347</v>
      </c>
      <c r="AD60" s="436" t="s">
        <v>347</v>
      </c>
      <c r="AE60" s="437" t="s">
        <v>347</v>
      </c>
      <c r="AF60" s="436" t="s">
        <v>347</v>
      </c>
      <c r="AG60" s="437" t="s">
        <v>347</v>
      </c>
      <c r="AH60" s="436" t="s">
        <v>347</v>
      </c>
      <c r="AI60" s="436" t="s">
        <v>347</v>
      </c>
      <c r="AJ60" s="436" t="s">
        <v>347</v>
      </c>
      <c r="AK60" s="437" t="s">
        <v>347</v>
      </c>
      <c r="AL60" s="436" t="s">
        <v>347</v>
      </c>
      <c r="AM60" s="438"/>
      <c r="AN60" s="438"/>
      <c r="AO60" s="438"/>
    </row>
    <row r="61">
      <c r="A61" s="432">
        <v>44197.0</v>
      </c>
      <c r="B61" s="424">
        <f t="shared" si="1"/>
        <v>7.27</v>
      </c>
      <c r="C61" s="433">
        <v>5.0</v>
      </c>
      <c r="D61" s="425">
        <v>4.0</v>
      </c>
      <c r="E61" s="433">
        <v>5.0</v>
      </c>
      <c r="F61" s="425">
        <v>4.0</v>
      </c>
      <c r="G61" s="449" t="s">
        <v>347</v>
      </c>
      <c r="H61" s="449" t="s">
        <v>347</v>
      </c>
      <c r="I61" s="449" t="s">
        <v>347</v>
      </c>
      <c r="J61" s="425">
        <v>7.27</v>
      </c>
      <c r="K61" s="449" t="s">
        <v>347</v>
      </c>
      <c r="L61" s="433">
        <v>5.0</v>
      </c>
      <c r="M61" s="425">
        <v>2.0</v>
      </c>
      <c r="N61" s="433">
        <v>5.0</v>
      </c>
      <c r="O61" s="425">
        <v>3.0</v>
      </c>
      <c r="P61" s="449" t="s">
        <v>347</v>
      </c>
      <c r="Q61" s="449" t="s">
        <v>347</v>
      </c>
      <c r="R61" s="449" t="s">
        <v>347</v>
      </c>
      <c r="S61" s="446" t="s">
        <v>347</v>
      </c>
      <c r="T61" s="449" t="s">
        <v>347</v>
      </c>
      <c r="U61" s="434">
        <v>0.0</v>
      </c>
      <c r="V61" s="427">
        <v>0.0</v>
      </c>
      <c r="W61" s="434">
        <v>0.0</v>
      </c>
      <c r="X61" s="427">
        <v>0.0</v>
      </c>
      <c r="Y61" s="450" t="s">
        <v>347</v>
      </c>
      <c r="Z61" s="450" t="s">
        <v>347</v>
      </c>
      <c r="AA61" s="450" t="s">
        <v>347</v>
      </c>
      <c r="AB61" s="448" t="s">
        <v>347</v>
      </c>
      <c r="AC61" s="450" t="s">
        <v>347</v>
      </c>
      <c r="AD61" s="439" t="s">
        <v>347</v>
      </c>
      <c r="AE61" s="437" t="s">
        <v>347</v>
      </c>
      <c r="AF61" s="439" t="s">
        <v>347</v>
      </c>
      <c r="AG61" s="437" t="s">
        <v>347</v>
      </c>
      <c r="AH61" s="439" t="s">
        <v>347</v>
      </c>
      <c r="AI61" s="439" t="s">
        <v>347</v>
      </c>
      <c r="AJ61" s="439" t="s">
        <v>347</v>
      </c>
      <c r="AK61" s="437" t="s">
        <v>347</v>
      </c>
      <c r="AL61" s="439" t="s">
        <v>347</v>
      </c>
      <c r="AM61" s="438"/>
      <c r="AN61" s="438"/>
      <c r="AO61" s="438"/>
    </row>
    <row r="62">
      <c r="A62" s="451"/>
      <c r="B62" s="452"/>
      <c r="C62" s="452"/>
      <c r="D62" s="453"/>
      <c r="E62" s="452"/>
      <c r="F62" s="453"/>
      <c r="G62" s="454"/>
      <c r="H62" s="454"/>
      <c r="I62" s="454"/>
      <c r="J62" s="455"/>
      <c r="K62" s="454"/>
      <c r="L62" s="452"/>
      <c r="M62" s="453"/>
      <c r="N62" s="452"/>
      <c r="O62" s="453"/>
      <c r="P62" s="454"/>
      <c r="Q62" s="454"/>
      <c r="R62" s="454"/>
      <c r="S62" s="455"/>
      <c r="T62" s="454"/>
      <c r="U62" s="456"/>
      <c r="V62" s="457"/>
      <c r="W62" s="456"/>
      <c r="X62" s="457"/>
      <c r="Y62" s="458"/>
      <c r="Z62" s="458"/>
      <c r="AA62" s="458"/>
      <c r="AB62" s="459"/>
      <c r="AC62" s="458"/>
      <c r="AD62" s="460"/>
      <c r="AE62" s="461"/>
      <c r="AF62" s="460"/>
      <c r="AG62" s="461"/>
      <c r="AH62" s="460"/>
      <c r="AI62" s="460"/>
      <c r="AJ62" s="460"/>
      <c r="AK62" s="461"/>
      <c r="AL62" s="460"/>
      <c r="AM62" s="438"/>
      <c r="AN62" s="438"/>
      <c r="AO62" s="438"/>
    </row>
    <row r="63">
      <c r="A63" s="462" t="s">
        <v>348</v>
      </c>
      <c r="B63" s="452"/>
      <c r="C63" s="452"/>
      <c r="D63" s="453"/>
      <c r="E63" s="452"/>
      <c r="F63" s="453"/>
      <c r="G63" s="454"/>
      <c r="H63" s="454"/>
      <c r="I63" s="454"/>
      <c r="J63" s="455"/>
      <c r="K63" s="454"/>
      <c r="L63" s="452"/>
      <c r="M63" s="453"/>
      <c r="N63" s="452"/>
      <c r="O63" s="453"/>
      <c r="P63" s="454"/>
      <c r="Q63" s="454"/>
      <c r="R63" s="454"/>
      <c r="S63" s="455"/>
      <c r="T63" s="454"/>
      <c r="U63" s="456"/>
      <c r="V63" s="457"/>
      <c r="W63" s="456"/>
      <c r="X63" s="457"/>
      <c r="Y63" s="458"/>
      <c r="Z63" s="458"/>
      <c r="AA63" s="458"/>
      <c r="AB63" s="459"/>
      <c r="AC63" s="458"/>
      <c r="AD63" s="460"/>
      <c r="AE63" s="461"/>
      <c r="AF63" s="460"/>
      <c r="AG63" s="461"/>
      <c r="AH63" s="460"/>
      <c r="AI63" s="460"/>
      <c r="AJ63" s="460"/>
      <c r="AK63" s="461"/>
      <c r="AL63" s="460"/>
      <c r="AM63" s="438"/>
      <c r="AN63" s="438"/>
      <c r="AO63" s="438"/>
    </row>
    <row r="64">
      <c r="A64" s="463" t="s">
        <v>349</v>
      </c>
      <c r="B64" s="452"/>
      <c r="C64" s="452"/>
      <c r="D64" s="453"/>
      <c r="E64" s="452"/>
      <c r="F64" s="453"/>
      <c r="G64" s="454"/>
      <c r="H64" s="454"/>
      <c r="I64" s="454"/>
      <c r="J64" s="455"/>
      <c r="K64" s="454"/>
      <c r="L64" s="452"/>
      <c r="M64" s="453"/>
      <c r="N64" s="452"/>
      <c r="O64" s="453"/>
      <c r="P64" s="454"/>
      <c r="Q64" s="454"/>
      <c r="R64" s="454"/>
      <c r="S64" s="455"/>
      <c r="T64" s="454"/>
      <c r="U64" s="456"/>
      <c r="V64" s="457"/>
      <c r="W64" s="456"/>
      <c r="X64" s="457"/>
      <c r="Y64" s="458"/>
      <c r="Z64" s="458"/>
      <c r="AA64" s="458"/>
      <c r="AB64" s="459"/>
      <c r="AC64" s="458"/>
      <c r="AD64" s="460"/>
      <c r="AE64" s="461"/>
      <c r="AF64" s="460"/>
      <c r="AG64" s="461"/>
      <c r="AH64" s="460"/>
      <c r="AI64" s="460"/>
      <c r="AJ64" s="460"/>
      <c r="AK64" s="461"/>
      <c r="AL64" s="460"/>
      <c r="AM64" s="438"/>
      <c r="AN64" s="438"/>
      <c r="AO64" s="43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4" t="s">
        <v>306</v>
      </c>
      <c r="B1" s="465" t="s">
        <v>350</v>
      </c>
      <c r="C1" s="466" t="s">
        <v>351</v>
      </c>
      <c r="D1" s="465" t="s">
        <v>352</v>
      </c>
      <c r="E1" s="466" t="s">
        <v>353</v>
      </c>
      <c r="F1" s="465" t="s">
        <v>354</v>
      </c>
      <c r="G1" s="465" t="s">
        <v>355</v>
      </c>
      <c r="H1" s="465" t="s">
        <v>356</v>
      </c>
      <c r="I1" s="466" t="s">
        <v>357</v>
      </c>
      <c r="J1" s="465" t="s">
        <v>358</v>
      </c>
    </row>
    <row r="2">
      <c r="A2" s="467">
        <v>44337.0</v>
      </c>
      <c r="B2" s="468">
        <v>79.0</v>
      </c>
      <c r="C2" s="469">
        <v>139.0</v>
      </c>
      <c r="D2" s="470">
        <v>4863.0</v>
      </c>
      <c r="E2" s="471">
        <v>1126.0</v>
      </c>
      <c r="F2" s="470">
        <v>2.0328984E7</v>
      </c>
      <c r="G2" s="470">
        <v>2594662.0</v>
      </c>
      <c r="H2" s="468">
        <v>3.04</v>
      </c>
      <c r="I2" s="469">
        <v>5.36</v>
      </c>
      <c r="J2" s="468">
        <v>8.4</v>
      </c>
    </row>
    <row r="3">
      <c r="A3" s="467">
        <v>44330.0</v>
      </c>
      <c r="B3" s="468">
        <v>201.0</v>
      </c>
      <c r="C3" s="469">
        <v>98.0</v>
      </c>
      <c r="D3" s="470">
        <v>4784.0</v>
      </c>
      <c r="E3" s="471">
        <v>987.0</v>
      </c>
      <c r="F3" s="470">
        <v>1.7734322E7</v>
      </c>
      <c r="G3" s="470">
        <v>2409139.0</v>
      </c>
      <c r="H3" s="468">
        <v>8.34</v>
      </c>
      <c r="I3" s="469">
        <v>4.07</v>
      </c>
      <c r="J3" s="468">
        <v>12.41</v>
      </c>
    </row>
    <row r="4">
      <c r="A4" s="467">
        <v>44323.0</v>
      </c>
      <c r="B4" s="468">
        <v>264.0</v>
      </c>
      <c r="C4" s="469">
        <v>126.0</v>
      </c>
      <c r="D4" s="470">
        <v>4583.0</v>
      </c>
      <c r="E4" s="471">
        <v>889.0</v>
      </c>
      <c r="F4" s="470">
        <v>1.5325183E7</v>
      </c>
      <c r="G4" s="470">
        <v>1904985.0</v>
      </c>
      <c r="H4" s="468">
        <v>13.86</v>
      </c>
      <c r="I4" s="469">
        <v>6.61</v>
      </c>
      <c r="J4" s="468">
        <v>20.47</v>
      </c>
    </row>
    <row r="5">
      <c r="A5" s="472">
        <v>44316.0</v>
      </c>
      <c r="B5" s="473">
        <v>290.0</v>
      </c>
      <c r="C5" s="474">
        <v>130.0</v>
      </c>
      <c r="D5" s="475">
        <v>4319.0</v>
      </c>
      <c r="E5" s="476">
        <v>763.0</v>
      </c>
      <c r="F5" s="475">
        <v>1.3420198E7</v>
      </c>
      <c r="G5" s="475">
        <v>1893260.0</v>
      </c>
      <c r="H5" s="473">
        <v>15.32</v>
      </c>
      <c r="I5" s="474">
        <v>6.87</v>
      </c>
      <c r="J5" s="473">
        <v>22.18</v>
      </c>
    </row>
    <row r="6">
      <c r="A6" s="477">
        <v>44309.0</v>
      </c>
      <c r="B6" s="478">
        <v>398.0</v>
      </c>
      <c r="C6" s="479">
        <v>87.0</v>
      </c>
      <c r="D6" s="480">
        <v>4029.0</v>
      </c>
      <c r="E6" s="481">
        <v>633.0</v>
      </c>
      <c r="F6" s="480">
        <v>1.1526938E7</v>
      </c>
      <c r="G6" s="480">
        <v>2001206.0</v>
      </c>
      <c r="H6" s="478">
        <v>19.89</v>
      </c>
      <c r="I6" s="479">
        <v>4.35</v>
      </c>
      <c r="J6" s="478">
        <v>24.24</v>
      </c>
    </row>
    <row r="7">
      <c r="A7" s="472">
        <v>44302.0</v>
      </c>
      <c r="B7" s="473">
        <v>493.0</v>
      </c>
      <c r="C7" s="474">
        <v>66.0</v>
      </c>
      <c r="D7" s="475">
        <v>3631.0</v>
      </c>
      <c r="E7" s="476">
        <v>546.0</v>
      </c>
      <c r="F7" s="475">
        <v>9525732.0</v>
      </c>
      <c r="G7" s="475">
        <v>1956411.0</v>
      </c>
      <c r="H7" s="473">
        <v>25.2</v>
      </c>
      <c r="I7" s="474">
        <v>3.37</v>
      </c>
      <c r="J7" s="473">
        <v>28.57</v>
      </c>
    </row>
    <row r="8">
      <c r="A8" s="477">
        <v>44295.0</v>
      </c>
      <c r="B8" s="478">
        <v>253.0</v>
      </c>
      <c r="C8" s="479">
        <v>45.0</v>
      </c>
      <c r="D8" s="480">
        <v>3138.0</v>
      </c>
      <c r="E8" s="481">
        <v>480.0</v>
      </c>
      <c r="F8" s="480">
        <v>7569321.0</v>
      </c>
      <c r="G8" s="480">
        <v>1671876.0</v>
      </c>
      <c r="H8" s="478">
        <v>15.13</v>
      </c>
      <c r="I8" s="479">
        <v>2.69</v>
      </c>
      <c r="J8" s="478">
        <v>17.82</v>
      </c>
    </row>
    <row r="9">
      <c r="A9" s="472">
        <v>44288.0</v>
      </c>
      <c r="B9" s="473">
        <v>356.0</v>
      </c>
      <c r="C9" s="474">
        <v>42.0</v>
      </c>
      <c r="D9" s="475">
        <v>2885.0</v>
      </c>
      <c r="E9" s="476">
        <v>435.0</v>
      </c>
      <c r="F9" s="475">
        <v>5897445.0</v>
      </c>
      <c r="G9" s="475">
        <v>1096514.0</v>
      </c>
      <c r="H9" s="473">
        <v>32.47</v>
      </c>
      <c r="I9" s="474">
        <v>3.83</v>
      </c>
      <c r="J9" s="473">
        <v>36.3</v>
      </c>
    </row>
    <row r="10">
      <c r="A10" s="477">
        <v>44281.0</v>
      </c>
      <c r="B10" s="478">
        <v>238.0</v>
      </c>
      <c r="C10" s="479">
        <v>64.0</v>
      </c>
      <c r="D10" s="480">
        <v>2529.0</v>
      </c>
      <c r="E10" s="481">
        <v>393.0</v>
      </c>
      <c r="F10" s="480">
        <v>4800931.0</v>
      </c>
      <c r="G10" s="480">
        <v>1071619.0</v>
      </c>
      <c r="H10" s="478">
        <v>22.21</v>
      </c>
      <c r="I10" s="479">
        <v>5.97</v>
      </c>
      <c r="J10" s="478">
        <v>28.18</v>
      </c>
    </row>
    <row r="11">
      <c r="A11" s="472">
        <v>44274.0</v>
      </c>
      <c r="B11" s="473">
        <v>266.0</v>
      </c>
      <c r="C11" s="474">
        <v>21.0</v>
      </c>
      <c r="D11" s="475">
        <v>2291.0</v>
      </c>
      <c r="E11" s="476">
        <v>329.0</v>
      </c>
      <c r="F11" s="475">
        <v>3729312.0</v>
      </c>
      <c r="G11" s="475">
        <v>899148.0</v>
      </c>
      <c r="H11" s="473">
        <v>29.58</v>
      </c>
      <c r="I11" s="474">
        <v>2.34</v>
      </c>
      <c r="J11" s="473">
        <v>31.92</v>
      </c>
    </row>
    <row r="12">
      <c r="A12" s="477">
        <v>44267.0</v>
      </c>
      <c r="B12" s="478">
        <v>240.0</v>
      </c>
      <c r="C12" s="479">
        <v>60.0</v>
      </c>
      <c r="D12" s="480">
        <v>2025.0</v>
      </c>
      <c r="E12" s="481">
        <v>308.0</v>
      </c>
      <c r="F12" s="480">
        <v>2830164.0</v>
      </c>
      <c r="G12" s="480">
        <v>574990.0</v>
      </c>
      <c r="H12" s="478">
        <v>41.74</v>
      </c>
      <c r="I12" s="479">
        <v>10.43</v>
      </c>
      <c r="J12" s="478">
        <v>52.17</v>
      </c>
    </row>
    <row r="13">
      <c r="A13" s="472">
        <v>44260.0</v>
      </c>
      <c r="B13" s="473">
        <v>270.0</v>
      </c>
      <c r="C13" s="474">
        <v>25.0</v>
      </c>
      <c r="D13" s="475">
        <v>1785.0</v>
      </c>
      <c r="E13" s="476">
        <v>248.0</v>
      </c>
      <c r="F13" s="475">
        <v>2255174.0</v>
      </c>
      <c r="G13" s="475">
        <v>476769.0</v>
      </c>
      <c r="H13" s="473">
        <v>56.63</v>
      </c>
      <c r="I13" s="474">
        <v>5.24</v>
      </c>
      <c r="J13" s="473">
        <v>61.87</v>
      </c>
    </row>
    <row r="14">
      <c r="A14" s="477">
        <v>44253.0</v>
      </c>
      <c r="B14" s="478">
        <v>202.0</v>
      </c>
      <c r="C14" s="479">
        <v>34.0</v>
      </c>
      <c r="D14" s="480">
        <v>1515.0</v>
      </c>
      <c r="E14" s="481">
        <v>223.0</v>
      </c>
      <c r="F14" s="480">
        <v>1778405.0</v>
      </c>
      <c r="G14" s="480">
        <v>376266.0</v>
      </c>
      <c r="H14" s="478">
        <v>53.69</v>
      </c>
      <c r="I14" s="479">
        <v>9.04</v>
      </c>
      <c r="J14" s="478">
        <v>62.72</v>
      </c>
    </row>
    <row r="15">
      <c r="A15" s="472">
        <v>44246.0</v>
      </c>
      <c r="B15" s="473">
        <v>501.0</v>
      </c>
      <c r="C15" s="474">
        <v>32.0</v>
      </c>
      <c r="D15" s="475">
        <v>1313.0</v>
      </c>
      <c r="E15" s="476">
        <v>189.0</v>
      </c>
      <c r="F15" s="475">
        <v>1402139.0</v>
      </c>
      <c r="G15" s="475">
        <v>180600.0</v>
      </c>
      <c r="H15" s="473">
        <v>277.41</v>
      </c>
      <c r="I15" s="474">
        <v>17.72</v>
      </c>
      <c r="J15" s="473">
        <v>295.13</v>
      </c>
    </row>
    <row r="16">
      <c r="A16" s="477">
        <v>44239.0</v>
      </c>
      <c r="B16" s="478">
        <v>178.0</v>
      </c>
      <c r="C16" s="479">
        <v>50.0</v>
      </c>
      <c r="D16" s="480">
        <v>812.0</v>
      </c>
      <c r="E16" s="481">
        <v>157.0</v>
      </c>
      <c r="F16" s="480">
        <v>1221539.0</v>
      </c>
      <c r="G16" s="480">
        <v>179368.0</v>
      </c>
      <c r="H16" s="478">
        <v>99.24</v>
      </c>
      <c r="I16" s="479">
        <v>27.88</v>
      </c>
      <c r="J16" s="478">
        <v>127.11</v>
      </c>
    </row>
    <row r="17">
      <c r="A17" s="472">
        <v>44232.0</v>
      </c>
      <c r="B17" s="473">
        <v>251.0</v>
      </c>
      <c r="C17" s="474">
        <v>25.0</v>
      </c>
      <c r="D17" s="475">
        <v>634.0</v>
      </c>
      <c r="E17" s="476">
        <v>107.0</v>
      </c>
      <c r="F17" s="475">
        <v>1042171.0</v>
      </c>
      <c r="G17" s="475">
        <v>104833.0</v>
      </c>
      <c r="H17" s="473">
        <v>239.43</v>
      </c>
      <c r="I17" s="474">
        <v>23.85</v>
      </c>
      <c r="J17" s="473">
        <v>263.28</v>
      </c>
    </row>
    <row r="18">
      <c r="A18" s="477">
        <v>44225.0</v>
      </c>
      <c r="B18" s="478">
        <v>207.0</v>
      </c>
      <c r="C18" s="479">
        <v>26.0</v>
      </c>
      <c r="D18" s="480">
        <v>383.0</v>
      </c>
      <c r="E18" s="481">
        <v>82.0</v>
      </c>
      <c r="F18" s="480">
        <v>937338.0</v>
      </c>
      <c r="G18" s="480">
        <v>184090.0</v>
      </c>
      <c r="H18" s="478">
        <v>112.44</v>
      </c>
      <c r="I18" s="479">
        <v>14.12</v>
      </c>
      <c r="J18" s="478">
        <v>126.57</v>
      </c>
    </row>
    <row r="19">
      <c r="A19" s="472">
        <v>44218.0</v>
      </c>
      <c r="B19" s="473">
        <v>115.0</v>
      </c>
      <c r="C19" s="474">
        <v>28.0</v>
      </c>
      <c r="D19" s="475">
        <v>176.0</v>
      </c>
      <c r="E19" s="476">
        <v>56.0</v>
      </c>
      <c r="F19" s="475">
        <v>753248.0</v>
      </c>
      <c r="G19" s="475">
        <v>151347.0</v>
      </c>
      <c r="H19" s="473">
        <v>75.98</v>
      </c>
      <c r="I19" s="474">
        <v>18.5</v>
      </c>
      <c r="J19" s="473">
        <v>94.48</v>
      </c>
    </row>
    <row r="20">
      <c r="A20" s="477">
        <v>44211.0</v>
      </c>
      <c r="B20" s="478">
        <v>46.0</v>
      </c>
      <c r="C20" s="479">
        <v>18.0</v>
      </c>
      <c r="D20" s="480">
        <v>61.0</v>
      </c>
      <c r="E20" s="481">
        <v>28.0</v>
      </c>
      <c r="F20" s="480">
        <v>601901.0</v>
      </c>
      <c r="G20" s="480">
        <v>263478.0</v>
      </c>
      <c r="H20" s="478">
        <v>17.46</v>
      </c>
      <c r="I20" s="479">
        <v>6.83</v>
      </c>
      <c r="J20" s="478">
        <v>24.29</v>
      </c>
    </row>
    <row r="21">
      <c r="A21" s="472">
        <v>44204.0</v>
      </c>
      <c r="B21" s="473">
        <v>10.0</v>
      </c>
      <c r="C21" s="474">
        <v>6.0</v>
      </c>
      <c r="D21" s="475">
        <v>15.0</v>
      </c>
      <c r="E21" s="476">
        <v>10.0</v>
      </c>
      <c r="F21" s="475">
        <v>338423.0</v>
      </c>
      <c r="G21" s="475">
        <v>223351.0</v>
      </c>
      <c r="H21" s="473">
        <v>4.48</v>
      </c>
      <c r="I21" s="474">
        <v>2.69</v>
      </c>
      <c r="J21" s="473">
        <v>7.16</v>
      </c>
    </row>
    <row r="22">
      <c r="A22" s="477">
        <v>44197.0</v>
      </c>
      <c r="B22" s="478">
        <v>5.0</v>
      </c>
      <c r="C22" s="479">
        <v>4.0</v>
      </c>
      <c r="D22" s="480">
        <v>5.0</v>
      </c>
      <c r="E22" s="481">
        <v>4.0</v>
      </c>
      <c r="F22" s="480">
        <v>115072.0</v>
      </c>
      <c r="G22" s="480">
        <v>115072.0</v>
      </c>
      <c r="H22" s="478">
        <v>4.35</v>
      </c>
      <c r="I22" s="479">
        <v>3.48</v>
      </c>
      <c r="J22" s="478">
        <v>7.82</v>
      </c>
    </row>
    <row r="23">
      <c r="A23" s="477"/>
      <c r="B23" s="478"/>
      <c r="C23" s="479"/>
      <c r="D23" s="480"/>
      <c r="E23" s="481"/>
      <c r="F23" s="480"/>
      <c r="G23" s="480"/>
      <c r="H23" s="478"/>
      <c r="I23" s="479"/>
      <c r="J23" s="478"/>
    </row>
    <row r="24">
      <c r="A24" s="477"/>
      <c r="B24" s="478"/>
      <c r="C24" s="479" t="s">
        <v>23</v>
      </c>
      <c r="D24" s="480"/>
      <c r="E24" s="481"/>
      <c r="F24" s="480"/>
      <c r="G24" s="480"/>
      <c r="H24" s="478"/>
      <c r="I24" s="479" t="s">
        <v>359</v>
      </c>
      <c r="J24" s="478"/>
    </row>
    <row r="25">
      <c r="A25" s="477"/>
      <c r="B25" s="478"/>
      <c r="C25" s="479">
        <f>SUM(C2:C4)</f>
        <v>363</v>
      </c>
      <c r="D25" s="480"/>
      <c r="E25" s="481"/>
      <c r="F25" s="480"/>
      <c r="G25" s="480"/>
      <c r="H25" s="478"/>
      <c r="I25" s="482">
        <f>AVERAGE(I2:I4)</f>
        <v>5.346666667</v>
      </c>
      <c r="J25" s="478"/>
    </row>
    <row r="26">
      <c r="A26" s="477"/>
      <c r="B26" s="478"/>
      <c r="C26" s="479"/>
      <c r="D26" s="480"/>
      <c r="E26" s="481"/>
      <c r="F26" s="480"/>
      <c r="G26" s="480"/>
      <c r="H26" s="478"/>
      <c r="I26" s="479"/>
      <c r="J26" s="478"/>
    </row>
    <row r="27">
      <c r="A27" s="477"/>
      <c r="B27" s="478"/>
      <c r="C27" s="479"/>
      <c r="D27" s="480"/>
      <c r="E27" s="481"/>
      <c r="F27" s="480"/>
      <c r="G27" s="480"/>
      <c r="H27" s="478"/>
      <c r="I27" s="479"/>
      <c r="J27" s="478"/>
    </row>
    <row r="28">
      <c r="A28" s="477"/>
      <c r="B28" s="478"/>
      <c r="C28" s="479"/>
      <c r="D28" s="480"/>
      <c r="E28" s="481"/>
      <c r="F28" s="480"/>
      <c r="G28" s="480"/>
      <c r="H28" s="478"/>
      <c r="I28" s="479"/>
      <c r="J28" s="478"/>
    </row>
    <row r="29">
      <c r="A29" s="477"/>
      <c r="B29" s="478"/>
      <c r="C29" s="479"/>
      <c r="D29" s="480"/>
      <c r="E29" s="481"/>
      <c r="F29" s="480"/>
      <c r="G29" s="480"/>
      <c r="H29" s="478"/>
      <c r="I29" s="479"/>
      <c r="J29" s="478"/>
    </row>
    <row r="30">
      <c r="A30" s="477"/>
      <c r="B30" s="478"/>
      <c r="C30" s="479"/>
      <c r="D30" s="480"/>
      <c r="E30" s="481"/>
      <c r="F30" s="480"/>
      <c r="G30" s="480"/>
      <c r="H30" s="478"/>
      <c r="I30" s="479"/>
      <c r="J30" s="478"/>
    </row>
    <row r="31">
      <c r="A31" s="477"/>
      <c r="B31" s="478"/>
      <c r="C31" s="479"/>
      <c r="D31" s="480"/>
      <c r="E31" s="481"/>
      <c r="F31" s="480"/>
      <c r="G31" s="480"/>
      <c r="H31" s="478"/>
      <c r="I31" s="479"/>
      <c r="J31" s="478"/>
    </row>
    <row r="32">
      <c r="A32" s="477"/>
      <c r="B32" s="478"/>
      <c r="C32" s="479"/>
      <c r="D32" s="480"/>
      <c r="E32" s="481"/>
      <c r="F32" s="480"/>
      <c r="G32" s="480"/>
      <c r="H32" s="478"/>
      <c r="I32" s="479"/>
      <c r="J32" s="478"/>
    </row>
    <row r="33">
      <c r="A33" s="483"/>
    </row>
    <row r="34">
      <c r="A34" s="483"/>
    </row>
    <row r="35">
      <c r="A35" s="483"/>
    </row>
    <row r="36">
      <c r="A36" s="483"/>
    </row>
    <row r="37">
      <c r="A37" s="483"/>
    </row>
    <row r="38">
      <c r="A38" s="483"/>
    </row>
    <row r="39">
      <c r="A39" s="483"/>
    </row>
    <row r="40">
      <c r="A40" s="483"/>
    </row>
    <row r="41">
      <c r="A41" s="483"/>
    </row>
    <row r="42">
      <c r="A42" s="483"/>
    </row>
    <row r="43">
      <c r="A43" s="483"/>
    </row>
    <row r="44">
      <c r="A44" s="483"/>
    </row>
    <row r="45">
      <c r="A45" s="483"/>
    </row>
    <row r="46">
      <c r="A46" s="483"/>
    </row>
    <row r="47">
      <c r="A47" s="483"/>
    </row>
    <row r="48">
      <c r="A48" s="483"/>
    </row>
    <row r="49">
      <c r="A49" s="483"/>
    </row>
    <row r="50">
      <c r="A50" s="483"/>
    </row>
    <row r="51">
      <c r="A51" s="483"/>
    </row>
    <row r="52">
      <c r="A52" s="483"/>
    </row>
    <row r="53">
      <c r="A53" s="483"/>
    </row>
    <row r="54">
      <c r="A54" s="483"/>
    </row>
    <row r="55">
      <c r="A55" s="483"/>
    </row>
    <row r="56">
      <c r="A56" s="483"/>
    </row>
    <row r="57">
      <c r="A57" s="483"/>
    </row>
    <row r="58">
      <c r="A58" s="483"/>
    </row>
    <row r="59">
      <c r="A59" s="483"/>
    </row>
    <row r="60">
      <c r="A60" s="483"/>
    </row>
    <row r="61">
      <c r="A61" s="483"/>
    </row>
    <row r="62">
      <c r="A62" s="483"/>
    </row>
    <row r="63">
      <c r="A63" s="483"/>
    </row>
    <row r="64">
      <c r="A64" s="483"/>
    </row>
    <row r="65">
      <c r="A65" s="483"/>
    </row>
    <row r="66">
      <c r="A66" s="483"/>
    </row>
    <row r="67">
      <c r="A67" s="483"/>
    </row>
    <row r="68">
      <c r="A68" s="483"/>
    </row>
    <row r="69">
      <c r="A69" s="483"/>
    </row>
    <row r="70">
      <c r="A70" s="483"/>
    </row>
    <row r="71">
      <c r="A71" s="483"/>
    </row>
    <row r="72">
      <c r="A72" s="483"/>
    </row>
    <row r="73">
      <c r="A73" s="483"/>
    </row>
    <row r="74">
      <c r="A74" s="483"/>
    </row>
    <row r="75">
      <c r="A75" s="483"/>
    </row>
    <row r="76">
      <c r="A76" s="483"/>
    </row>
    <row r="77">
      <c r="A77" s="483"/>
    </row>
    <row r="78">
      <c r="A78" s="483"/>
    </row>
    <row r="79">
      <c r="A79" s="483"/>
    </row>
    <row r="80">
      <c r="A80" s="483"/>
    </row>
    <row r="81">
      <c r="A81" s="483"/>
    </row>
    <row r="82">
      <c r="A82" s="483"/>
    </row>
    <row r="83">
      <c r="A83" s="483"/>
    </row>
    <row r="84">
      <c r="A84" s="483"/>
    </row>
    <row r="85">
      <c r="A85" s="483"/>
    </row>
    <row r="86">
      <c r="A86" s="483"/>
    </row>
    <row r="87">
      <c r="A87" s="483"/>
    </row>
    <row r="88">
      <c r="A88" s="483"/>
    </row>
    <row r="89">
      <c r="A89" s="483"/>
    </row>
    <row r="90">
      <c r="A90" s="483"/>
    </row>
    <row r="91">
      <c r="A91" s="483"/>
    </row>
    <row r="92">
      <c r="A92" s="483"/>
    </row>
    <row r="93">
      <c r="A93" s="483"/>
    </row>
    <row r="94">
      <c r="A94" s="483"/>
    </row>
    <row r="95">
      <c r="A95" s="483"/>
    </row>
    <row r="96">
      <c r="A96" s="483"/>
    </row>
    <row r="97">
      <c r="A97" s="483"/>
    </row>
    <row r="98">
      <c r="A98" s="483"/>
    </row>
    <row r="99">
      <c r="A99" s="483"/>
    </row>
    <row r="100">
      <c r="A100" s="483"/>
    </row>
    <row r="101">
      <c r="A101" s="483"/>
    </row>
    <row r="102">
      <c r="A102" s="483"/>
    </row>
    <row r="103">
      <c r="A103" s="483"/>
    </row>
    <row r="104">
      <c r="A104" s="483"/>
    </row>
    <row r="105">
      <c r="A105" s="483"/>
    </row>
    <row r="106">
      <c r="A106" s="483"/>
    </row>
    <row r="107">
      <c r="A107" s="483"/>
    </row>
    <row r="108">
      <c r="A108" s="483"/>
    </row>
    <row r="109">
      <c r="A109" s="483"/>
    </row>
    <row r="110">
      <c r="A110" s="483"/>
    </row>
    <row r="111">
      <c r="A111" s="483"/>
    </row>
    <row r="112">
      <c r="A112" s="483"/>
    </row>
    <row r="113">
      <c r="A113" s="483"/>
    </row>
    <row r="114">
      <c r="A114" s="483"/>
    </row>
    <row r="115">
      <c r="A115" s="483"/>
    </row>
    <row r="116">
      <c r="A116" s="483"/>
    </row>
    <row r="117">
      <c r="A117" s="483"/>
    </row>
    <row r="118">
      <c r="A118" s="483"/>
    </row>
    <row r="119">
      <c r="A119" s="483"/>
    </row>
    <row r="120">
      <c r="A120" s="483"/>
    </row>
    <row r="121">
      <c r="A121" s="483"/>
    </row>
    <row r="122">
      <c r="A122" s="483"/>
    </row>
    <row r="123">
      <c r="A123" s="483"/>
    </row>
    <row r="124">
      <c r="A124" s="483"/>
    </row>
    <row r="125">
      <c r="A125" s="483"/>
    </row>
    <row r="126">
      <c r="A126" s="483"/>
    </row>
    <row r="127">
      <c r="A127" s="483"/>
    </row>
    <row r="128">
      <c r="A128" s="483"/>
    </row>
    <row r="129">
      <c r="A129" s="483"/>
    </row>
    <row r="130">
      <c r="A130" s="483"/>
    </row>
    <row r="131">
      <c r="A131" s="483"/>
    </row>
    <row r="132">
      <c r="A132" s="483"/>
    </row>
    <row r="133">
      <c r="A133" s="483"/>
    </row>
    <row r="134">
      <c r="A134" s="483"/>
    </row>
    <row r="135">
      <c r="A135" s="483"/>
    </row>
    <row r="136">
      <c r="A136" s="483"/>
    </row>
    <row r="137">
      <c r="A137" s="483"/>
    </row>
    <row r="138">
      <c r="A138" s="483"/>
    </row>
    <row r="139">
      <c r="A139" s="483"/>
    </row>
    <row r="140">
      <c r="A140" s="483"/>
    </row>
    <row r="141">
      <c r="A141" s="483"/>
    </row>
    <row r="142">
      <c r="A142" s="483"/>
    </row>
    <row r="143">
      <c r="A143" s="483"/>
    </row>
    <row r="144">
      <c r="A144" s="483"/>
    </row>
    <row r="145">
      <c r="A145" s="483"/>
    </row>
    <row r="146">
      <c r="A146" s="483"/>
    </row>
    <row r="147">
      <c r="A147" s="483"/>
    </row>
    <row r="148">
      <c r="A148" s="483"/>
    </row>
    <row r="149">
      <c r="A149" s="483"/>
    </row>
    <row r="150">
      <c r="A150" s="483"/>
    </row>
    <row r="151">
      <c r="A151" s="483"/>
    </row>
    <row r="152">
      <c r="A152" s="483"/>
    </row>
    <row r="153">
      <c r="A153" s="483"/>
    </row>
    <row r="154">
      <c r="A154" s="483"/>
    </row>
    <row r="155">
      <c r="A155" s="483"/>
    </row>
    <row r="156">
      <c r="A156" s="483"/>
    </row>
    <row r="157">
      <c r="A157" s="483"/>
    </row>
    <row r="158">
      <c r="A158" s="483"/>
    </row>
    <row r="159">
      <c r="A159" s="483"/>
    </row>
    <row r="160">
      <c r="A160" s="483"/>
    </row>
    <row r="161">
      <c r="A161" s="483"/>
    </row>
    <row r="162">
      <c r="A162" s="483"/>
    </row>
    <row r="163">
      <c r="A163" s="483"/>
    </row>
    <row r="164">
      <c r="A164" s="483"/>
    </row>
    <row r="165">
      <c r="A165" s="483"/>
    </row>
    <row r="166">
      <c r="A166" s="483"/>
    </row>
    <row r="167">
      <c r="A167" s="483"/>
    </row>
    <row r="168">
      <c r="A168" s="483"/>
    </row>
    <row r="169">
      <c r="A169" s="483"/>
    </row>
    <row r="170">
      <c r="A170" s="483"/>
    </row>
    <row r="171">
      <c r="A171" s="483"/>
    </row>
    <row r="172">
      <c r="A172" s="483"/>
    </row>
    <row r="173">
      <c r="A173" s="483"/>
    </row>
    <row r="174">
      <c r="A174" s="483"/>
    </row>
    <row r="175">
      <c r="A175" s="483"/>
    </row>
    <row r="176">
      <c r="A176" s="483"/>
    </row>
    <row r="177">
      <c r="A177" s="483"/>
    </row>
    <row r="178">
      <c r="A178" s="483"/>
    </row>
    <row r="179">
      <c r="A179" s="483"/>
    </row>
    <row r="180">
      <c r="A180" s="483"/>
    </row>
    <row r="181">
      <c r="A181" s="483"/>
    </row>
    <row r="182">
      <c r="A182" s="483"/>
    </row>
    <row r="183">
      <c r="A183" s="483"/>
    </row>
    <row r="184">
      <c r="A184" s="483"/>
    </row>
    <row r="185">
      <c r="A185" s="483"/>
    </row>
    <row r="186">
      <c r="A186" s="483"/>
    </row>
    <row r="187">
      <c r="A187" s="483"/>
    </row>
    <row r="188">
      <c r="A188" s="483"/>
    </row>
    <row r="189">
      <c r="A189" s="483"/>
    </row>
    <row r="190">
      <c r="A190" s="483"/>
    </row>
    <row r="191">
      <c r="A191" s="483"/>
    </row>
    <row r="192">
      <c r="A192" s="483"/>
    </row>
    <row r="193">
      <c r="A193" s="483"/>
    </row>
    <row r="194">
      <c r="A194" s="483"/>
    </row>
    <row r="195">
      <c r="A195" s="483"/>
    </row>
    <row r="196">
      <c r="A196" s="483"/>
    </row>
    <row r="197">
      <c r="A197" s="483"/>
    </row>
    <row r="198">
      <c r="A198" s="483"/>
    </row>
    <row r="199">
      <c r="A199" s="483"/>
    </row>
    <row r="200">
      <c r="A200" s="483"/>
    </row>
    <row r="201">
      <c r="A201" s="483"/>
    </row>
    <row r="202">
      <c r="A202" s="483"/>
    </row>
    <row r="203">
      <c r="A203" s="483"/>
    </row>
    <row r="204">
      <c r="A204" s="483"/>
    </row>
    <row r="205">
      <c r="A205" s="483"/>
    </row>
    <row r="206">
      <c r="A206" s="483"/>
    </row>
    <row r="207">
      <c r="A207" s="483"/>
    </row>
    <row r="208">
      <c r="A208" s="483"/>
    </row>
    <row r="209">
      <c r="A209" s="483"/>
    </row>
    <row r="210">
      <c r="A210" s="483"/>
    </row>
    <row r="211">
      <c r="A211" s="483"/>
    </row>
    <row r="212">
      <c r="A212" s="483"/>
    </row>
    <row r="213">
      <c r="A213" s="483"/>
    </row>
    <row r="214">
      <c r="A214" s="483"/>
    </row>
    <row r="215">
      <c r="A215" s="483"/>
    </row>
    <row r="216">
      <c r="A216" s="483"/>
    </row>
    <row r="217">
      <c r="A217" s="483"/>
    </row>
    <row r="218">
      <c r="A218" s="483"/>
    </row>
    <row r="219">
      <c r="A219" s="483"/>
    </row>
    <row r="220">
      <c r="A220" s="483"/>
    </row>
    <row r="221">
      <c r="A221" s="483"/>
    </row>
    <row r="222">
      <c r="A222" s="483"/>
    </row>
    <row r="223">
      <c r="A223" s="483"/>
    </row>
    <row r="224">
      <c r="A224" s="483"/>
    </row>
    <row r="225">
      <c r="A225" s="483"/>
    </row>
    <row r="226">
      <c r="A226" s="483"/>
    </row>
    <row r="227">
      <c r="A227" s="483"/>
    </row>
    <row r="228">
      <c r="A228" s="483"/>
    </row>
    <row r="229">
      <c r="A229" s="483"/>
    </row>
    <row r="230">
      <c r="A230" s="483"/>
    </row>
    <row r="231">
      <c r="A231" s="483"/>
    </row>
    <row r="232">
      <c r="A232" s="483"/>
    </row>
    <row r="233">
      <c r="A233" s="483"/>
    </row>
    <row r="234">
      <c r="A234" s="483"/>
    </row>
    <row r="235">
      <c r="A235" s="483"/>
    </row>
    <row r="236">
      <c r="A236" s="483"/>
    </row>
    <row r="237">
      <c r="A237" s="483"/>
    </row>
    <row r="238">
      <c r="A238" s="483"/>
    </row>
    <row r="239">
      <c r="A239" s="483"/>
    </row>
    <row r="240">
      <c r="A240" s="483"/>
    </row>
    <row r="241">
      <c r="A241" s="483"/>
    </row>
    <row r="242">
      <c r="A242" s="483"/>
    </row>
    <row r="243">
      <c r="A243" s="483"/>
    </row>
    <row r="244">
      <c r="A244" s="483"/>
    </row>
    <row r="245">
      <c r="A245" s="483"/>
    </row>
    <row r="246">
      <c r="A246" s="483"/>
    </row>
    <row r="247">
      <c r="A247" s="483"/>
    </row>
    <row r="248">
      <c r="A248" s="483"/>
    </row>
    <row r="249">
      <c r="A249" s="483"/>
    </row>
    <row r="250">
      <c r="A250" s="483"/>
    </row>
    <row r="251">
      <c r="A251" s="483"/>
    </row>
    <row r="252">
      <c r="A252" s="483"/>
    </row>
    <row r="253">
      <c r="A253" s="483"/>
    </row>
    <row r="254">
      <c r="A254" s="483"/>
    </row>
    <row r="255">
      <c r="A255" s="483"/>
    </row>
    <row r="256">
      <c r="A256" s="483"/>
    </row>
    <row r="257">
      <c r="A257" s="483"/>
    </row>
    <row r="258">
      <c r="A258" s="483"/>
    </row>
    <row r="259">
      <c r="A259" s="483"/>
    </row>
    <row r="260">
      <c r="A260" s="483"/>
    </row>
    <row r="261">
      <c r="A261" s="483"/>
    </row>
    <row r="262">
      <c r="A262" s="483"/>
    </row>
    <row r="263">
      <c r="A263" s="483"/>
    </row>
    <row r="264">
      <c r="A264" s="483"/>
    </row>
    <row r="265">
      <c r="A265" s="483"/>
    </row>
    <row r="266">
      <c r="A266" s="483"/>
    </row>
    <row r="267">
      <c r="A267" s="483"/>
    </row>
    <row r="268">
      <c r="A268" s="483"/>
    </row>
    <row r="269">
      <c r="A269" s="483"/>
    </row>
    <row r="270">
      <c r="A270" s="483"/>
    </row>
    <row r="271">
      <c r="A271" s="483"/>
    </row>
    <row r="272">
      <c r="A272" s="483"/>
    </row>
    <row r="273">
      <c r="A273" s="483"/>
    </row>
    <row r="274">
      <c r="A274" s="483"/>
    </row>
    <row r="275">
      <c r="A275" s="483"/>
    </row>
    <row r="276">
      <c r="A276" s="483"/>
    </row>
    <row r="277">
      <c r="A277" s="483"/>
    </row>
    <row r="278">
      <c r="A278" s="483"/>
    </row>
    <row r="279">
      <c r="A279" s="483"/>
    </row>
    <row r="280">
      <c r="A280" s="483"/>
    </row>
    <row r="281">
      <c r="A281" s="483"/>
    </row>
    <row r="282">
      <c r="A282" s="483"/>
    </row>
    <row r="283">
      <c r="A283" s="483"/>
    </row>
    <row r="284">
      <c r="A284" s="483"/>
    </row>
    <row r="285">
      <c r="A285" s="483"/>
    </row>
    <row r="286">
      <c r="A286" s="483"/>
    </row>
    <row r="287">
      <c r="A287" s="483"/>
    </row>
    <row r="288">
      <c r="A288" s="483"/>
    </row>
    <row r="289">
      <c r="A289" s="483"/>
    </row>
    <row r="290">
      <c r="A290" s="483"/>
    </row>
    <row r="291">
      <c r="A291" s="483"/>
    </row>
    <row r="292">
      <c r="A292" s="483"/>
    </row>
    <row r="293">
      <c r="A293" s="483"/>
    </row>
    <row r="294">
      <c r="A294" s="483"/>
    </row>
    <row r="295">
      <c r="A295" s="483"/>
    </row>
    <row r="296">
      <c r="A296" s="483"/>
    </row>
    <row r="297">
      <c r="A297" s="483"/>
    </row>
    <row r="298">
      <c r="A298" s="483"/>
    </row>
    <row r="299">
      <c r="A299" s="483"/>
    </row>
    <row r="300">
      <c r="A300" s="483"/>
    </row>
    <row r="301">
      <c r="A301" s="483"/>
    </row>
    <row r="302">
      <c r="A302" s="483"/>
    </row>
    <row r="303">
      <c r="A303" s="483"/>
    </row>
    <row r="304">
      <c r="A304" s="483"/>
    </row>
    <row r="305">
      <c r="A305" s="483"/>
    </row>
    <row r="306">
      <c r="A306" s="483"/>
    </row>
    <row r="307">
      <c r="A307" s="483"/>
    </row>
    <row r="308">
      <c r="A308" s="483"/>
    </row>
    <row r="309">
      <c r="A309" s="483"/>
    </row>
    <row r="310">
      <c r="A310" s="483"/>
    </row>
    <row r="311">
      <c r="A311" s="483"/>
    </row>
    <row r="312">
      <c r="A312" s="483"/>
    </row>
    <row r="313">
      <c r="A313" s="483"/>
    </row>
    <row r="314">
      <c r="A314" s="483"/>
    </row>
    <row r="315">
      <c r="A315" s="483"/>
    </row>
    <row r="316">
      <c r="A316" s="483"/>
    </row>
    <row r="317">
      <c r="A317" s="483"/>
    </row>
    <row r="318">
      <c r="A318" s="483"/>
    </row>
    <row r="319">
      <c r="A319" s="483"/>
    </row>
    <row r="320">
      <c r="A320" s="483"/>
    </row>
    <row r="321">
      <c r="A321" s="483"/>
    </row>
    <row r="322">
      <c r="A322" s="483"/>
    </row>
    <row r="323">
      <c r="A323" s="483"/>
    </row>
    <row r="324">
      <c r="A324" s="483"/>
    </row>
    <row r="325">
      <c r="A325" s="483"/>
    </row>
    <row r="326">
      <c r="A326" s="483"/>
    </row>
    <row r="327">
      <c r="A327" s="483"/>
    </row>
    <row r="328">
      <c r="A328" s="483"/>
    </row>
    <row r="329">
      <c r="A329" s="483"/>
    </row>
    <row r="330">
      <c r="A330" s="483"/>
    </row>
    <row r="331">
      <c r="A331" s="483"/>
    </row>
    <row r="332">
      <c r="A332" s="483"/>
    </row>
    <row r="333">
      <c r="A333" s="483"/>
    </row>
    <row r="334">
      <c r="A334" s="483"/>
    </row>
    <row r="335">
      <c r="A335" s="483"/>
    </row>
    <row r="336">
      <c r="A336" s="483"/>
    </row>
    <row r="337">
      <c r="A337" s="483"/>
    </row>
    <row r="338">
      <c r="A338" s="483"/>
    </row>
    <row r="339">
      <c r="A339" s="483"/>
    </row>
    <row r="340">
      <c r="A340" s="483"/>
    </row>
    <row r="341">
      <c r="A341" s="483"/>
    </row>
    <row r="342">
      <c r="A342" s="483"/>
    </row>
    <row r="343">
      <c r="A343" s="483"/>
    </row>
    <row r="344">
      <c r="A344" s="483"/>
    </row>
    <row r="345">
      <c r="A345" s="483"/>
    </row>
    <row r="346">
      <c r="A346" s="483"/>
    </row>
    <row r="347">
      <c r="A347" s="483"/>
    </row>
    <row r="348">
      <c r="A348" s="483"/>
    </row>
    <row r="349">
      <c r="A349" s="483"/>
    </row>
    <row r="350">
      <c r="A350" s="483"/>
    </row>
    <row r="351">
      <c r="A351" s="483"/>
    </row>
    <row r="352">
      <c r="A352" s="483"/>
    </row>
    <row r="353">
      <c r="A353" s="483"/>
    </row>
    <row r="354">
      <c r="A354" s="483"/>
    </row>
    <row r="355">
      <c r="A355" s="483"/>
    </row>
    <row r="356">
      <c r="A356" s="483"/>
    </row>
    <row r="357">
      <c r="A357" s="483"/>
    </row>
    <row r="358">
      <c r="A358" s="483"/>
    </row>
    <row r="359">
      <c r="A359" s="483"/>
    </row>
    <row r="360">
      <c r="A360" s="483"/>
    </row>
    <row r="361">
      <c r="A361" s="483"/>
    </row>
    <row r="362">
      <c r="A362" s="483"/>
    </row>
    <row r="363">
      <c r="A363" s="483"/>
    </row>
    <row r="364">
      <c r="A364" s="483"/>
    </row>
    <row r="365">
      <c r="A365" s="483"/>
    </row>
    <row r="366">
      <c r="A366" s="483"/>
    </row>
    <row r="367">
      <c r="A367" s="483"/>
    </row>
    <row r="368">
      <c r="A368" s="483"/>
    </row>
    <row r="369">
      <c r="A369" s="483"/>
    </row>
    <row r="370">
      <c r="A370" s="483"/>
    </row>
    <row r="371">
      <c r="A371" s="483"/>
    </row>
    <row r="372">
      <c r="A372" s="483"/>
    </row>
    <row r="373">
      <c r="A373" s="483"/>
    </row>
    <row r="374">
      <c r="A374" s="483"/>
    </row>
    <row r="375">
      <c r="A375" s="483"/>
    </row>
    <row r="376">
      <c r="A376" s="483"/>
    </row>
    <row r="377">
      <c r="A377" s="483"/>
    </row>
    <row r="378">
      <c r="A378" s="483"/>
    </row>
    <row r="379">
      <c r="A379" s="483"/>
    </row>
    <row r="380">
      <c r="A380" s="483"/>
    </row>
    <row r="381">
      <c r="A381" s="483"/>
    </row>
    <row r="382">
      <c r="A382" s="483"/>
    </row>
    <row r="383">
      <c r="A383" s="483"/>
    </row>
    <row r="384">
      <c r="A384" s="483"/>
    </row>
    <row r="385">
      <c r="A385" s="483"/>
    </row>
    <row r="386">
      <c r="A386" s="483"/>
    </row>
    <row r="387">
      <c r="A387" s="483"/>
    </row>
    <row r="388">
      <c r="A388" s="483"/>
    </row>
    <row r="389">
      <c r="A389" s="483"/>
    </row>
    <row r="390">
      <c r="A390" s="483"/>
    </row>
    <row r="391">
      <c r="A391" s="483"/>
    </row>
    <row r="392">
      <c r="A392" s="483"/>
    </row>
    <row r="393">
      <c r="A393" s="483"/>
    </row>
    <row r="394">
      <c r="A394" s="483"/>
    </row>
    <row r="395">
      <c r="A395" s="483"/>
    </row>
    <row r="396">
      <c r="A396" s="483"/>
    </row>
    <row r="397">
      <c r="A397" s="483"/>
    </row>
    <row r="398">
      <c r="A398" s="483"/>
    </row>
    <row r="399">
      <c r="A399" s="483"/>
    </row>
    <row r="400">
      <c r="A400" s="483"/>
    </row>
    <row r="401">
      <c r="A401" s="483"/>
    </row>
    <row r="402">
      <c r="A402" s="483"/>
    </row>
    <row r="403">
      <c r="A403" s="483"/>
    </row>
    <row r="404">
      <c r="A404" s="483"/>
    </row>
    <row r="405">
      <c r="A405" s="483"/>
    </row>
    <row r="406">
      <c r="A406" s="483"/>
    </row>
    <row r="407">
      <c r="A407" s="483"/>
    </row>
    <row r="408">
      <c r="A408" s="483"/>
    </row>
    <row r="409">
      <c r="A409" s="483"/>
    </row>
    <row r="410">
      <c r="A410" s="483"/>
    </row>
    <row r="411">
      <c r="A411" s="483"/>
    </row>
    <row r="412">
      <c r="A412" s="483"/>
    </row>
    <row r="413">
      <c r="A413" s="483"/>
    </row>
    <row r="414">
      <c r="A414" s="483"/>
    </row>
    <row r="415">
      <c r="A415" s="483"/>
    </row>
    <row r="416">
      <c r="A416" s="483"/>
    </row>
    <row r="417">
      <c r="A417" s="483"/>
    </row>
    <row r="418">
      <c r="A418" s="483"/>
    </row>
    <row r="419">
      <c r="A419" s="483"/>
    </row>
    <row r="420">
      <c r="A420" s="483"/>
    </row>
    <row r="421">
      <c r="A421" s="483"/>
    </row>
    <row r="422">
      <c r="A422" s="483"/>
    </row>
    <row r="423">
      <c r="A423" s="483"/>
    </row>
    <row r="424">
      <c r="A424" s="483"/>
    </row>
    <row r="425">
      <c r="A425" s="483"/>
    </row>
    <row r="426">
      <c r="A426" s="483"/>
    </row>
    <row r="427">
      <c r="A427" s="483"/>
    </row>
    <row r="428">
      <c r="A428" s="483"/>
    </row>
    <row r="429">
      <c r="A429" s="483"/>
    </row>
    <row r="430">
      <c r="A430" s="483"/>
    </row>
    <row r="431">
      <c r="A431" s="483"/>
    </row>
    <row r="432">
      <c r="A432" s="483"/>
    </row>
    <row r="433">
      <c r="A433" s="483"/>
    </row>
    <row r="434">
      <c r="A434" s="483"/>
    </row>
    <row r="435">
      <c r="A435" s="483"/>
    </row>
    <row r="436">
      <c r="A436" s="483"/>
    </row>
    <row r="437">
      <c r="A437" s="483"/>
    </row>
    <row r="438">
      <c r="A438" s="483"/>
    </row>
    <row r="439">
      <c r="A439" s="483"/>
    </row>
    <row r="440">
      <c r="A440" s="483"/>
    </row>
    <row r="441">
      <c r="A441" s="483"/>
    </row>
    <row r="442">
      <c r="A442" s="483"/>
    </row>
    <row r="443">
      <c r="A443" s="483"/>
    </row>
    <row r="444">
      <c r="A444" s="483"/>
    </row>
    <row r="445">
      <c r="A445" s="483"/>
    </row>
    <row r="446">
      <c r="A446" s="483"/>
    </row>
    <row r="447">
      <c r="A447" s="483"/>
    </row>
    <row r="448">
      <c r="A448" s="483"/>
    </row>
    <row r="449">
      <c r="A449" s="483"/>
    </row>
    <row r="450">
      <c r="A450" s="483"/>
    </row>
    <row r="451">
      <c r="A451" s="483"/>
    </row>
    <row r="452">
      <c r="A452" s="483"/>
    </row>
    <row r="453">
      <c r="A453" s="483"/>
    </row>
    <row r="454">
      <c r="A454" s="483"/>
    </row>
    <row r="455">
      <c r="A455" s="483"/>
    </row>
    <row r="456">
      <c r="A456" s="483"/>
    </row>
    <row r="457">
      <c r="A457" s="483"/>
    </row>
    <row r="458">
      <c r="A458" s="483"/>
    </row>
    <row r="459">
      <c r="A459" s="483"/>
    </row>
    <row r="460">
      <c r="A460" s="483"/>
    </row>
    <row r="461">
      <c r="A461" s="483"/>
    </row>
    <row r="462">
      <c r="A462" s="483"/>
    </row>
    <row r="463">
      <c r="A463" s="483"/>
    </row>
    <row r="464">
      <c r="A464" s="483"/>
    </row>
    <row r="465">
      <c r="A465" s="483"/>
    </row>
    <row r="466">
      <c r="A466" s="483"/>
    </row>
    <row r="467">
      <c r="A467" s="483"/>
    </row>
    <row r="468">
      <c r="A468" s="483"/>
    </row>
    <row r="469">
      <c r="A469" s="483"/>
    </row>
    <row r="470">
      <c r="A470" s="483"/>
    </row>
    <row r="471">
      <c r="A471" s="483"/>
    </row>
    <row r="472">
      <c r="A472" s="483"/>
    </row>
    <row r="473">
      <c r="A473" s="483"/>
    </row>
    <row r="474">
      <c r="A474" s="483"/>
    </row>
    <row r="475">
      <c r="A475" s="483"/>
    </row>
    <row r="476">
      <c r="A476" s="483"/>
    </row>
    <row r="477">
      <c r="A477" s="483"/>
    </row>
    <row r="478">
      <c r="A478" s="483"/>
    </row>
    <row r="479">
      <c r="A479" s="483"/>
    </row>
    <row r="480">
      <c r="A480" s="483"/>
    </row>
    <row r="481">
      <c r="A481" s="483"/>
    </row>
    <row r="482">
      <c r="A482" s="483"/>
    </row>
    <row r="483">
      <c r="A483" s="483"/>
    </row>
    <row r="484">
      <c r="A484" s="483"/>
    </row>
    <row r="485">
      <c r="A485" s="483"/>
    </row>
    <row r="486">
      <c r="A486" s="483"/>
    </row>
    <row r="487">
      <c r="A487" s="483"/>
    </row>
    <row r="488">
      <c r="A488" s="483"/>
    </row>
    <row r="489">
      <c r="A489" s="483"/>
    </row>
    <row r="490">
      <c r="A490" s="483"/>
    </row>
    <row r="491">
      <c r="A491" s="483"/>
    </row>
    <row r="492">
      <c r="A492" s="483"/>
    </row>
    <row r="493">
      <c r="A493" s="483"/>
    </row>
    <row r="494">
      <c r="A494" s="483"/>
    </row>
    <row r="495">
      <c r="A495" s="483"/>
    </row>
    <row r="496">
      <c r="A496" s="483"/>
    </row>
    <row r="497">
      <c r="A497" s="483"/>
    </row>
    <row r="498">
      <c r="A498" s="483"/>
    </row>
    <row r="499">
      <c r="A499" s="483"/>
    </row>
    <row r="500">
      <c r="A500" s="483"/>
    </row>
    <row r="501">
      <c r="A501" s="483"/>
    </row>
    <row r="502">
      <c r="A502" s="483"/>
    </row>
    <row r="503">
      <c r="A503" s="483"/>
    </row>
    <row r="504">
      <c r="A504" s="483"/>
    </row>
    <row r="505">
      <c r="A505" s="483"/>
    </row>
    <row r="506">
      <c r="A506" s="483"/>
    </row>
    <row r="507">
      <c r="A507" s="483"/>
    </row>
    <row r="508">
      <c r="A508" s="483"/>
    </row>
    <row r="509">
      <c r="A509" s="483"/>
    </row>
    <row r="510">
      <c r="A510" s="483"/>
    </row>
    <row r="511">
      <c r="A511" s="483"/>
    </row>
    <row r="512">
      <c r="A512" s="483"/>
    </row>
    <row r="513">
      <c r="A513" s="483"/>
    </row>
    <row r="514">
      <c r="A514" s="483"/>
    </row>
    <row r="515">
      <c r="A515" s="483"/>
    </row>
    <row r="516">
      <c r="A516" s="483"/>
    </row>
    <row r="517">
      <c r="A517" s="483"/>
    </row>
    <row r="518">
      <c r="A518" s="483"/>
    </row>
    <row r="519">
      <c r="A519" s="483"/>
    </row>
    <row r="520">
      <c r="A520" s="483"/>
    </row>
    <row r="521">
      <c r="A521" s="483"/>
    </row>
    <row r="522">
      <c r="A522" s="483"/>
    </row>
    <row r="523">
      <c r="A523" s="483"/>
    </row>
    <row r="524">
      <c r="A524" s="483"/>
    </row>
    <row r="525">
      <c r="A525" s="483"/>
    </row>
    <row r="526">
      <c r="A526" s="483"/>
    </row>
    <row r="527">
      <c r="A527" s="483"/>
    </row>
    <row r="528">
      <c r="A528" s="483"/>
    </row>
    <row r="529">
      <c r="A529" s="483"/>
    </row>
    <row r="530">
      <c r="A530" s="483"/>
    </row>
    <row r="531">
      <c r="A531" s="483"/>
    </row>
    <row r="532">
      <c r="A532" s="483"/>
    </row>
    <row r="533">
      <c r="A533" s="483"/>
    </row>
    <row r="534">
      <c r="A534" s="483"/>
    </row>
    <row r="535">
      <c r="A535" s="483"/>
    </row>
    <row r="536">
      <c r="A536" s="483"/>
    </row>
    <row r="537">
      <c r="A537" s="483"/>
    </row>
    <row r="538">
      <c r="A538" s="483"/>
    </row>
    <row r="539">
      <c r="A539" s="483"/>
    </row>
    <row r="540">
      <c r="A540" s="483"/>
    </row>
    <row r="541">
      <c r="A541" s="483"/>
    </row>
    <row r="542">
      <c r="A542" s="483"/>
    </row>
    <row r="543">
      <c r="A543" s="483"/>
    </row>
    <row r="544">
      <c r="A544" s="483"/>
    </row>
    <row r="545">
      <c r="A545" s="483"/>
    </row>
    <row r="546">
      <c r="A546" s="483"/>
    </row>
    <row r="547">
      <c r="A547" s="483"/>
    </row>
    <row r="548">
      <c r="A548" s="483"/>
    </row>
    <row r="549">
      <c r="A549" s="483"/>
    </row>
    <row r="550">
      <c r="A550" s="483"/>
    </row>
    <row r="551">
      <c r="A551" s="483"/>
    </row>
    <row r="552">
      <c r="A552" s="483"/>
    </row>
    <row r="553">
      <c r="A553" s="483"/>
    </row>
    <row r="554">
      <c r="A554" s="483"/>
    </row>
    <row r="555">
      <c r="A555" s="483"/>
    </row>
    <row r="556">
      <c r="A556" s="483"/>
    </row>
    <row r="557">
      <c r="A557" s="483"/>
    </row>
    <row r="558">
      <c r="A558" s="483"/>
    </row>
    <row r="559">
      <c r="A559" s="483"/>
    </row>
    <row r="560">
      <c r="A560" s="483"/>
    </row>
    <row r="561">
      <c r="A561" s="483"/>
    </row>
    <row r="562">
      <c r="A562" s="483"/>
    </row>
    <row r="563">
      <c r="A563" s="483"/>
    </row>
    <row r="564">
      <c r="A564" s="483"/>
    </row>
    <row r="565">
      <c r="A565" s="483"/>
    </row>
    <row r="566">
      <c r="A566" s="483"/>
    </row>
    <row r="567">
      <c r="A567" s="483"/>
    </row>
    <row r="568">
      <c r="A568" s="483"/>
    </row>
    <row r="569">
      <c r="A569" s="483"/>
    </row>
    <row r="570">
      <c r="A570" s="483"/>
    </row>
    <row r="571">
      <c r="A571" s="483"/>
    </row>
    <row r="572">
      <c r="A572" s="483"/>
    </row>
    <row r="573">
      <c r="A573" s="483"/>
    </row>
    <row r="574">
      <c r="A574" s="483"/>
    </row>
    <row r="575">
      <c r="A575" s="483"/>
    </row>
    <row r="576">
      <c r="A576" s="483"/>
    </row>
    <row r="577">
      <c r="A577" s="483"/>
    </row>
    <row r="578">
      <c r="A578" s="483"/>
    </row>
    <row r="579">
      <c r="A579" s="483"/>
    </row>
    <row r="580">
      <c r="A580" s="483"/>
    </row>
    <row r="581">
      <c r="A581" s="483"/>
    </row>
    <row r="582">
      <c r="A582" s="483"/>
    </row>
    <row r="583">
      <c r="A583" s="483"/>
    </row>
    <row r="584">
      <c r="A584" s="483"/>
    </row>
    <row r="585">
      <c r="A585" s="483"/>
    </row>
    <row r="586">
      <c r="A586" s="483"/>
    </row>
    <row r="587">
      <c r="A587" s="483"/>
    </row>
    <row r="588">
      <c r="A588" s="483"/>
    </row>
    <row r="589">
      <c r="A589" s="483"/>
    </row>
    <row r="590">
      <c r="A590" s="483"/>
    </row>
    <row r="591">
      <c r="A591" s="483"/>
    </row>
    <row r="592">
      <c r="A592" s="483"/>
    </row>
    <row r="593">
      <c r="A593" s="483"/>
    </row>
    <row r="594">
      <c r="A594" s="483"/>
    </row>
    <row r="595">
      <c r="A595" s="483"/>
    </row>
    <row r="596">
      <c r="A596" s="483"/>
    </row>
    <row r="597">
      <c r="A597" s="483"/>
    </row>
    <row r="598">
      <c r="A598" s="483"/>
    </row>
    <row r="599">
      <c r="A599" s="483"/>
    </row>
    <row r="600">
      <c r="A600" s="483"/>
    </row>
    <row r="601">
      <c r="A601" s="483"/>
    </row>
    <row r="602">
      <c r="A602" s="483"/>
    </row>
    <row r="603">
      <c r="A603" s="483"/>
    </row>
    <row r="604">
      <c r="A604" s="483"/>
    </row>
    <row r="605">
      <c r="A605" s="483"/>
    </row>
    <row r="606">
      <c r="A606" s="483"/>
    </row>
    <row r="607">
      <c r="A607" s="483"/>
    </row>
    <row r="608">
      <c r="A608" s="483"/>
    </row>
    <row r="609">
      <c r="A609" s="483"/>
    </row>
    <row r="610">
      <c r="A610" s="483"/>
    </row>
    <row r="611">
      <c r="A611" s="483"/>
    </row>
    <row r="612">
      <c r="A612" s="483"/>
    </row>
    <row r="613">
      <c r="A613" s="483"/>
    </row>
    <row r="614">
      <c r="A614" s="483"/>
    </row>
    <row r="615">
      <c r="A615" s="483"/>
    </row>
    <row r="616">
      <c r="A616" s="483"/>
    </row>
    <row r="617">
      <c r="A617" s="483"/>
    </row>
    <row r="618">
      <c r="A618" s="483"/>
    </row>
    <row r="619">
      <c r="A619" s="483"/>
    </row>
    <row r="620">
      <c r="A620" s="483"/>
    </row>
    <row r="621">
      <c r="A621" s="483"/>
    </row>
    <row r="622">
      <c r="A622" s="483"/>
    </row>
    <row r="623">
      <c r="A623" s="483"/>
    </row>
    <row r="624">
      <c r="A624" s="483"/>
    </row>
    <row r="625">
      <c r="A625" s="483"/>
    </row>
    <row r="626">
      <c r="A626" s="483"/>
    </row>
    <row r="627">
      <c r="A627" s="483"/>
    </row>
    <row r="628">
      <c r="A628" s="483"/>
    </row>
    <row r="629">
      <c r="A629" s="483"/>
    </row>
    <row r="630">
      <c r="A630" s="483"/>
    </row>
    <row r="631">
      <c r="A631" s="483"/>
    </row>
    <row r="632">
      <c r="A632" s="483"/>
    </row>
    <row r="633">
      <c r="A633" s="483"/>
    </row>
    <row r="634">
      <c r="A634" s="483"/>
    </row>
    <row r="635">
      <c r="A635" s="483"/>
    </row>
    <row r="636">
      <c r="A636" s="483"/>
    </row>
    <row r="637">
      <c r="A637" s="483"/>
    </row>
    <row r="638">
      <c r="A638" s="483"/>
    </row>
    <row r="639">
      <c r="A639" s="483"/>
    </row>
    <row r="640">
      <c r="A640" s="483"/>
    </row>
    <row r="641">
      <c r="A641" s="483"/>
    </row>
    <row r="642">
      <c r="A642" s="483"/>
    </row>
    <row r="643">
      <c r="A643" s="483"/>
    </row>
    <row r="644">
      <c r="A644" s="483"/>
    </row>
    <row r="645">
      <c r="A645" s="483"/>
    </row>
    <row r="646">
      <c r="A646" s="483"/>
    </row>
    <row r="647">
      <c r="A647" s="483"/>
    </row>
    <row r="648">
      <c r="A648" s="483"/>
    </row>
    <row r="649">
      <c r="A649" s="483"/>
    </row>
    <row r="650">
      <c r="A650" s="483"/>
    </row>
    <row r="651">
      <c r="A651" s="483"/>
    </row>
    <row r="652">
      <c r="A652" s="483"/>
    </row>
    <row r="653">
      <c r="A653" s="483"/>
    </row>
    <row r="654">
      <c r="A654" s="483"/>
    </row>
    <row r="655">
      <c r="A655" s="483"/>
    </row>
    <row r="656">
      <c r="A656" s="483"/>
    </row>
    <row r="657">
      <c r="A657" s="483"/>
    </row>
    <row r="658">
      <c r="A658" s="483"/>
    </row>
    <row r="659">
      <c r="A659" s="483"/>
    </row>
    <row r="660">
      <c r="A660" s="483"/>
    </row>
    <row r="661">
      <c r="A661" s="483"/>
    </row>
    <row r="662">
      <c r="A662" s="483"/>
    </row>
    <row r="663">
      <c r="A663" s="483"/>
    </row>
    <row r="664">
      <c r="A664" s="483"/>
    </row>
    <row r="665">
      <c r="A665" s="483"/>
    </row>
    <row r="666">
      <c r="A666" s="483"/>
    </row>
    <row r="667">
      <c r="A667" s="483"/>
    </row>
    <row r="668">
      <c r="A668" s="483"/>
    </row>
    <row r="669">
      <c r="A669" s="483"/>
    </row>
    <row r="670">
      <c r="A670" s="483"/>
    </row>
    <row r="671">
      <c r="A671" s="483"/>
    </row>
    <row r="672">
      <c r="A672" s="483"/>
    </row>
    <row r="673">
      <c r="A673" s="483"/>
    </row>
    <row r="674">
      <c r="A674" s="483"/>
    </row>
    <row r="675">
      <c r="A675" s="483"/>
    </row>
    <row r="676">
      <c r="A676" s="483"/>
    </row>
    <row r="677">
      <c r="A677" s="483"/>
    </row>
    <row r="678">
      <c r="A678" s="483"/>
    </row>
    <row r="679">
      <c r="A679" s="483"/>
    </row>
    <row r="680">
      <c r="A680" s="483"/>
    </row>
    <row r="681">
      <c r="A681" s="483"/>
    </row>
    <row r="682">
      <c r="A682" s="483"/>
    </row>
    <row r="683">
      <c r="A683" s="483"/>
    </row>
    <row r="684">
      <c r="A684" s="483"/>
    </row>
    <row r="685">
      <c r="A685" s="483"/>
    </row>
    <row r="686">
      <c r="A686" s="483"/>
    </row>
    <row r="687">
      <c r="A687" s="483"/>
    </row>
    <row r="688">
      <c r="A688" s="483"/>
    </row>
    <row r="689">
      <c r="A689" s="483"/>
    </row>
    <row r="690">
      <c r="A690" s="483"/>
    </row>
    <row r="691">
      <c r="A691" s="483"/>
    </row>
    <row r="692">
      <c r="A692" s="483"/>
    </row>
    <row r="693">
      <c r="A693" s="483"/>
    </row>
    <row r="694">
      <c r="A694" s="483"/>
    </row>
    <row r="695">
      <c r="A695" s="483"/>
    </row>
    <row r="696">
      <c r="A696" s="483"/>
    </row>
    <row r="697">
      <c r="A697" s="483"/>
    </row>
    <row r="698">
      <c r="A698" s="483"/>
    </row>
    <row r="699">
      <c r="A699" s="483"/>
    </row>
    <row r="700">
      <c r="A700" s="483"/>
    </row>
    <row r="701">
      <c r="A701" s="483"/>
    </row>
    <row r="702">
      <c r="A702" s="483"/>
    </row>
    <row r="703">
      <c r="A703" s="483"/>
    </row>
    <row r="704">
      <c r="A704" s="483"/>
    </row>
    <row r="705">
      <c r="A705" s="483"/>
    </row>
    <row r="706">
      <c r="A706" s="483"/>
    </row>
    <row r="707">
      <c r="A707" s="483"/>
    </row>
    <row r="708">
      <c r="A708" s="483"/>
    </row>
    <row r="709">
      <c r="A709" s="483"/>
    </row>
    <row r="710">
      <c r="A710" s="483"/>
    </row>
    <row r="711">
      <c r="A711" s="483"/>
    </row>
    <row r="712">
      <c r="A712" s="483"/>
    </row>
    <row r="713">
      <c r="A713" s="483"/>
    </row>
    <row r="714">
      <c r="A714" s="483"/>
    </row>
    <row r="715">
      <c r="A715" s="483"/>
    </row>
    <row r="716">
      <c r="A716" s="483"/>
    </row>
    <row r="717">
      <c r="A717" s="483"/>
    </row>
    <row r="718">
      <c r="A718" s="483"/>
    </row>
    <row r="719">
      <c r="A719" s="483"/>
    </row>
    <row r="720">
      <c r="A720" s="483"/>
    </row>
    <row r="721">
      <c r="A721" s="483"/>
    </row>
    <row r="722">
      <c r="A722" s="483"/>
    </row>
    <row r="723">
      <c r="A723" s="483"/>
    </row>
    <row r="724">
      <c r="A724" s="483"/>
    </row>
    <row r="725">
      <c r="A725" s="483"/>
    </row>
    <row r="726">
      <c r="A726" s="483"/>
    </row>
    <row r="727">
      <c r="A727" s="483"/>
    </row>
    <row r="728">
      <c r="A728" s="483"/>
    </row>
    <row r="729">
      <c r="A729" s="483"/>
    </row>
    <row r="730">
      <c r="A730" s="483"/>
    </row>
    <row r="731">
      <c r="A731" s="483"/>
    </row>
    <row r="732">
      <c r="A732" s="483"/>
    </row>
    <row r="733">
      <c r="A733" s="483"/>
    </row>
    <row r="734">
      <c r="A734" s="483"/>
    </row>
    <row r="735">
      <c r="A735" s="483"/>
    </row>
    <row r="736">
      <c r="A736" s="483"/>
    </row>
    <row r="737">
      <c r="A737" s="483"/>
    </row>
    <row r="738">
      <c r="A738" s="483"/>
    </row>
    <row r="739">
      <c r="A739" s="483"/>
    </row>
    <row r="740">
      <c r="A740" s="483"/>
    </row>
    <row r="741">
      <c r="A741" s="483"/>
    </row>
    <row r="742">
      <c r="A742" s="483"/>
    </row>
    <row r="743">
      <c r="A743" s="483"/>
    </row>
    <row r="744">
      <c r="A744" s="483"/>
    </row>
    <row r="745">
      <c r="A745" s="483"/>
    </row>
    <row r="746">
      <c r="A746" s="483"/>
    </row>
    <row r="747">
      <c r="A747" s="483"/>
    </row>
    <row r="748">
      <c r="A748" s="483"/>
    </row>
    <row r="749">
      <c r="A749" s="483"/>
    </row>
    <row r="750">
      <c r="A750" s="483"/>
    </row>
    <row r="751">
      <c r="A751" s="483"/>
    </row>
    <row r="752">
      <c r="A752" s="483"/>
    </row>
    <row r="753">
      <c r="A753" s="483"/>
    </row>
    <row r="754">
      <c r="A754" s="483"/>
    </row>
    <row r="755">
      <c r="A755" s="483"/>
    </row>
    <row r="756">
      <c r="A756" s="483"/>
    </row>
    <row r="757">
      <c r="A757" s="483"/>
    </row>
    <row r="758">
      <c r="A758" s="483"/>
    </row>
    <row r="759">
      <c r="A759" s="483"/>
    </row>
    <row r="760">
      <c r="A760" s="483"/>
    </row>
    <row r="761">
      <c r="A761" s="483"/>
    </row>
    <row r="762">
      <c r="A762" s="483"/>
    </row>
    <row r="763">
      <c r="A763" s="483"/>
    </row>
    <row r="764">
      <c r="A764" s="483"/>
    </row>
    <row r="765">
      <c r="A765" s="483"/>
    </row>
    <row r="766">
      <c r="A766" s="483"/>
    </row>
    <row r="767">
      <c r="A767" s="483"/>
    </row>
    <row r="768">
      <c r="A768" s="483"/>
    </row>
    <row r="769">
      <c r="A769" s="483"/>
    </row>
    <row r="770">
      <c r="A770" s="483"/>
    </row>
    <row r="771">
      <c r="A771" s="483"/>
    </row>
    <row r="772">
      <c r="A772" s="483"/>
    </row>
    <row r="773">
      <c r="A773" s="483"/>
    </row>
    <row r="774">
      <c r="A774" s="483"/>
    </row>
    <row r="775">
      <c r="A775" s="483"/>
    </row>
    <row r="776">
      <c r="A776" s="483"/>
    </row>
    <row r="777">
      <c r="A777" s="483"/>
    </row>
    <row r="778">
      <c r="A778" s="483"/>
    </row>
    <row r="779">
      <c r="A779" s="483"/>
    </row>
    <row r="780">
      <c r="A780" s="483"/>
    </row>
    <row r="781">
      <c r="A781" s="483"/>
    </row>
    <row r="782">
      <c r="A782" s="483"/>
    </row>
    <row r="783">
      <c r="A783" s="483"/>
    </row>
    <row r="784">
      <c r="A784" s="483"/>
    </row>
    <row r="785">
      <c r="A785" s="483"/>
    </row>
    <row r="786">
      <c r="A786" s="483"/>
    </row>
    <row r="787">
      <c r="A787" s="483"/>
    </row>
    <row r="788">
      <c r="A788" s="483"/>
    </row>
    <row r="789">
      <c r="A789" s="483"/>
    </row>
    <row r="790">
      <c r="A790" s="483"/>
    </row>
    <row r="791">
      <c r="A791" s="483"/>
    </row>
    <row r="792">
      <c r="A792" s="483"/>
    </row>
    <row r="793">
      <c r="A793" s="483"/>
    </row>
    <row r="794">
      <c r="A794" s="483"/>
    </row>
    <row r="795">
      <c r="A795" s="483"/>
    </row>
    <row r="796">
      <c r="A796" s="483"/>
    </row>
    <row r="797">
      <c r="A797" s="483"/>
    </row>
    <row r="798">
      <c r="A798" s="483"/>
    </row>
    <row r="799">
      <c r="A799" s="483"/>
    </row>
    <row r="800">
      <c r="A800" s="483"/>
    </row>
    <row r="801">
      <c r="A801" s="483"/>
    </row>
    <row r="802">
      <c r="A802" s="483"/>
    </row>
    <row r="803">
      <c r="A803" s="483"/>
    </row>
    <row r="804">
      <c r="A804" s="483"/>
    </row>
    <row r="805">
      <c r="A805" s="483"/>
    </row>
    <row r="806">
      <c r="A806" s="483"/>
    </row>
    <row r="807">
      <c r="A807" s="483"/>
    </row>
    <row r="808">
      <c r="A808" s="483"/>
    </row>
    <row r="809">
      <c r="A809" s="483"/>
    </row>
    <row r="810">
      <c r="A810" s="483"/>
    </row>
    <row r="811">
      <c r="A811" s="483"/>
    </row>
    <row r="812">
      <c r="A812" s="483"/>
    </row>
    <row r="813">
      <c r="A813" s="483"/>
    </row>
    <row r="814">
      <c r="A814" s="483"/>
    </row>
    <row r="815">
      <c r="A815" s="483"/>
    </row>
    <row r="816">
      <c r="A816" s="483"/>
    </row>
    <row r="817">
      <c r="A817" s="483"/>
    </row>
    <row r="818">
      <c r="A818" s="483"/>
    </row>
    <row r="819">
      <c r="A819" s="483"/>
    </row>
    <row r="820">
      <c r="A820" s="483"/>
    </row>
    <row r="821">
      <c r="A821" s="483"/>
    </row>
    <row r="822">
      <c r="A822" s="483"/>
    </row>
    <row r="823">
      <c r="A823" s="483"/>
    </row>
    <row r="824">
      <c r="A824" s="483"/>
    </row>
    <row r="825">
      <c r="A825" s="483"/>
    </row>
    <row r="826">
      <c r="A826" s="483"/>
    </row>
    <row r="827">
      <c r="A827" s="483"/>
    </row>
    <row r="828">
      <c r="A828" s="483"/>
    </row>
    <row r="829">
      <c r="A829" s="483"/>
    </row>
    <row r="830">
      <c r="A830" s="483"/>
    </row>
    <row r="831">
      <c r="A831" s="483"/>
    </row>
    <row r="832">
      <c r="A832" s="483"/>
    </row>
    <row r="833">
      <c r="A833" s="483"/>
    </row>
    <row r="834">
      <c r="A834" s="483"/>
    </row>
    <row r="835">
      <c r="A835" s="483"/>
    </row>
    <row r="836">
      <c r="A836" s="483"/>
    </row>
    <row r="837">
      <c r="A837" s="483"/>
    </row>
    <row r="838">
      <c r="A838" s="483"/>
    </row>
    <row r="839">
      <c r="A839" s="483"/>
    </row>
    <row r="840">
      <c r="A840" s="483"/>
    </row>
    <row r="841">
      <c r="A841" s="483"/>
    </row>
    <row r="842">
      <c r="A842" s="483"/>
    </row>
    <row r="843">
      <c r="A843" s="483"/>
    </row>
    <row r="844">
      <c r="A844" s="483"/>
    </row>
    <row r="845">
      <c r="A845" s="483"/>
    </row>
    <row r="846">
      <c r="A846" s="483"/>
    </row>
    <row r="847">
      <c r="A847" s="483"/>
    </row>
    <row r="848">
      <c r="A848" s="483"/>
    </row>
    <row r="849">
      <c r="A849" s="483"/>
    </row>
    <row r="850">
      <c r="A850" s="483"/>
    </row>
    <row r="851">
      <c r="A851" s="483"/>
    </row>
    <row r="852">
      <c r="A852" s="483"/>
    </row>
    <row r="853">
      <c r="A853" s="483"/>
    </row>
    <row r="854">
      <c r="A854" s="483"/>
    </row>
    <row r="855">
      <c r="A855" s="483"/>
    </row>
    <row r="856">
      <c r="A856" s="483"/>
    </row>
    <row r="857">
      <c r="A857" s="483"/>
    </row>
    <row r="858">
      <c r="A858" s="483"/>
    </row>
    <row r="859">
      <c r="A859" s="483"/>
    </row>
    <row r="860">
      <c r="A860" s="483"/>
    </row>
    <row r="861">
      <c r="A861" s="483"/>
    </row>
    <row r="862">
      <c r="A862" s="483"/>
    </row>
    <row r="863">
      <c r="A863" s="483"/>
    </row>
    <row r="864">
      <c r="A864" s="483"/>
    </row>
    <row r="865">
      <c r="A865" s="483"/>
    </row>
    <row r="866">
      <c r="A866" s="483"/>
    </row>
    <row r="867">
      <c r="A867" s="483"/>
    </row>
    <row r="868">
      <c r="A868" s="483"/>
    </row>
    <row r="869">
      <c r="A869" s="483"/>
    </row>
    <row r="870">
      <c r="A870" s="483"/>
    </row>
    <row r="871">
      <c r="A871" s="483"/>
    </row>
    <row r="872">
      <c r="A872" s="483"/>
    </row>
    <row r="873">
      <c r="A873" s="483"/>
    </row>
    <row r="874">
      <c r="A874" s="483"/>
    </row>
    <row r="875">
      <c r="A875" s="483"/>
    </row>
    <row r="876">
      <c r="A876" s="483"/>
    </row>
    <row r="877">
      <c r="A877" s="483"/>
    </row>
    <row r="878">
      <c r="A878" s="483"/>
    </row>
    <row r="879">
      <c r="A879" s="483"/>
    </row>
    <row r="880">
      <c r="A880" s="483"/>
    </row>
    <row r="881">
      <c r="A881" s="483"/>
    </row>
    <row r="882">
      <c r="A882" s="483"/>
    </row>
    <row r="883">
      <c r="A883" s="483"/>
    </row>
    <row r="884">
      <c r="A884" s="483"/>
    </row>
    <row r="885">
      <c r="A885" s="483"/>
    </row>
    <row r="886">
      <c r="A886" s="483"/>
    </row>
    <row r="887">
      <c r="A887" s="483"/>
    </row>
    <row r="888">
      <c r="A888" s="483"/>
    </row>
    <row r="889">
      <c r="A889" s="483"/>
    </row>
    <row r="890">
      <c r="A890" s="483"/>
    </row>
    <row r="891">
      <c r="A891" s="483"/>
    </row>
    <row r="892">
      <c r="A892" s="483"/>
    </row>
    <row r="893">
      <c r="A893" s="483"/>
    </row>
    <row r="894">
      <c r="A894" s="483"/>
    </row>
    <row r="895">
      <c r="A895" s="483"/>
    </row>
    <row r="896">
      <c r="A896" s="483"/>
    </row>
    <row r="897">
      <c r="A897" s="483"/>
    </row>
    <row r="898">
      <c r="A898" s="483"/>
    </row>
    <row r="899">
      <c r="A899" s="483"/>
    </row>
    <row r="900">
      <c r="A900" s="483"/>
    </row>
    <row r="901">
      <c r="A901" s="483"/>
    </row>
    <row r="902">
      <c r="A902" s="483"/>
    </row>
    <row r="903">
      <c r="A903" s="483"/>
    </row>
    <row r="904">
      <c r="A904" s="483"/>
    </row>
    <row r="905">
      <c r="A905" s="483"/>
    </row>
    <row r="906">
      <c r="A906" s="483"/>
    </row>
    <row r="907">
      <c r="A907" s="483"/>
    </row>
    <row r="908">
      <c r="A908" s="483"/>
    </row>
    <row r="909">
      <c r="A909" s="483"/>
    </row>
    <row r="910">
      <c r="A910" s="483"/>
    </row>
    <row r="911">
      <c r="A911" s="483"/>
    </row>
    <row r="912">
      <c r="A912" s="483"/>
    </row>
    <row r="913">
      <c r="A913" s="483"/>
    </row>
    <row r="914">
      <c r="A914" s="483"/>
    </row>
    <row r="915">
      <c r="A915" s="483"/>
    </row>
    <row r="916">
      <c r="A916" s="483"/>
    </row>
    <row r="917">
      <c r="A917" s="483"/>
    </row>
    <row r="918">
      <c r="A918" s="483"/>
    </row>
    <row r="919">
      <c r="A919" s="483"/>
    </row>
    <row r="920">
      <c r="A920" s="483"/>
    </row>
    <row r="921">
      <c r="A921" s="483"/>
    </row>
    <row r="922">
      <c r="A922" s="483"/>
    </row>
    <row r="923">
      <c r="A923" s="483"/>
    </row>
    <row r="924">
      <c r="A924" s="483"/>
    </row>
    <row r="925">
      <c r="A925" s="483"/>
    </row>
    <row r="926">
      <c r="A926" s="483"/>
    </row>
    <row r="927">
      <c r="A927" s="483"/>
    </row>
    <row r="928">
      <c r="A928" s="483"/>
    </row>
    <row r="929">
      <c r="A929" s="483"/>
    </row>
    <row r="930">
      <c r="A930" s="483"/>
    </row>
    <row r="931">
      <c r="A931" s="483"/>
    </row>
    <row r="932">
      <c r="A932" s="483"/>
    </row>
    <row r="933">
      <c r="A933" s="483"/>
    </row>
    <row r="934">
      <c r="A934" s="483"/>
    </row>
    <row r="935">
      <c r="A935" s="483"/>
    </row>
    <row r="936">
      <c r="A936" s="483"/>
    </row>
    <row r="937">
      <c r="A937" s="483"/>
    </row>
    <row r="938">
      <c r="A938" s="483"/>
    </row>
    <row r="939">
      <c r="A939" s="483"/>
    </row>
    <row r="940">
      <c r="A940" s="483"/>
    </row>
    <row r="941">
      <c r="A941" s="483"/>
    </row>
    <row r="942">
      <c r="A942" s="483"/>
    </row>
    <row r="943">
      <c r="A943" s="483"/>
    </row>
    <row r="944">
      <c r="A944" s="483"/>
    </row>
    <row r="945">
      <c r="A945" s="483"/>
    </row>
    <row r="946">
      <c r="A946" s="483"/>
    </row>
    <row r="947">
      <c r="A947" s="483"/>
    </row>
    <row r="948">
      <c r="A948" s="483"/>
    </row>
    <row r="949">
      <c r="A949" s="483"/>
    </row>
    <row r="950">
      <c r="A950" s="483"/>
    </row>
    <row r="951">
      <c r="A951" s="483"/>
    </row>
    <row r="952">
      <c r="A952" s="483"/>
    </row>
    <row r="953">
      <c r="A953" s="483"/>
    </row>
    <row r="954">
      <c r="A954" s="483"/>
    </row>
    <row r="955">
      <c r="A955" s="483"/>
    </row>
    <row r="956">
      <c r="A956" s="483"/>
    </row>
    <row r="957">
      <c r="A957" s="483"/>
    </row>
    <row r="958">
      <c r="A958" s="483"/>
    </row>
    <row r="959">
      <c r="A959" s="483"/>
    </row>
    <row r="960">
      <c r="A960" s="483"/>
    </row>
    <row r="961">
      <c r="A961" s="483"/>
    </row>
    <row r="962">
      <c r="A962" s="483"/>
    </row>
    <row r="963">
      <c r="A963" s="483"/>
    </row>
    <row r="964">
      <c r="A964" s="483"/>
    </row>
    <row r="965">
      <c r="A965" s="483"/>
    </row>
    <row r="966">
      <c r="A966" s="483"/>
    </row>
    <row r="967">
      <c r="A967" s="483"/>
    </row>
    <row r="968">
      <c r="A968" s="483"/>
    </row>
    <row r="969">
      <c r="A969" s="483"/>
    </row>
    <row r="970">
      <c r="A970" s="483"/>
    </row>
    <row r="971">
      <c r="A971" s="483"/>
    </row>
    <row r="972">
      <c r="A972" s="483"/>
    </row>
    <row r="973">
      <c r="A973" s="483"/>
    </row>
    <row r="974">
      <c r="A974" s="483"/>
    </row>
    <row r="975">
      <c r="A975" s="483"/>
    </row>
    <row r="976">
      <c r="A976" s="483"/>
    </row>
    <row r="977">
      <c r="A977" s="483"/>
    </row>
    <row r="978">
      <c r="A978" s="483"/>
    </row>
    <row r="979">
      <c r="A979" s="483"/>
    </row>
    <row r="980">
      <c r="A980" s="483"/>
    </row>
    <row r="981">
      <c r="A981" s="483"/>
    </row>
    <row r="982">
      <c r="A982" s="483"/>
    </row>
    <row r="983">
      <c r="A983" s="483"/>
    </row>
    <row r="984">
      <c r="A984" s="483"/>
    </row>
    <row r="985">
      <c r="A985" s="483"/>
    </row>
    <row r="986">
      <c r="A986" s="483"/>
    </row>
    <row r="987">
      <c r="A987" s="483"/>
    </row>
    <row r="988">
      <c r="A988" s="483"/>
    </row>
    <row r="989">
      <c r="A989" s="483"/>
    </row>
    <row r="990">
      <c r="A990" s="483"/>
    </row>
    <row r="991">
      <c r="A991" s="483"/>
    </row>
    <row r="992">
      <c r="A992" s="483"/>
    </row>
    <row r="993">
      <c r="A993" s="483"/>
    </row>
    <row r="994">
      <c r="A994" s="483"/>
    </row>
    <row r="995">
      <c r="A995" s="483"/>
    </row>
    <row r="996">
      <c r="A996" s="483"/>
    </row>
    <row r="997">
      <c r="A997" s="483"/>
    </row>
    <row r="998">
      <c r="A998" s="483"/>
    </row>
    <row r="999">
      <c r="A999" s="483"/>
    </row>
    <row r="1000">
      <c r="A1000" s="48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75"/>
  <cols>
    <col customWidth="1" min="2" max="12" width="6.5"/>
    <col customWidth="1" min="13" max="13" width="12.25"/>
  </cols>
  <sheetData>
    <row r="1">
      <c r="A1" s="484" t="s">
        <v>360</v>
      </c>
      <c r="B1" s="485"/>
      <c r="C1" s="486"/>
      <c r="D1" s="487"/>
      <c r="E1" s="486"/>
      <c r="F1" s="486"/>
      <c r="G1" s="486"/>
      <c r="H1" s="487"/>
      <c r="I1" s="486"/>
      <c r="J1" s="486"/>
      <c r="K1" s="486"/>
      <c r="L1" s="488"/>
      <c r="M1" s="489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  <c r="AH1" s="490"/>
    </row>
    <row r="2">
      <c r="A2" s="491"/>
      <c r="C2" s="486"/>
      <c r="D2" s="488"/>
      <c r="E2" s="486"/>
      <c r="F2" s="492"/>
      <c r="G2" s="486"/>
      <c r="H2" s="488"/>
      <c r="I2" s="486"/>
      <c r="J2" s="492"/>
      <c r="K2" s="486"/>
      <c r="L2" s="488"/>
      <c r="M2" s="493"/>
      <c r="N2" s="490"/>
      <c r="O2" s="490"/>
      <c r="P2" s="490"/>
      <c r="Q2" s="490"/>
      <c r="R2" s="490"/>
      <c r="S2" s="490"/>
      <c r="T2" s="490"/>
      <c r="U2" s="490"/>
      <c r="V2" s="490"/>
      <c r="W2" s="490"/>
      <c r="X2" s="490"/>
      <c r="Y2" s="490"/>
      <c r="Z2" s="490"/>
      <c r="AA2" s="490"/>
      <c r="AB2" s="490"/>
      <c r="AC2" s="490"/>
      <c r="AD2" s="490"/>
      <c r="AE2" s="490"/>
      <c r="AF2" s="490"/>
      <c r="AG2" s="490"/>
      <c r="AH2" s="490"/>
    </row>
    <row r="3">
      <c r="A3" s="494"/>
      <c r="B3" s="495">
        <v>44692.0</v>
      </c>
      <c r="C3" s="496"/>
      <c r="D3" s="497"/>
      <c r="E3" s="496"/>
      <c r="F3" s="495">
        <v>44912.0</v>
      </c>
      <c r="G3" s="498"/>
      <c r="H3" s="499"/>
      <c r="I3" s="498"/>
      <c r="J3" s="500" t="s">
        <v>361</v>
      </c>
      <c r="K3" s="501"/>
      <c r="L3" s="502"/>
      <c r="M3" s="503"/>
      <c r="N3" s="498"/>
      <c r="O3" s="498"/>
      <c r="P3" s="498"/>
      <c r="Q3" s="498"/>
      <c r="R3" s="498"/>
      <c r="S3" s="498"/>
      <c r="T3" s="498"/>
      <c r="U3" s="501"/>
      <c r="V3" s="501"/>
      <c r="W3" s="501"/>
      <c r="X3" s="501"/>
      <c r="Y3" s="501"/>
      <c r="Z3" s="501"/>
      <c r="AA3" s="501"/>
      <c r="AB3" s="501"/>
      <c r="AC3" s="501"/>
      <c r="AD3" s="501"/>
      <c r="AE3" s="501"/>
      <c r="AF3" s="501"/>
      <c r="AG3" s="501"/>
      <c r="AH3" s="501"/>
    </row>
    <row r="4">
      <c r="A4" s="504" t="s">
        <v>362</v>
      </c>
      <c r="B4" s="505" t="s">
        <v>363</v>
      </c>
      <c r="C4" s="506" t="s">
        <v>364</v>
      </c>
      <c r="D4" s="507" t="s">
        <v>365</v>
      </c>
      <c r="E4" s="506"/>
      <c r="F4" s="505" t="s">
        <v>363</v>
      </c>
      <c r="G4" s="506" t="s">
        <v>364</v>
      </c>
      <c r="H4" s="507" t="s">
        <v>365</v>
      </c>
      <c r="I4" s="506"/>
      <c r="J4" s="505" t="s">
        <v>363</v>
      </c>
      <c r="K4" s="504" t="s">
        <v>366</v>
      </c>
      <c r="L4" s="508" t="s">
        <v>23</v>
      </c>
      <c r="M4" s="509" t="s">
        <v>367</v>
      </c>
      <c r="N4" s="510" t="s">
        <v>368</v>
      </c>
      <c r="O4" s="511" t="s">
        <v>369</v>
      </c>
      <c r="P4" s="510" t="s">
        <v>370</v>
      </c>
      <c r="Q4" s="510" t="s">
        <v>371</v>
      </c>
      <c r="R4" s="510" t="s">
        <v>372</v>
      </c>
      <c r="S4" s="510" t="s">
        <v>373</v>
      </c>
      <c r="T4" s="510" t="s">
        <v>374</v>
      </c>
      <c r="U4" s="501"/>
      <c r="V4" s="501"/>
      <c r="W4" s="501"/>
      <c r="X4" s="501"/>
      <c r="Y4" s="501"/>
      <c r="Z4" s="501"/>
      <c r="AA4" s="501"/>
      <c r="AB4" s="501"/>
      <c r="AC4" s="501"/>
      <c r="AD4" s="501"/>
      <c r="AE4" s="501"/>
      <c r="AF4" s="501"/>
      <c r="AG4" s="501"/>
      <c r="AH4" s="501"/>
    </row>
    <row r="5">
      <c r="A5" s="512">
        <v>44317.0</v>
      </c>
      <c r="B5" s="325"/>
      <c r="C5" s="326"/>
      <c r="D5" s="513"/>
      <c r="E5" s="326"/>
      <c r="F5" s="325"/>
      <c r="G5" s="326"/>
      <c r="H5" s="514">
        <v>5.0</v>
      </c>
      <c r="I5" s="326"/>
      <c r="J5" s="325"/>
      <c r="K5" s="501"/>
      <c r="L5" s="515">
        <v>1200.0</v>
      </c>
      <c r="M5" s="516"/>
      <c r="N5" s="326"/>
      <c r="O5" s="326"/>
      <c r="P5" s="326"/>
      <c r="Q5" s="326"/>
      <c r="R5" s="326"/>
      <c r="S5" s="326"/>
      <c r="T5" s="326"/>
      <c r="U5" s="501"/>
      <c r="V5" s="501"/>
      <c r="W5" s="501"/>
      <c r="X5" s="501"/>
      <c r="Y5" s="501"/>
      <c r="Z5" s="501"/>
      <c r="AA5" s="501"/>
      <c r="AB5" s="501"/>
      <c r="AC5" s="501"/>
      <c r="AD5" s="501"/>
      <c r="AE5" s="501"/>
      <c r="AF5" s="501"/>
      <c r="AG5" s="501"/>
      <c r="AH5" s="501"/>
    </row>
    <row r="6">
      <c r="A6" s="512">
        <v>44352.0</v>
      </c>
      <c r="B6" s="517"/>
      <c r="C6" s="518"/>
      <c r="D6" s="519"/>
      <c r="E6" s="518"/>
      <c r="F6" s="517"/>
      <c r="G6" s="518"/>
      <c r="H6" s="519"/>
      <c r="I6" s="518"/>
      <c r="J6" s="517"/>
      <c r="K6" s="520">
        <f t="shared" ref="K6:K22" si="1">(L6-L5)/(A6-A5)*7</f>
        <v>178</v>
      </c>
      <c r="L6" s="515">
        <v>2090.0</v>
      </c>
      <c r="M6" s="516"/>
      <c r="N6" s="326"/>
      <c r="O6" s="326"/>
      <c r="P6" s="326"/>
      <c r="Q6" s="326"/>
      <c r="R6" s="326"/>
      <c r="S6" s="326"/>
      <c r="T6" s="326"/>
      <c r="U6" s="501"/>
      <c r="V6" s="501"/>
      <c r="W6" s="501"/>
      <c r="X6" s="501"/>
      <c r="Y6" s="501"/>
      <c r="Z6" s="501"/>
      <c r="AA6" s="501"/>
      <c r="AB6" s="501"/>
      <c r="AC6" s="501"/>
      <c r="AD6" s="501"/>
      <c r="AE6" s="501"/>
      <c r="AF6" s="501"/>
      <c r="AG6" s="501"/>
      <c r="AH6" s="501"/>
    </row>
    <row r="7">
      <c r="A7" s="512">
        <v>44373.0</v>
      </c>
      <c r="B7" s="517"/>
      <c r="C7" s="518"/>
      <c r="D7" s="519"/>
      <c r="E7" s="518"/>
      <c r="F7" s="517"/>
      <c r="G7" s="518"/>
      <c r="H7" s="519"/>
      <c r="I7" s="518"/>
      <c r="J7" s="517"/>
      <c r="K7" s="520">
        <f t="shared" si="1"/>
        <v>390</v>
      </c>
      <c r="L7" s="515">
        <v>3260.0</v>
      </c>
      <c r="M7" s="516"/>
      <c r="N7" s="326"/>
      <c r="O7" s="326"/>
      <c r="P7" s="326"/>
      <c r="Q7" s="326"/>
      <c r="R7" s="326"/>
      <c r="S7" s="326"/>
      <c r="T7" s="326"/>
      <c r="U7" s="501"/>
      <c r="V7" s="501"/>
      <c r="W7" s="501"/>
      <c r="X7" s="501"/>
      <c r="Y7" s="501"/>
      <c r="Z7" s="501"/>
      <c r="AA7" s="501"/>
      <c r="AB7" s="501"/>
      <c r="AC7" s="501"/>
      <c r="AD7" s="501"/>
      <c r="AE7" s="501"/>
      <c r="AF7" s="501"/>
      <c r="AG7" s="501"/>
      <c r="AH7" s="501"/>
    </row>
    <row r="8">
      <c r="A8" s="521">
        <v>44387.0</v>
      </c>
      <c r="B8" s="522"/>
      <c r="C8" s="523"/>
      <c r="D8" s="524"/>
      <c r="E8" s="523"/>
      <c r="F8" s="522"/>
      <c r="G8" s="523"/>
      <c r="H8" s="524"/>
      <c r="I8" s="523"/>
      <c r="J8" s="522"/>
      <c r="K8" s="520">
        <f t="shared" si="1"/>
        <v>138.5</v>
      </c>
      <c r="L8" s="525">
        <v>3537.0</v>
      </c>
      <c r="M8" s="526"/>
      <c r="N8" s="527"/>
      <c r="O8" s="527"/>
      <c r="P8" s="527"/>
      <c r="Q8" s="527"/>
      <c r="R8" s="527"/>
      <c r="S8" s="527"/>
      <c r="T8" s="527"/>
      <c r="U8" s="501"/>
      <c r="V8" s="501"/>
      <c r="W8" s="501"/>
      <c r="X8" s="501"/>
      <c r="Y8" s="501"/>
      <c r="Z8" s="501"/>
      <c r="AA8" s="501"/>
      <c r="AB8" s="501"/>
      <c r="AC8" s="501"/>
      <c r="AD8" s="501"/>
      <c r="AE8" s="501"/>
      <c r="AF8" s="501"/>
      <c r="AG8" s="501"/>
      <c r="AH8" s="501"/>
    </row>
    <row r="9">
      <c r="A9" s="512">
        <v>44394.0</v>
      </c>
      <c r="B9" s="522"/>
      <c r="C9" s="523"/>
      <c r="D9" s="524"/>
      <c r="E9" s="523"/>
      <c r="F9" s="522"/>
      <c r="G9" s="523"/>
      <c r="H9" s="524"/>
      <c r="I9" s="523"/>
      <c r="J9" s="522"/>
      <c r="K9" s="520">
        <f t="shared" si="1"/>
        <v>19</v>
      </c>
      <c r="L9" s="515">
        <v>3556.0</v>
      </c>
      <c r="M9" s="526">
        <f>L9/'PHAC1 Cases by Status'!X26</f>
        <v>0.4951267057</v>
      </c>
      <c r="N9" s="326"/>
      <c r="O9" s="326"/>
      <c r="P9" s="326"/>
      <c r="Q9" s="326"/>
      <c r="R9" s="326"/>
      <c r="S9" s="326"/>
      <c r="T9" s="326"/>
      <c r="U9" s="501"/>
      <c r="V9" s="501"/>
      <c r="W9" s="501"/>
      <c r="X9" s="501"/>
      <c r="Y9" s="501"/>
      <c r="Z9" s="501"/>
      <c r="AA9" s="501"/>
      <c r="AB9" s="501"/>
      <c r="AC9" s="501"/>
      <c r="AD9" s="501"/>
      <c r="AE9" s="501"/>
      <c r="AF9" s="501"/>
      <c r="AG9" s="501"/>
      <c r="AH9" s="501"/>
    </row>
    <row r="10">
      <c r="A10" s="512">
        <v>44415.0</v>
      </c>
      <c r="B10" s="522"/>
      <c r="C10" s="523"/>
      <c r="D10" s="524"/>
      <c r="E10" s="523"/>
      <c r="F10" s="522"/>
      <c r="G10" s="523"/>
      <c r="H10" s="524"/>
      <c r="I10" s="523"/>
      <c r="J10" s="522"/>
      <c r="K10" s="520">
        <f t="shared" si="1"/>
        <v>219</v>
      </c>
      <c r="L10" s="515">
        <v>4213.0</v>
      </c>
      <c r="M10" s="526">
        <f>L10/'PHAC1 Cases by Status'!X25</f>
        <v>0.578152875</v>
      </c>
      <c r="N10" s="326"/>
      <c r="O10" s="326"/>
      <c r="P10" s="326"/>
      <c r="Q10" s="326"/>
      <c r="R10" s="326"/>
      <c r="S10" s="326"/>
      <c r="T10" s="326"/>
      <c r="U10" s="501"/>
      <c r="V10" s="501"/>
      <c r="W10" s="501"/>
      <c r="X10" s="501"/>
      <c r="Y10" s="501"/>
      <c r="Z10" s="501"/>
      <c r="AA10" s="501"/>
      <c r="AB10" s="501"/>
      <c r="AC10" s="501"/>
      <c r="AD10" s="501"/>
      <c r="AE10" s="501"/>
      <c r="AF10" s="501"/>
      <c r="AG10" s="501"/>
      <c r="AH10" s="501"/>
    </row>
    <row r="11">
      <c r="A11" s="512">
        <v>44422.0</v>
      </c>
      <c r="B11" s="522"/>
      <c r="C11" s="523"/>
      <c r="D11" s="524"/>
      <c r="E11" s="523"/>
      <c r="F11" s="522"/>
      <c r="G11" s="523"/>
      <c r="H11" s="524"/>
      <c r="I11" s="523"/>
      <c r="J11" s="522"/>
      <c r="K11" s="520">
        <f t="shared" si="1"/>
        <v>229</v>
      </c>
      <c r="L11" s="515">
        <v>4442.0</v>
      </c>
      <c r="M11" s="526">
        <f>L11/'PHAC1 Cases by Status'!X24</f>
        <v>0.6032867038</v>
      </c>
      <c r="N11" s="326"/>
      <c r="O11" s="326"/>
      <c r="P11" s="326"/>
      <c r="Q11" s="326"/>
      <c r="R11" s="326"/>
      <c r="S11" s="326"/>
      <c r="T11" s="326"/>
      <c r="U11" s="501"/>
      <c r="V11" s="501"/>
      <c r="W11" s="501"/>
      <c r="X11" s="501"/>
      <c r="Y11" s="501"/>
      <c r="Z11" s="501"/>
      <c r="AA11" s="501"/>
      <c r="AB11" s="501"/>
      <c r="AC11" s="501"/>
      <c r="AD11" s="501"/>
      <c r="AE11" s="501"/>
      <c r="AF11" s="501"/>
      <c r="AG11" s="501"/>
      <c r="AH11" s="501"/>
    </row>
    <row r="12">
      <c r="A12" s="512">
        <v>44443.0</v>
      </c>
      <c r="B12" s="522"/>
      <c r="C12" s="523"/>
      <c r="D12" s="524"/>
      <c r="E12" s="523"/>
      <c r="F12" s="522"/>
      <c r="G12" s="523"/>
      <c r="H12" s="524"/>
      <c r="I12" s="523"/>
      <c r="J12" s="522"/>
      <c r="K12" s="520">
        <f t="shared" si="1"/>
        <v>200.3333333</v>
      </c>
      <c r="L12" s="515">
        <v>5043.0</v>
      </c>
      <c r="M12" s="526">
        <f>L12/'PHAC1 Cases by Status'!X23</f>
        <v>0.6179389781</v>
      </c>
      <c r="N12" s="326"/>
      <c r="O12" s="326"/>
      <c r="P12" s="326"/>
      <c r="Q12" s="326"/>
      <c r="R12" s="326"/>
      <c r="S12" s="326"/>
      <c r="T12" s="326"/>
      <c r="U12" s="501"/>
      <c r="V12" s="501"/>
      <c r="W12" s="501"/>
      <c r="X12" s="501"/>
      <c r="Y12" s="501"/>
      <c r="Z12" s="501"/>
      <c r="AA12" s="501"/>
      <c r="AB12" s="501"/>
      <c r="AC12" s="501"/>
      <c r="AD12" s="501"/>
      <c r="AE12" s="501"/>
      <c r="AF12" s="501"/>
      <c r="AG12" s="501"/>
      <c r="AH12" s="501"/>
    </row>
    <row r="13">
      <c r="A13" s="512">
        <v>44450.0</v>
      </c>
      <c r="B13" s="522"/>
      <c r="C13" s="523"/>
      <c r="D13" s="524"/>
      <c r="E13" s="523"/>
      <c r="F13" s="522"/>
      <c r="G13" s="523"/>
      <c r="H13" s="524"/>
      <c r="I13" s="523"/>
      <c r="J13" s="522"/>
      <c r="K13" s="520">
        <f t="shared" si="1"/>
        <v>190</v>
      </c>
      <c r="L13" s="515">
        <v>5233.0</v>
      </c>
      <c r="M13" s="526">
        <f>L13/'PHAC1 Cases by Status'!X22</f>
        <v>0.6267065868</v>
      </c>
      <c r="N13" s="326"/>
      <c r="O13" s="326"/>
      <c r="P13" s="326"/>
      <c r="Q13" s="326"/>
      <c r="R13" s="326"/>
      <c r="S13" s="326"/>
      <c r="T13" s="326"/>
      <c r="U13" s="501"/>
      <c r="V13" s="501"/>
      <c r="W13" s="501"/>
      <c r="X13" s="501"/>
      <c r="Y13" s="501"/>
      <c r="Z13" s="501"/>
      <c r="AA13" s="501"/>
      <c r="AB13" s="501"/>
      <c r="AC13" s="501"/>
      <c r="AD13" s="501"/>
      <c r="AE13" s="501"/>
      <c r="AF13" s="501"/>
      <c r="AG13" s="501"/>
      <c r="AH13" s="501"/>
    </row>
    <row r="14">
      <c r="A14" s="512">
        <v>44471.0</v>
      </c>
      <c r="B14" s="522"/>
      <c r="C14" s="523"/>
      <c r="D14" s="524"/>
      <c r="E14" s="523"/>
      <c r="F14" s="522"/>
      <c r="G14" s="523"/>
      <c r="H14" s="524"/>
      <c r="I14" s="523"/>
      <c r="J14" s="522"/>
      <c r="K14" s="520">
        <f t="shared" si="1"/>
        <v>147.6666667</v>
      </c>
      <c r="L14" s="515">
        <v>5676.0</v>
      </c>
      <c r="M14" s="526">
        <f>L14/'PHAC1 Cases by Status'!X21</f>
        <v>0.6278761062</v>
      </c>
      <c r="N14" s="326"/>
      <c r="O14" s="326"/>
      <c r="P14" s="326"/>
      <c r="Q14" s="326"/>
      <c r="R14" s="326"/>
      <c r="S14" s="326"/>
      <c r="T14" s="326"/>
      <c r="U14" s="501"/>
      <c r="V14" s="501"/>
      <c r="W14" s="501"/>
      <c r="X14" s="501"/>
      <c r="Y14" s="501"/>
      <c r="Z14" s="501"/>
      <c r="AA14" s="501"/>
      <c r="AB14" s="501"/>
      <c r="AC14" s="501"/>
      <c r="AD14" s="501"/>
      <c r="AE14" s="501"/>
      <c r="AF14" s="501"/>
      <c r="AG14" s="501"/>
      <c r="AH14" s="501"/>
    </row>
    <row r="15">
      <c r="A15" s="512">
        <v>44499.0</v>
      </c>
      <c r="B15" s="522"/>
      <c r="C15" s="523"/>
      <c r="D15" s="528" t="s">
        <v>375</v>
      </c>
      <c r="E15" s="523"/>
      <c r="F15" s="522"/>
      <c r="G15" s="523"/>
      <c r="H15" s="524"/>
      <c r="I15" s="523"/>
      <c r="J15" s="522"/>
      <c r="K15" s="520">
        <f t="shared" si="1"/>
        <v>144.75</v>
      </c>
      <c r="L15" s="515">
        <v>6255.0</v>
      </c>
      <c r="M15" s="526">
        <f>L15/'PHAC1 Cases by Status'!X20</f>
        <v>0.6404218286</v>
      </c>
      <c r="N15" s="326"/>
      <c r="O15" s="326"/>
      <c r="P15" s="326"/>
      <c r="Q15" s="326"/>
      <c r="R15" s="326"/>
      <c r="S15" s="326"/>
      <c r="T15" s="326"/>
      <c r="U15" s="501"/>
      <c r="V15" s="501"/>
      <c r="W15" s="501"/>
      <c r="X15" s="501"/>
      <c r="Y15" s="501"/>
      <c r="Z15" s="501"/>
      <c r="AA15" s="501"/>
      <c r="AB15" s="501"/>
      <c r="AC15" s="501"/>
      <c r="AD15" s="501"/>
      <c r="AE15" s="501"/>
      <c r="AF15" s="501"/>
      <c r="AG15" s="501"/>
      <c r="AH15" s="501"/>
    </row>
    <row r="16">
      <c r="A16" s="512">
        <v>44527.0</v>
      </c>
      <c r="B16" s="522"/>
      <c r="C16" s="523"/>
      <c r="D16" s="528">
        <v>4.0</v>
      </c>
      <c r="E16" s="523"/>
      <c r="F16" s="522"/>
      <c r="G16" s="523"/>
      <c r="H16" s="524"/>
      <c r="I16" s="523"/>
      <c r="J16" s="522"/>
      <c r="K16" s="520">
        <f t="shared" si="1"/>
        <v>142.5</v>
      </c>
      <c r="L16" s="529">
        <v>6825.0</v>
      </c>
      <c r="M16" s="526">
        <f>L16/'PHAC1 Cases by Status'!X19</f>
        <v>0.6610169492</v>
      </c>
      <c r="N16" s="326"/>
      <c r="O16" s="326"/>
      <c r="P16" s="326"/>
      <c r="Q16" s="326"/>
      <c r="R16" s="326"/>
      <c r="S16" s="326"/>
      <c r="T16" s="326"/>
      <c r="U16" s="501"/>
      <c r="V16" s="501"/>
      <c r="W16" s="501"/>
      <c r="X16" s="501"/>
      <c r="Y16" s="501"/>
      <c r="Z16" s="501"/>
      <c r="AA16" s="501"/>
      <c r="AB16" s="501"/>
      <c r="AC16" s="501"/>
      <c r="AD16" s="501"/>
      <c r="AE16" s="501"/>
      <c r="AF16" s="501"/>
      <c r="AG16" s="501"/>
      <c r="AH16" s="501"/>
    </row>
    <row r="17">
      <c r="A17" s="512">
        <v>44534.0</v>
      </c>
      <c r="B17" s="522"/>
      <c r="C17" s="523"/>
      <c r="D17" s="524"/>
      <c r="E17" s="523"/>
      <c r="F17" s="522"/>
      <c r="G17" s="523"/>
      <c r="H17" s="524"/>
      <c r="I17" s="523"/>
      <c r="J17" s="522"/>
      <c r="K17" s="520">
        <f t="shared" si="1"/>
        <v>107</v>
      </c>
      <c r="L17" s="530">
        <v>6932.0</v>
      </c>
      <c r="M17" s="526">
        <f>L17/'PHAC1 Cases by Status'!X18</f>
        <v>0.6651952788</v>
      </c>
      <c r="N17" s="326"/>
      <c r="O17" s="326"/>
      <c r="P17" s="326"/>
      <c r="Q17" s="326"/>
      <c r="R17" s="326"/>
      <c r="S17" s="326"/>
      <c r="T17" s="326"/>
      <c r="U17" s="501"/>
      <c r="V17" s="501"/>
      <c r="W17" s="501"/>
      <c r="X17" s="501"/>
      <c r="Y17" s="501"/>
      <c r="Z17" s="501"/>
      <c r="AA17" s="501"/>
      <c r="AB17" s="501"/>
      <c r="AC17" s="501"/>
      <c r="AD17" s="501"/>
      <c r="AE17" s="501"/>
      <c r="AF17" s="501"/>
      <c r="AG17" s="501"/>
      <c r="AH17" s="501"/>
    </row>
    <row r="18">
      <c r="A18" s="512">
        <v>44548.0</v>
      </c>
      <c r="B18" s="522"/>
      <c r="C18" s="523"/>
      <c r="D18" s="524"/>
      <c r="E18" s="523"/>
      <c r="F18" s="522"/>
      <c r="G18" s="523"/>
      <c r="H18" s="524"/>
      <c r="I18" s="523"/>
      <c r="J18" s="522"/>
      <c r="K18" s="520">
        <f t="shared" si="1"/>
        <v>100</v>
      </c>
      <c r="L18" s="529">
        <v>7132.0</v>
      </c>
      <c r="M18" s="526">
        <f>L18/'PHAC1 Cases by Status'!X17</f>
        <v>0.6732748041</v>
      </c>
      <c r="N18" s="326"/>
      <c r="O18" s="326"/>
      <c r="P18" s="326"/>
      <c r="Q18" s="326"/>
      <c r="R18" s="326"/>
      <c r="S18" s="326"/>
      <c r="T18" s="326"/>
      <c r="U18" s="501"/>
      <c r="V18" s="501"/>
      <c r="W18" s="501"/>
      <c r="X18" s="501"/>
      <c r="Y18" s="501"/>
      <c r="Z18" s="501"/>
      <c r="AA18" s="501"/>
      <c r="AB18" s="501"/>
      <c r="AC18" s="501"/>
      <c r="AD18" s="501"/>
      <c r="AE18" s="501"/>
      <c r="AF18" s="501"/>
      <c r="AG18" s="501"/>
      <c r="AH18" s="501"/>
    </row>
    <row r="19">
      <c r="A19" s="512">
        <v>44576.0</v>
      </c>
      <c r="B19" s="522"/>
      <c r="C19" s="523"/>
      <c r="D19" s="524"/>
      <c r="E19" s="523"/>
      <c r="F19" s="522"/>
      <c r="G19" s="523"/>
      <c r="H19" s="524"/>
      <c r="I19" s="523"/>
      <c r="J19" s="522"/>
      <c r="K19" s="520">
        <f t="shared" si="1"/>
        <v>83.5</v>
      </c>
      <c r="L19" s="529">
        <v>7466.0</v>
      </c>
      <c r="M19" s="526">
        <f>L19/'PHAC1 Cases by Status'!X16</f>
        <v>0.6186096611</v>
      </c>
      <c r="N19" s="326"/>
      <c r="O19" s="326"/>
      <c r="P19" s="326"/>
      <c r="Q19" s="326"/>
      <c r="R19" s="326"/>
      <c r="S19" s="326"/>
      <c r="T19" s="326"/>
      <c r="U19" s="501"/>
      <c r="V19" s="501"/>
      <c r="W19" s="501"/>
      <c r="X19" s="501"/>
      <c r="Y19" s="501"/>
      <c r="Z19" s="501"/>
      <c r="AA19" s="501"/>
      <c r="AB19" s="501"/>
      <c r="AC19" s="501"/>
      <c r="AD19" s="501"/>
      <c r="AE19" s="501"/>
      <c r="AF19" s="501"/>
      <c r="AG19" s="501"/>
      <c r="AH19" s="501"/>
    </row>
    <row r="20">
      <c r="A20" s="512">
        <v>44583.0</v>
      </c>
      <c r="B20" s="522"/>
      <c r="C20" s="523"/>
      <c r="D20" s="524"/>
      <c r="E20" s="523"/>
      <c r="F20" s="522"/>
      <c r="G20" s="523"/>
      <c r="H20" s="524"/>
      <c r="I20" s="523"/>
      <c r="J20" s="522"/>
      <c r="K20" s="520">
        <f t="shared" si="1"/>
        <v>122</v>
      </c>
      <c r="L20" s="529">
        <v>7588.0</v>
      </c>
      <c r="M20" s="526">
        <f>L20/'PHAC1 Cases by Status'!X15</f>
        <v>0.594391352</v>
      </c>
      <c r="N20" s="326"/>
      <c r="O20" s="326"/>
      <c r="P20" s="326"/>
      <c r="Q20" s="326"/>
      <c r="R20" s="326"/>
      <c r="S20" s="326"/>
      <c r="T20" s="326"/>
      <c r="U20" s="501"/>
      <c r="V20" s="501"/>
      <c r="W20" s="501"/>
      <c r="X20" s="501"/>
      <c r="Y20" s="501"/>
      <c r="Z20" s="501"/>
      <c r="AA20" s="501"/>
      <c r="AB20" s="501"/>
      <c r="AC20" s="501"/>
      <c r="AD20" s="501"/>
      <c r="AE20" s="501"/>
      <c r="AF20" s="501"/>
      <c r="AG20" s="501"/>
      <c r="AH20" s="501"/>
    </row>
    <row r="21">
      <c r="A21" s="512">
        <v>44591.0</v>
      </c>
      <c r="B21" s="522"/>
      <c r="C21" s="523"/>
      <c r="D21" s="524"/>
      <c r="E21" s="523"/>
      <c r="F21" s="522"/>
      <c r="G21" s="523"/>
      <c r="H21" s="524"/>
      <c r="I21" s="523"/>
      <c r="J21" s="522"/>
      <c r="K21" s="520">
        <f t="shared" si="1"/>
        <v>134.75</v>
      </c>
      <c r="L21" s="529">
        <v>7742.0</v>
      </c>
      <c r="M21" s="526">
        <f>L21/'PHAC1 Cases by Status'!X14</f>
        <v>0.5781926811</v>
      </c>
      <c r="N21" s="326"/>
      <c r="O21" s="326"/>
      <c r="P21" s="326"/>
      <c r="Q21" s="326"/>
      <c r="R21" s="326"/>
      <c r="S21" s="326"/>
      <c r="T21" s="326"/>
      <c r="U21" s="501"/>
      <c r="V21" s="501"/>
      <c r="W21" s="501"/>
      <c r="X21" s="501"/>
      <c r="Y21" s="501"/>
      <c r="Z21" s="501"/>
      <c r="AA21" s="501"/>
      <c r="AB21" s="501"/>
      <c r="AC21" s="501"/>
      <c r="AD21" s="501"/>
      <c r="AE21" s="501"/>
      <c r="AF21" s="501"/>
      <c r="AG21" s="501"/>
      <c r="AH21" s="501"/>
    </row>
    <row r="22">
      <c r="A22" s="512">
        <v>44598.0</v>
      </c>
      <c r="B22" s="522"/>
      <c r="C22" s="523"/>
      <c r="D22" s="524"/>
      <c r="E22" s="523"/>
      <c r="F22" s="522"/>
      <c r="G22" s="523"/>
      <c r="H22" s="524"/>
      <c r="I22" s="523"/>
      <c r="J22" s="522"/>
      <c r="K22" s="520">
        <f t="shared" si="1"/>
        <v>135</v>
      </c>
      <c r="L22" s="530">
        <v>7877.0</v>
      </c>
      <c r="M22" s="526">
        <f>L22/'PHAC1 Cases by Status'!X13</f>
        <v>0.5683671261</v>
      </c>
      <c r="N22" s="326"/>
      <c r="O22" s="326"/>
      <c r="P22" s="326"/>
      <c r="Q22" s="326"/>
      <c r="R22" s="326"/>
      <c r="S22" s="326"/>
      <c r="T22" s="326"/>
      <c r="U22" s="501"/>
      <c r="V22" s="501"/>
      <c r="W22" s="501"/>
      <c r="X22" s="501"/>
      <c r="Y22" s="501"/>
      <c r="Z22" s="501"/>
      <c r="AA22" s="501"/>
      <c r="AB22" s="501"/>
      <c r="AC22" s="501"/>
      <c r="AD22" s="501"/>
      <c r="AE22" s="501"/>
      <c r="AF22" s="501"/>
      <c r="AG22" s="501"/>
      <c r="AH22" s="501"/>
    </row>
    <row r="23">
      <c r="A23" s="531">
        <v>44603.0</v>
      </c>
      <c r="B23" s="325"/>
      <c r="C23" s="326"/>
      <c r="D23" s="532">
        <f>'Side Effects 2022-02-05'!AG3</f>
        <v>42</v>
      </c>
      <c r="E23" s="326"/>
      <c r="F23" s="325"/>
      <c r="G23" s="326"/>
      <c r="H23" s="513"/>
      <c r="I23" s="326"/>
      <c r="J23" s="325"/>
      <c r="K23" s="501"/>
      <c r="L23" s="533">
        <v>7999.0</v>
      </c>
      <c r="M23" s="526">
        <f>L23/'PHAC1 Cases by Status'!X12</f>
        <v>0.5603110115</v>
      </c>
      <c r="N23" s="534">
        <v>456.0</v>
      </c>
      <c r="O23" s="535">
        <v>1965.0</v>
      </c>
      <c r="P23" s="536">
        <v>1253.0</v>
      </c>
      <c r="Q23" s="536"/>
      <c r="R23" s="537">
        <v>1031.0</v>
      </c>
      <c r="S23" s="538">
        <v>774.0</v>
      </c>
      <c r="T23" s="538">
        <v>75.0</v>
      </c>
      <c r="U23" s="501"/>
      <c r="V23" s="501"/>
      <c r="W23" s="501"/>
      <c r="X23" s="501"/>
      <c r="Y23" s="501"/>
      <c r="Z23" s="501"/>
      <c r="AA23" s="501"/>
      <c r="AB23" s="501"/>
      <c r="AC23" s="501"/>
      <c r="AD23" s="501"/>
      <c r="AE23" s="501"/>
      <c r="AF23" s="501"/>
      <c r="AG23" s="501"/>
      <c r="AH23" s="501"/>
    </row>
    <row r="24">
      <c r="A24" s="531">
        <v>44610.0</v>
      </c>
      <c r="B24" s="539">
        <v>3.48</v>
      </c>
      <c r="C24" s="504">
        <v>6.0</v>
      </c>
      <c r="D24" s="533">
        <f>'Side Effects 2022-02-05'!AG2</f>
        <v>48</v>
      </c>
      <c r="E24" s="504"/>
      <c r="F24" s="539">
        <v>2.08</v>
      </c>
      <c r="G24" s="504">
        <v>1.0</v>
      </c>
      <c r="H24" s="540">
        <v>316.0</v>
      </c>
      <c r="I24" s="501"/>
      <c r="J24" s="539">
        <v>11.01</v>
      </c>
      <c r="K24" s="541">
        <v>88.0</v>
      </c>
      <c r="L24" s="542">
        <v>8203.0</v>
      </c>
      <c r="M24" s="526">
        <f>L24/'PHAC1 Cases by Status'!X11</f>
        <v>0.5631607854</v>
      </c>
      <c r="N24" s="504">
        <v>371.0</v>
      </c>
      <c r="O24" s="543">
        <v>1995.0</v>
      </c>
      <c r="P24" s="543">
        <v>1261.0</v>
      </c>
      <c r="Q24" s="504">
        <v>111.0</v>
      </c>
      <c r="R24" s="543">
        <v>1043.0</v>
      </c>
      <c r="S24" s="504">
        <v>784.0</v>
      </c>
      <c r="T24" s="504"/>
      <c r="U24" s="501"/>
      <c r="V24" s="501"/>
      <c r="W24" s="501"/>
      <c r="X24" s="501"/>
      <c r="Y24" s="501"/>
      <c r="Z24" s="501"/>
      <c r="AA24" s="501"/>
      <c r="AB24" s="501"/>
      <c r="AC24" s="501"/>
      <c r="AD24" s="501"/>
      <c r="AE24" s="501"/>
      <c r="AF24" s="501"/>
      <c r="AG24" s="501"/>
      <c r="AH24" s="501"/>
    </row>
    <row r="25">
      <c r="A25" s="531"/>
      <c r="B25" s="539"/>
      <c r="C25" s="504"/>
      <c r="D25" s="544"/>
      <c r="E25" s="504"/>
      <c r="F25" s="504"/>
      <c r="G25" s="504"/>
      <c r="H25" s="544"/>
      <c r="I25" s="501"/>
      <c r="J25" s="504"/>
      <c r="K25" s="541"/>
      <c r="L25" s="545"/>
      <c r="M25" s="546"/>
      <c r="N25" s="504"/>
      <c r="O25" s="543"/>
      <c r="P25" s="543"/>
      <c r="Q25" s="504"/>
      <c r="R25" s="543"/>
      <c r="S25" s="504"/>
      <c r="T25" s="504"/>
      <c r="U25" s="501"/>
      <c r="V25" s="501"/>
      <c r="W25" s="501"/>
      <c r="X25" s="501"/>
      <c r="Y25" s="501"/>
      <c r="Z25" s="501"/>
      <c r="AA25" s="501"/>
      <c r="AB25" s="501"/>
      <c r="AC25" s="501"/>
      <c r="AD25" s="501"/>
      <c r="AE25" s="501"/>
      <c r="AF25" s="501"/>
      <c r="AG25" s="501"/>
      <c r="AH25" s="50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13.88"/>
    <col customWidth="1" min="3" max="3" width="6.0"/>
    <col customWidth="1" min="4" max="16" width="7.88"/>
  </cols>
  <sheetData>
    <row r="1">
      <c r="A1" s="301"/>
      <c r="B1" s="301"/>
      <c r="C1" s="547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</row>
    <row r="2">
      <c r="A2" s="548" t="s">
        <v>376</v>
      </c>
      <c r="B2" s="549" t="s">
        <v>377</v>
      </c>
      <c r="C2" s="550"/>
      <c r="D2" s="550"/>
      <c r="E2" s="551" t="s">
        <v>378</v>
      </c>
      <c r="F2" s="552"/>
      <c r="G2" s="553" t="s">
        <v>379</v>
      </c>
      <c r="H2" s="554"/>
      <c r="I2" s="553" t="s">
        <v>380</v>
      </c>
      <c r="J2" s="555"/>
      <c r="K2" s="551" t="s">
        <v>381</v>
      </c>
      <c r="L2" s="554"/>
      <c r="M2" s="554"/>
      <c r="N2" s="556" t="s">
        <v>382</v>
      </c>
      <c r="O2" s="553" t="s">
        <v>383</v>
      </c>
      <c r="P2" s="557"/>
    </row>
    <row r="3">
      <c r="A3" s="558" t="s">
        <v>54</v>
      </c>
      <c r="B3" s="559">
        <v>0.6</v>
      </c>
      <c r="C3" s="560"/>
      <c r="D3" s="560"/>
      <c r="E3" s="561"/>
      <c r="F3" s="562"/>
      <c r="G3" s="562"/>
      <c r="H3" s="562"/>
      <c r="I3" s="562"/>
      <c r="J3" s="562"/>
      <c r="K3" s="561"/>
      <c r="L3" s="563"/>
      <c r="M3" s="564" t="s">
        <v>384</v>
      </c>
      <c r="N3" s="564" t="s">
        <v>385</v>
      </c>
      <c r="O3" s="562"/>
      <c r="P3" s="565" t="s">
        <v>365</v>
      </c>
    </row>
    <row r="4">
      <c r="A4" s="566"/>
      <c r="B4" s="560"/>
      <c r="C4" s="560"/>
      <c r="D4" s="560"/>
      <c r="E4" s="567" t="s">
        <v>386</v>
      </c>
      <c r="F4" s="562"/>
      <c r="G4" s="568">
        <v>0.46</v>
      </c>
      <c r="H4" s="563"/>
      <c r="I4" s="569">
        <v>0.82</v>
      </c>
      <c r="J4" s="562"/>
      <c r="K4" s="562"/>
      <c r="L4" s="562"/>
      <c r="M4" s="562"/>
      <c r="N4" s="562"/>
      <c r="O4" s="562"/>
      <c r="P4" s="570"/>
    </row>
    <row r="5">
      <c r="B5" s="563"/>
      <c r="C5" s="563"/>
      <c r="D5" s="571"/>
      <c r="E5" s="567" t="s">
        <v>387</v>
      </c>
      <c r="F5" s="562"/>
      <c r="G5" s="568">
        <v>0.22</v>
      </c>
      <c r="H5" s="563"/>
      <c r="I5" s="572">
        <v>0.061</v>
      </c>
      <c r="J5" s="562"/>
      <c r="K5" s="573" t="s">
        <v>388</v>
      </c>
      <c r="L5" s="563"/>
      <c r="M5" s="562"/>
      <c r="N5" s="574">
        <v>11.0</v>
      </c>
      <c r="O5" s="564">
        <v>34.7</v>
      </c>
      <c r="P5" s="570"/>
    </row>
    <row r="6">
      <c r="B6" s="563"/>
      <c r="C6" s="563"/>
      <c r="D6" s="571"/>
      <c r="E6" s="567" t="s">
        <v>389</v>
      </c>
      <c r="F6" s="562"/>
      <c r="G6" s="568">
        <v>0.12</v>
      </c>
      <c r="H6" s="563"/>
      <c r="I6" s="569">
        <v>0.01</v>
      </c>
      <c r="J6" s="562"/>
      <c r="K6" s="575">
        <v>44912.0</v>
      </c>
      <c r="L6" s="563"/>
      <c r="M6" s="562"/>
      <c r="N6" s="574">
        <v>2.0</v>
      </c>
      <c r="O6" s="564">
        <v>10.0</v>
      </c>
      <c r="P6" s="570"/>
    </row>
    <row r="7">
      <c r="B7" s="576"/>
      <c r="C7" s="576"/>
      <c r="D7" s="577"/>
      <c r="E7" s="567" t="s">
        <v>390</v>
      </c>
      <c r="F7" s="562"/>
      <c r="G7" s="568">
        <v>0.03</v>
      </c>
      <c r="H7" s="563"/>
      <c r="I7" s="572">
        <v>0.001</v>
      </c>
      <c r="J7" s="562"/>
      <c r="K7" s="578">
        <v>44693.0</v>
      </c>
      <c r="L7" s="579"/>
      <c r="M7" s="580"/>
      <c r="N7" s="581">
        <v>3.5</v>
      </c>
      <c r="O7" s="582">
        <v>4.6</v>
      </c>
      <c r="P7" s="583"/>
    </row>
  </sheetData>
  <drawing r:id="rId1"/>
</worksheet>
</file>