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406219A4-6EC5-4C50-AB72-10F6FC98BF7C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E12" i="2" l="1"/>
  <c r="RF12" i="2" s="1"/>
  <c r="RD12" i="2"/>
  <c r="RC12" i="2"/>
  <c r="RB12" i="2"/>
  <c r="RF11" i="2"/>
  <c r="RE11" i="2"/>
  <c r="RC11" i="2"/>
  <c r="RD11" i="2" s="1"/>
  <c r="RB11" i="2"/>
  <c r="RF10" i="2"/>
  <c r="RE10" i="2"/>
  <c r="RC10" i="2"/>
  <c r="RD10" i="2" s="1"/>
  <c r="RB10" i="2"/>
  <c r="RE9" i="2"/>
  <c r="RF9" i="2" s="1"/>
  <c r="RC9" i="2"/>
  <c r="RD9" i="2" s="1"/>
  <c r="RB9" i="2"/>
  <c r="RE8" i="2"/>
  <c r="RF8" i="2" s="1"/>
  <c r="RC8" i="2"/>
  <c r="RD8" i="2" s="1"/>
  <c r="RB8" i="2"/>
  <c r="RE7" i="2"/>
  <c r="RF7" i="2" s="1"/>
  <c r="RC7" i="2"/>
  <c r="RD7" i="2" s="1"/>
  <c r="RB7" i="2"/>
  <c r="RE6" i="2"/>
  <c r="RF6" i="2" s="1"/>
  <c r="RC6" i="2"/>
  <c r="RD6" i="2" s="1"/>
  <c r="RB6" i="2"/>
  <c r="RE5" i="2"/>
  <c r="RF5" i="2" s="1"/>
  <c r="RD5" i="2"/>
  <c r="RC5" i="2"/>
  <c r="RB5" i="2"/>
  <c r="RE4" i="2"/>
  <c r="RF4" i="2" s="1"/>
  <c r="RD4" i="2"/>
  <c r="RC4" i="2"/>
  <c r="RB4" i="2"/>
  <c r="RF3" i="2"/>
  <c r="RE3" i="2"/>
  <c r="RC3" i="2"/>
  <c r="RD3" i="2" s="1"/>
  <c r="RB3" i="2"/>
  <c r="RF2" i="2"/>
  <c r="RE2" i="2"/>
  <c r="RC2" i="2"/>
  <c r="RD2" i="2" s="1"/>
  <c r="RB2" i="2"/>
  <c r="RE1" i="2"/>
  <c r="RF1" i="2" s="1"/>
  <c r="RC1" i="2"/>
  <c r="RD1" i="2" s="1"/>
  <c r="QT12" i="2" l="1"/>
  <c r="QU12" i="2" s="1"/>
  <c r="QR12" i="2"/>
  <c r="QS12" i="2" s="1"/>
  <c r="QQ12" i="2"/>
  <c r="QT11" i="2"/>
  <c r="QU11" i="2" s="1"/>
  <c r="QR11" i="2"/>
  <c r="QS11" i="2" s="1"/>
  <c r="QQ11" i="2"/>
  <c r="QT10" i="2"/>
  <c r="QU10" i="2" s="1"/>
  <c r="QR10" i="2"/>
  <c r="QS10" i="2" s="1"/>
  <c r="QQ10" i="2"/>
  <c r="QT9" i="2"/>
  <c r="QU9" i="2" s="1"/>
  <c r="QR9" i="2"/>
  <c r="QS9" i="2" s="1"/>
  <c r="QQ9" i="2"/>
  <c r="QU8" i="2"/>
  <c r="QT8" i="2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S2" i="2" s="1"/>
  <c r="QQ2" i="2"/>
  <c r="QT1" i="2"/>
  <c r="QU1" i="2" s="1"/>
  <c r="QR1" i="2"/>
  <c r="QQ1" i="2"/>
  <c r="QS3" i="2" l="1"/>
  <c r="QS8" i="2"/>
  <c r="QS1" i="2"/>
  <c r="QS6" i="2"/>
  <c r="QS4" i="2"/>
  <c r="QS5" i="2"/>
  <c r="QI2" i="2"/>
  <c r="QJ2" i="2" s="1"/>
  <c r="QG2" i="2"/>
  <c r="QH2" i="2" s="1"/>
  <c r="QF2" i="2"/>
  <c r="QF3" i="2"/>
  <c r="QG3" i="2"/>
  <c r="QH3" i="2" s="1"/>
  <c r="QI3" i="2"/>
  <c r="QJ3" i="2" s="1"/>
  <c r="QF4" i="2"/>
  <c r="QG4" i="2"/>
  <c r="QI4" i="2"/>
  <c r="QJ4" i="2"/>
  <c r="QF5" i="2"/>
  <c r="QG5" i="2"/>
  <c r="QH5" i="2" s="1"/>
  <c r="QI5" i="2"/>
  <c r="QJ5" i="2" s="1"/>
  <c r="QF6" i="2"/>
  <c r="QG6" i="2"/>
  <c r="QI6" i="2"/>
  <c r="QJ6" i="2" s="1"/>
  <c r="QF7" i="2"/>
  <c r="QG7" i="2"/>
  <c r="QI7" i="2"/>
  <c r="QJ7" i="2"/>
  <c r="QF8" i="2"/>
  <c r="QG8" i="2"/>
  <c r="QI8" i="2"/>
  <c r="QJ8" i="2" s="1"/>
  <c r="QF9" i="2"/>
  <c r="QG9" i="2"/>
  <c r="QH9" i="2" s="1"/>
  <c r="QI9" i="2"/>
  <c r="QJ9" i="2" s="1"/>
  <c r="QF10" i="2"/>
  <c r="QG10" i="2"/>
  <c r="QH10" i="2" s="1"/>
  <c r="QI10" i="2"/>
  <c r="QJ10" i="2" s="1"/>
  <c r="QI1" i="2"/>
  <c r="QJ1" i="2" s="1"/>
  <c r="QG1" i="2"/>
  <c r="QF1" i="2"/>
  <c r="QH6" i="2" l="1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X5" i="2" s="1"/>
  <c r="PW5" i="2"/>
  <c r="PY5" i="2"/>
  <c r="PZ5" i="2"/>
  <c r="PV7" i="2"/>
  <c r="PW7" i="2"/>
  <c r="PX7" i="2" s="1"/>
  <c r="PY7" i="2"/>
  <c r="PZ7" i="2" s="1"/>
  <c r="PV8" i="2"/>
  <c r="PW8" i="2"/>
  <c r="PY8" i="2"/>
  <c r="PZ8" i="2"/>
  <c r="PV9" i="2"/>
  <c r="PW9" i="2"/>
  <c r="PX9" i="2"/>
  <c r="PY9" i="2"/>
  <c r="PZ9" i="2" s="1"/>
  <c r="PV10" i="2"/>
  <c r="PW10" i="2"/>
  <c r="PX10" i="2" s="1"/>
  <c r="PY10" i="2"/>
  <c r="PZ10" i="2"/>
  <c r="PV11" i="2"/>
  <c r="PW11" i="2"/>
  <c r="PY11" i="2"/>
  <c r="PZ11" i="2" s="1"/>
  <c r="PV12" i="2"/>
  <c r="PW12" i="2"/>
  <c r="PY12" i="2"/>
  <c r="PZ12" i="2" s="1"/>
  <c r="PV13" i="2"/>
  <c r="PW13" i="2"/>
  <c r="PX13" i="2" s="1"/>
  <c r="PY13" i="2"/>
  <c r="PZ13" i="2" s="1"/>
  <c r="PV14" i="2"/>
  <c r="PW14" i="2"/>
  <c r="PY14" i="2"/>
  <c r="PZ14" i="2" s="1"/>
  <c r="PY1" i="2"/>
  <c r="PZ1" i="2" s="1"/>
  <c r="PW1" i="2"/>
  <c r="PV1" i="2"/>
  <c r="PX14" i="2" l="1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B2" i="2" s="1"/>
  <c r="PC2" i="2"/>
  <c r="PD2" i="2" s="1"/>
  <c r="OZ3" i="2"/>
  <c r="PA3" i="2"/>
  <c r="PC3" i="2"/>
  <c r="PD3" i="2" s="1"/>
  <c r="OZ4" i="2"/>
  <c r="PA4" i="2"/>
  <c r="PB4" i="2" s="1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B20" i="2" s="1"/>
  <c r="PC20" i="2"/>
  <c r="PD20" i="2" s="1"/>
  <c r="OZ21" i="2"/>
  <c r="PA21" i="2"/>
  <c r="PC21" i="2"/>
  <c r="PD21" i="2" s="1"/>
  <c r="PC1" i="2"/>
  <c r="PD1" i="2" s="1"/>
  <c r="PA1" i="2"/>
  <c r="OZ1" i="2"/>
  <c r="PB13" i="2" l="1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Q3" i="2" s="1"/>
  <c r="OO3" i="2"/>
  <c r="OR2" i="2"/>
  <c r="OS2" i="2" s="1"/>
  <c r="OP2" i="2"/>
  <c r="OO2" i="2"/>
  <c r="OR1" i="2"/>
  <c r="OS1" i="2" s="1"/>
  <c r="OP1" i="2"/>
  <c r="OO1" i="2"/>
  <c r="OQ1" i="2" l="1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V2" i="2" s="1"/>
  <c r="NT2" i="2"/>
  <c r="NW1" i="2"/>
  <c r="NX1" i="2" s="1"/>
  <c r="NU1" i="2"/>
  <c r="NT1" i="2"/>
  <c r="NV1" i="2" l="1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J23" i="2" s="1"/>
  <c r="NK23" i="2"/>
  <c r="NL23" i="2" s="1"/>
  <c r="NH24" i="2"/>
  <c r="NI24" i="2"/>
  <c r="NK24" i="2"/>
  <c r="NL24" i="2" s="1"/>
  <c r="NH25" i="2"/>
  <c r="NI25" i="2"/>
  <c r="NK25" i="2"/>
  <c r="NL25" i="2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18" i="2" l="1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H11" i="2" s="1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MI1" i="2" l="1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C2" i="2" s="1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G39" i="2" s="1"/>
  <c r="F40" i="2"/>
  <c r="F41" i="2"/>
  <c r="F42" i="2"/>
  <c r="F43" i="2"/>
  <c r="F1" i="2"/>
  <c r="Z24" i="2"/>
  <c r="Z8" i="2"/>
  <c r="BJ16" i="2" l="1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<sst xmlns="http://schemas.openxmlformats.org/spreadsheetml/2006/main" count="4429" uniqueCount="665">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</sst>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F53"/>
  <sheetViews>
    <sheetView tabSelected="1" topLeftCell="QR1" zoomScaleNormal="100" workbookViewId="0">
      <selection activeCell="RF1" sqref="RF1:RF12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16384" width="9" style="7"/>
  </cols>
  <sheetData>
    <row r="1" spans="1:474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</row>
    <row r="2" spans="1:474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87">IF(D2="int","11",IF(D2="varchar","255",IF(D2="decimal","12,5","")))</f>
        <v>11</v>
      </c>
      <c r="F2" s="7" t="str">
        <f t="shared" ref="F2:F43" si="88">CONCATENATE($A$1,B2,$A$1)</f>
        <v>`RatingPlanID`</v>
      </c>
      <c r="G2" s="7" t="str">
        <f t="shared" ref="G2:G43" si="89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90">IF(L2="int","11",IF(L2="varchar","255",IF(L2="decimal","12,5","")))</f>
        <v>255</v>
      </c>
      <c r="N2" s="7" t="str">
        <f t="shared" ref="N2:N47" si="91">CONCATENATE($A$1,K2,$A$1)</f>
        <v>`FIRM`</v>
      </c>
      <c r="O2" s="7" t="str">
        <f t="shared" ref="O2:O47" si="92">CONCATENATE(N2," ",L2,"(",M2,")"," DEFAULT NULL")</f>
        <v>`FIRM` varchar(255) DEFAULT NULL</v>
      </c>
      <c r="P2" s="7" t="s">
        <v>168</v>
      </c>
      <c r="Q2" s="7" t="str">
        <f t="shared" ref="Q2:Q47" si="93">CONCATENATE("@",K2)</f>
        <v>@FIRM</v>
      </c>
      <c r="R2" s="7" t="s">
        <v>168</v>
      </c>
      <c r="S2" s="7" t="str">
        <f t="shared" ref="S2:S47" si="94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95">IF(W2="int","11",IF(W2="varchar","255",IF(W2="decimal","12,5","")))</f>
        <v>255</v>
      </c>
      <c r="Y2" s="7" t="str">
        <f t="shared" ref="Y2:Y40" si="96">CONCATENATE($A$1,V2,$A$1)</f>
        <v>`KOD`</v>
      </c>
      <c r="Z2" s="7" t="str">
        <f t="shared" ref="Z2:Z40" si="97">CONCATENATE(Y2," ",W2,"(",X2,")"," DEFAULT NULL ,")</f>
        <v>`KOD` varchar(255) DEFAULT NULL ,</v>
      </c>
      <c r="AA2" s="7" t="str">
        <f t="shared" ref="AA2:AA40" si="98">CONCATENATE("@",V2," ,")</f>
        <v>@KOD ,</v>
      </c>
      <c r="AB2" s="7" t="str">
        <f t="shared" ref="AB2:AB40" si="99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00">IF(AF2="int","11",IF(AF2="varchar","255",IF(AF2="decimal","12,5","")))</f>
        <v>11</v>
      </c>
      <c r="AH2" s="7" t="str">
        <f t="shared" ref="AH2:AH45" si="101">CONCATENATE($A$1,AE2,$A$1)</f>
        <v>`RatingPlanID`</v>
      </c>
      <c r="AI2" s="7" t="str">
        <f t="shared" ref="AI2:AI45" si="102">CONCATENATE(AH2," ",AF2,"(",AG2,")"," DEFAULT NULL ,")</f>
        <v>`RatingPlanID` int(11) DEFAULT NULL ,</v>
      </c>
      <c r="AJ2" s="7" t="str">
        <f t="shared" ref="AJ2:AJ45" si="103">CONCATENATE("@",AE2," ,")</f>
        <v>@RatingPlanID ,</v>
      </c>
      <c r="AK2" s="7" t="str">
        <f t="shared" ref="AK2:AK45" si="104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05">CONCATENATE($A$1,AN2,$A$1)</f>
        <v>`PAYOBJECTID`</v>
      </c>
      <c r="AR2" s="7" t="str">
        <f t="shared" ref="AR2:AR25" si="106">CONCATENATE(AQ2," ",AO2,"(",AP2,")"," DEFAULT NULL ,")</f>
        <v>`PAYOBJECTID` int(11) DEFAULT NULL ,</v>
      </c>
      <c r="AS2" s="7" t="str">
        <f t="shared" ref="AS2:AS25" si="107">CONCATENATE("@",AN2," ,")</f>
        <v>@PAYOBJECTID ,</v>
      </c>
      <c r="AT2" s="7" t="str">
        <f t="shared" ref="AT2:AT25" si="108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09">CONCATENATE($A$1,AW2,$A$1)</f>
        <v>`CID`</v>
      </c>
      <c r="BA2" s="7" t="str">
        <f t="shared" ref="BA2:BA15" si="110">CONCATENATE(AZ2," ",AX2,"(",AY2,")"," DEFAULT NULL ,")</f>
        <v>`CID` int(11) DEFAULT NULL ,</v>
      </c>
      <c r="BB2" s="7" t="str">
        <f t="shared" ref="BB2:BB15" si="111">CONCATENATE("@",AW2," ,")</f>
        <v>@CID ,</v>
      </c>
      <c r="BC2" s="7" t="str">
        <f t="shared" ref="BC2:BC15" si="112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13">CONCATENATE($A$1,BF2,$A$1)</f>
        <v>`Name`</v>
      </c>
      <c r="BJ2" s="7" t="str">
        <f t="shared" ref="BJ2:BJ19" si="114">CONCATENATE(BI2," ",BG2,"(",BH2,")"," DEFAULT NULL ,")</f>
        <v>`Name` varchar(255) DEFAULT NULL ,</v>
      </c>
      <c r="BK2" s="7" t="str">
        <f t="shared" ref="BK2:BK19" si="115">CONCATENATE("@",BF2," ,")</f>
        <v>@Name ,</v>
      </c>
      <c r="BL2" s="7" t="str">
        <f t="shared" ref="BL2:BL19" si="116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17">CONCATENATE($A$1,BO2,$A$1)</f>
        <v>`KOD`</v>
      </c>
      <c r="BS2" s="7" t="str">
        <f t="shared" ref="BS2:BS25" si="118">CONCATENATE(BR2," ",BP2,"(",BQ2,")"," DEFAULT NULL ,")</f>
        <v>`KOD` varchar(255) DEFAULT NULL ,</v>
      </c>
      <c r="BT2" s="7" t="str">
        <f t="shared" ref="BT2:BT25" si="119">CONCATENATE("@",BO2," ,")</f>
        <v>@KOD ,</v>
      </c>
      <c r="BU2" s="7" t="str">
        <f t="shared" ref="BU2:BU25" si="120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21">CONCATENATE($A$1,BX2,$A$1)</f>
        <v>`KOD`</v>
      </c>
      <c r="CB2" s="7" t="str">
        <f t="shared" ref="CB2:CB20" si="122">CONCATENATE(CA2," ",BY2,"(",BZ2,")"," DEFAULT NULL ,")</f>
        <v>`KOD` varchar(255) DEFAULT NULL ,</v>
      </c>
      <c r="CC2" s="7" t="str">
        <f t="shared" ref="CC2:CC20" si="123">CONCATENATE("@",BX2," ,")</f>
        <v>@KOD ,</v>
      </c>
      <c r="CD2" s="7" t="str">
        <f t="shared" ref="CD2:CD20" si="124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25">CONCATENATE($A$1,CG2,$A$1)</f>
        <v>`Name`</v>
      </c>
      <c r="CK2" s="7" t="str">
        <f t="shared" ref="CK2:CK6" si="126">CONCATENATE(CJ2," ",CH2,"(",CI2,")"," DEFAULT NULL ,")</f>
        <v>`Name` varchar(255) DEFAULT NULL ,</v>
      </c>
      <c r="CL2" s="7" t="str">
        <f t="shared" ref="CL2:CL6" si="127">CONCATENATE("@",CG2," ,")</f>
        <v>@Name ,</v>
      </c>
      <c r="CM2" s="7" t="str">
        <f t="shared" ref="CM2:CM6" si="128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29">CONCATENATE($A$1,CP2,$A$1)</f>
        <v>`KOD`</v>
      </c>
      <c r="CT2" s="7" t="str">
        <f t="shared" ref="CT2:CT10" si="130">CONCATENATE(CS2," ",CQ2,"(",CR2,")"," DEFAULT NULL ,")</f>
        <v>`KOD` int(11) DEFAULT NULL ,</v>
      </c>
      <c r="CU2" s="7" t="str">
        <f t="shared" ref="CU2:CU10" si="131">CONCATENATE("@",CP2," ,")</f>
        <v>@KOD ,</v>
      </c>
      <c r="CV2" s="7" t="str">
        <f t="shared" ref="CV2:CV10" si="132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33">CONCATENATE($A$1,CY2,$A$1)</f>
        <v>`KOD`</v>
      </c>
      <c r="DC2" s="7" t="str">
        <f t="shared" ref="DC2:DC22" si="134">CONCATENATE(DB2," ",CZ2,"(",DA2,")"," DEFAULT NULL ,")</f>
        <v>`KOD` int(11) DEFAULT NULL ,</v>
      </c>
      <c r="DD2" s="7" t="str">
        <f t="shared" ref="DD2:DD22" si="135">CONCATENATE("@",CY2," ,")</f>
        <v>@KOD ,</v>
      </c>
      <c r="DE2" s="7" t="str">
        <f t="shared" ref="DE2:DE22" si="136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37">IF(DI2="int","11",IF(DI2="varchar","255",IF(DI2="decimal","12,5","")))</f>
        <v>12,5</v>
      </c>
      <c r="DK2" s="7" t="str">
        <f t="shared" ref="DK2:DK33" si="138">CONCATENATE($A$1,DH2,$A$1)</f>
        <v>`INVOICENO`</v>
      </c>
      <c r="DL2" s="7" t="str">
        <f t="shared" ref="DL2:DL33" si="139">CONCATENATE(DK2," ",DI2,"(",DJ2,")"," DEFAULT NULL ,")</f>
        <v>`INVOICENO` decimal(12,5) DEFAULT NULL ,</v>
      </c>
      <c r="DM2" s="7" t="str">
        <f t="shared" ref="DM2:DM33" si="140">CONCATENATE("@",DH2," ,")</f>
        <v>@INVOICENO ,</v>
      </c>
      <c r="DN2" s="7" t="str">
        <f t="shared" ref="DN2:DN33" si="141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42">IF(DR2="int","11",IF(DR2="varchar","255",IF(DR2="decimal","12,5","")))</f>
        <v/>
      </c>
      <c r="DT2" s="7" t="str">
        <f t="shared" ref="DT2:DT53" si="143">CONCATENATE($A$1,DQ2,$A$1)</f>
        <v>`TYPE`</v>
      </c>
      <c r="DU2" s="7" t="str">
        <f t="shared" ref="DU2:DU53" si="144">CONCATENATE(DT2," ",DR2,"(",DS2,")"," DEFAULT NULL ,")</f>
        <v>`TYPE` smallint() DEFAULT NULL ,</v>
      </c>
      <c r="DV2" s="7" t="str">
        <f t="shared" ref="DV2:DV53" si="145">CONCATENATE("@",DQ2," ,")</f>
        <v>@TYPE ,</v>
      </c>
      <c r="DW2" s="7" t="str">
        <f t="shared" ref="DW2:DW53" si="146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47">CONCATENATE($A$1,DZ2,$A$1)</f>
        <v>`ContractID`</v>
      </c>
      <c r="ED2" s="7" t="str">
        <f t="shared" ref="ED2:ED25" si="148">CONCATENATE(EC2," ",EA2,"(",EB2,")"," DEFAULT NULL ,")</f>
        <v>`ContractID` int(11) DEFAULT NULL ,</v>
      </c>
      <c r="EE2" s="7" t="str">
        <f t="shared" ref="EE2:EE25" si="149">CONCATENATE("@",DZ2," ,")</f>
        <v>@ContractID ,</v>
      </c>
      <c r="EF2" s="7" t="str">
        <f t="shared" ref="EF2:EF25" si="150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51">CONCATENATE($A$1,EI2,$A$1)</f>
        <v>`name`</v>
      </c>
      <c r="EM2" s="7" t="str">
        <f t="shared" ref="EM2:EM7" si="152">CONCATENATE(EL2," ",EJ2,"(",EK2,")"," DEFAULT NULL ,")</f>
        <v>`name` varchar(255) DEFAULT NULL ,</v>
      </c>
      <c r="EN2" s="7" t="str">
        <f t="shared" ref="EN2:EN7" si="153">CONCATENATE("@",EI2," ,")</f>
        <v>@name ,</v>
      </c>
      <c r="EO2" s="7" t="str">
        <f t="shared" ref="EO2:EO7" si="154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55">CONCATENATE($A$1,UPPER(ET2),$A$1)</f>
        <v>`SALESCENTER`</v>
      </c>
      <c r="EX2" s="7" t="str">
        <f t="shared" ref="EX2:EX23" si="156">CONCATENATE(EW2," ",EU2,"(",EV2,")"," DEFAULT NULL ,")</f>
        <v>`SALESCENTER` varchar(255) DEFAULT NULL ,</v>
      </c>
      <c r="EY2" s="7" t="str">
        <f t="shared" ref="EY2:EY23" si="157">CONCATENATE("@",ET2," ,")</f>
        <v>@SalesCenter ,</v>
      </c>
      <c r="EZ2" s="7" t="str">
        <f t="shared" ref="EZ2:EZ23" si="158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59">CONCATENATE($A$1,UPPER(FC2),$A$1)</f>
        <v>`CALLQUEUE`</v>
      </c>
      <c r="FG2" s="7" t="str">
        <f t="shared" ref="FG2:FG8" si="160">CONCATENATE(FF2," ",FD2,"(",FE2,")"," DEFAULT NULL ,")</f>
        <v>`CALLQUEUE` varchar(255) DEFAULT NULL ,</v>
      </c>
      <c r="FH2" s="7" t="str">
        <f t="shared" ref="FH2:FH8" si="161">CONCATENATE("@",FC2," ,")</f>
        <v>@CallQueue ,</v>
      </c>
      <c r="FI2" s="7" t="str">
        <f t="shared" ref="FI2:FI8" si="162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63">CONCATENATE($A$1,UPPER(FN2),$A$1)</f>
        <v>`ESTNAME`</v>
      </c>
      <c r="FR2" s="7" t="str">
        <f t="shared" ref="FR2:FR18" si="164">CONCATENATE(FQ2," ",FO2,"(",FP2,")"," DEFAULT NULL ,")</f>
        <v>`ESTNAME` varchar(255) DEFAULT NULL ,</v>
      </c>
      <c r="FS2" s="7" t="str">
        <f t="shared" ref="FS2:FS18" si="165">CONCATENATE("@",FN2," ,")</f>
        <v>@ESTNAME ,</v>
      </c>
      <c r="FT2" s="7" t="str">
        <f t="shared" ref="FT2:FT18" si="166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67">CONCATENATE($A$1,UPPER(FW2),$A$1)</f>
        <v>`SETTLEMENTNAME`</v>
      </c>
      <c r="GA2" s="7" t="str">
        <f t="shared" ref="GA2:GA4" si="168">CONCATENATE(FZ2," ",FX2,"(",FY2,")"," DEFAULT NULL ,")</f>
        <v>`SETTLEMENTNAME` varchar(255) DEFAULT NULL ,</v>
      </c>
      <c r="GB2" s="7" t="str">
        <f t="shared" ref="GB2:GB4" si="169">CONCATENATE("@",FW2," ,")</f>
        <v>@SettlementName ,</v>
      </c>
      <c r="GC2" s="7" t="str">
        <f t="shared" ref="GC2:GC4" si="170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71">CONCATENATE($A$1,UPPER(GH2),$A$1)</f>
        <v>`NATIVE_LNG`</v>
      </c>
      <c r="GL2" s="7" t="str">
        <f t="shared" ref="GL2:GL36" si="172">CONCATENATE(GK2," ",GI2,"(",GJ2,")"," DEFAULT NULL ,")</f>
        <v>`NATIVE_LNG` varchar(255) DEFAULT NULL ,</v>
      </c>
      <c r="GM2" s="7" t="str">
        <f t="shared" ref="GM2:GM36" si="173">CONCATENATE("@",GH2," ,")</f>
        <v>@Native_LNG ,</v>
      </c>
      <c r="GN2" s="7" t="str">
        <f t="shared" ref="GN2:GN36" si="174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75">IF(GU2="int","11",IF(GU2="varchar","255",IF(GU2="decimal","12,5","")))</f>
        <v>255</v>
      </c>
      <c r="GW2" s="7" t="str">
        <f t="shared" ref="GW2:GW10" si="176">CONCATENATE($A$1,UPPER(GT2),$A$1)</f>
        <v>`DEVICE`</v>
      </c>
      <c r="GX2" s="7" t="str">
        <f t="shared" ref="GX2:GX10" si="177">CONCATENATE(GW2," ",GU2,"(",GV2,")"," DEFAULT NULL ,")</f>
        <v>`DEVICE` varchar(255) DEFAULT NULL ,</v>
      </c>
      <c r="GY2" s="7" t="str">
        <f t="shared" ref="GY2:GY10" si="178">CONCATENATE("@",GT2," ,")</f>
        <v>@Device ,</v>
      </c>
      <c r="GZ2" s="7" t="str">
        <f t="shared" ref="GZ2:GZ10" si="179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80">CONCATENATE($A$1,UPPER(HD2),$A$1)</f>
        <v>`CLIENTID`</v>
      </c>
      <c r="HH2" s="7" t="str">
        <f t="shared" ref="HH2:HH16" si="181">CONCATENATE(HG2," ",HE2,"(",HF2,")"," DEFAULT NULL ,")</f>
        <v>`CLIENTID` int(11) DEFAULT NULL ,</v>
      </c>
      <c r="HI2" s="7" t="str">
        <f t="shared" ref="HI2:HI16" si="182">CONCATENATE("@",HD2," ,")</f>
        <v>@ClientId ,</v>
      </c>
      <c r="HJ2" s="7" t="str">
        <f t="shared" ref="HJ2:HJ16" si="183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84">CONCATENATE($A$1,UPPER(HO2),$A$1)</f>
        <v>`OPENDATE`</v>
      </c>
      <c r="HS2" s="7" t="str">
        <f t="shared" ref="HS2:HS38" si="185">CONCATENATE(HR2," ",HP2,"(",HQ2,")"," DEFAULT NULL ,")</f>
        <v>`OPENDATE` datetime() DEFAULT NULL ,</v>
      </c>
      <c r="HT2" s="7" t="str">
        <f t="shared" ref="HT2:HT38" si="186">CONCATENATE("@",HO2," ,")</f>
        <v>@OpenDate ,</v>
      </c>
      <c r="HU2" s="7" t="str">
        <f t="shared" ref="HU2:HU38" si="187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88">CONCATENATE($A$1,UPPER(HZ2),$A$1)</f>
        <v>`TICKETID`</v>
      </c>
      <c r="ID2" s="7" t="str">
        <f t="shared" ref="ID2:ID7" si="189">CONCATENATE(IC2," ",IA2,"(",IB2,")"," DEFAULT NULL ,")</f>
        <v>`TICKETID` int(11) DEFAULT NULL ,</v>
      </c>
      <c r="IE2" s="7" t="str">
        <f t="shared" ref="IE2:IE7" si="190">CONCATENATE("@",HZ2," ,")</f>
        <v>@TicketID ,</v>
      </c>
      <c r="IF2" s="7" t="str">
        <f t="shared" ref="IF2:IF7" si="191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92">CONCATENATE($A$1,UPPER(IJ2),$A$1)</f>
        <v>`PAYMENTID`</v>
      </c>
      <c r="IN2" s="7" t="str">
        <f t="shared" ref="IN2:IN18" si="193">CONCATENATE(IM2," ",IK2,"(",IL2,")"," DEFAULT NULL ,")</f>
        <v>`PAYMENTID` int(11) DEFAULT NULL ,</v>
      </c>
      <c r="IO2" s="7" t="str">
        <f t="shared" ref="IO2:IO18" si="194">CONCATENATE("@",IJ2," ,")</f>
        <v>@PaymentID ,</v>
      </c>
      <c r="IP2" s="7" t="str">
        <f t="shared" ref="IP2:IP18" si="195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196">CONCATENATE($A$1,UPPER(IU2),$A$1)</f>
        <v>`CID`</v>
      </c>
      <c r="IY2" s="7" t="str">
        <f t="shared" ref="IY2:IY16" si="197">CONCATENATE(IX2," ",IV2,"(",IW2,")"," DEFAULT NULL ,")</f>
        <v>`CID` int(11) DEFAULT NULL ,</v>
      </c>
      <c r="IZ2" s="7" t="str">
        <f t="shared" ref="IZ2:IZ16" si="198">CONCATENATE("@",IU2," ,")</f>
        <v>@CID ,</v>
      </c>
      <c r="JA2" s="7" t="str">
        <f t="shared" ref="JA2:JA16" si="199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00">IF(JF2="int","11",IF(JF2="varchar","255",IF(JF2="decimal","12,5","")))</f>
        <v>11</v>
      </c>
      <c r="JH2" s="7" t="str">
        <f t="shared" ref="JH2:JH15" si="201">CONCATENATE($A$1,UPPER(JE2),$A$1)</f>
        <v>`RATINGPLANID`</v>
      </c>
      <c r="JI2" s="7" t="str">
        <f t="shared" ref="JI2:JI15" si="202">CONCATENATE(JH2," ",JF2,"(",JG2,")"," DEFAULT NULL ,")</f>
        <v>`RATINGPLANID` int(11) DEFAULT NULL ,</v>
      </c>
      <c r="JJ2" s="7" t="str">
        <f t="shared" ref="JJ2:JJ15" si="203">CONCATENATE("@",JE2," ,")</f>
        <v>@RatingPlanID ,</v>
      </c>
      <c r="JK2" s="7" t="str">
        <f t="shared" ref="JK2:JK15" si="204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05">CONCATENATE($A$1,UPPER(JO2),$A$1)</f>
        <v>`DATEEND`</v>
      </c>
      <c r="JS2" s="7" t="str">
        <f t="shared" ref="JS2:JS18" si="206">CONCATENATE(JR2," ",JP2,"(",JQ2,")"," DEFAULT NULL ,")</f>
        <v>`DATEEND` datetime() DEFAULT NULL ,</v>
      </c>
      <c r="JT2" s="7" t="str">
        <f t="shared" ref="JT2:JT18" si="207">CONCATENATE("@",JO2," ,")</f>
        <v>@DateEnd ,</v>
      </c>
      <c r="JU2" s="7" t="str">
        <f t="shared" ref="JU2:JU18" si="208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09">CONCATENATE($A$1,UPPER(JZ2),$A$1)</f>
        <v>`CLIENTID`</v>
      </c>
      <c r="KD2" s="7" t="str">
        <f t="shared" ref="KD2:KD16" si="210">CONCATENATE(KC2," ",KA2,"(",KB2,")"," DEFAULT NULL ,")</f>
        <v>`CLIENTID` int(11) DEFAULT NULL ,</v>
      </c>
      <c r="KE2" s="7" t="str">
        <f t="shared" ref="KE2:KE16" si="211">CONCATENATE("@",JZ2," ,")</f>
        <v>@ClientId ,</v>
      </c>
      <c r="KF2" s="7" t="str">
        <f t="shared" ref="KF2:KF16" si="212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13">CONCATENATE($A$1,UPPER(KK2),$A$1)</f>
        <v>`KOD`</v>
      </c>
      <c r="KO2" s="7" t="str">
        <f t="shared" ref="KO2:KO11" si="214">CONCATENATE(KN2," ",KL2,"(",KM2,")"," DEFAULT NULL ,")</f>
        <v>`KOD` int(11) DEFAULT NULL ,</v>
      </c>
      <c r="KP2" s="7" t="str">
        <f t="shared" ref="KP2:KP11" si="215">CONCATENATE("@",KK2," ,")</f>
        <v>@KOD ,</v>
      </c>
      <c r="KQ2" s="7" t="str">
        <f t="shared" ref="KQ2:KQ11" si="216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17">CONCATENATE($A$1,UPPER(KU2),$A$1)</f>
        <v>`KOD`</v>
      </c>
      <c r="KY2" s="7" t="str">
        <f t="shared" ref="KY2:KY12" si="218">CONCATENATE(KX2," ",KV2,"(",KW2,")"," DEFAULT NULL ,")</f>
        <v>`KOD` int(11) DEFAULT NULL ,</v>
      </c>
      <c r="KZ2" s="7" t="str">
        <f t="shared" ref="KZ2:KZ12" si="219">CONCATENATE("@",KU2," ,")</f>
        <v>@KOD ,</v>
      </c>
      <c r="LA2" s="7" t="str">
        <f t="shared" ref="LA2:LA12" si="220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21">IF(LE2="int","11",IF(LE2="varchar","255",IF(LE2="decimal","12,5","")))</f>
        <v>11</v>
      </c>
      <c r="LG2" s="7" t="str">
        <f t="shared" ref="LG2:LG12" si="222">CONCATENATE($A$1,UPPER(LD2),$A$1)</f>
        <v>`KOD`</v>
      </c>
      <c r="LH2" s="7" t="str">
        <f t="shared" ref="LH2:LH12" si="223">CONCATENATE(LG2," ",LE2,"(",LF2,")"," DEFAULT NULL ,")</f>
        <v>`KOD` int(11) DEFAULT NULL ,</v>
      </c>
      <c r="LI2" s="7" t="str">
        <f t="shared" ref="LI2:LI12" si="224">CONCATENATE("@",LD2," ,")</f>
        <v>@KOD ,</v>
      </c>
      <c r="LJ2" s="7" t="str">
        <f t="shared" ref="LJ2:LJ12" si="225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26">IF(LN2="int","11",IF(LN2="varchar","255",IF(LN2="decimal","12,5","")))</f>
        <v>11</v>
      </c>
      <c r="LP2" s="7" t="str">
        <f t="shared" ref="LP2:LP6" si="227">CONCATENATE($A$1,UPPER(LM2),$A$1)</f>
        <v>`KOD`</v>
      </c>
      <c r="LQ2" s="7" t="str">
        <f t="shared" ref="LQ2:LQ6" si="228">CONCATENATE(LP2," ",LN2,"(",LO2,")"," DEFAULT NULL ,")</f>
        <v>`KOD` int(11) DEFAULT NULL ,</v>
      </c>
      <c r="LR2" s="7" t="str">
        <f t="shared" ref="LR2:LR6" si="229">CONCATENATE("@",LM2," ,")</f>
        <v>@KOD ,</v>
      </c>
      <c r="LS2" s="7" t="str">
        <f t="shared" ref="LS2:LS6" si="230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31">IF(LW2="int","11",IF(LW2="varchar","255",IF(LW2="decimal","12,5","")))</f>
        <v>11</v>
      </c>
      <c r="LY2" s="7" t="str">
        <f t="shared" ref="LY2:LY7" si="232">CONCATENATE($A$1,UPPER(LV2),$A$1)</f>
        <v>`KOD`</v>
      </c>
      <c r="LZ2" s="7" t="str">
        <f t="shared" ref="LZ2:LZ7" si="233">CONCATENATE(LY2," ",LW2,"(",LX2,")"," DEFAULT NULL ,")</f>
        <v>`KOD` int(11) DEFAULT NULL ,</v>
      </c>
      <c r="MA2" s="7" t="str">
        <f t="shared" ref="MA2:MA7" si="234">CONCATENATE("@",LV2," ,")</f>
        <v>@KOD ,</v>
      </c>
      <c r="MB2" s="7" t="str">
        <f t="shared" ref="MB2:MB7" si="235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36">IF(MF2="int","11",IF(MF2="varchar","255",IF(MF2="decimal","12,5","")))</f>
        <v>11</v>
      </c>
      <c r="MH2" s="7" t="str">
        <f t="shared" ref="MH2:MH9" si="237">CONCATENATE($A$1,UPPER(ME2),$A$1)</f>
        <v>`KOD`</v>
      </c>
      <c r="MI2" s="7" t="str">
        <f t="shared" ref="MI2:MI9" si="238">CONCATENATE(MH2," ",MF2,"(",MG2,")"," DEFAULT NULL ,")</f>
        <v>`KOD` int(11) DEFAULT NULL ,</v>
      </c>
      <c r="MJ2" s="7" t="str">
        <f t="shared" ref="MJ2:MJ9" si="239">CONCATENATE("@",ME2," ,")</f>
        <v>@KOD ,</v>
      </c>
      <c r="MK2" s="7" t="str">
        <f t="shared" ref="MK2:MK9" si="240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41">IF(MO2="int","11",IF(MO2="varchar","255",IF(MO2="decimal","12,5","")))</f>
        <v>11</v>
      </c>
      <c r="MQ2" s="7" t="str">
        <f t="shared" ref="MQ2:MQ8" si="242">CONCATENATE($A$1,UPPER(MN2),$A$1)</f>
        <v>`CLID`</v>
      </c>
      <c r="MR2" s="7" t="str">
        <f t="shared" ref="MR2:MR8" si="243">CONCATENATE(MQ2," ",MO2,"(",MP2,")"," DEFAULT NULL ,")</f>
        <v>`CLID` int(11) DEFAULT NULL ,</v>
      </c>
      <c r="MS2" s="7" t="str">
        <f t="shared" ref="MS2:MS8" si="244">CONCATENATE("@",MN2," ,")</f>
        <v>@CLID ,</v>
      </c>
      <c r="MT2" s="7" t="str">
        <f t="shared" ref="MT2:MT8" si="245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46">IF(NG2="int","11",IF(NG2="varchar","255",IF(NG2="decimal","12,5","")))</f>
        <v>11</v>
      </c>
      <c r="NI2" s="7" t="str">
        <f t="shared" ref="NI2:NI28" si="247">CONCATENATE($A$1,UPPER(NF2),$A$1)</f>
        <v>`ID`</v>
      </c>
      <c r="NJ2" s="7" t="str">
        <f t="shared" ref="NJ2:NJ28" si="248">CONCATENATE(NI2," ",NG2,"(",NH2,")"," DEFAULT NULL ,")</f>
        <v>`ID` int(11) DEFAULT NULL ,</v>
      </c>
      <c r="NK2" s="7" t="str">
        <f t="shared" ref="NK2:NK28" si="249">CONCATENATE("@",NF2," ,")</f>
        <v>@ID ,</v>
      </c>
      <c r="NL2" s="7" t="str">
        <f t="shared" ref="NL2:NL28" si="250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51">IF(ON2="int","11",IF(ON2="varchar","255",IF(ON2="decimal","12,5","")))</f>
        <v>255</v>
      </c>
      <c r="OP2" s="7" t="str">
        <f t="shared" ref="OP2:OP6" si="252">CONCATENATE($A$1,UPPER(OM2),$A$1)</f>
        <v>`NAME`</v>
      </c>
      <c r="OQ2" s="7" t="str">
        <f t="shared" ref="OQ2:OQ6" si="253">CONCATENATE(OP2," ",ON2,"(",OO2,")"," DEFAULT NULL ,")</f>
        <v>`NAME` varchar(255) DEFAULT NULL ,</v>
      </c>
      <c r="OR2" s="7" t="str">
        <f t="shared" ref="OR2:OR6" si="254">CONCATENATE("@",OM2," ,")</f>
        <v>@NAME ,</v>
      </c>
      <c r="OS2" s="7" t="str">
        <f t="shared" ref="OS2:OS6" si="255">CONCATENATE(UPPER(OM2),"=",OR2)</f>
        <v>NAME=@NAME ,</v>
      </c>
      <c r="OX2" s="7" t="s">
        <v>502</v>
      </c>
      <c r="OY2" s="1" t="s">
        <v>160</v>
      </c>
      <c r="OZ2" s="7" t="str">
        <f t="shared" ref="OZ2:OZ21" si="256">IF(OY2="int","11",IF(OY2="varchar","255",IF(OY2="decimal","12,5","")))</f>
        <v>11</v>
      </c>
      <c r="PA2" s="7" t="str">
        <f t="shared" ref="PA2:PA21" si="257">CONCATENATE($A$1,UPPER(OX2),$A$1)</f>
        <v>`TICKETID`</v>
      </c>
      <c r="PB2" s="7" t="str">
        <f t="shared" ref="PB2:PB21" si="258">CONCATENATE(PA2," ",OY2,"(",OZ2,")"," DEFAULT NULL ,")</f>
        <v>`TICKETID` int(11) DEFAULT NULL ,</v>
      </c>
      <c r="PC2" s="7" t="str">
        <f t="shared" ref="PC2:PC21" si="259">CONCATENATE("@",OX2," ,")</f>
        <v>@TicketID ,</v>
      </c>
      <c r="PD2" s="7" t="str">
        <f t="shared" ref="PD2:PD21" si="260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61">IF(PU2="int","11",IF(PU2="varchar","255",IF(PU2="decimal","12,5","")))</f>
        <v>255</v>
      </c>
      <c r="PW2" s="7" t="str">
        <f t="shared" ref="PW2:PW14" si="262">CONCATENATE($A$1,UPPER(PT2),$A$1)</f>
        <v>`TITLE`</v>
      </c>
      <c r="PX2" s="7" t="str">
        <f t="shared" ref="PX2:PX14" si="263">CONCATENATE(PW2," ",PU2,"(",PV2,")"," DEFAULT NULL ,")</f>
        <v>`TITLE` varchar(255) DEFAULT NULL ,</v>
      </c>
      <c r="PY2" s="7" t="str">
        <f t="shared" ref="PY2:PY14" si="264">CONCATENATE("@",PT2," ,")</f>
        <v>@Title ,</v>
      </c>
      <c r="PZ2" s="7" t="str">
        <f t="shared" ref="PZ2:PZ14" si="265">CONCATENATE(UPPER(PT2),"=",PY2)</f>
        <v>TITLE=@Title ,</v>
      </c>
      <c r="QD2" s="1" t="s">
        <v>647</v>
      </c>
      <c r="QE2" s="1" t="s">
        <v>167</v>
      </c>
      <c r="QF2" s="7" t="str">
        <f t="shared" ref="QF2" si="266">IF(QE2="int","11",IF(QE2="varchar","255",IF(QE2="decimal","12,5","")))</f>
        <v>255</v>
      </c>
      <c r="QG2" s="7" t="str">
        <f t="shared" ref="QG2" si="267">CONCATENATE($A$1,UPPER(QD2),$A$1)</f>
        <v>`MAC_ADDRESS_CLEAN`</v>
      </c>
      <c r="QH2" s="7" t="str">
        <f t="shared" ref="QH2" si="268">CONCATENATE(QG2," ",QE2,"(",QF2,")"," DEFAULT NULL ,")</f>
        <v>`MAC_ADDRESS_CLEAN` varchar(255) DEFAULT NULL ,</v>
      </c>
      <c r="QI2" s="7" t="str">
        <f t="shared" ref="QI2" si="269">CONCATENATE("@",QD2," ,")</f>
        <v>@mac_address_clean ,</v>
      </c>
      <c r="QJ2" s="7" t="str">
        <f t="shared" ref="QJ2" si="270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71">IF(QP2="int","11",IF(QP2="varchar","255",IF(QP2="decimal","12,5","")))</f>
        <v>255</v>
      </c>
      <c r="QR2" s="7" t="str">
        <f t="shared" ref="QR2:QR12" si="272">CONCATENATE($A$1,UPPER(QO2),$A$1)</f>
        <v>`MXK_INTERFACE`</v>
      </c>
      <c r="QS2" s="7" t="str">
        <f t="shared" ref="QS2:QS12" si="273">CONCATENATE(QR2," ",QP2,"(",QQ2,")"," DEFAULT NULL ,")</f>
        <v>`MXK_INTERFACE` varchar(255) DEFAULT NULL ,</v>
      </c>
      <c r="QT2" s="7" t="str">
        <f t="shared" ref="QT2:QT12" si="274">CONCATENATE("@",QO2," ,")</f>
        <v>@mxk_interface ,</v>
      </c>
      <c r="QU2" s="7" t="str">
        <f t="shared" ref="QU2:QU12" si="275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276">IF(RA2="int","11",IF(RA2="varchar","255",IF(RA2="decimal","12,5","")))</f>
        <v>11</v>
      </c>
      <c r="RC2" s="7" t="str">
        <f t="shared" ref="RC2:RC12" si="277">CONCATENATE($A$1,UPPER(QZ2),$A$1)</f>
        <v>`USERID`</v>
      </c>
      <c r="RD2" s="7" t="str">
        <f t="shared" ref="RD2:RD12" si="278">CONCATENATE(RC2," ",RA2,"(",RB2,")"," DEFAULT NULL ,")</f>
        <v>`USERID` int(11) DEFAULT NULL ,</v>
      </c>
      <c r="RE2" s="7" t="str">
        <f t="shared" ref="RE2:RE12" si="279">CONCATENATE("@",QZ2," ,")</f>
        <v>@UserID ,</v>
      </c>
      <c r="RF2" s="7" t="str">
        <f t="shared" ref="RF2:RF12" si="280">CONCATENATE(UPPER(QZ2),"=",RE2)</f>
        <v>USERID=@UserID ,</v>
      </c>
    </row>
    <row r="3" spans="1:474" ht="15" x14ac:dyDescent="0.25">
      <c r="B3" s="7" t="s">
        <v>86</v>
      </c>
      <c r="C3" s="7" t="s">
        <v>160</v>
      </c>
      <c r="D3" s="7" t="s">
        <v>160</v>
      </c>
      <c r="E3" s="7" t="str">
        <f t="shared" si="87"/>
        <v>11</v>
      </c>
      <c r="F3" s="7" t="str">
        <f t="shared" si="88"/>
        <v>`ServiceID`</v>
      </c>
      <c r="G3" s="7" t="str">
        <f t="shared" si="89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90"/>
        <v>255</v>
      </c>
      <c r="N3" s="7" t="str">
        <f t="shared" si="91"/>
        <v>`KOD`</v>
      </c>
      <c r="O3" s="7" t="str">
        <f t="shared" si="92"/>
        <v>`KOD` varchar(255) DEFAULT NULL</v>
      </c>
      <c r="P3" s="7" t="s">
        <v>168</v>
      </c>
      <c r="Q3" s="7" t="str">
        <f t="shared" si="93"/>
        <v>@KOD</v>
      </c>
      <c r="R3" s="7" t="s">
        <v>168</v>
      </c>
      <c r="S3" s="7" t="str">
        <f t="shared" si="94"/>
        <v>KOD=@KOD,</v>
      </c>
      <c r="U3" s="7" t="s">
        <v>94</v>
      </c>
      <c r="V3" s="7" t="s">
        <v>95</v>
      </c>
      <c r="W3" s="7" t="s">
        <v>163</v>
      </c>
      <c r="X3" s="7" t="str">
        <f t="shared" si="95"/>
        <v/>
      </c>
      <c r="Y3" s="7" t="str">
        <f t="shared" si="96"/>
        <v>`DATA`</v>
      </c>
      <c r="Z3" s="7" t="str">
        <f t="shared" si="97"/>
        <v>`DATA` datetime() DEFAULT NULL ,</v>
      </c>
      <c r="AA3" s="7" t="str">
        <f t="shared" si="98"/>
        <v>@DATA ,</v>
      </c>
      <c r="AB3" s="7" t="str">
        <f t="shared" si="99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00"/>
        <v>11</v>
      </c>
      <c r="AH3" s="7" t="str">
        <f t="shared" si="101"/>
        <v>`ServiceID`</v>
      </c>
      <c r="AI3" s="7" t="str">
        <f t="shared" si="102"/>
        <v>`ServiceID` int(11) DEFAULT NULL ,</v>
      </c>
      <c r="AJ3" s="7" t="str">
        <f t="shared" si="103"/>
        <v>@ServiceID ,</v>
      </c>
      <c r="AK3" s="7" t="str">
        <f t="shared" si="104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05"/>
        <v>`PAYTYPE`</v>
      </c>
      <c r="AR3" s="7" t="str">
        <f t="shared" si="106"/>
        <v>`PAYTYPE` int(11) DEFAULT NULL ,</v>
      </c>
      <c r="AS3" s="7" t="str">
        <f t="shared" si="107"/>
        <v>@PAYTYPE ,</v>
      </c>
      <c r="AT3" s="7" t="str">
        <f t="shared" si="108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09"/>
        <v>`ServiceID`</v>
      </c>
      <c r="BA3" s="7" t="str">
        <f t="shared" si="110"/>
        <v>`ServiceID` int(11) DEFAULT NULL ,</v>
      </c>
      <c r="BB3" s="7" t="str">
        <f t="shared" si="111"/>
        <v>@ServiceID ,</v>
      </c>
      <c r="BC3" s="7" t="str">
        <f t="shared" si="112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13"/>
        <v>`SysName`</v>
      </c>
      <c r="BJ3" s="7" t="str">
        <f t="shared" si="114"/>
        <v>`SysName` varchar(255) DEFAULT NULL ,</v>
      </c>
      <c r="BK3" s="7" t="str">
        <f t="shared" si="115"/>
        <v>@SysName ,</v>
      </c>
      <c r="BL3" s="7" t="str">
        <f t="shared" si="116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17"/>
        <v>`NAME`</v>
      </c>
      <c r="BS3" s="7" t="str">
        <f t="shared" si="118"/>
        <v>`NAME` varchar(255) DEFAULT NULL ,</v>
      </c>
      <c r="BT3" s="7" t="str">
        <f t="shared" si="119"/>
        <v>@NAME ,</v>
      </c>
      <c r="BU3" s="7" t="str">
        <f t="shared" si="120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21"/>
        <v>`name`</v>
      </c>
      <c r="CB3" s="7" t="str">
        <f t="shared" si="122"/>
        <v>`name` varchar(255) DEFAULT NULL ,</v>
      </c>
      <c r="CC3" s="7" t="str">
        <f t="shared" si="123"/>
        <v>@name ,</v>
      </c>
      <c r="CD3" s="7" t="str">
        <f t="shared" si="124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25"/>
        <v>`ID_OLD`</v>
      </c>
      <c r="CK3" s="7" t="str">
        <f t="shared" si="126"/>
        <v>`ID_OLD` int(11) DEFAULT NULL ,</v>
      </c>
      <c r="CL3" s="7" t="str">
        <f t="shared" si="127"/>
        <v>@ID_OLD ,</v>
      </c>
      <c r="CM3" s="7" t="str">
        <f t="shared" si="128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29"/>
        <v>`NAME`</v>
      </c>
      <c r="CT3" s="7" t="str">
        <f t="shared" si="130"/>
        <v>`NAME` varchar(255) DEFAULT NULL ,</v>
      </c>
      <c r="CU3" s="7" t="str">
        <f t="shared" si="131"/>
        <v>@NAME ,</v>
      </c>
      <c r="CV3" s="7" t="str">
        <f t="shared" si="132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33"/>
        <v>`Name`</v>
      </c>
      <c r="DC3" s="7" t="str">
        <f t="shared" si="134"/>
        <v>`Name` varchar(255) DEFAULT NULL ,</v>
      </c>
      <c r="DD3" s="7" t="str">
        <f t="shared" si="135"/>
        <v>@Name ,</v>
      </c>
      <c r="DE3" s="7" t="str">
        <f t="shared" si="136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37"/>
        <v>11</v>
      </c>
      <c r="DK3" s="7" t="str">
        <f t="shared" si="138"/>
        <v>`CLID`</v>
      </c>
      <c r="DL3" s="7" t="str">
        <f t="shared" si="139"/>
        <v>`CLID` int(11) DEFAULT NULL ,</v>
      </c>
      <c r="DM3" s="7" t="str">
        <f t="shared" si="140"/>
        <v>@CLID ,</v>
      </c>
      <c r="DN3" s="7" t="str">
        <f t="shared" si="141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42"/>
        <v>11</v>
      </c>
      <c r="DT3" s="7" t="str">
        <f t="shared" si="143"/>
        <v>`HARD`</v>
      </c>
      <c r="DU3" s="7" t="str">
        <f t="shared" si="144"/>
        <v>`HARD` int(11) DEFAULT NULL ,</v>
      </c>
      <c r="DV3" s="7" t="str">
        <f t="shared" si="145"/>
        <v>@HARD ,</v>
      </c>
      <c r="DW3" s="7" t="str">
        <f t="shared" si="146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47"/>
        <v>`SERVICEID`</v>
      </c>
      <c r="ED3" s="7" t="str">
        <f t="shared" si="148"/>
        <v>`SERVICEID` int(11) DEFAULT NULL ,</v>
      </c>
      <c r="EE3" s="7" t="str">
        <f t="shared" si="149"/>
        <v>@SERVICEID ,</v>
      </c>
      <c r="EF3" s="7" t="str">
        <f t="shared" si="150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51"/>
        <v>`ServiceTypeID`</v>
      </c>
      <c r="EM3" s="7" t="str">
        <f t="shared" si="152"/>
        <v>`ServiceTypeID` int(11) DEFAULT NULL ,</v>
      </c>
      <c r="EN3" s="7" t="str">
        <f t="shared" si="153"/>
        <v>@ServiceTypeID ,</v>
      </c>
      <c r="EO3" s="7" t="str">
        <f t="shared" si="154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55"/>
        <v>`CREATEDBY`</v>
      </c>
      <c r="EX3" s="7" t="str">
        <f t="shared" si="156"/>
        <v>`CREATEDBY` varchar(255) DEFAULT NULL ,</v>
      </c>
      <c r="EY3" s="7" t="str">
        <f t="shared" si="157"/>
        <v>@CreatedBy ,</v>
      </c>
      <c r="EZ3" s="7" t="str">
        <f t="shared" si="158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59"/>
        <v>`CALLAGENT`</v>
      </c>
      <c r="FG3" s="7" t="str">
        <f t="shared" si="160"/>
        <v>`CALLAGENT` varchar(255) DEFAULT NULL ,</v>
      </c>
      <c r="FH3" s="7" t="str">
        <f t="shared" si="161"/>
        <v>@CallAgent ,</v>
      </c>
      <c r="FI3" s="7" t="str">
        <f t="shared" si="162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63"/>
        <v>`ESTMANAGER`</v>
      </c>
      <c r="FR3" s="7" t="str">
        <f t="shared" si="164"/>
        <v>`ESTMANAGER` varchar(255) DEFAULT NULL ,</v>
      </c>
      <c r="FS3" s="7" t="str">
        <f t="shared" si="165"/>
        <v>@ESTMANAGER ,</v>
      </c>
      <c r="FT3" s="7" t="str">
        <f t="shared" si="166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67"/>
        <v>`DISTRICTNAME`</v>
      </c>
      <c r="GA3" s="7" t="str">
        <f t="shared" si="168"/>
        <v>`DISTRICTNAME` varchar(255) DEFAULT NULL ,</v>
      </c>
      <c r="GB3" s="7" t="str">
        <f t="shared" si="169"/>
        <v>@DistrictName ,</v>
      </c>
      <c r="GC3" s="7" t="str">
        <f t="shared" si="170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71"/>
        <v>`ORIGINALTITLE`</v>
      </c>
      <c r="GL3" s="7" t="str">
        <f t="shared" si="172"/>
        <v>`ORIGINALTITLE` varchar(255) DEFAULT NULL ,</v>
      </c>
      <c r="GM3" s="7" t="str">
        <f t="shared" si="173"/>
        <v>@OriginalTitle ,</v>
      </c>
      <c r="GN3" s="7" t="str">
        <f t="shared" si="174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75"/>
        <v>255</v>
      </c>
      <c r="GW3" s="7" t="str">
        <f t="shared" si="176"/>
        <v>`TYPE`</v>
      </c>
      <c r="GX3" s="7" t="str">
        <f t="shared" si="177"/>
        <v>`TYPE` varchar(255) DEFAULT NULL ,</v>
      </c>
      <c r="GY3" s="7" t="str">
        <f t="shared" si="178"/>
        <v>@Type ,</v>
      </c>
      <c r="GZ3" s="7" t="str">
        <f t="shared" si="179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80"/>
        <v>`ID`</v>
      </c>
      <c r="HH3" s="7" t="str">
        <f t="shared" si="181"/>
        <v>`ID` int(11) DEFAULT NULL ,</v>
      </c>
      <c r="HI3" s="7" t="str">
        <f t="shared" si="182"/>
        <v>@ID ,</v>
      </c>
      <c r="HJ3" s="7" t="str">
        <f t="shared" si="183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84"/>
        <v>`OPENUSERID`</v>
      </c>
      <c r="HS3" s="7" t="str">
        <f t="shared" si="185"/>
        <v>`OPENUSERID` int(11) DEFAULT NULL ,</v>
      </c>
      <c r="HT3" s="7" t="str">
        <f t="shared" si="186"/>
        <v>@OpenUserID ,</v>
      </c>
      <c r="HU3" s="7" t="str">
        <f t="shared" si="187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88"/>
        <v>`COMMENT`</v>
      </c>
      <c r="ID3" s="7" t="str">
        <f t="shared" si="189"/>
        <v>`COMMENT` varchar(255) DEFAULT NULL ,</v>
      </c>
      <c r="IE3" s="7" t="str">
        <f t="shared" si="190"/>
        <v>@Comment ,</v>
      </c>
      <c r="IF3" s="7" t="str">
        <f t="shared" si="191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92"/>
        <v>`EXTERNALREF`</v>
      </c>
      <c r="IN3" s="7" t="str">
        <f t="shared" si="193"/>
        <v>`EXTERNALREF` varchar(255) DEFAULT NULL ,</v>
      </c>
      <c r="IO3" s="7" t="str">
        <f t="shared" si="194"/>
        <v>@ExternalRef ,</v>
      </c>
      <c r="IP3" s="7" t="str">
        <f t="shared" si="195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196"/>
        <v>`DISCTYPE`</v>
      </c>
      <c r="IY3" s="7" t="str">
        <f t="shared" si="197"/>
        <v>`DISCTYPE` int(11) DEFAULT NULL ,</v>
      </c>
      <c r="IZ3" s="7" t="str">
        <f t="shared" si="198"/>
        <v>@DiscType ,</v>
      </c>
      <c r="JA3" s="7" t="str">
        <f t="shared" si="199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00"/>
        <v>11</v>
      </c>
      <c r="JH3" s="7" t="str">
        <f t="shared" si="201"/>
        <v>`SERVICEID`</v>
      </c>
      <c r="JI3" s="7" t="str">
        <f t="shared" si="202"/>
        <v>`SERVICEID` int(11) DEFAULT NULL ,</v>
      </c>
      <c r="JJ3" s="7" t="str">
        <f t="shared" si="203"/>
        <v>@ServiceID ,</v>
      </c>
      <c r="JK3" s="7" t="str">
        <f t="shared" si="204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05"/>
        <v>`CATEGORY`</v>
      </c>
      <c r="JS3" s="7" t="str">
        <f t="shared" si="206"/>
        <v>`CATEGORY` varchar(255) DEFAULT NULL ,</v>
      </c>
      <c r="JT3" s="7" t="str">
        <f t="shared" si="207"/>
        <v>@Category ,</v>
      </c>
      <c r="JU3" s="7" t="str">
        <f t="shared" si="208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09"/>
        <v>`EXTERNALREF`</v>
      </c>
      <c r="KD3" s="7" t="str">
        <f t="shared" si="210"/>
        <v>`EXTERNALREF` varchar(255) DEFAULT NULL ,</v>
      </c>
      <c r="KE3" s="7" t="str">
        <f t="shared" si="211"/>
        <v>@ExternalRef ,</v>
      </c>
      <c r="KF3" s="7" t="str">
        <f t="shared" si="212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13"/>
        <v>`OPENREASONNAME`</v>
      </c>
      <c r="KO3" s="7" t="str">
        <f t="shared" si="214"/>
        <v>`OPENREASONNAME` varchar(255) DEFAULT NULL ,</v>
      </c>
      <c r="KP3" s="7" t="str">
        <f t="shared" si="215"/>
        <v>@OpenReasonName ,</v>
      </c>
      <c r="KQ3" s="7" t="str">
        <f t="shared" si="216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17"/>
        <v>`CLOSEREASONNAME`</v>
      </c>
      <c r="KY3" s="7" t="str">
        <f t="shared" si="218"/>
        <v>`CLOSEREASONNAME` varchar(255) DEFAULT NULL ,</v>
      </c>
      <c r="KZ3" s="7" t="str">
        <f t="shared" si="219"/>
        <v>@CloseReasonName ,</v>
      </c>
      <c r="LA3" s="7" t="str">
        <f t="shared" si="220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21"/>
        <v>255</v>
      </c>
      <c r="LG3" s="7" t="str">
        <f t="shared" si="222"/>
        <v>`NAME`</v>
      </c>
      <c r="LH3" s="7" t="str">
        <f t="shared" si="223"/>
        <v>`NAME` varchar(255) DEFAULT NULL ,</v>
      </c>
      <c r="LI3" s="7" t="str">
        <f t="shared" si="224"/>
        <v>@Name ,</v>
      </c>
      <c r="LJ3" s="7" t="str">
        <f t="shared" si="225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26"/>
        <v>255</v>
      </c>
      <c r="LP3" s="7" t="str">
        <f t="shared" si="227"/>
        <v>`NAME`</v>
      </c>
      <c r="LQ3" s="7" t="str">
        <f t="shared" si="228"/>
        <v>`NAME` varchar(255) DEFAULT NULL ,</v>
      </c>
      <c r="LR3" s="7" t="str">
        <f t="shared" si="229"/>
        <v>@Name ,</v>
      </c>
      <c r="LS3" s="7" t="str">
        <f t="shared" si="230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31"/>
        <v>255</v>
      </c>
      <c r="LY3" s="7" t="str">
        <f t="shared" si="232"/>
        <v>`NAME`</v>
      </c>
      <c r="LZ3" s="7" t="str">
        <f t="shared" si="233"/>
        <v>`NAME` varchar(255) DEFAULT NULL ,</v>
      </c>
      <c r="MA3" s="7" t="str">
        <f t="shared" si="234"/>
        <v>@Name ,</v>
      </c>
      <c r="MB3" s="7" t="str">
        <f t="shared" si="235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36"/>
        <v>255</v>
      </c>
      <c r="MH3" s="7" t="str">
        <f t="shared" si="237"/>
        <v>`NAME`</v>
      </c>
      <c r="MI3" s="7" t="str">
        <f t="shared" si="238"/>
        <v>`NAME` varchar(255) DEFAULT NULL ,</v>
      </c>
      <c r="MJ3" s="7" t="str">
        <f t="shared" si="239"/>
        <v>@Name ,</v>
      </c>
      <c r="MK3" s="7" t="str">
        <f t="shared" si="240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41"/>
        <v>11</v>
      </c>
      <c r="MQ3" s="7" t="str">
        <f t="shared" si="242"/>
        <v>`CID`</v>
      </c>
      <c r="MR3" s="7" t="str">
        <f t="shared" si="243"/>
        <v>`CID` int(11) DEFAULT NULL ,</v>
      </c>
      <c r="MS3" s="7" t="str">
        <f t="shared" si="244"/>
        <v>@CID ,</v>
      </c>
      <c r="MT3" s="7" t="str">
        <f t="shared" si="245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46"/>
        <v>255</v>
      </c>
      <c r="NI3" s="7" t="str">
        <f t="shared" si="247"/>
        <v>`NAME`</v>
      </c>
      <c r="NJ3" s="7" t="str">
        <f t="shared" si="248"/>
        <v>`NAME` varchar(255) DEFAULT NULL ,</v>
      </c>
      <c r="NK3" s="7" t="str">
        <f t="shared" si="249"/>
        <v>@Name ,</v>
      </c>
      <c r="NL3" s="7" t="str">
        <f t="shared" si="250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51"/>
        <v>11</v>
      </c>
      <c r="OP3" s="7" t="str">
        <f t="shared" si="252"/>
        <v>`TRAFFICID`</v>
      </c>
      <c r="OQ3" s="7" t="str">
        <f t="shared" si="253"/>
        <v>`TRAFFICID` int(11) DEFAULT NULL ,</v>
      </c>
      <c r="OR3" s="7" t="str">
        <f t="shared" si="254"/>
        <v>@TRAFFICID ,</v>
      </c>
      <c r="OS3" s="7" t="str">
        <f t="shared" si="255"/>
        <v>TRAFFICID=@TRAFFICID ,</v>
      </c>
      <c r="OX3" s="7" t="s">
        <v>554</v>
      </c>
      <c r="OY3" s="1" t="s">
        <v>160</v>
      </c>
      <c r="OZ3" s="7" t="str">
        <f t="shared" si="256"/>
        <v>11</v>
      </c>
      <c r="PA3" s="7" t="str">
        <f t="shared" si="257"/>
        <v>`TECHLEVELID`</v>
      </c>
      <c r="PB3" s="7" t="str">
        <f t="shared" si="258"/>
        <v>`TECHLEVELID` int(11) DEFAULT NULL ,</v>
      </c>
      <c r="PC3" s="7" t="str">
        <f t="shared" si="259"/>
        <v>@TechLevelID ,</v>
      </c>
      <c r="PD3" s="7" t="str">
        <f t="shared" si="260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61"/>
        <v>255</v>
      </c>
      <c r="PW3" s="7" t="str">
        <f t="shared" si="262"/>
        <v>`TITLETYPE`</v>
      </c>
      <c r="PX3" s="7" t="str">
        <f t="shared" si="263"/>
        <v>`TITLETYPE` varchar(255) DEFAULT NULL ,</v>
      </c>
      <c r="PY3" s="7" t="str">
        <f t="shared" si="264"/>
        <v>@TitleType ,</v>
      </c>
      <c r="PZ3" s="7" t="str">
        <f t="shared" si="265"/>
        <v>TITLETYPE=@TitleType ,</v>
      </c>
      <c r="QD3" s="1" t="s">
        <v>639</v>
      </c>
      <c r="QE3" s="1" t="s">
        <v>167</v>
      </c>
      <c r="QF3" s="7" t="str">
        <f t="shared" ref="QF3:QF10" si="281">IF(QE3="int","11",IF(QE3="varchar","255",IF(QE3="decimal","12,5","")))</f>
        <v>255</v>
      </c>
      <c r="QG3" s="7" t="str">
        <f t="shared" ref="QG3:QG10" si="282">CONCATENATE($A$1,UPPER(QD3),$A$1)</f>
        <v>`IP_ADDRESS`</v>
      </c>
      <c r="QH3" s="7" t="str">
        <f t="shared" ref="QH3:QH10" si="283">CONCATENATE(QG3," ",QE3,"(",QF3,")"," DEFAULT NULL ,")</f>
        <v>`IP_ADDRESS` varchar(255) DEFAULT NULL ,</v>
      </c>
      <c r="QI3" s="7" t="str">
        <f t="shared" ref="QI3:QI10" si="284">CONCATENATE("@",QD3," ,")</f>
        <v>@ip_address ,</v>
      </c>
      <c r="QJ3" s="7" t="str">
        <f t="shared" ref="QJ3:QJ10" si="285">CONCATENATE(UPPER(QD3),"=",QI3)</f>
        <v>IP_ADDRESS=@ip_address ,</v>
      </c>
      <c r="QO3" s="1" t="s">
        <v>651</v>
      </c>
      <c r="QP3" s="1" t="s">
        <v>167</v>
      </c>
      <c r="QQ3" s="7" t="str">
        <f t="shared" si="271"/>
        <v>255</v>
      </c>
      <c r="QR3" s="7" t="str">
        <f t="shared" si="272"/>
        <v>`SERIAL_NUM`</v>
      </c>
      <c r="QS3" s="7" t="str">
        <f t="shared" si="273"/>
        <v>`SERIAL_NUM` varchar(255) DEFAULT NULL ,</v>
      </c>
      <c r="QT3" s="7" t="str">
        <f t="shared" si="274"/>
        <v>@serial_num ,</v>
      </c>
      <c r="QU3" s="7" t="str">
        <f t="shared" si="275"/>
        <v>SERIAL_NUM=@serial_num ,</v>
      </c>
      <c r="QZ3" s="9" t="s">
        <v>662</v>
      </c>
      <c r="RA3" s="1" t="s">
        <v>163</v>
      </c>
      <c r="RB3" s="7" t="str">
        <f t="shared" si="276"/>
        <v/>
      </c>
      <c r="RC3" s="7" t="str">
        <f t="shared" si="277"/>
        <v>`STARTTIME`</v>
      </c>
      <c r="RD3" s="7" t="str">
        <f t="shared" si="278"/>
        <v>`STARTTIME` datetime() DEFAULT NULL ,</v>
      </c>
      <c r="RE3" s="7" t="str">
        <f t="shared" si="279"/>
        <v>@StartTime ,</v>
      </c>
      <c r="RF3" s="7" t="str">
        <f t="shared" si="280"/>
        <v>STARTTIME=@StartTime ,</v>
      </c>
    </row>
    <row r="4" spans="1:474" ht="15" x14ac:dyDescent="0.25">
      <c r="B4" s="7" t="s">
        <v>71</v>
      </c>
      <c r="C4" s="7" t="s">
        <v>161</v>
      </c>
      <c r="D4" s="7" t="s">
        <v>167</v>
      </c>
      <c r="E4" s="7" t="str">
        <f t="shared" si="87"/>
        <v>255</v>
      </c>
      <c r="F4" s="7" t="str">
        <f t="shared" si="88"/>
        <v>`Name`</v>
      </c>
      <c r="G4" s="7" t="str">
        <f t="shared" si="89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90"/>
        <v>255</v>
      </c>
      <c r="N4" s="7" t="str">
        <f t="shared" si="91"/>
        <v>`BULSTAT`</v>
      </c>
      <c r="O4" s="7" t="str">
        <f t="shared" si="92"/>
        <v>`BULSTAT` varchar(255) DEFAULT NULL</v>
      </c>
      <c r="P4" s="7" t="s">
        <v>168</v>
      </c>
      <c r="Q4" s="7" t="str">
        <f t="shared" si="93"/>
        <v>@BULSTAT</v>
      </c>
      <c r="R4" s="7" t="s">
        <v>168</v>
      </c>
      <c r="S4" s="7" t="str">
        <f t="shared" si="94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95"/>
        <v>11</v>
      </c>
      <c r="Y4" s="7" t="str">
        <f t="shared" si="96"/>
        <v>`CLID`</v>
      </c>
      <c r="Z4" s="7" t="str">
        <f t="shared" si="97"/>
        <v>`CLID` int(11) DEFAULT NULL ,</v>
      </c>
      <c r="AA4" s="7" t="str">
        <f t="shared" si="98"/>
        <v>@CLID ,</v>
      </c>
      <c r="AB4" s="7" t="str">
        <f t="shared" si="99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00"/>
        <v>255</v>
      </c>
      <c r="AH4" s="7" t="str">
        <f t="shared" si="101"/>
        <v>`Name`</v>
      </c>
      <c r="AI4" s="7" t="str">
        <f t="shared" si="102"/>
        <v>`Name` varchar(255) DEFAULT NULL ,</v>
      </c>
      <c r="AJ4" s="7" t="str">
        <f t="shared" si="103"/>
        <v>@Name ,</v>
      </c>
      <c r="AK4" s="7" t="str">
        <f t="shared" si="104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05"/>
        <v>`CashPointID`</v>
      </c>
      <c r="AR4" s="7" t="str">
        <f t="shared" si="106"/>
        <v>`CashPointID` int(11) DEFAULT NULL ,</v>
      </c>
      <c r="AS4" s="7" t="str">
        <f t="shared" si="107"/>
        <v>@CashPointID ,</v>
      </c>
      <c r="AT4" s="7" t="str">
        <f t="shared" si="108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09"/>
        <v>`ServiceRateID`</v>
      </c>
      <c r="BA4" s="7" t="str">
        <f t="shared" si="110"/>
        <v>`ServiceRateID` int(11) DEFAULT NULL ,</v>
      </c>
      <c r="BB4" s="7" t="str">
        <f t="shared" si="111"/>
        <v>@ServiceRateID ,</v>
      </c>
      <c r="BC4" s="7" t="str">
        <f t="shared" si="112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13"/>
        <v>`KOD`</v>
      </c>
      <c r="BJ4" s="7" t="str">
        <f t="shared" si="114"/>
        <v>`KOD` varchar(255) DEFAULT NULL ,</v>
      </c>
      <c r="BK4" s="7" t="str">
        <f t="shared" si="115"/>
        <v>@KOD ,</v>
      </c>
      <c r="BL4" s="7" t="str">
        <f t="shared" si="116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17"/>
        <v>`UseNonInvoiced`</v>
      </c>
      <c r="BS4" s="7" t="str">
        <f t="shared" si="118"/>
        <v>`UseNonInvoiced` int(11) DEFAULT NULL ,</v>
      </c>
      <c r="BT4" s="7" t="str">
        <f t="shared" si="119"/>
        <v>@UseNonInvoiced ,</v>
      </c>
      <c r="BU4" s="7" t="str">
        <f t="shared" si="120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21"/>
        <v>`Type`</v>
      </c>
      <c r="CB4" s="7" t="str">
        <f t="shared" si="122"/>
        <v>`Type` int(11) DEFAULT NULL ,</v>
      </c>
      <c r="CC4" s="7" t="str">
        <f t="shared" si="123"/>
        <v>@Type ,</v>
      </c>
      <c r="CD4" s="7" t="str">
        <f t="shared" si="124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25"/>
        <v>`UpdDate`</v>
      </c>
      <c r="CK4" s="7" t="str">
        <f t="shared" si="126"/>
        <v>`UpdDate` datetime() DEFAULT NULL ,</v>
      </c>
      <c r="CL4" s="7" t="str">
        <f t="shared" si="127"/>
        <v>@UpdDate ,</v>
      </c>
      <c r="CM4" s="7" t="str">
        <f t="shared" si="128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29"/>
        <v>`ID_OLD`</v>
      </c>
      <c r="CT4" s="7" t="str">
        <f t="shared" si="130"/>
        <v>`ID_OLD` int(11) DEFAULT NULL ,</v>
      </c>
      <c r="CU4" s="7" t="str">
        <f t="shared" si="131"/>
        <v>@ID_OLD ,</v>
      </c>
      <c r="CV4" s="7" t="str">
        <f t="shared" si="132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33"/>
        <v>`IPAddress`</v>
      </c>
      <c r="DC4" s="7" t="str">
        <f t="shared" si="134"/>
        <v>`IPAddress` varchar(255) DEFAULT NULL ,</v>
      </c>
      <c r="DD4" s="7" t="str">
        <f t="shared" si="135"/>
        <v>@IPAddress ,</v>
      </c>
      <c r="DE4" s="7" t="str">
        <f t="shared" si="136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37"/>
        <v>11</v>
      </c>
      <c r="DK4" s="7" t="str">
        <f t="shared" si="138"/>
        <v>`CID`</v>
      </c>
      <c r="DL4" s="7" t="str">
        <f t="shared" si="139"/>
        <v>`CID` int(11) DEFAULT NULL ,</v>
      </c>
      <c r="DM4" s="7" t="str">
        <f t="shared" si="140"/>
        <v>@CID ,</v>
      </c>
      <c r="DN4" s="7" t="str">
        <f t="shared" si="141"/>
        <v>CID=@CID ,</v>
      </c>
      <c r="DP4" s="7" t="s">
        <v>253</v>
      </c>
      <c r="DQ4" s="7" t="s">
        <v>52</v>
      </c>
      <c r="DR4" s="7" t="s">
        <v>160</v>
      </c>
      <c r="DS4" s="7" t="str">
        <f t="shared" si="142"/>
        <v>11</v>
      </c>
      <c r="DT4" s="7" t="str">
        <f t="shared" si="143"/>
        <v>`CLID`</v>
      </c>
      <c r="DU4" s="7" t="str">
        <f t="shared" si="144"/>
        <v>`CLID` int(11) DEFAULT NULL ,</v>
      </c>
      <c r="DV4" s="7" t="str">
        <f t="shared" si="145"/>
        <v>@CLID ,</v>
      </c>
      <c r="DW4" s="7" t="str">
        <f t="shared" si="146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47"/>
        <v>`CSID`</v>
      </c>
      <c r="ED4" s="7" t="str">
        <f t="shared" si="148"/>
        <v>`CSID` int(11) DEFAULT NULL ,</v>
      </c>
      <c r="EE4" s="7" t="str">
        <f t="shared" si="149"/>
        <v>@CSID ,</v>
      </c>
      <c r="EF4" s="7" t="str">
        <f t="shared" si="150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51"/>
        <v>`SubDevice`</v>
      </c>
      <c r="EM4" s="7" t="str">
        <f t="shared" si="152"/>
        <v>`SubDevice` int(11) DEFAULT NULL ,</v>
      </c>
      <c r="EN4" s="7" t="str">
        <f t="shared" si="153"/>
        <v>@SubDevice ,</v>
      </c>
      <c r="EO4" s="7" t="str">
        <f t="shared" si="154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55"/>
        <v>`REGION`</v>
      </c>
      <c r="EX4" s="7" t="str">
        <f t="shared" si="156"/>
        <v>`REGION` varchar(255) DEFAULT NULL ,</v>
      </c>
      <c r="EY4" s="7" t="str">
        <f t="shared" si="157"/>
        <v>@Region ,</v>
      </c>
      <c r="EZ4" s="7" t="str">
        <f t="shared" si="158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59"/>
        <v>`CALLNUMBER`</v>
      </c>
      <c r="FG4" s="7" t="str">
        <f t="shared" si="160"/>
        <v>`CALLNUMBER` varchar(255) DEFAULT NULL ,</v>
      </c>
      <c r="FH4" s="7" t="str">
        <f t="shared" si="161"/>
        <v>@CallNumber ,</v>
      </c>
      <c r="FI4" s="7" t="str">
        <f t="shared" si="162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63"/>
        <v>`ESTADDRESS`</v>
      </c>
      <c r="FR4" s="7" t="str">
        <f t="shared" si="164"/>
        <v>`ESTADDRESS` varchar(255) DEFAULT NULL ,</v>
      </c>
      <c r="FS4" s="7" t="str">
        <f t="shared" si="165"/>
        <v>@ESTADDRESS ,</v>
      </c>
      <c r="FT4" s="7" t="str">
        <f t="shared" si="166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67"/>
        <v>`STREETNAME`</v>
      </c>
      <c r="GA4" s="7" t="str">
        <f t="shared" si="168"/>
        <v>`STREETNAME` varchar(255) DEFAULT NULL ,</v>
      </c>
      <c r="GB4" s="7" t="str">
        <f t="shared" si="169"/>
        <v>@Streetname ,</v>
      </c>
      <c r="GC4" s="7" t="str">
        <f t="shared" si="170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71"/>
        <v>`ORIGINALTITLE_LNG`</v>
      </c>
      <c r="GL4" s="7" t="str">
        <f t="shared" si="172"/>
        <v>`ORIGINALTITLE_LNG` varchar(255) DEFAULT NULL ,</v>
      </c>
      <c r="GM4" s="7" t="str">
        <f t="shared" si="173"/>
        <v>@OriginalTitle_LNG ,</v>
      </c>
      <c r="GN4" s="7" t="str">
        <f t="shared" si="174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75"/>
        <v>255</v>
      </c>
      <c r="GW4" s="7" t="str">
        <f t="shared" si="176"/>
        <v>`RESOURCE`</v>
      </c>
      <c r="GX4" s="7" t="str">
        <f t="shared" si="177"/>
        <v>`RESOURCE` varchar(255) DEFAULT NULL ,</v>
      </c>
      <c r="GY4" s="7" t="str">
        <f t="shared" si="178"/>
        <v>@Resource ,</v>
      </c>
      <c r="GZ4" s="7" t="str">
        <f t="shared" si="179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80"/>
        <v>`EXTERNALREFERENCE`</v>
      </c>
      <c r="HH4" s="7" t="str">
        <f t="shared" si="181"/>
        <v>`EXTERNALREFERENCE` varchar(255) DEFAULT NULL ,</v>
      </c>
      <c r="HI4" s="7" t="str">
        <f t="shared" si="182"/>
        <v>@ExternalReference ,</v>
      </c>
      <c r="HJ4" s="7" t="str">
        <f t="shared" si="183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84"/>
        <v>`OPENREASONID`</v>
      </c>
      <c r="HS4" s="7" t="str">
        <f t="shared" si="185"/>
        <v>`OPENREASONID` int(11) DEFAULT NULL ,</v>
      </c>
      <c r="HT4" s="7" t="str">
        <f t="shared" si="186"/>
        <v>@OpenReasonID ,</v>
      </c>
      <c r="HU4" s="7" t="str">
        <f t="shared" si="187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88"/>
        <v>`TECHUSERID`</v>
      </c>
      <c r="ID4" s="7" t="str">
        <f t="shared" si="189"/>
        <v>`TECHUSERID` int(11) DEFAULT NULL ,</v>
      </c>
      <c r="IE4" s="7" t="str">
        <f t="shared" si="190"/>
        <v>@TechUserID ,</v>
      </c>
      <c r="IF4" s="7" t="str">
        <f t="shared" si="191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92"/>
        <v>`PAYMENTDATE`</v>
      </c>
      <c r="IN4" s="7" t="str">
        <f t="shared" si="193"/>
        <v>`PAYMENTDATE` datetime() DEFAULT NULL ,</v>
      </c>
      <c r="IO4" s="7" t="str">
        <f t="shared" si="194"/>
        <v>@PaymentDate ,</v>
      </c>
      <c r="IP4" s="7" t="str">
        <f t="shared" si="195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196"/>
        <v>`TYPEID`</v>
      </c>
      <c r="IY4" s="7" t="str">
        <f t="shared" si="197"/>
        <v>`TYPEID` int(11) DEFAULT NULL ,</v>
      </c>
      <c r="IZ4" s="7" t="str">
        <f t="shared" si="198"/>
        <v>@TypeID ,</v>
      </c>
      <c r="JA4" s="7" t="str">
        <f t="shared" si="199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00"/>
        <v>11</v>
      </c>
      <c r="JH4" s="7" t="str">
        <f t="shared" si="201"/>
        <v>`DISCOUNTTYPE`</v>
      </c>
      <c r="JI4" s="7" t="str">
        <f t="shared" si="202"/>
        <v>`DISCOUNTTYPE` int(11) DEFAULT NULL ,</v>
      </c>
      <c r="JJ4" s="7" t="str">
        <f t="shared" si="203"/>
        <v>@DiscountType ,</v>
      </c>
      <c r="JK4" s="7" t="str">
        <f t="shared" si="204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05"/>
        <v>`SERVICE`</v>
      </c>
      <c r="JS4" s="7" t="str">
        <f t="shared" si="206"/>
        <v>`SERVICE` varchar(255) DEFAULT NULL ,</v>
      </c>
      <c r="JT4" s="7" t="str">
        <f t="shared" si="207"/>
        <v>@Service ,</v>
      </c>
      <c r="JU4" s="7" t="str">
        <f t="shared" si="208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09"/>
        <v>`PAYMENTDATE`</v>
      </c>
      <c r="KD4" s="7" t="str">
        <f t="shared" si="210"/>
        <v>`PAYMENTDATE` datetime() DEFAULT NULL ,</v>
      </c>
      <c r="KE4" s="7" t="str">
        <f t="shared" si="211"/>
        <v>@PaymentDate ,</v>
      </c>
      <c r="KF4" s="7" t="str">
        <f t="shared" si="212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13"/>
        <v>`STANDARDWORK`</v>
      </c>
      <c r="KO4" s="7" t="str">
        <f t="shared" si="214"/>
        <v>`STANDARDWORK` varchar(255) DEFAULT NULL ,</v>
      </c>
      <c r="KP4" s="7" t="str">
        <f t="shared" si="215"/>
        <v>@StandardWork ,</v>
      </c>
      <c r="KQ4" s="7" t="str">
        <f t="shared" si="216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17"/>
        <v>`TECHSERVICEID`</v>
      </c>
      <c r="KY4" s="7" t="str">
        <f t="shared" si="218"/>
        <v>`TECHSERVICEID` int(11) DEFAULT NULL ,</v>
      </c>
      <c r="KZ4" s="7" t="str">
        <f t="shared" si="219"/>
        <v>@TechServiceID ,</v>
      </c>
      <c r="LA4" s="7" t="str">
        <f t="shared" si="220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21"/>
        <v>11</v>
      </c>
      <c r="LG4" s="7" t="str">
        <f t="shared" si="222"/>
        <v>`TECHDEPTID`</v>
      </c>
      <c r="LH4" s="7" t="str">
        <f t="shared" si="223"/>
        <v>`TECHDEPTID` int(11) DEFAULT NULL ,</v>
      </c>
      <c r="LI4" s="7" t="str">
        <f t="shared" si="224"/>
        <v>@TechDeptID ,</v>
      </c>
      <c r="LJ4" s="7" t="str">
        <f t="shared" si="225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26"/>
        <v>11</v>
      </c>
      <c r="LP4" s="7" t="str">
        <f t="shared" si="227"/>
        <v>`ID_OLD`</v>
      </c>
      <c r="LQ4" s="7" t="str">
        <f t="shared" si="228"/>
        <v>`ID_OLD` int(11) DEFAULT NULL ,</v>
      </c>
      <c r="LR4" s="7" t="str">
        <f t="shared" si="229"/>
        <v>@ID_OLD ,</v>
      </c>
      <c r="LS4" s="7" t="str">
        <f t="shared" si="230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31"/>
        <v>255</v>
      </c>
      <c r="LY4" s="7" t="str">
        <f t="shared" si="232"/>
        <v>`ID_OLD`</v>
      </c>
      <c r="LZ4" s="7" t="str">
        <f t="shared" si="233"/>
        <v>`ID_OLD` varchar(255) DEFAULT NULL ,</v>
      </c>
      <c r="MA4" s="7" t="str">
        <f t="shared" si="234"/>
        <v>@ID_OLD ,</v>
      </c>
      <c r="MB4" s="7" t="str">
        <f t="shared" si="235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36"/>
        <v>255</v>
      </c>
      <c r="MH4" s="7" t="str">
        <f t="shared" si="237"/>
        <v>`BILLINGSERVICEIDLIST`</v>
      </c>
      <c r="MI4" s="7" t="str">
        <f t="shared" si="238"/>
        <v>`BILLINGSERVICEIDLIST` varchar(255) DEFAULT NULL ,</v>
      </c>
      <c r="MJ4" s="7" t="str">
        <f t="shared" si="239"/>
        <v>@BillingServiceIDList ,</v>
      </c>
      <c r="MK4" s="7" t="str">
        <f t="shared" si="240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41"/>
        <v/>
      </c>
      <c r="MQ4" s="7" t="str">
        <f t="shared" si="242"/>
        <v>`COMMENTDATE`</v>
      </c>
      <c r="MR4" s="7" t="str">
        <f t="shared" si="243"/>
        <v>`COMMENTDATE` datetime() DEFAULT NULL ,</v>
      </c>
      <c r="MS4" s="7" t="str">
        <f t="shared" si="244"/>
        <v>@CommentDate ,</v>
      </c>
      <c r="MT4" s="7" t="str">
        <f t="shared" si="245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46"/>
        <v>11</v>
      </c>
      <c r="NI4" s="7" t="str">
        <f t="shared" si="247"/>
        <v>`CLID`</v>
      </c>
      <c r="NJ4" s="7" t="str">
        <f t="shared" si="248"/>
        <v>`CLID` int(11) DEFAULT NULL ,</v>
      </c>
      <c r="NK4" s="7" t="str">
        <f t="shared" si="249"/>
        <v>@CLID ,</v>
      </c>
      <c r="NL4" s="7" t="str">
        <f t="shared" si="250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51"/>
        <v>11</v>
      </c>
      <c r="OP4" s="7" t="str">
        <f t="shared" si="252"/>
        <v>`ID_OLD`</v>
      </c>
      <c r="OQ4" s="7" t="str">
        <f t="shared" si="253"/>
        <v>`ID_OLD` int(11) DEFAULT NULL ,</v>
      </c>
      <c r="OR4" s="7" t="str">
        <f t="shared" si="254"/>
        <v>@ID_OLD ,</v>
      </c>
      <c r="OS4" s="7" t="str">
        <f t="shared" si="255"/>
        <v>ID_OLD=@ID_OLD ,</v>
      </c>
      <c r="OX4" s="7" t="s">
        <v>477</v>
      </c>
      <c r="OY4" s="1" t="s">
        <v>160</v>
      </c>
      <c r="OZ4" s="7" t="str">
        <f t="shared" si="256"/>
        <v>11</v>
      </c>
      <c r="PA4" s="7" t="str">
        <f t="shared" si="257"/>
        <v>`TECHDEPTID`</v>
      </c>
      <c r="PB4" s="7" t="str">
        <f t="shared" si="258"/>
        <v>`TECHDEPTID` int(11) DEFAULT NULL ,</v>
      </c>
      <c r="PC4" s="7" t="str">
        <f t="shared" si="259"/>
        <v>@TechDeptID ,</v>
      </c>
      <c r="PD4" s="7" t="str">
        <f t="shared" si="260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61"/>
        <v>255</v>
      </c>
      <c r="PW4" s="7" t="str">
        <f t="shared" si="262"/>
        <v>`IMDBTITLEREF`</v>
      </c>
      <c r="PX4" s="7" t="str">
        <f t="shared" si="263"/>
        <v>`IMDBTITLEREF` varchar(255) DEFAULT NULL ,</v>
      </c>
      <c r="PY4" s="7" t="str">
        <f t="shared" si="264"/>
        <v>@IMDBTitleRef ,</v>
      </c>
      <c r="PZ4" s="7" t="str">
        <f t="shared" si="265"/>
        <v>IMDBTITLEREF=@IMDBTitleRef ,</v>
      </c>
      <c r="QD4" s="1" t="s">
        <v>640</v>
      </c>
      <c r="QE4" s="1" t="s">
        <v>167</v>
      </c>
      <c r="QF4" s="7" t="str">
        <f t="shared" si="281"/>
        <v>255</v>
      </c>
      <c r="QG4" s="7" t="str">
        <f t="shared" si="282"/>
        <v>`HFC_NODE`</v>
      </c>
      <c r="QH4" s="7" t="str">
        <f t="shared" si="283"/>
        <v>`HFC_NODE` varchar(255) DEFAULT NULL ,</v>
      </c>
      <c r="QI4" s="7" t="str">
        <f t="shared" si="284"/>
        <v>@hfc_node ,</v>
      </c>
      <c r="QJ4" s="7" t="str">
        <f t="shared" si="285"/>
        <v>HFC_NODE=@hfc_node ,</v>
      </c>
      <c r="QO4" s="1" t="s">
        <v>652</v>
      </c>
      <c r="QP4" s="1" t="s">
        <v>167</v>
      </c>
      <c r="QQ4" s="7" t="str">
        <f t="shared" si="271"/>
        <v>255</v>
      </c>
      <c r="QR4" s="7" t="str">
        <f t="shared" si="272"/>
        <v>`VENDOR_ID`</v>
      </c>
      <c r="QS4" s="7" t="str">
        <f t="shared" si="273"/>
        <v>`VENDOR_ID` varchar(255) DEFAULT NULL ,</v>
      </c>
      <c r="QT4" s="7" t="str">
        <f t="shared" si="274"/>
        <v>@vendor_id ,</v>
      </c>
      <c r="QU4" s="7" t="str">
        <f t="shared" si="275"/>
        <v>VENDOR_ID=@vendor_id ,</v>
      </c>
      <c r="QZ4" s="9" t="s">
        <v>89</v>
      </c>
      <c r="RA4" s="1" t="s">
        <v>160</v>
      </c>
      <c r="RB4" s="7" t="str">
        <f t="shared" si="276"/>
        <v>11</v>
      </c>
      <c r="RC4" s="7" t="str">
        <f t="shared" si="277"/>
        <v>`NUMBER`</v>
      </c>
      <c r="RD4" s="7" t="str">
        <f t="shared" si="278"/>
        <v>`NUMBER` int(11) DEFAULT NULL ,</v>
      </c>
      <c r="RE4" s="7" t="str">
        <f t="shared" si="279"/>
        <v>@Number ,</v>
      </c>
      <c r="RF4" s="7" t="str">
        <f t="shared" si="280"/>
        <v>NUMBER=@Number ,</v>
      </c>
    </row>
    <row r="5" spans="1:474" ht="15" x14ac:dyDescent="0.25">
      <c r="B5" s="7" t="s">
        <v>124</v>
      </c>
      <c r="C5" s="7" t="s">
        <v>161</v>
      </c>
      <c r="D5" s="7" t="s">
        <v>167</v>
      </c>
      <c r="E5" s="7" t="str">
        <f t="shared" si="87"/>
        <v>255</v>
      </c>
      <c r="F5" s="7" t="str">
        <f t="shared" si="88"/>
        <v>`Period`</v>
      </c>
      <c r="G5" s="7" t="str">
        <f t="shared" si="89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90"/>
        <v>255</v>
      </c>
      <c r="N5" s="7" t="str">
        <f t="shared" si="91"/>
        <v>`PASSNo`</v>
      </c>
      <c r="O5" s="7" t="str">
        <f t="shared" si="92"/>
        <v>`PASSNo` varchar(255) DEFAULT NULL</v>
      </c>
      <c r="P5" s="7" t="s">
        <v>168</v>
      </c>
      <c r="Q5" s="7" t="str">
        <f t="shared" si="93"/>
        <v>@PASSNo</v>
      </c>
      <c r="R5" s="7" t="s">
        <v>168</v>
      </c>
      <c r="S5" s="7" t="str">
        <f t="shared" si="94"/>
        <v>PASSNo=@PASSNo,</v>
      </c>
      <c r="U5" s="7" t="s">
        <v>94</v>
      </c>
      <c r="V5" s="7" t="s">
        <v>96</v>
      </c>
      <c r="W5" s="7" t="s">
        <v>160</v>
      </c>
      <c r="X5" s="7" t="str">
        <f t="shared" si="95"/>
        <v>11</v>
      </c>
      <c r="Y5" s="7" t="str">
        <f t="shared" si="96"/>
        <v>`DirstributorID`</v>
      </c>
      <c r="Z5" s="7" t="str">
        <f t="shared" si="97"/>
        <v>`DirstributorID` int(11) DEFAULT NULL ,</v>
      </c>
      <c r="AA5" s="7" t="str">
        <f t="shared" si="98"/>
        <v>@DirstributorID ,</v>
      </c>
      <c r="AB5" s="7" t="str">
        <f t="shared" si="99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00"/>
        <v>255</v>
      </c>
      <c r="AH5" s="7" t="str">
        <f t="shared" si="101"/>
        <v>`Period`</v>
      </c>
      <c r="AI5" s="7" t="str">
        <f t="shared" si="102"/>
        <v>`Period` varchar(255) DEFAULT NULL ,</v>
      </c>
      <c r="AJ5" s="7" t="str">
        <f t="shared" si="103"/>
        <v>@Period ,</v>
      </c>
      <c r="AK5" s="7" t="str">
        <f t="shared" si="104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05"/>
        <v>`CLID`</v>
      </c>
      <c r="AR5" s="7" t="str">
        <f t="shared" si="106"/>
        <v>`CLID` int(11) DEFAULT NULL ,</v>
      </c>
      <c r="AS5" s="7" t="str">
        <f t="shared" si="107"/>
        <v>@CLID ,</v>
      </c>
      <c r="AT5" s="7" t="str">
        <f t="shared" si="108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09"/>
        <v>`StartDate`</v>
      </c>
      <c r="BA5" s="7" t="str">
        <f t="shared" si="110"/>
        <v>`StartDate` datetime() DEFAULT NULL ,</v>
      </c>
      <c r="BB5" s="7" t="str">
        <f t="shared" si="111"/>
        <v>@StartDate ,</v>
      </c>
      <c r="BC5" s="7" t="str">
        <f t="shared" si="112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13"/>
        <v>`AcctCode`</v>
      </c>
      <c r="BJ5" s="7" t="str">
        <f t="shared" si="114"/>
        <v>`AcctCode` varchar(255) DEFAULT NULL ,</v>
      </c>
      <c r="BK5" s="7" t="str">
        <f t="shared" si="115"/>
        <v>@AcctCode ,</v>
      </c>
      <c r="BL5" s="7" t="str">
        <f t="shared" si="116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17"/>
        <v>`UseNonInvoicedVAT`</v>
      </c>
      <c r="BS5" s="7" t="str">
        <f t="shared" si="118"/>
        <v>`UseNonInvoicedVAT` int(11) DEFAULT NULL ,</v>
      </c>
      <c r="BT5" s="7" t="str">
        <f t="shared" si="119"/>
        <v>@UseNonInvoicedVAT ,</v>
      </c>
      <c r="BU5" s="7" t="str">
        <f t="shared" si="120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21"/>
        <v>`PrePaid`</v>
      </c>
      <c r="CB5" s="7" t="str">
        <f t="shared" si="122"/>
        <v>`PrePaid` int(11) DEFAULT NULL ,</v>
      </c>
      <c r="CC5" s="7" t="str">
        <f t="shared" si="123"/>
        <v>@PrePaid ,</v>
      </c>
      <c r="CD5" s="7" t="str">
        <f t="shared" si="124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25"/>
        <v>`USERID`</v>
      </c>
      <c r="CK5" s="7" t="str">
        <f t="shared" si="126"/>
        <v>`USERID` int(11) DEFAULT NULL ,</v>
      </c>
      <c r="CL5" s="7" t="str">
        <f t="shared" si="127"/>
        <v>@USERID ,</v>
      </c>
      <c r="CM5" s="7" t="str">
        <f t="shared" si="128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29"/>
        <v>`UPDDATE`</v>
      </c>
      <c r="CT5" s="7" t="str">
        <f t="shared" si="130"/>
        <v>`UPDDATE` datetime() DEFAULT NULL ,</v>
      </c>
      <c r="CU5" s="7" t="str">
        <f t="shared" si="131"/>
        <v>@UPDDATE ,</v>
      </c>
      <c r="CV5" s="7" t="str">
        <f t="shared" si="132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33"/>
        <v>`MachineName`</v>
      </c>
      <c r="DC5" s="7" t="str">
        <f t="shared" si="134"/>
        <v>`MachineName` varchar(255) DEFAULT NULL ,</v>
      </c>
      <c r="DD5" s="7" t="str">
        <f t="shared" si="135"/>
        <v>@MachineName ,</v>
      </c>
      <c r="DE5" s="7" t="str">
        <f t="shared" si="136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37"/>
        <v>11</v>
      </c>
      <c r="DK5" s="7" t="str">
        <f t="shared" si="138"/>
        <v>`CSID`</v>
      </c>
      <c r="DL5" s="7" t="str">
        <f t="shared" si="139"/>
        <v>`CSID` int(11) DEFAULT NULL ,</v>
      </c>
      <c r="DM5" s="7" t="str">
        <f t="shared" si="140"/>
        <v>@CSID ,</v>
      </c>
      <c r="DN5" s="7" t="str">
        <f t="shared" si="141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42"/>
        <v>11</v>
      </c>
      <c r="DT5" s="7" t="str">
        <f t="shared" si="143"/>
        <v>`CID`</v>
      </c>
      <c r="DU5" s="7" t="str">
        <f t="shared" si="144"/>
        <v>`CID` int(11) DEFAULT NULL ,</v>
      </c>
      <c r="DV5" s="7" t="str">
        <f t="shared" si="145"/>
        <v>@CID ,</v>
      </c>
      <c r="DW5" s="7" t="str">
        <f t="shared" si="146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47"/>
        <v>`DevTypeID`</v>
      </c>
      <c r="ED5" s="7" t="str">
        <f t="shared" si="148"/>
        <v>`DevTypeID` int(11) DEFAULT NULL ,</v>
      </c>
      <c r="EE5" s="7" t="str">
        <f t="shared" si="149"/>
        <v>@DevTypeID ,</v>
      </c>
      <c r="EF5" s="7" t="str">
        <f t="shared" si="150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51"/>
        <v>`ID_OLD`</v>
      </c>
      <c r="EM5" s="7" t="str">
        <f t="shared" si="152"/>
        <v>`ID_OLD` int(11) DEFAULT NULL ,</v>
      </c>
      <c r="EN5" s="7" t="str">
        <f t="shared" si="153"/>
        <v>@ID_OLD ,</v>
      </c>
      <c r="EO5" s="7" t="str">
        <f t="shared" si="154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55"/>
        <v>`ORDERSERVICE`</v>
      </c>
      <c r="EX5" s="7" t="str">
        <f t="shared" si="156"/>
        <v>`ORDERSERVICE` varchar(255) DEFAULT NULL ,</v>
      </c>
      <c r="EY5" s="7" t="str">
        <f t="shared" si="157"/>
        <v>@OrderService ,</v>
      </c>
      <c r="EZ5" s="7" t="str">
        <f t="shared" si="158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59"/>
        <v>`CALLEVENT`</v>
      </c>
      <c r="FG5" s="7" t="str">
        <f t="shared" si="160"/>
        <v>`CALLEVENT` varchar(255) DEFAULT NULL ,</v>
      </c>
      <c r="FH5" s="7" t="str">
        <f t="shared" si="161"/>
        <v>@CallEvent ,</v>
      </c>
      <c r="FI5" s="7" t="str">
        <f t="shared" si="162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63"/>
        <v>`ESTLOCATION`</v>
      </c>
      <c r="FR5" s="7" t="str">
        <f t="shared" si="164"/>
        <v>`ESTLOCATION` varchar(255) DEFAULT NULL ,</v>
      </c>
      <c r="FS5" s="7" t="str">
        <f t="shared" si="165"/>
        <v>@ESTLOCATION ,</v>
      </c>
      <c r="FT5" s="7" t="str">
        <f t="shared" si="166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71"/>
        <v>`RELEASEDATE`</v>
      </c>
      <c r="GL5" s="7" t="str">
        <f t="shared" si="172"/>
        <v>`RELEASEDATE` datetime() DEFAULT NULL ,</v>
      </c>
      <c r="GM5" s="7" t="str">
        <f t="shared" si="173"/>
        <v>@ReleaseDate ,</v>
      </c>
      <c r="GN5" s="7" t="str">
        <f t="shared" si="174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75"/>
        <v/>
      </c>
      <c r="GW5" s="7" t="str">
        <f t="shared" si="176"/>
        <v>`STARTPOSITION`</v>
      </c>
      <c r="GX5" s="7" t="str">
        <f t="shared" si="177"/>
        <v>`STARTPOSITION` datetime() DEFAULT NULL ,</v>
      </c>
      <c r="GY5" s="7" t="str">
        <f t="shared" si="178"/>
        <v>@StartPosition ,</v>
      </c>
      <c r="GZ5" s="7" t="str">
        <f t="shared" si="179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80"/>
        <v>`ENTRYDATE`</v>
      </c>
      <c r="HH5" s="7" t="str">
        <f t="shared" si="181"/>
        <v>`ENTRYDATE` datetime() DEFAULT NULL ,</v>
      </c>
      <c r="HI5" s="7" t="str">
        <f t="shared" si="182"/>
        <v>@EntryDate ,</v>
      </c>
      <c r="HJ5" s="7" t="str">
        <f t="shared" si="183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84"/>
        <v>`TECHDEPTID`</v>
      </c>
      <c r="HS5" s="7" t="str">
        <f t="shared" si="185"/>
        <v>`TECHDEPTID` int(11) DEFAULT NULL ,</v>
      </c>
      <c r="HT5" s="7" t="str">
        <f t="shared" si="186"/>
        <v>@TechDeptID ,</v>
      </c>
      <c r="HU5" s="7" t="str">
        <f t="shared" si="187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88"/>
        <v>`ID_OLD`</v>
      </c>
      <c r="ID5" s="7" t="str">
        <f t="shared" si="189"/>
        <v>`ID_OLD` varchar(255) DEFAULT NULL ,</v>
      </c>
      <c r="IE5" s="7" t="str">
        <f t="shared" si="190"/>
        <v>@ID_OLD ,</v>
      </c>
      <c r="IF5" s="7" t="str">
        <f t="shared" si="191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92"/>
        <v>`USER`</v>
      </c>
      <c r="IN5" s="7" t="str">
        <f t="shared" si="193"/>
        <v>`USER` varchar(255) DEFAULT NULL ,</v>
      </c>
      <c r="IO5" s="7" t="str">
        <f t="shared" si="194"/>
        <v>@User ,</v>
      </c>
      <c r="IP5" s="7" t="str">
        <f t="shared" si="195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196"/>
        <v>`TYPEID1`</v>
      </c>
      <c r="IY5" s="7" t="str">
        <f t="shared" si="197"/>
        <v>`TYPEID1` int(11) DEFAULT NULL ,</v>
      </c>
      <c r="IZ5" s="7" t="str">
        <f t="shared" si="198"/>
        <v>@TypeID1 ,</v>
      </c>
      <c r="JA5" s="7" t="str">
        <f t="shared" si="199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00"/>
        <v>11</v>
      </c>
      <c r="JH5" s="7" t="str">
        <f t="shared" si="201"/>
        <v>`TYPE`</v>
      </c>
      <c r="JI5" s="7" t="str">
        <f t="shared" si="202"/>
        <v>`TYPE` int(11) DEFAULT NULL ,</v>
      </c>
      <c r="JJ5" s="7" t="str">
        <f t="shared" si="203"/>
        <v>@Type ,</v>
      </c>
      <c r="JK5" s="7" t="str">
        <f t="shared" si="204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05"/>
        <v>`CLIENT`</v>
      </c>
      <c r="JS5" s="7" t="str">
        <f t="shared" si="206"/>
        <v>`CLIENT` varchar(255) DEFAULT NULL ,</v>
      </c>
      <c r="JT5" s="7" t="str">
        <f t="shared" si="207"/>
        <v>@Client ,</v>
      </c>
      <c r="JU5" s="7" t="str">
        <f t="shared" si="208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09"/>
        <v>`CLIENTCODE`</v>
      </c>
      <c r="KD5" s="7" t="str">
        <f t="shared" si="210"/>
        <v>`CLIENTCODE` varchar(255) DEFAULT NULL ,</v>
      </c>
      <c r="KE5" s="7" t="str">
        <f t="shared" si="211"/>
        <v>@ClientCode ,</v>
      </c>
      <c r="KF5" s="7" t="str">
        <f t="shared" si="212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13"/>
        <v>`MAXDURATION`</v>
      </c>
      <c r="KO5" s="7" t="str">
        <f t="shared" si="214"/>
        <v>`MAXDURATION` varchar(255) DEFAULT NULL ,</v>
      </c>
      <c r="KP5" s="7" t="str">
        <f t="shared" si="215"/>
        <v>@MaxDuration ,</v>
      </c>
      <c r="KQ5" s="7" t="str">
        <f t="shared" si="216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17"/>
        <v>`TECHLEVELID`</v>
      </c>
      <c r="KY5" s="7" t="str">
        <f t="shared" si="218"/>
        <v>`TECHLEVELID` int(11) DEFAULT NULL ,</v>
      </c>
      <c r="KZ5" s="7" t="str">
        <f t="shared" si="219"/>
        <v>@TechLevelID ,</v>
      </c>
      <c r="LA5" s="7" t="str">
        <f t="shared" si="220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21"/>
        <v>255</v>
      </c>
      <c r="LG5" s="7" t="str">
        <f t="shared" si="222"/>
        <v>`EMAIL`</v>
      </c>
      <c r="LH5" s="7" t="str">
        <f t="shared" si="223"/>
        <v>`EMAIL` varchar(255) DEFAULT NULL ,</v>
      </c>
      <c r="LI5" s="7" t="str">
        <f t="shared" si="224"/>
        <v>@Email ,</v>
      </c>
      <c r="LJ5" s="7" t="str">
        <f t="shared" si="225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26"/>
        <v/>
      </c>
      <c r="LP5" s="7" t="str">
        <f t="shared" si="227"/>
        <v>`UPDDATE`</v>
      </c>
      <c r="LQ5" s="7" t="str">
        <f t="shared" si="228"/>
        <v>`UPDDATE` datetime() DEFAULT NULL ,</v>
      </c>
      <c r="LR5" s="7" t="str">
        <f t="shared" si="229"/>
        <v>@UpdDate ,</v>
      </c>
      <c r="LS5" s="7" t="str">
        <f t="shared" si="230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31"/>
        <v/>
      </c>
      <c r="LY5" s="7" t="str">
        <f t="shared" si="232"/>
        <v>`UPDDATE`</v>
      </c>
      <c r="LZ5" s="7" t="str">
        <f t="shared" si="233"/>
        <v>`UPDDATE` datetime() DEFAULT NULL ,</v>
      </c>
      <c r="MA5" s="7" t="str">
        <f t="shared" si="234"/>
        <v>@UpdDate ,</v>
      </c>
      <c r="MB5" s="7" t="str">
        <f t="shared" si="235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36"/>
        <v>11</v>
      </c>
      <c r="MH5" s="7" t="str">
        <f t="shared" si="237"/>
        <v>`OWNERID`</v>
      </c>
      <c r="MI5" s="7" t="str">
        <f t="shared" si="238"/>
        <v>`OWNERID` int(11) DEFAULT NULL ,</v>
      </c>
      <c r="MJ5" s="7" t="str">
        <f t="shared" si="239"/>
        <v>@OwnerID ,</v>
      </c>
      <c r="MK5" s="7" t="str">
        <f t="shared" si="240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41"/>
        <v>255</v>
      </c>
      <c r="MQ5" s="7" t="str">
        <f t="shared" si="242"/>
        <v>`COMMENT`</v>
      </c>
      <c r="MR5" s="7" t="str">
        <f t="shared" si="243"/>
        <v>`COMMENT` varchar(255) DEFAULT NULL ,</v>
      </c>
      <c r="MS5" s="7" t="str">
        <f t="shared" si="244"/>
        <v>@Comment ,</v>
      </c>
      <c r="MT5" s="7" t="str">
        <f t="shared" si="245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46"/>
        <v>255</v>
      </c>
      <c r="NI5" s="7" t="str">
        <f t="shared" si="247"/>
        <v>`EMAIL`</v>
      </c>
      <c r="NJ5" s="7" t="str">
        <f t="shared" si="248"/>
        <v>`EMAIL` varchar(255) DEFAULT NULL ,</v>
      </c>
      <c r="NK5" s="7" t="str">
        <f t="shared" si="249"/>
        <v>@EMAIL ,</v>
      </c>
      <c r="NL5" s="7" t="str">
        <f t="shared" si="250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51"/>
        <v/>
      </c>
      <c r="OP5" s="7" t="str">
        <f t="shared" si="252"/>
        <v>`UPDDATE`</v>
      </c>
      <c r="OQ5" s="7" t="str">
        <f t="shared" si="253"/>
        <v>`UPDDATE` datetime() DEFAULT NULL ,</v>
      </c>
      <c r="OR5" s="7" t="str">
        <f t="shared" si="254"/>
        <v>@UPDDATE ,</v>
      </c>
      <c r="OS5" s="7" t="str">
        <f t="shared" si="255"/>
        <v>UPDDATE=@UPDDATE ,</v>
      </c>
      <c r="OX5" s="7" t="s">
        <v>119</v>
      </c>
      <c r="OY5" s="1" t="s">
        <v>160</v>
      </c>
      <c r="OZ5" s="7" t="str">
        <f t="shared" si="256"/>
        <v>11</v>
      </c>
      <c r="PA5" s="7" t="str">
        <f t="shared" si="257"/>
        <v>`TECHREGIONID`</v>
      </c>
      <c r="PB5" s="7" t="str">
        <f t="shared" si="258"/>
        <v>`TECHREGIONID` int(11) DEFAULT NULL ,</v>
      </c>
      <c r="PC5" s="7" t="str">
        <f t="shared" si="259"/>
        <v>@TechRegionID ,</v>
      </c>
      <c r="PD5" s="7" t="str">
        <f t="shared" si="260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61"/>
        <v>255</v>
      </c>
      <c r="PW5" s="7" t="str">
        <f t="shared" si="262"/>
        <v>`RESOURCECODE`</v>
      </c>
      <c r="PX5" s="7" t="str">
        <f t="shared" si="263"/>
        <v>`RESOURCECODE` varchar(255) DEFAULT NULL ,</v>
      </c>
      <c r="PY5" s="7" t="str">
        <f t="shared" si="264"/>
        <v>@ResourceCode ,</v>
      </c>
      <c r="PZ5" s="7" t="str">
        <f t="shared" si="265"/>
        <v>RESOURCECODE=@ResourceCode ,</v>
      </c>
      <c r="QD5" s="1" t="s">
        <v>641</v>
      </c>
      <c r="QE5" s="1" t="s">
        <v>167</v>
      </c>
      <c r="QF5" s="7" t="str">
        <f t="shared" si="281"/>
        <v>255</v>
      </c>
      <c r="QG5" s="7" t="str">
        <f t="shared" si="282"/>
        <v>`MAC_STATE`</v>
      </c>
      <c r="QH5" s="7" t="str">
        <f t="shared" si="283"/>
        <v>`MAC_STATE` varchar(255) DEFAULT NULL ,</v>
      </c>
      <c r="QI5" s="7" t="str">
        <f t="shared" si="284"/>
        <v>@mac_state ,</v>
      </c>
      <c r="QJ5" s="7" t="str">
        <f t="shared" si="285"/>
        <v>MAC_STATE=@mac_state ,</v>
      </c>
      <c r="QO5" s="1" t="s">
        <v>653</v>
      </c>
      <c r="QP5" s="1" t="s">
        <v>167</v>
      </c>
      <c r="QQ5" s="7" t="str">
        <f t="shared" si="271"/>
        <v>255</v>
      </c>
      <c r="QR5" s="7" t="str">
        <f t="shared" si="272"/>
        <v>`MODEL_ID`</v>
      </c>
      <c r="QS5" s="7" t="str">
        <f t="shared" si="273"/>
        <v>`MODEL_ID` varchar(255) DEFAULT NULL ,</v>
      </c>
      <c r="QT5" s="7" t="str">
        <f t="shared" si="274"/>
        <v>@model_id ,</v>
      </c>
      <c r="QU5" s="7" t="str">
        <f t="shared" si="275"/>
        <v>MODEL_ID=@model_id ,</v>
      </c>
      <c r="QZ5" s="9" t="s">
        <v>456</v>
      </c>
      <c r="RA5" s="1" t="s">
        <v>163</v>
      </c>
      <c r="RB5" s="7" t="str">
        <f t="shared" si="276"/>
        <v/>
      </c>
      <c r="RC5" s="7" t="str">
        <f t="shared" si="277"/>
        <v>`ENDTIME`</v>
      </c>
      <c r="RD5" s="7" t="str">
        <f t="shared" si="278"/>
        <v>`ENDTIME` datetime() DEFAULT NULL ,</v>
      </c>
      <c r="RE5" s="7" t="str">
        <f t="shared" si="279"/>
        <v>@EndTime ,</v>
      </c>
      <c r="RF5" s="7" t="str">
        <f t="shared" si="280"/>
        <v>ENDTIME=@EndTime ,</v>
      </c>
    </row>
    <row r="6" spans="1:474" ht="15" x14ac:dyDescent="0.25">
      <c r="B6" s="7" t="s">
        <v>125</v>
      </c>
      <c r="C6" s="7" t="s">
        <v>162</v>
      </c>
      <c r="D6" s="7" t="s">
        <v>166</v>
      </c>
      <c r="E6" s="7" t="str">
        <f t="shared" si="87"/>
        <v>12,5</v>
      </c>
      <c r="F6" s="7" t="str">
        <f t="shared" si="88"/>
        <v>`Price`</v>
      </c>
      <c r="G6" s="7" t="str">
        <f t="shared" si="89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90"/>
        <v/>
      </c>
      <c r="N6" s="7" t="str">
        <f t="shared" si="91"/>
        <v>`PASSIssueDate`</v>
      </c>
      <c r="O6" s="7" t="str">
        <f t="shared" si="92"/>
        <v>`PASSIssueDate` datetime() DEFAULT NULL</v>
      </c>
      <c r="P6" s="7" t="s">
        <v>168</v>
      </c>
      <c r="Q6" s="7" t="str">
        <f t="shared" si="93"/>
        <v>@PASSIssueDate</v>
      </c>
      <c r="R6" s="7" t="s">
        <v>168</v>
      </c>
      <c r="S6" s="7" t="str">
        <f t="shared" si="94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95"/>
        <v/>
      </c>
      <c r="Y6" s="7" t="str">
        <f t="shared" si="96"/>
        <v>`StartDate`</v>
      </c>
      <c r="Z6" s="7" t="str">
        <f t="shared" si="97"/>
        <v>`StartDate` datetime() DEFAULT NULL ,</v>
      </c>
      <c r="AA6" s="7" t="str">
        <f t="shared" si="98"/>
        <v>@StartDate ,</v>
      </c>
      <c r="AB6" s="7" t="str">
        <f t="shared" si="99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00"/>
        <v>12,5</v>
      </c>
      <c r="AH6" s="7" t="str">
        <f t="shared" si="101"/>
        <v>`Price`</v>
      </c>
      <c r="AI6" s="7" t="str">
        <f t="shared" si="102"/>
        <v>`Price` decimal(12,5) DEFAULT NULL ,</v>
      </c>
      <c r="AJ6" s="7" t="str">
        <f t="shared" si="103"/>
        <v>@Price ,</v>
      </c>
      <c r="AK6" s="7" t="str">
        <f t="shared" si="104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05"/>
        <v>`toCLID`</v>
      </c>
      <c r="AR6" s="7" t="str">
        <f t="shared" si="106"/>
        <v>`toCLID` int(11) DEFAULT NULL ,</v>
      </c>
      <c r="AS6" s="7" t="str">
        <f t="shared" si="107"/>
        <v>@toCLID ,</v>
      </c>
      <c r="AT6" s="7" t="str">
        <f t="shared" si="108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09"/>
        <v>`EndDate`</v>
      </c>
      <c r="BA6" s="7" t="str">
        <f t="shared" si="110"/>
        <v>`EndDate` datetime() DEFAULT NULL ,</v>
      </c>
      <c r="BB6" s="7" t="str">
        <f t="shared" si="111"/>
        <v>@EndDate ,</v>
      </c>
      <c r="BC6" s="7" t="str">
        <f t="shared" si="112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13"/>
        <v>`System`</v>
      </c>
      <c r="BJ6" s="7" t="str">
        <f t="shared" si="114"/>
        <v>`System` int(11) DEFAULT NULL ,</v>
      </c>
      <c r="BK6" s="7" t="str">
        <f t="shared" si="115"/>
        <v>@System ,</v>
      </c>
      <c r="BL6" s="7" t="str">
        <f t="shared" si="116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17"/>
        <v>`UseSaldo`</v>
      </c>
      <c r="BS6" s="7" t="str">
        <f t="shared" si="118"/>
        <v>`UseSaldo` int(11) DEFAULT NULL ,</v>
      </c>
      <c r="BT6" s="7" t="str">
        <f t="shared" si="119"/>
        <v>@UseSaldo ,</v>
      </c>
      <c r="BU6" s="7" t="str">
        <f t="shared" si="120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21"/>
        <v>`StartDate`</v>
      </c>
      <c r="CB6" s="7" t="str">
        <f t="shared" si="122"/>
        <v>`StartDate` datetime() DEFAULT NULL ,</v>
      </c>
      <c r="CC6" s="7" t="str">
        <f t="shared" si="123"/>
        <v>@StartDate ,</v>
      </c>
      <c r="CD6" s="7" t="str">
        <f t="shared" si="124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25"/>
        <v>`ACTIVE`</v>
      </c>
      <c r="CK6" s="7" t="str">
        <f t="shared" si="126"/>
        <v>`ACTIVE` int(11) DEFAULT NULL ,</v>
      </c>
      <c r="CL6" s="7" t="str">
        <f t="shared" si="127"/>
        <v>@ACTIVE ,</v>
      </c>
      <c r="CM6" s="7" t="str">
        <f t="shared" si="128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29"/>
        <v>`USERID`</v>
      </c>
      <c r="CT6" s="7" t="str">
        <f t="shared" si="130"/>
        <v>`USERID` int(11) DEFAULT NULL ,</v>
      </c>
      <c r="CU6" s="7" t="str">
        <f t="shared" si="131"/>
        <v>@USERID ,</v>
      </c>
      <c r="CV6" s="7" t="str">
        <f t="shared" si="132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33"/>
        <v>`RequireSSL`</v>
      </c>
      <c r="DC6" s="7" t="str">
        <f t="shared" si="134"/>
        <v>`RequireSSL` int(11) DEFAULT NULL ,</v>
      </c>
      <c r="DD6" s="7" t="str">
        <f t="shared" si="135"/>
        <v>@RequireSSL ,</v>
      </c>
      <c r="DE6" s="7" t="str">
        <f t="shared" si="136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37"/>
        <v>11</v>
      </c>
      <c r="DK6" s="7" t="str">
        <f t="shared" si="138"/>
        <v>`RID`</v>
      </c>
      <c r="DL6" s="7" t="str">
        <f t="shared" si="139"/>
        <v>`RID` int(11) DEFAULT NULL ,</v>
      </c>
      <c r="DM6" s="7" t="str">
        <f t="shared" si="140"/>
        <v>@RID ,</v>
      </c>
      <c r="DN6" s="7" t="str">
        <f t="shared" si="141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42"/>
        <v>12,5</v>
      </c>
      <c r="DT6" s="7" t="str">
        <f t="shared" si="143"/>
        <v>`INVOICENO`</v>
      </c>
      <c r="DU6" s="7" t="str">
        <f t="shared" si="144"/>
        <v>`INVOICENO` decimal(12,5) DEFAULT NULL ,</v>
      </c>
      <c r="DV6" s="7" t="str">
        <f t="shared" si="145"/>
        <v>@INVOICENO ,</v>
      </c>
      <c r="DW6" s="7" t="str">
        <f t="shared" si="146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47"/>
        <v>`PhoneNo`</v>
      </c>
      <c r="ED6" s="7" t="str">
        <f t="shared" si="148"/>
        <v>`PhoneNo` varchar(255) DEFAULT NULL ,</v>
      </c>
      <c r="EE6" s="7" t="str">
        <f t="shared" si="149"/>
        <v>@PhoneNo ,</v>
      </c>
      <c r="EF6" s="7" t="str">
        <f t="shared" si="150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51"/>
        <v>`UpdDate`</v>
      </c>
      <c r="EM6" s="7" t="str">
        <f t="shared" si="152"/>
        <v>`UpdDate` datetime() DEFAULT NULL ,</v>
      </c>
      <c r="EN6" s="7" t="str">
        <f t="shared" si="153"/>
        <v>@UpdDate ,</v>
      </c>
      <c r="EO6" s="7" t="str">
        <f t="shared" si="154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55"/>
        <v>`MODELTYPE`</v>
      </c>
      <c r="EX6" s="7" t="str">
        <f t="shared" si="156"/>
        <v>`MODELTYPE` varchar(255) DEFAULT NULL ,</v>
      </c>
      <c r="EY6" s="7" t="str">
        <f t="shared" si="157"/>
        <v>@ModelType ,</v>
      </c>
      <c r="EZ6" s="7" t="str">
        <f t="shared" si="158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59"/>
        <v>`WAITTIME`</v>
      </c>
      <c r="FG6" s="7" t="str">
        <f t="shared" si="160"/>
        <v>`WAITTIME` time() DEFAULT NULL ,</v>
      </c>
      <c r="FH6" s="7" t="str">
        <f t="shared" si="161"/>
        <v>@WaitTime ,</v>
      </c>
      <c r="FI6" s="7" t="str">
        <f t="shared" si="162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63"/>
        <v>`ESTISLAND`</v>
      </c>
      <c r="FR6" s="7" t="str">
        <f t="shared" si="164"/>
        <v>`ESTISLAND` varchar(255) DEFAULT NULL ,</v>
      </c>
      <c r="FS6" s="7" t="str">
        <f t="shared" si="165"/>
        <v>@ESTISLAND ,</v>
      </c>
      <c r="FT6" s="7" t="str">
        <f t="shared" si="166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71"/>
        <v>`GROUPID`</v>
      </c>
      <c r="GL6" s="7" t="str">
        <f t="shared" si="172"/>
        <v>`GROUPID` varchar(255) DEFAULT NULL ,</v>
      </c>
      <c r="GM6" s="7" t="str">
        <f t="shared" si="173"/>
        <v>@GroupID ,</v>
      </c>
      <c r="GN6" s="7" t="str">
        <f t="shared" si="174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75"/>
        <v/>
      </c>
      <c r="GW6" s="7" t="str">
        <f t="shared" si="176"/>
        <v>`ENDTIME`</v>
      </c>
      <c r="GX6" s="7" t="str">
        <f t="shared" si="177"/>
        <v>`ENDTIME` datetime() DEFAULT NULL ,</v>
      </c>
      <c r="GY6" s="7" t="str">
        <f t="shared" si="178"/>
        <v>@EndTime ,</v>
      </c>
      <c r="GZ6" s="7" t="str">
        <f t="shared" si="179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80"/>
        <v>`USER`</v>
      </c>
      <c r="HH6" s="7" t="str">
        <f t="shared" si="181"/>
        <v>`USER` varchar(255) DEFAULT NULL ,</v>
      </c>
      <c r="HI6" s="7" t="str">
        <f t="shared" si="182"/>
        <v>@User ,</v>
      </c>
      <c r="HJ6" s="7" t="str">
        <f t="shared" si="183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84"/>
        <v>`TECHREGIONID`</v>
      </c>
      <c r="HS6" s="7" t="str">
        <f t="shared" si="185"/>
        <v>`TECHREGIONID` int(11) DEFAULT NULL ,</v>
      </c>
      <c r="HT6" s="7" t="str">
        <f t="shared" si="186"/>
        <v>@TechRegionID ,</v>
      </c>
      <c r="HU6" s="7" t="str">
        <f t="shared" si="187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88"/>
        <v>`UPDDATE`</v>
      </c>
      <c r="ID6" s="7" t="str">
        <f t="shared" si="189"/>
        <v>`UPDDATE` datetime() DEFAULT NULL ,</v>
      </c>
      <c r="IE6" s="7" t="str">
        <f t="shared" si="190"/>
        <v>@UpdDate ,</v>
      </c>
      <c r="IF6" s="7" t="str">
        <f t="shared" si="191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92"/>
        <v>`CASHPOINT`</v>
      </c>
      <c r="IN6" s="7" t="str">
        <f t="shared" si="193"/>
        <v>`CASHPOINT` varchar(255) DEFAULT NULL ,</v>
      </c>
      <c r="IO6" s="7" t="str">
        <f t="shared" si="194"/>
        <v>@CashPoint ,</v>
      </c>
      <c r="IP6" s="7" t="str">
        <f t="shared" si="195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196"/>
        <v>`TYPEID2`</v>
      </c>
      <c r="IY6" s="7" t="str">
        <f t="shared" si="197"/>
        <v>`TYPEID2` int(11) DEFAULT NULL ,</v>
      </c>
      <c r="IZ6" s="7" t="str">
        <f t="shared" si="198"/>
        <v>@TypeID2 ,</v>
      </c>
      <c r="JA6" s="7" t="str">
        <f t="shared" si="199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00"/>
        <v>11</v>
      </c>
      <c r="JH6" s="7" t="str">
        <f t="shared" si="201"/>
        <v>`ORDER`</v>
      </c>
      <c r="JI6" s="7" t="str">
        <f t="shared" si="202"/>
        <v>`ORDER` int(11) DEFAULT NULL ,</v>
      </c>
      <c r="JJ6" s="7" t="str">
        <f t="shared" si="203"/>
        <v>@Order ,</v>
      </c>
      <c r="JK6" s="7" t="str">
        <f t="shared" si="204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86">CONCATENATE($A$1,UPPER(JO6),$A$1)</f>
        <v>`CLIENTNAME`</v>
      </c>
      <c r="JS6" s="7" t="str">
        <f t="shared" ref="JS6:JS8" si="287">CONCATENATE(JR6," ",JP6,"(",JQ6,")"," DEFAULT NULL ,")</f>
        <v>`CLIENTNAME` varchar(255) DEFAULT NULL ,</v>
      </c>
      <c r="JT6" s="7" t="str">
        <f t="shared" ref="JT6:JT8" si="288">CONCATENATE("@",JO6," ,")</f>
        <v>@ClientName ,</v>
      </c>
      <c r="JU6" s="7" t="str">
        <f t="shared" ref="JU6:JU8" si="289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09"/>
        <v>`CLIENTNAME`</v>
      </c>
      <c r="KD6" s="7" t="str">
        <f t="shared" si="210"/>
        <v>`CLIENTNAME` varchar(255) DEFAULT NULL ,</v>
      </c>
      <c r="KE6" s="7" t="str">
        <f t="shared" si="211"/>
        <v>@ClientName ,</v>
      </c>
      <c r="KF6" s="7" t="str">
        <f t="shared" si="212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13"/>
        <v>`TECHSERVICEID`</v>
      </c>
      <c r="KO6" s="7" t="str">
        <f t="shared" si="214"/>
        <v>`TECHSERVICEID` int(11) DEFAULT NULL ,</v>
      </c>
      <c r="KP6" s="7" t="str">
        <f t="shared" si="215"/>
        <v>@TechServiceID ,</v>
      </c>
      <c r="KQ6" s="7" t="str">
        <f t="shared" si="216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17"/>
        <v>`TICKETCLOSEREASONTYPEID`</v>
      </c>
      <c r="KY6" s="7" t="str">
        <f t="shared" si="218"/>
        <v>`TICKETCLOSEREASONTYPEID` int(11) DEFAULT NULL ,</v>
      </c>
      <c r="KZ6" s="7" t="str">
        <f t="shared" si="219"/>
        <v>@TicketCloseReasonTypeID ,</v>
      </c>
      <c r="LA6" s="7" t="str">
        <f t="shared" si="220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21"/>
        <v>11</v>
      </c>
      <c r="LG6" s="7" t="str">
        <f t="shared" si="222"/>
        <v>`OWNERID`</v>
      </c>
      <c r="LH6" s="7" t="str">
        <f t="shared" si="223"/>
        <v>`OWNERID` int(11) DEFAULT NULL ,</v>
      </c>
      <c r="LI6" s="7" t="str">
        <f t="shared" si="224"/>
        <v>@OwnerID ,</v>
      </c>
      <c r="LJ6" s="7" t="str">
        <f t="shared" si="225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26"/>
        <v>11</v>
      </c>
      <c r="LP6" s="7" t="str">
        <f t="shared" si="227"/>
        <v>`USERID`</v>
      </c>
      <c r="LQ6" s="7" t="str">
        <f t="shared" si="228"/>
        <v>`USERID` int(11) DEFAULT NULL ,</v>
      </c>
      <c r="LR6" s="7" t="str">
        <f t="shared" si="229"/>
        <v>@USERID ,</v>
      </c>
      <c r="LS6" s="7" t="str">
        <f t="shared" si="230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31"/>
        <v>11</v>
      </c>
      <c r="LY6" s="7" t="str">
        <f t="shared" si="232"/>
        <v>`USERID`</v>
      </c>
      <c r="LZ6" s="7" t="str">
        <f t="shared" si="233"/>
        <v>`USERID` int(11) DEFAULT NULL ,</v>
      </c>
      <c r="MA6" s="7" t="str">
        <f t="shared" si="234"/>
        <v>@USERID ,</v>
      </c>
      <c r="MB6" s="7" t="str">
        <f t="shared" si="235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36"/>
        <v>11</v>
      </c>
      <c r="MH6" s="7" t="str">
        <f t="shared" si="237"/>
        <v>`ID_OLD`</v>
      </c>
      <c r="MI6" s="7" t="str">
        <f t="shared" si="238"/>
        <v>`ID_OLD` int(11) DEFAULT NULL ,</v>
      </c>
      <c r="MJ6" s="7" t="str">
        <f t="shared" si="239"/>
        <v>@ID_OLD ,</v>
      </c>
      <c r="MK6" s="7" t="str">
        <f t="shared" si="240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41"/>
        <v>11</v>
      </c>
      <c r="MQ6" s="7" t="str">
        <f t="shared" si="242"/>
        <v>`ID_OLD`</v>
      </c>
      <c r="MR6" s="7" t="str">
        <f t="shared" si="243"/>
        <v>`ID_OLD` int(11) DEFAULT NULL ,</v>
      </c>
      <c r="MS6" s="7" t="str">
        <f t="shared" si="244"/>
        <v>@ID_OLD ,</v>
      </c>
      <c r="MT6" s="7" t="str">
        <f t="shared" si="245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46"/>
        <v>255</v>
      </c>
      <c r="NI6" s="7" t="str">
        <f t="shared" si="247"/>
        <v>`PASSWORD`</v>
      </c>
      <c r="NJ6" s="7" t="str">
        <f t="shared" si="248"/>
        <v>`PASSWORD` varchar(255) DEFAULT NULL ,</v>
      </c>
      <c r="NK6" s="7" t="str">
        <f t="shared" si="249"/>
        <v>@Password ,</v>
      </c>
      <c r="NL6" s="7" t="str">
        <f t="shared" si="250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51"/>
        <v>11</v>
      </c>
      <c r="OP6" s="7" t="str">
        <f t="shared" si="252"/>
        <v>`USERID`</v>
      </c>
      <c r="OQ6" s="7" t="str">
        <f t="shared" si="253"/>
        <v>`USERID` int(11) DEFAULT NULL ,</v>
      </c>
      <c r="OR6" s="7" t="str">
        <f t="shared" si="254"/>
        <v>@USERID ,</v>
      </c>
      <c r="OS6" s="7" t="str">
        <f t="shared" si="255"/>
        <v>USERID=@USERID ,</v>
      </c>
      <c r="OX6" s="7" t="s">
        <v>478</v>
      </c>
      <c r="OY6" s="1" t="s">
        <v>160</v>
      </c>
      <c r="OZ6" s="7" t="str">
        <f t="shared" si="256"/>
        <v>11</v>
      </c>
      <c r="PA6" s="7" t="str">
        <f t="shared" si="257"/>
        <v>`TECHGROUPID`</v>
      </c>
      <c r="PB6" s="7" t="str">
        <f t="shared" si="258"/>
        <v>`TECHGROUPID` int(11) DEFAULT NULL ,</v>
      </c>
      <c r="PC6" s="7" t="str">
        <f t="shared" si="259"/>
        <v>@TechGroupID ,</v>
      </c>
      <c r="PD6" s="7" t="str">
        <f t="shared" si="260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61"/>
        <v>255</v>
      </c>
      <c r="PW6" s="7" t="str">
        <f t="shared" si="262"/>
        <v>`RESOURCEORIG`</v>
      </c>
      <c r="PX6" s="7" t="str">
        <f t="shared" si="263"/>
        <v>`RESOURCEORIG` varchar(255) DEFAULT NULL ,</v>
      </c>
      <c r="PY6" s="7" t="str">
        <f t="shared" si="264"/>
        <v>@ResourceOrig ,</v>
      </c>
      <c r="PZ6" s="7" t="str">
        <f t="shared" si="265"/>
        <v>RESOURCEORIG=@ResourceOrig ,</v>
      </c>
      <c r="QD6" s="1" t="s">
        <v>642</v>
      </c>
      <c r="QE6" s="1" t="s">
        <v>167</v>
      </c>
      <c r="QF6" s="7" t="str">
        <f t="shared" si="281"/>
        <v>255</v>
      </c>
      <c r="QG6" s="7" t="str">
        <f t="shared" si="282"/>
        <v>`PRIM_SID`</v>
      </c>
      <c r="QH6" s="7" t="str">
        <f t="shared" si="283"/>
        <v>`PRIM_SID` varchar(255) DEFAULT NULL ,</v>
      </c>
      <c r="QI6" s="7" t="str">
        <f t="shared" si="284"/>
        <v>@prim_sid ,</v>
      </c>
      <c r="QJ6" s="7" t="str">
        <f t="shared" si="285"/>
        <v>PRIM_SID=@prim_sid ,</v>
      </c>
      <c r="QO6" s="1" t="s">
        <v>654</v>
      </c>
      <c r="QP6" s="1" t="s">
        <v>167</v>
      </c>
      <c r="QQ6" s="7" t="str">
        <f t="shared" si="271"/>
        <v>255</v>
      </c>
      <c r="QR6" s="7" t="str">
        <f t="shared" si="272"/>
        <v>`ONT_VERSION`</v>
      </c>
      <c r="QS6" s="7" t="str">
        <f t="shared" si="273"/>
        <v>`ONT_VERSION` varchar(255) DEFAULT NULL ,</v>
      </c>
      <c r="QT6" s="7" t="str">
        <f t="shared" si="274"/>
        <v>@ont_version ,</v>
      </c>
      <c r="QU6" s="7" t="str">
        <f t="shared" si="275"/>
        <v>ONT_VERSION=@ont_version ,</v>
      </c>
      <c r="QZ6" s="9" t="s">
        <v>112</v>
      </c>
      <c r="RA6" s="1" t="s">
        <v>167</v>
      </c>
      <c r="RB6" s="7" t="str">
        <f t="shared" si="276"/>
        <v>255</v>
      </c>
      <c r="RC6" s="7" t="str">
        <f t="shared" si="277"/>
        <v>`COMMENT`</v>
      </c>
      <c r="RD6" s="7" t="str">
        <f t="shared" si="278"/>
        <v>`COMMENT` varchar(255) DEFAULT NULL ,</v>
      </c>
      <c r="RE6" s="7" t="str">
        <f t="shared" si="279"/>
        <v>@Comment ,</v>
      </c>
      <c r="RF6" s="7" t="str">
        <f t="shared" si="280"/>
        <v>COMMENT=@Comment ,</v>
      </c>
    </row>
    <row r="7" spans="1:474" ht="15" x14ac:dyDescent="0.25">
      <c r="B7" s="7" t="s">
        <v>126</v>
      </c>
      <c r="C7" s="7" t="s">
        <v>160</v>
      </c>
      <c r="D7" s="7" t="s">
        <v>160</v>
      </c>
      <c r="E7" s="7" t="str">
        <f t="shared" si="87"/>
        <v>11</v>
      </c>
      <c r="F7" s="7" t="str">
        <f t="shared" si="88"/>
        <v>`Post`</v>
      </c>
      <c r="G7" s="7" t="str">
        <f t="shared" si="89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90"/>
        <v>255</v>
      </c>
      <c r="N7" s="7" t="str">
        <f t="shared" si="91"/>
        <v>`PASSIssueFrom`</v>
      </c>
      <c r="O7" s="7" t="str">
        <f t="shared" si="92"/>
        <v>`PASSIssueFrom` varchar(255) DEFAULT NULL</v>
      </c>
      <c r="P7" s="7" t="s">
        <v>168</v>
      </c>
      <c r="Q7" s="7" t="str">
        <f t="shared" si="93"/>
        <v>@PASSIssueFrom</v>
      </c>
      <c r="R7" s="7" t="s">
        <v>168</v>
      </c>
      <c r="S7" s="7" t="str">
        <f t="shared" si="94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95"/>
        <v/>
      </c>
      <c r="Y7" s="7" t="str">
        <f t="shared" si="96"/>
        <v>`EndDate`</v>
      </c>
      <c r="Z7" s="7" t="str">
        <f t="shared" si="97"/>
        <v>`EndDate` datetime() DEFAULT NULL ,</v>
      </c>
      <c r="AA7" s="7" t="str">
        <f t="shared" si="98"/>
        <v>@EndDate ,</v>
      </c>
      <c r="AB7" s="7" t="str">
        <f t="shared" si="99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00"/>
        <v>11</v>
      </c>
      <c r="AH7" s="7" t="str">
        <f t="shared" si="101"/>
        <v>`Post`</v>
      </c>
      <c r="AI7" s="7" t="str">
        <f t="shared" si="102"/>
        <v>`Post` int(11) DEFAULT NULL ,</v>
      </c>
      <c r="AJ7" s="7" t="str">
        <f t="shared" si="103"/>
        <v>@Post ,</v>
      </c>
      <c r="AK7" s="7" t="str">
        <f t="shared" si="104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05"/>
        <v>`PAYDATE`</v>
      </c>
      <c r="AR7" s="7" t="str">
        <f t="shared" si="106"/>
        <v>`PAYDATE` datetime() DEFAULT NULL ,</v>
      </c>
      <c r="AS7" s="7" t="str">
        <f t="shared" si="107"/>
        <v>@PAYDATE ,</v>
      </c>
      <c r="AT7" s="7" t="str">
        <f t="shared" si="108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09"/>
        <v>`Number`</v>
      </c>
      <c r="BA7" s="7" t="str">
        <f t="shared" si="110"/>
        <v>`Number` int(11) DEFAULT NULL ,</v>
      </c>
      <c r="BB7" s="7" t="str">
        <f t="shared" si="111"/>
        <v>@Number ,</v>
      </c>
      <c r="BC7" s="7" t="str">
        <f t="shared" si="112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13"/>
        <v>`ServiceTypeID`</v>
      </c>
      <c r="BJ7" s="7" t="str">
        <f t="shared" si="114"/>
        <v>`ServiceTypeID` int(11) DEFAULT NULL ,</v>
      </c>
      <c r="BK7" s="7" t="str">
        <f t="shared" si="115"/>
        <v>@ServiceTypeID ,</v>
      </c>
      <c r="BL7" s="7" t="str">
        <f t="shared" si="116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17"/>
        <v>`BillingPeriod`</v>
      </c>
      <c r="BS7" s="7" t="str">
        <f t="shared" si="118"/>
        <v>`BillingPeriod` int(11) DEFAULT NULL ,</v>
      </c>
      <c r="BT7" s="7" t="str">
        <f t="shared" si="119"/>
        <v>@BillingPeriod ,</v>
      </c>
      <c r="BU7" s="7" t="str">
        <f t="shared" si="120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21"/>
        <v>`EndDate`</v>
      </c>
      <c r="CB7" s="7" t="str">
        <f t="shared" si="122"/>
        <v>`EndDate` datetime() DEFAULT NULL ,</v>
      </c>
      <c r="CC7" s="7" t="str">
        <f t="shared" si="123"/>
        <v>@EndDate ,</v>
      </c>
      <c r="CD7" s="7" t="str">
        <f t="shared" si="124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29"/>
        <v>`RequireFiscPrint`</v>
      </c>
      <c r="CT7" s="7" t="str">
        <f t="shared" si="130"/>
        <v>`RequireFiscPrint` int(11) DEFAULT NULL ,</v>
      </c>
      <c r="CU7" s="7" t="str">
        <f t="shared" si="131"/>
        <v>@RequireFiscPrint ,</v>
      </c>
      <c r="CV7" s="7" t="str">
        <f t="shared" si="132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33"/>
        <v>`StartInvoiceNo`</v>
      </c>
      <c r="DC7" s="7" t="str">
        <f t="shared" si="134"/>
        <v>`StartInvoiceNo` decimal(12,5) DEFAULT NULL ,</v>
      </c>
      <c r="DD7" s="7" t="str">
        <f t="shared" si="135"/>
        <v>@StartInvoiceNo ,</v>
      </c>
      <c r="DE7" s="7" t="str">
        <f t="shared" si="136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37"/>
        <v>11</v>
      </c>
      <c r="DK7" s="7" t="str">
        <f t="shared" si="138"/>
        <v>`RSID`</v>
      </c>
      <c r="DL7" s="7" t="str">
        <f t="shared" si="139"/>
        <v>`RSID` int(11) DEFAULT NULL ,</v>
      </c>
      <c r="DM7" s="7" t="str">
        <f t="shared" si="140"/>
        <v>@RSID ,</v>
      </c>
      <c r="DN7" s="7" t="str">
        <f t="shared" si="141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42"/>
        <v>12,5</v>
      </c>
      <c r="DT7" s="7" t="str">
        <f t="shared" si="143"/>
        <v>`ProformaNO`</v>
      </c>
      <c r="DU7" s="7" t="str">
        <f t="shared" si="144"/>
        <v>`ProformaNO` decimal(12,5) DEFAULT NULL ,</v>
      </c>
      <c r="DV7" s="7" t="str">
        <f t="shared" si="145"/>
        <v>@ProformaNO ,</v>
      </c>
      <c r="DW7" s="7" t="str">
        <f t="shared" si="146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47"/>
        <v>`UserName`</v>
      </c>
      <c r="ED7" s="7" t="str">
        <f t="shared" si="148"/>
        <v>`UserName` varchar(255) DEFAULT NULL ,</v>
      </c>
      <c r="EE7" s="7" t="str">
        <f t="shared" si="149"/>
        <v>@UserName ,</v>
      </c>
      <c r="EF7" s="7" t="str">
        <f t="shared" si="150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51"/>
        <v>`USERID`</v>
      </c>
      <c r="EM7" s="7" t="str">
        <f t="shared" si="152"/>
        <v>`USERID` int(11) DEFAULT NULL ,</v>
      </c>
      <c r="EN7" s="7" t="str">
        <f t="shared" si="153"/>
        <v>@USERID ,</v>
      </c>
      <c r="EO7" s="7" t="str">
        <f t="shared" si="154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55"/>
        <v>`ORDERTYPE`</v>
      </c>
      <c r="EX7" s="7" t="str">
        <f t="shared" si="156"/>
        <v>`ORDERTYPE` varchar(255) DEFAULT NULL ,</v>
      </c>
      <c r="EY7" s="7" t="str">
        <f t="shared" si="157"/>
        <v>@OrderType ,</v>
      </c>
      <c r="EZ7" s="7" t="str">
        <f t="shared" si="158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59"/>
        <v>`TALKTIME`</v>
      </c>
      <c r="FG7" s="7" t="str">
        <f t="shared" si="160"/>
        <v>`TALKTIME` time() DEFAULT NULL ,</v>
      </c>
      <c r="FH7" s="7" t="str">
        <f t="shared" si="161"/>
        <v>@TalkTime ,</v>
      </c>
      <c r="FI7" s="7" t="str">
        <f t="shared" si="162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63"/>
        <v>`ESTPHONE`</v>
      </c>
      <c r="FR7" s="7" t="str">
        <f t="shared" si="164"/>
        <v>`ESTPHONE` varchar(255) DEFAULT NULL ,</v>
      </c>
      <c r="FS7" s="7" t="str">
        <f t="shared" si="165"/>
        <v>@ESTPHONE ,</v>
      </c>
      <c r="FT7" s="7" t="str">
        <f t="shared" si="166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71"/>
        <v>`SEASONID`</v>
      </c>
      <c r="GL7" s="7" t="str">
        <f t="shared" si="172"/>
        <v>`SEASONID` varchar(255) DEFAULT NULL ,</v>
      </c>
      <c r="GM7" s="7" t="str">
        <f t="shared" si="173"/>
        <v>@SeasonID ,</v>
      </c>
      <c r="GN7" s="7" t="str">
        <f t="shared" si="174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75"/>
        <v>11</v>
      </c>
      <c r="GW7" s="7" t="str">
        <f t="shared" si="176"/>
        <v>`DURATION`</v>
      </c>
      <c r="GX7" s="7" t="str">
        <f t="shared" si="177"/>
        <v>`DURATION` int(11) DEFAULT NULL ,</v>
      </c>
      <c r="GY7" s="7" t="str">
        <f t="shared" si="178"/>
        <v>@Duration ,</v>
      </c>
      <c r="GZ7" s="7" t="str">
        <f t="shared" si="179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80"/>
        <v>`CASHPOINT`</v>
      </c>
      <c r="HH7" s="7" t="str">
        <f t="shared" si="181"/>
        <v>`CASHPOINT` varchar(255) DEFAULT NULL ,</v>
      </c>
      <c r="HI7" s="7" t="str">
        <f t="shared" si="182"/>
        <v>@CASHPOINT ,</v>
      </c>
      <c r="HJ7" s="7" t="str">
        <f t="shared" si="183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84"/>
        <v>`TECHGROUPID`</v>
      </c>
      <c r="HS7" s="7" t="str">
        <f t="shared" si="185"/>
        <v>`TECHGROUPID` int(11) DEFAULT NULL ,</v>
      </c>
      <c r="HT7" s="7" t="str">
        <f t="shared" si="186"/>
        <v>@TechGroupID ,</v>
      </c>
      <c r="HU7" s="7" t="str">
        <f t="shared" si="187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88"/>
        <v>`USERID`</v>
      </c>
      <c r="ID7" s="7" t="str">
        <f t="shared" si="189"/>
        <v>`USERID` int(11) DEFAULT NULL ,</v>
      </c>
      <c r="IE7" s="7" t="str">
        <f t="shared" si="190"/>
        <v>@USERID ,</v>
      </c>
      <c r="IF7" s="7" t="str">
        <f t="shared" si="191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92"/>
        <v>`CLIENTCODE`</v>
      </c>
      <c r="IN7" s="7" t="str">
        <f t="shared" si="193"/>
        <v>`CLIENTCODE` varchar(255) DEFAULT NULL ,</v>
      </c>
      <c r="IO7" s="7" t="str">
        <f t="shared" si="194"/>
        <v>@ClientCode ,</v>
      </c>
      <c r="IP7" s="7" t="str">
        <f t="shared" si="195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196"/>
        <v>`TYPEID3`</v>
      </c>
      <c r="IY7" s="7" t="str">
        <f t="shared" si="197"/>
        <v>`TYPEID3` int(11) DEFAULT NULL ,</v>
      </c>
      <c r="IZ7" s="7" t="str">
        <f t="shared" si="198"/>
        <v>@TypeID3 ,</v>
      </c>
      <c r="JA7" s="7" t="str">
        <f t="shared" si="199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00"/>
        <v>255</v>
      </c>
      <c r="JH7" s="7" t="str">
        <f t="shared" si="201"/>
        <v>`NAME`</v>
      </c>
      <c r="JI7" s="7" t="str">
        <f t="shared" si="202"/>
        <v>`NAME` varchar(255) DEFAULT NULL ,</v>
      </c>
      <c r="JJ7" s="7" t="str">
        <f t="shared" si="203"/>
        <v>@Name ,</v>
      </c>
      <c r="JK7" s="7" t="str">
        <f t="shared" si="204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86"/>
        <v>`CLIENTID`</v>
      </c>
      <c r="JS7" s="7" t="str">
        <f t="shared" si="287"/>
        <v>`CLIENTID` int(11) DEFAULT NULL ,</v>
      </c>
      <c r="JT7" s="7" t="str">
        <f t="shared" si="288"/>
        <v>@ClientId ,</v>
      </c>
      <c r="JU7" s="7" t="str">
        <f t="shared" si="289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09"/>
        <v>`PAYMENTAMOUNT`</v>
      </c>
      <c r="KD7" s="7" t="str">
        <f t="shared" si="210"/>
        <v>`PAYMENTAMOUNT` decimal(12,5) DEFAULT NULL ,</v>
      </c>
      <c r="KE7" s="7" t="str">
        <f t="shared" si="211"/>
        <v>@PaymentAmount ,</v>
      </c>
      <c r="KF7" s="7" t="str">
        <f t="shared" si="212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13"/>
        <v>`TICKETTYPEID`</v>
      </c>
      <c r="KO7" s="7" t="str">
        <f t="shared" si="214"/>
        <v>`TICKETTYPEID` int(11) DEFAULT NULL ,</v>
      </c>
      <c r="KP7" s="7" t="str">
        <f t="shared" si="215"/>
        <v>@TicketTypeID ,</v>
      </c>
      <c r="KQ7" s="7" t="str">
        <f t="shared" si="216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17"/>
        <v>`TICKETTYPEID`</v>
      </c>
      <c r="KY7" s="7" t="str">
        <f t="shared" si="218"/>
        <v>`TICKETTYPEID` int(11) DEFAULT NULL ,</v>
      </c>
      <c r="KZ7" s="7" t="str">
        <f t="shared" si="219"/>
        <v>@TicketTypeID ,</v>
      </c>
      <c r="LA7" s="7" t="str">
        <f t="shared" si="220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21"/>
        <v>11</v>
      </c>
      <c r="LG7" s="7" t="str">
        <f t="shared" si="222"/>
        <v>`REGIONGROUPID`</v>
      </c>
      <c r="LH7" s="7" t="str">
        <f t="shared" si="223"/>
        <v>`REGIONGROUPID` int(11) DEFAULT NULL ,</v>
      </c>
      <c r="LI7" s="7" t="str">
        <f t="shared" si="224"/>
        <v>@RegionGroupID ,</v>
      </c>
      <c r="LJ7" s="7" t="str">
        <f t="shared" si="225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31"/>
        <v>11</v>
      </c>
      <c r="LY7" s="7" t="str">
        <f t="shared" si="232"/>
        <v>`ACTIVE`</v>
      </c>
      <c r="LZ7" s="7" t="str">
        <f t="shared" si="233"/>
        <v>`ACTIVE` int(11) DEFAULT NULL ,</v>
      </c>
      <c r="MA7" s="7" t="str">
        <f t="shared" si="234"/>
        <v>@Active ,</v>
      </c>
      <c r="MB7" s="7" t="str">
        <f t="shared" si="235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36"/>
        <v/>
      </c>
      <c r="MH7" s="7" t="str">
        <f t="shared" si="237"/>
        <v>`UPDDATE`</v>
      </c>
      <c r="MI7" s="7" t="str">
        <f t="shared" si="238"/>
        <v>`UPDDATE` datetime() DEFAULT NULL ,</v>
      </c>
      <c r="MJ7" s="7" t="str">
        <f t="shared" si="239"/>
        <v>@UpdDate ,</v>
      </c>
      <c r="MK7" s="7" t="str">
        <f t="shared" si="240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41"/>
        <v/>
      </c>
      <c r="MQ7" s="7" t="str">
        <f t="shared" si="242"/>
        <v>`UPDDATE`</v>
      </c>
      <c r="MR7" s="7" t="str">
        <f t="shared" si="243"/>
        <v>`UPDDATE` datetime() DEFAULT NULL ,</v>
      </c>
      <c r="MS7" s="7" t="str">
        <f t="shared" si="244"/>
        <v>@UpdDate ,</v>
      </c>
      <c r="MT7" s="7" t="str">
        <f t="shared" si="245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46"/>
        <v>255</v>
      </c>
      <c r="NI7" s="7" t="str">
        <f t="shared" si="247"/>
        <v>`PHONE`</v>
      </c>
      <c r="NJ7" s="7" t="str">
        <f t="shared" si="248"/>
        <v>`PHONE` varchar(255) DEFAULT NULL ,</v>
      </c>
      <c r="NK7" s="7" t="str">
        <f t="shared" si="249"/>
        <v>@Phone ,</v>
      </c>
      <c r="NL7" s="7" t="str">
        <f t="shared" si="250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56"/>
        <v>11</v>
      </c>
      <c r="PA7" s="7" t="str">
        <f t="shared" si="257"/>
        <v>`TECHUSERID`</v>
      </c>
      <c r="PB7" s="7" t="str">
        <f t="shared" si="258"/>
        <v>`TECHUSERID` int(11) DEFAULT NULL ,</v>
      </c>
      <c r="PC7" s="7" t="str">
        <f t="shared" si="259"/>
        <v>@TechUserID ,</v>
      </c>
      <c r="PD7" s="7" t="str">
        <f t="shared" si="260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61"/>
        <v/>
      </c>
      <c r="PW7" s="7" t="str">
        <f t="shared" si="262"/>
        <v>`DURATION`</v>
      </c>
      <c r="PX7" s="7" t="str">
        <f t="shared" si="263"/>
        <v>`DURATION` time() DEFAULT NULL ,</v>
      </c>
      <c r="PY7" s="7" t="str">
        <f t="shared" si="264"/>
        <v>@Duration ,</v>
      </c>
      <c r="PZ7" s="7" t="str">
        <f t="shared" si="265"/>
        <v>DURATION=@Duration ,</v>
      </c>
      <c r="QD7" s="1" t="s">
        <v>643</v>
      </c>
      <c r="QE7" s="1" t="s">
        <v>160</v>
      </c>
      <c r="QF7" s="7" t="str">
        <f t="shared" si="281"/>
        <v>11</v>
      </c>
      <c r="QG7" s="7" t="str">
        <f t="shared" si="282"/>
        <v>`RXPWR_DBMV`</v>
      </c>
      <c r="QH7" s="7" t="str">
        <f t="shared" si="283"/>
        <v>`RXPWR_DBMV` int(11) DEFAULT NULL ,</v>
      </c>
      <c r="QI7" s="7" t="str">
        <f t="shared" si="284"/>
        <v>@rxpwr_dBmv ,</v>
      </c>
      <c r="QJ7" s="7" t="str">
        <f t="shared" si="285"/>
        <v>RXPWR_DBMV=@rxpwr_dBmv ,</v>
      </c>
      <c r="QO7" s="1" t="s">
        <v>655</v>
      </c>
      <c r="QP7" s="1" t="s">
        <v>167</v>
      </c>
      <c r="QQ7" s="7" t="str">
        <f t="shared" si="271"/>
        <v>255</v>
      </c>
      <c r="QR7" s="7" t="str">
        <f t="shared" si="272"/>
        <v>`SWARE_VERSION`</v>
      </c>
      <c r="QS7" s="7" t="str">
        <f t="shared" si="273"/>
        <v>`SWARE_VERSION` varchar(255) DEFAULT NULL ,</v>
      </c>
      <c r="QT7" s="7" t="str">
        <f t="shared" si="274"/>
        <v>@sware_version ,</v>
      </c>
      <c r="QU7" s="7" t="str">
        <f t="shared" si="275"/>
        <v>SWARE_VERSION=@sware_version ,</v>
      </c>
      <c r="QZ7" s="9" t="s">
        <v>663</v>
      </c>
      <c r="RA7" s="1" t="s">
        <v>167</v>
      </c>
      <c r="RB7" s="7" t="str">
        <f t="shared" si="276"/>
        <v>255</v>
      </c>
      <c r="RC7" s="7" t="str">
        <f t="shared" si="277"/>
        <v>`LABEL`</v>
      </c>
      <c r="RD7" s="7" t="str">
        <f t="shared" si="278"/>
        <v>`LABEL` varchar(255) DEFAULT NULL ,</v>
      </c>
      <c r="RE7" s="7" t="str">
        <f t="shared" si="279"/>
        <v>@Label ,</v>
      </c>
      <c r="RF7" s="7" t="str">
        <f t="shared" si="280"/>
        <v>LABEL=@Label ,</v>
      </c>
    </row>
    <row r="8" spans="1:474" ht="15" x14ac:dyDescent="0.25">
      <c r="B8" s="7" t="s">
        <v>127</v>
      </c>
      <c r="C8" s="7" t="s">
        <v>160</v>
      </c>
      <c r="D8" s="7" t="s">
        <v>160</v>
      </c>
      <c r="E8" s="7" t="str">
        <f t="shared" si="87"/>
        <v>11</v>
      </c>
      <c r="F8" s="7" t="str">
        <f t="shared" si="88"/>
        <v>`AvancePeriods`</v>
      </c>
      <c r="G8" s="7" t="str">
        <f t="shared" si="89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90"/>
        <v>255</v>
      </c>
      <c r="N8" s="7" t="str">
        <f t="shared" si="91"/>
        <v>`DANNO`</v>
      </c>
      <c r="O8" s="7" t="str">
        <f t="shared" si="92"/>
        <v>`DANNO` varchar(255) DEFAULT NULL</v>
      </c>
      <c r="P8" s="7" t="s">
        <v>168</v>
      </c>
      <c r="Q8" s="7" t="str">
        <f t="shared" si="93"/>
        <v>@DANNO</v>
      </c>
      <c r="R8" s="7" t="s">
        <v>168</v>
      </c>
      <c r="S8" s="7" t="str">
        <f t="shared" si="94"/>
        <v>DANNO=@DANNO,</v>
      </c>
      <c r="U8" s="7" t="s">
        <v>94</v>
      </c>
      <c r="V8" s="7" t="s">
        <v>97</v>
      </c>
      <c r="W8" s="7" t="s">
        <v>160</v>
      </c>
      <c r="X8" s="7" t="str">
        <f t="shared" si="95"/>
        <v>11</v>
      </c>
      <c r="Y8" s="7" t="str">
        <f t="shared" si="96"/>
        <v>`ValidityPeriod`</v>
      </c>
      <c r="Z8" s="7" t="str">
        <f t="shared" si="97"/>
        <v>`ValidityPeriod` int(11) DEFAULT NULL ,</v>
      </c>
      <c r="AA8" s="7" t="str">
        <f t="shared" si="98"/>
        <v>@ValidityPeriod ,</v>
      </c>
      <c r="AB8" s="7" t="str">
        <f t="shared" si="99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00"/>
        <v>11</v>
      </c>
      <c r="AH8" s="7" t="str">
        <f t="shared" si="101"/>
        <v>`AvancePeriods`</v>
      </c>
      <c r="AI8" s="7" t="str">
        <f t="shared" si="102"/>
        <v>`AvancePeriods` int(11) DEFAULT NULL ,</v>
      </c>
      <c r="AJ8" s="7" t="str">
        <f t="shared" si="103"/>
        <v>@AvancePeriods ,</v>
      </c>
      <c r="AK8" s="7" t="str">
        <f t="shared" si="104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05"/>
        <v>`MONEY`</v>
      </c>
      <c r="AR8" s="7" t="str">
        <f t="shared" si="106"/>
        <v>`MONEY` decimal(12,5) DEFAULT NULL ,</v>
      </c>
      <c r="AS8" s="7" t="str">
        <f t="shared" si="107"/>
        <v>@MONEY ,</v>
      </c>
      <c r="AT8" s="7" t="str">
        <f t="shared" si="108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09"/>
        <v>`csCredit`</v>
      </c>
      <c r="BA8" s="7" t="str">
        <f t="shared" si="110"/>
        <v>`csCredit` decimal(12,5) DEFAULT NULL ,</v>
      </c>
      <c r="BB8" s="7" t="str">
        <f t="shared" si="111"/>
        <v>@csCredit ,</v>
      </c>
      <c r="BC8" s="7" t="str">
        <f t="shared" si="112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13"/>
        <v>`ParentID`</v>
      </c>
      <c r="BJ8" s="7" t="str">
        <f t="shared" si="114"/>
        <v>`ParentID` int(11) DEFAULT NULL ,</v>
      </c>
      <c r="BK8" s="7" t="str">
        <f t="shared" si="115"/>
        <v>@ParentID ,</v>
      </c>
      <c r="BL8" s="7" t="str">
        <f t="shared" si="116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17"/>
        <v>`OwnerID`</v>
      </c>
      <c r="BS8" s="7" t="str">
        <f t="shared" si="118"/>
        <v>`OwnerID` int(11) DEFAULT NULL ,</v>
      </c>
      <c r="BT8" s="7" t="str">
        <f t="shared" si="119"/>
        <v>@OwnerID ,</v>
      </c>
      <c r="BU8" s="7" t="str">
        <f t="shared" si="120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21"/>
        <v>`NStartTime`</v>
      </c>
      <c r="CB8" s="7" t="str">
        <f t="shared" si="122"/>
        <v>`NStartTime` datetime() DEFAULT NULL ,</v>
      </c>
      <c r="CC8" s="7" t="str">
        <f t="shared" si="123"/>
        <v>@NStartTime ,</v>
      </c>
      <c r="CD8" s="7" t="str">
        <f t="shared" si="124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29"/>
        <v>`RequireReference`</v>
      </c>
      <c r="CT8" s="7" t="str">
        <f t="shared" si="130"/>
        <v>`RequireReference` int(11) DEFAULT NULL ,</v>
      </c>
      <c r="CU8" s="7" t="str">
        <f t="shared" si="131"/>
        <v>@RequireReference ,</v>
      </c>
      <c r="CV8" s="7" t="str">
        <f t="shared" si="132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33"/>
        <v>`EndInvoiceNo`</v>
      </c>
      <c r="DC8" s="7" t="str">
        <f t="shared" si="134"/>
        <v>`EndInvoiceNo` decimal(12,5) DEFAULT NULL ,</v>
      </c>
      <c r="DD8" s="7" t="str">
        <f t="shared" si="135"/>
        <v>@EndInvoiceNo ,</v>
      </c>
      <c r="DE8" s="7" t="str">
        <f t="shared" si="136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37"/>
        <v>11</v>
      </c>
      <c r="DK8" s="7" t="str">
        <f t="shared" si="138"/>
        <v>`ServiceID`</v>
      </c>
      <c r="DL8" s="7" t="str">
        <f t="shared" si="139"/>
        <v>`ServiceID` int(11) DEFAULT NULL ,</v>
      </c>
      <c r="DM8" s="7" t="str">
        <f t="shared" si="140"/>
        <v>@ServiceID ,</v>
      </c>
      <c r="DN8" s="7" t="str">
        <f t="shared" si="141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42"/>
        <v>12,5</v>
      </c>
      <c r="DT8" s="7" t="str">
        <f t="shared" si="143"/>
        <v>`SRCNO`</v>
      </c>
      <c r="DU8" s="7" t="str">
        <f t="shared" si="144"/>
        <v>`SRCNO` decimal(12,5) DEFAULT NULL ,</v>
      </c>
      <c r="DV8" s="7" t="str">
        <f t="shared" si="145"/>
        <v>@SRCNO ,</v>
      </c>
      <c r="DW8" s="7" t="str">
        <f t="shared" si="146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47"/>
        <v>`Password`</v>
      </c>
      <c r="ED8" s="7" t="str">
        <f t="shared" si="148"/>
        <v>`Password` varchar(255) DEFAULT NULL ,</v>
      </c>
      <c r="EE8" s="7" t="str">
        <f t="shared" si="149"/>
        <v>@Password ,</v>
      </c>
      <c r="EF8" s="7" t="str">
        <f t="shared" si="150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55"/>
        <v>`STATE`</v>
      </c>
      <c r="EX8" s="7" t="str">
        <f t="shared" si="156"/>
        <v>`STATE` varchar(255) DEFAULT NULL ,</v>
      </c>
      <c r="EY8" s="7" t="str">
        <f t="shared" si="157"/>
        <v>@State ,</v>
      </c>
      <c r="EZ8" s="7" t="str">
        <f t="shared" si="158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59"/>
        <v>`UNIQUEID`</v>
      </c>
      <c r="FG8" s="7" t="str">
        <f t="shared" si="160"/>
        <v>`UNIQUEID` bigint() DEFAULT NULL ,</v>
      </c>
      <c r="FH8" s="7" t="str">
        <f t="shared" si="161"/>
        <v>@uniqueid ,</v>
      </c>
      <c r="FI8" s="7" t="str">
        <f t="shared" si="162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63"/>
        <v>`ESTFAX`</v>
      </c>
      <c r="FR8" s="7" t="str">
        <f t="shared" si="164"/>
        <v>`ESTFAX` varchar(255) DEFAULT NULL ,</v>
      </c>
      <c r="FS8" s="7" t="str">
        <f t="shared" si="165"/>
        <v>@ESTFAX ,</v>
      </c>
      <c r="FT8" s="7" t="str">
        <f t="shared" si="166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71"/>
        <v>`EPISODE`</v>
      </c>
      <c r="GL8" s="7" t="str">
        <f t="shared" si="172"/>
        <v>`EPISODE` varchar(255) DEFAULT NULL ,</v>
      </c>
      <c r="GM8" s="7" t="str">
        <f t="shared" si="173"/>
        <v>@Episode ,</v>
      </c>
      <c r="GN8" s="7" t="str">
        <f t="shared" si="174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75"/>
        <v>255</v>
      </c>
      <c r="GW8" s="7" t="str">
        <f t="shared" si="176"/>
        <v>`SUBSCRIBER`</v>
      </c>
      <c r="GX8" s="7" t="str">
        <f t="shared" si="177"/>
        <v>`SUBSCRIBER` varchar(255) DEFAULT NULL ,</v>
      </c>
      <c r="GY8" s="7" t="str">
        <f t="shared" si="178"/>
        <v>@Subscriber ,</v>
      </c>
      <c r="GZ8" s="7" t="str">
        <f t="shared" si="179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80"/>
        <v>`CLIENTCODE`</v>
      </c>
      <c r="HH8" s="7" t="str">
        <f t="shared" si="181"/>
        <v>`CLIENTCODE` varchar(255) DEFAULT NULL ,</v>
      </c>
      <c r="HI8" s="7" t="str">
        <f t="shared" si="182"/>
        <v>@ClientCode ,</v>
      </c>
      <c r="HJ8" s="7" t="str">
        <f t="shared" si="183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84"/>
        <v>`VISITDATE`</v>
      </c>
      <c r="HS8" s="7" t="str">
        <f t="shared" si="185"/>
        <v>`VISITDATE` datetime() DEFAULT NULL ,</v>
      </c>
      <c r="HT8" s="7" t="str">
        <f t="shared" si="186"/>
        <v>@VisitDate ,</v>
      </c>
      <c r="HU8" s="7" t="str">
        <f t="shared" si="187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92"/>
        <v>`CLIENTNAME`</v>
      </c>
      <c r="IN8" s="7" t="str">
        <f t="shared" si="193"/>
        <v>`CLIENTNAME` varchar(255) DEFAULT NULL ,</v>
      </c>
      <c r="IO8" s="7" t="str">
        <f t="shared" si="194"/>
        <v>@ClientName ,</v>
      </c>
      <c r="IP8" s="7" t="str">
        <f t="shared" si="195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196"/>
        <v>`PERCENT`</v>
      </c>
      <c r="IY8" s="7" t="str">
        <f t="shared" si="197"/>
        <v>`PERCENT` decimal(12,5) DEFAULT NULL ,</v>
      </c>
      <c r="IZ8" s="7" t="str">
        <f t="shared" si="198"/>
        <v>@Percent ,</v>
      </c>
      <c r="JA8" s="7" t="str">
        <f t="shared" si="199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00"/>
        <v>12,5</v>
      </c>
      <c r="JH8" s="7" t="str">
        <f t="shared" si="201"/>
        <v>`DISCOUNT`</v>
      </c>
      <c r="JI8" s="7" t="str">
        <f t="shared" si="202"/>
        <v>`DISCOUNT` decimal(12,5) DEFAULT NULL ,</v>
      </c>
      <c r="JJ8" s="7" t="str">
        <f t="shared" si="203"/>
        <v>@Discount ,</v>
      </c>
      <c r="JK8" s="7" t="str">
        <f t="shared" si="204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86"/>
        <v>`CLIENTCODE`</v>
      </c>
      <c r="JS8" s="7" t="str">
        <f t="shared" si="287"/>
        <v>`CLIENTCODE` varchar(255) DEFAULT NULL ,</v>
      </c>
      <c r="JT8" s="7" t="str">
        <f t="shared" si="288"/>
        <v>@ClientCode ,</v>
      </c>
      <c r="JU8" s="7" t="str">
        <f t="shared" si="289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09"/>
        <v>`SALESTYPE`</v>
      </c>
      <c r="KD8" s="7" t="str">
        <f t="shared" si="210"/>
        <v>`SALESTYPE` varchar(255) DEFAULT NULL ,</v>
      </c>
      <c r="KE8" s="7" t="str">
        <f t="shared" si="211"/>
        <v>@SalesType ,</v>
      </c>
      <c r="KF8" s="7" t="str">
        <f t="shared" si="212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13"/>
        <v>`ID_OLD`</v>
      </c>
      <c r="KO8" s="7" t="str">
        <f t="shared" si="214"/>
        <v>`ID_OLD` int(11) DEFAULT NULL ,</v>
      </c>
      <c r="KP8" s="7" t="str">
        <f t="shared" si="215"/>
        <v>@ID_OLD ,</v>
      </c>
      <c r="KQ8" s="7" t="str">
        <f t="shared" si="216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17"/>
        <v>`ID_OLD`</v>
      </c>
      <c r="KY8" s="7" t="str">
        <f t="shared" si="218"/>
        <v>`ID_OLD` int(11) DEFAULT NULL ,</v>
      </c>
      <c r="KZ8" s="7" t="str">
        <f t="shared" si="219"/>
        <v>@ID_OLD ,</v>
      </c>
      <c r="LA8" s="7" t="str">
        <f t="shared" si="220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21"/>
        <v>255</v>
      </c>
      <c r="LG8" s="7" t="str">
        <f t="shared" si="222"/>
        <v>`CITY`</v>
      </c>
      <c r="LH8" s="7" t="str">
        <f t="shared" si="223"/>
        <v>`CITY` varchar(255) DEFAULT NULL ,</v>
      </c>
      <c r="LI8" s="7" t="str">
        <f t="shared" si="224"/>
        <v>@City ,</v>
      </c>
      <c r="LJ8" s="7" t="str">
        <f t="shared" si="225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36"/>
        <v>11</v>
      </c>
      <c r="MH8" s="7" t="str">
        <f t="shared" si="237"/>
        <v>`USERID`</v>
      </c>
      <c r="MI8" s="7" t="str">
        <f t="shared" si="238"/>
        <v>`USERID` int(11) DEFAULT NULL ,</v>
      </c>
      <c r="MJ8" s="7" t="str">
        <f t="shared" si="239"/>
        <v>@USERID ,</v>
      </c>
      <c r="MK8" s="7" t="str">
        <f t="shared" si="240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41"/>
        <v>11</v>
      </c>
      <c r="MQ8" s="7" t="str">
        <f t="shared" si="242"/>
        <v>`USERID`</v>
      </c>
      <c r="MR8" s="7" t="str">
        <f t="shared" si="243"/>
        <v>`USERID` int(11) DEFAULT NULL ,</v>
      </c>
      <c r="MS8" s="7" t="str">
        <f t="shared" si="244"/>
        <v>@USERID ,</v>
      </c>
      <c r="MT8" s="7" t="str">
        <f t="shared" si="245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46"/>
        <v>255</v>
      </c>
      <c r="NI8" s="7" t="str">
        <f t="shared" si="247"/>
        <v>`ADDRESS`</v>
      </c>
      <c r="NJ8" s="7" t="str">
        <f t="shared" si="248"/>
        <v>`ADDRESS` varchar(255) DEFAULT NULL ,</v>
      </c>
      <c r="NK8" s="7" t="str">
        <f t="shared" si="249"/>
        <v>@Address ,</v>
      </c>
      <c r="NL8" s="7" t="str">
        <f t="shared" si="250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56"/>
        <v>11</v>
      </c>
      <c r="PA8" s="7" t="str">
        <f t="shared" si="257"/>
        <v>`REQUIRED`</v>
      </c>
      <c r="PB8" s="7" t="str">
        <f t="shared" si="258"/>
        <v>`REQUIRED` int(11) DEFAULT NULL ,</v>
      </c>
      <c r="PC8" s="7" t="str">
        <f t="shared" si="259"/>
        <v>@Required ,</v>
      </c>
      <c r="PD8" s="7" t="str">
        <f t="shared" si="260"/>
        <v>REQUIRED=@Required ,</v>
      </c>
      <c r="PT8" s="7" t="s">
        <v>635</v>
      </c>
      <c r="PU8" s="1" t="s">
        <v>160</v>
      </c>
      <c r="PV8" s="7" t="str">
        <f t="shared" si="261"/>
        <v>11</v>
      </c>
      <c r="PW8" s="7" t="str">
        <f t="shared" si="262"/>
        <v>`DURATIONSEC`</v>
      </c>
      <c r="PX8" s="7" t="str">
        <f t="shared" si="263"/>
        <v>`DURATIONSEC` int(11) DEFAULT NULL ,</v>
      </c>
      <c r="PY8" s="7" t="str">
        <f t="shared" si="264"/>
        <v>@DurationSec ,</v>
      </c>
      <c r="PZ8" s="7" t="str">
        <f t="shared" si="265"/>
        <v>DURATIONSEC=@DurationSec ,</v>
      </c>
      <c r="QD8" s="1" t="s">
        <v>644</v>
      </c>
      <c r="QE8" s="1" t="s">
        <v>160</v>
      </c>
      <c r="QF8" s="7" t="str">
        <f t="shared" si="281"/>
        <v>11</v>
      </c>
      <c r="QG8" s="7" t="str">
        <f t="shared" si="282"/>
        <v>`TIMING_OFFSET`</v>
      </c>
      <c r="QH8" s="7" t="str">
        <f t="shared" si="283"/>
        <v>`TIMING_OFFSET` int(11) DEFAULT NULL ,</v>
      </c>
      <c r="QI8" s="7" t="str">
        <f t="shared" si="284"/>
        <v>@timing_offset ,</v>
      </c>
      <c r="QJ8" s="7" t="str">
        <f t="shared" si="285"/>
        <v>TIMING_OFFSET=@timing_offset ,</v>
      </c>
      <c r="QO8" s="1" t="s">
        <v>656</v>
      </c>
      <c r="QP8" s="1" t="s">
        <v>166</v>
      </c>
      <c r="QQ8" s="7" t="str">
        <f t="shared" si="271"/>
        <v>12,5</v>
      </c>
      <c r="QR8" s="7" t="str">
        <f t="shared" si="272"/>
        <v>`ONT_RXPWR`</v>
      </c>
      <c r="QS8" s="7" t="str">
        <f t="shared" si="273"/>
        <v>`ONT_RXPWR` decimal(12,5) DEFAULT NULL ,</v>
      </c>
      <c r="QT8" s="7" t="str">
        <f t="shared" si="274"/>
        <v>@ont_rxpwr ,</v>
      </c>
      <c r="QU8" s="7" t="str">
        <f t="shared" si="275"/>
        <v>ONT_RXPWR=@ont_rxpwr ,</v>
      </c>
      <c r="QZ8" s="9" t="s">
        <v>664</v>
      </c>
      <c r="RA8" s="1" t="s">
        <v>167</v>
      </c>
      <c r="RB8" s="7" t="str">
        <f t="shared" si="276"/>
        <v>255</v>
      </c>
      <c r="RC8" s="7" t="str">
        <f t="shared" si="277"/>
        <v>`URL`</v>
      </c>
      <c r="RD8" s="7" t="str">
        <f t="shared" si="278"/>
        <v>`URL` varchar(255) DEFAULT NULL ,</v>
      </c>
      <c r="RE8" s="7" t="str">
        <f t="shared" si="279"/>
        <v>@URL ,</v>
      </c>
      <c r="RF8" s="7" t="str">
        <f t="shared" si="280"/>
        <v>URL=@URL ,</v>
      </c>
    </row>
    <row r="9" spans="1:474" ht="15" x14ac:dyDescent="0.25">
      <c r="B9" s="7" t="s">
        <v>128</v>
      </c>
      <c r="C9" s="7" t="s">
        <v>164</v>
      </c>
      <c r="D9" s="7" t="s">
        <v>166</v>
      </c>
      <c r="E9" s="7" t="str">
        <f t="shared" si="87"/>
        <v>12,5</v>
      </c>
      <c r="F9" s="7" t="str">
        <f t="shared" si="88"/>
        <v>`MaxCost`</v>
      </c>
      <c r="G9" s="7" t="str">
        <f t="shared" si="89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90"/>
        <v>255</v>
      </c>
      <c r="N9" s="7" t="str">
        <f t="shared" si="91"/>
        <v>`BANK`</v>
      </c>
      <c r="O9" s="7" t="str">
        <f t="shared" si="92"/>
        <v>`BANK` varchar(255) DEFAULT NULL</v>
      </c>
      <c r="P9" s="7" t="s">
        <v>168</v>
      </c>
      <c r="Q9" s="7" t="str">
        <f t="shared" si="93"/>
        <v>@BANK</v>
      </c>
      <c r="R9" s="7" t="s">
        <v>168</v>
      </c>
      <c r="S9" s="7" t="str">
        <f t="shared" si="94"/>
        <v>BANK=@BANK,</v>
      </c>
      <c r="U9" s="7" t="s">
        <v>94</v>
      </c>
      <c r="V9" s="7" t="s">
        <v>98</v>
      </c>
      <c r="W9" s="7" t="s">
        <v>166</v>
      </c>
      <c r="X9" s="7" t="str">
        <f t="shared" si="95"/>
        <v>12,5</v>
      </c>
      <c r="Y9" s="7" t="str">
        <f t="shared" si="96"/>
        <v>`Discount`</v>
      </c>
      <c r="Z9" s="7" t="str">
        <f t="shared" si="97"/>
        <v>`Discount` decimal(12,5) DEFAULT NULL ,</v>
      </c>
      <c r="AA9" s="7" t="str">
        <f t="shared" si="98"/>
        <v>@Discount ,</v>
      </c>
      <c r="AB9" s="7" t="str">
        <f t="shared" si="99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00"/>
        <v>12,5</v>
      </c>
      <c r="AH9" s="7" t="str">
        <f t="shared" si="101"/>
        <v>`MaxCost`</v>
      </c>
      <c r="AI9" s="7" t="str">
        <f t="shared" si="102"/>
        <v>`MaxCost` decimal(12,5) DEFAULT NULL ,</v>
      </c>
      <c r="AJ9" s="7" t="str">
        <f t="shared" si="103"/>
        <v>@MaxCost ,</v>
      </c>
      <c r="AK9" s="7" t="str">
        <f t="shared" si="104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05"/>
        <v>`BankReference`</v>
      </c>
      <c r="AR9" s="7" t="str">
        <f t="shared" si="106"/>
        <v>`BankReference` varchar(255) DEFAULT NULL ,</v>
      </c>
      <c r="AS9" s="7" t="str">
        <f t="shared" si="107"/>
        <v>@BankReference ,</v>
      </c>
      <c r="AT9" s="7" t="str">
        <f t="shared" si="108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09"/>
        <v>`manualPrice`</v>
      </c>
      <c r="BA9" s="7" t="str">
        <f t="shared" si="110"/>
        <v>`manualPrice` decimal(12,5) DEFAULT NULL ,</v>
      </c>
      <c r="BB9" s="7" t="str">
        <f t="shared" si="111"/>
        <v>@manualPrice ,</v>
      </c>
      <c r="BC9" s="7" t="str">
        <f t="shared" si="112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13"/>
        <v>`SessionName`</v>
      </c>
      <c r="BJ9" s="7" t="str">
        <f t="shared" si="114"/>
        <v>`SessionName` varchar(255) DEFAULT NULL ,</v>
      </c>
      <c r="BK9" s="7" t="str">
        <f t="shared" si="115"/>
        <v>@SessionName ,</v>
      </c>
      <c r="BL9" s="7" t="str">
        <f t="shared" si="116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17"/>
        <v>`PriorityServiceID`</v>
      </c>
      <c r="BS9" s="7" t="str">
        <f t="shared" si="118"/>
        <v>`PriorityServiceID` int(11) DEFAULT NULL ,</v>
      </c>
      <c r="BT9" s="7" t="str">
        <f t="shared" si="119"/>
        <v>@PriorityServiceID ,</v>
      </c>
      <c r="BU9" s="7" t="str">
        <f t="shared" si="120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21"/>
        <v>`NEndTime`</v>
      </c>
      <c r="CB9" s="7" t="str">
        <f t="shared" si="122"/>
        <v>`NEndTime` datetime() DEFAULT NULL ,</v>
      </c>
      <c r="CC9" s="7" t="str">
        <f t="shared" si="123"/>
        <v>@NEndTime ,</v>
      </c>
      <c r="CD9" s="7" t="str">
        <f t="shared" si="124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29"/>
        <v>`MaxDaysBefore`</v>
      </c>
      <c r="CT9" s="7" t="str">
        <f t="shared" si="130"/>
        <v>`MaxDaysBefore` int(11) DEFAULT NULL ,</v>
      </c>
      <c r="CU9" s="7" t="str">
        <f t="shared" si="131"/>
        <v>@MaxDaysBefore ,</v>
      </c>
      <c r="CV9" s="7" t="str">
        <f t="shared" si="132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33"/>
        <v>`OwnerID`</v>
      </c>
      <c r="DC9" s="7" t="str">
        <f t="shared" si="134"/>
        <v>`OwnerID` int(11) DEFAULT NULL ,</v>
      </c>
      <c r="DD9" s="7" t="str">
        <f t="shared" si="135"/>
        <v>@OwnerID ,</v>
      </c>
      <c r="DE9" s="7" t="str">
        <f t="shared" si="136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37"/>
        <v>11</v>
      </c>
      <c r="DK9" s="7" t="str">
        <f t="shared" si="138"/>
        <v>`DID`</v>
      </c>
      <c r="DL9" s="7" t="str">
        <f t="shared" si="139"/>
        <v>`DID` int(11) DEFAULT NULL ,</v>
      </c>
      <c r="DM9" s="7" t="str">
        <f t="shared" si="140"/>
        <v>@DID ,</v>
      </c>
      <c r="DN9" s="7" t="str">
        <f t="shared" si="141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42"/>
        <v>12,5</v>
      </c>
      <c r="DT9" s="7" t="str">
        <f t="shared" si="143"/>
        <v>`DKINO`</v>
      </c>
      <c r="DU9" s="7" t="str">
        <f t="shared" si="144"/>
        <v>`DKINO` decimal(12,5) DEFAULT NULL ,</v>
      </c>
      <c r="DV9" s="7" t="str">
        <f t="shared" si="145"/>
        <v>@DKINO ,</v>
      </c>
      <c r="DW9" s="7" t="str">
        <f t="shared" si="146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47"/>
        <v>`Address`</v>
      </c>
      <c r="ED9" s="7" t="str">
        <f t="shared" si="148"/>
        <v>`Address` varchar(255) DEFAULT NULL ,</v>
      </c>
      <c r="EE9" s="7" t="str">
        <f t="shared" si="149"/>
        <v>@Address ,</v>
      </c>
      <c r="EF9" s="7" t="str">
        <f t="shared" si="150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55"/>
        <v>`ORDERID`</v>
      </c>
      <c r="EX9" s="7" t="str">
        <f t="shared" si="156"/>
        <v>`ORDERID` int(11) DEFAULT NULL ,</v>
      </c>
      <c r="EY9" s="7" t="str">
        <f t="shared" si="157"/>
        <v>@OrderID ,</v>
      </c>
      <c r="EZ9" s="7" t="str">
        <f t="shared" si="158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63"/>
        <v>`ESTEMAIL`</v>
      </c>
      <c r="FR9" s="7" t="str">
        <f t="shared" si="164"/>
        <v>`ESTEMAIL` varchar(255) DEFAULT NULL ,</v>
      </c>
      <c r="FS9" s="7" t="str">
        <f t="shared" si="165"/>
        <v>@ESTEMAIL ,</v>
      </c>
      <c r="FT9" s="7" t="str">
        <f t="shared" si="166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71"/>
        <v>`DURATION`</v>
      </c>
      <c r="GL9" s="7" t="str">
        <f t="shared" si="172"/>
        <v>`DURATION` varchar(255) DEFAULT NULL ,</v>
      </c>
      <c r="GM9" s="7" t="str">
        <f t="shared" si="173"/>
        <v>@Duration ,</v>
      </c>
      <c r="GN9" s="7" t="str">
        <f t="shared" si="174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75"/>
        <v/>
      </c>
      <c r="GW9" s="7" t="str">
        <f t="shared" si="176"/>
        <v>`SESSIONSTART`</v>
      </c>
      <c r="GX9" s="7" t="str">
        <f t="shared" si="177"/>
        <v>`SESSIONSTART` datetime() DEFAULT NULL ,</v>
      </c>
      <c r="GY9" s="7" t="str">
        <f t="shared" si="178"/>
        <v>@SessionStart ,</v>
      </c>
      <c r="GZ9" s="7" t="str">
        <f t="shared" si="179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80"/>
        <v>`CLIENTNAME`</v>
      </c>
      <c r="HH9" s="7" t="str">
        <f t="shared" si="181"/>
        <v>`CLIENTNAME` varchar(255) DEFAULT NULL ,</v>
      </c>
      <c r="HI9" s="7" t="str">
        <f t="shared" si="182"/>
        <v>@ClientName ,</v>
      </c>
      <c r="HJ9" s="7" t="str">
        <f t="shared" si="183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84"/>
        <v>`STAGETECHREGIONID`</v>
      </c>
      <c r="HS9" s="7" t="str">
        <f t="shared" si="185"/>
        <v>`STAGETECHREGIONID` int(11) DEFAULT NULL ,</v>
      </c>
      <c r="HT9" s="7" t="str">
        <f t="shared" si="186"/>
        <v>@StageTechRegionID ,</v>
      </c>
      <c r="HU9" s="7" t="str">
        <f t="shared" si="187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92"/>
        <v>`PAYMENTAMOUNT`</v>
      </c>
      <c r="IN9" s="7" t="str">
        <f t="shared" si="193"/>
        <v>`PAYMENTAMOUNT` decimal(12,5) DEFAULT NULL ,</v>
      </c>
      <c r="IO9" s="7" t="str">
        <f t="shared" si="194"/>
        <v>@PaymentAmount ,</v>
      </c>
      <c r="IP9" s="7" t="str">
        <f t="shared" si="195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196"/>
        <v>`AMOUNT`</v>
      </c>
      <c r="IY9" s="7" t="str">
        <f t="shared" si="197"/>
        <v>`AMOUNT` decimal(12,5) DEFAULT NULL ,</v>
      </c>
      <c r="IZ9" s="7" t="str">
        <f t="shared" si="198"/>
        <v>@Amount ,</v>
      </c>
      <c r="JA9" s="7" t="str">
        <f t="shared" si="199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00"/>
        <v>12,5</v>
      </c>
      <c r="JH9" s="7" t="str">
        <f t="shared" si="201"/>
        <v>`PRICE`</v>
      </c>
      <c r="JI9" s="7" t="str">
        <f t="shared" si="202"/>
        <v>`PRICE` decimal(12,5) DEFAULT NULL ,</v>
      </c>
      <c r="JJ9" s="7" t="str">
        <f t="shared" si="203"/>
        <v>@Price ,</v>
      </c>
      <c r="JK9" s="7" t="str">
        <f t="shared" si="204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05"/>
        <v>`DEVICE`</v>
      </c>
      <c r="JS9" s="7" t="str">
        <f t="shared" si="206"/>
        <v>`DEVICE` varchar(255) DEFAULT NULL ,</v>
      </c>
      <c r="JT9" s="7" t="str">
        <f t="shared" si="207"/>
        <v>@Device ,</v>
      </c>
      <c r="JU9" s="7" t="str">
        <f t="shared" si="208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09"/>
        <v>`DEBTPERIOD`</v>
      </c>
      <c r="KD9" s="7" t="str">
        <f t="shared" si="210"/>
        <v>`DEBTPERIOD` varchar(255) DEFAULT NULL ,</v>
      </c>
      <c r="KE9" s="7" t="str">
        <f t="shared" si="211"/>
        <v>@DebtPeriod ,</v>
      </c>
      <c r="KF9" s="7" t="str">
        <f t="shared" si="212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13"/>
        <v>`UPDDATE`</v>
      </c>
      <c r="KO9" s="7" t="str">
        <f t="shared" si="214"/>
        <v>`UPDDATE` datetime() DEFAULT NULL ,</v>
      </c>
      <c r="KP9" s="7" t="str">
        <f t="shared" si="215"/>
        <v>@UpdDate ,</v>
      </c>
      <c r="KQ9" s="7" t="str">
        <f t="shared" si="216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17"/>
        <v>`UPDDATE`</v>
      </c>
      <c r="KY9" s="7" t="str">
        <f t="shared" si="218"/>
        <v>`UPDDATE` datetime() DEFAULT NULL ,</v>
      </c>
      <c r="KZ9" s="7" t="str">
        <f t="shared" si="219"/>
        <v>@UpdDate ,</v>
      </c>
      <c r="LA9" s="7" t="str">
        <f t="shared" si="220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21"/>
        <v>11</v>
      </c>
      <c r="LG9" s="7" t="str">
        <f t="shared" si="222"/>
        <v>`ID_OLD`</v>
      </c>
      <c r="LH9" s="7" t="str">
        <f t="shared" si="223"/>
        <v>`ID_OLD` int(11) DEFAULT NULL ,</v>
      </c>
      <c r="LI9" s="7" t="str">
        <f t="shared" si="224"/>
        <v>@ID_OLD ,</v>
      </c>
      <c r="LJ9" s="7" t="str">
        <f t="shared" si="225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36"/>
        <v>11</v>
      </c>
      <c r="MH9" s="7" t="str">
        <f t="shared" si="237"/>
        <v>`GLOBALTICKET`</v>
      </c>
      <c r="MI9" s="7" t="str">
        <f t="shared" si="238"/>
        <v>`GLOBALTICKET` int(11) DEFAULT NULL ,</v>
      </c>
      <c r="MJ9" s="7" t="str">
        <f t="shared" si="239"/>
        <v>@GlobalTicket ,</v>
      </c>
      <c r="MK9" s="7" t="str">
        <f t="shared" si="240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46"/>
        <v>255</v>
      </c>
      <c r="NI9" s="7" t="str">
        <f t="shared" si="247"/>
        <v>`CITY`</v>
      </c>
      <c r="NJ9" s="7" t="str">
        <f t="shared" si="248"/>
        <v>`CITY` varchar(255) DEFAULT NULL ,</v>
      </c>
      <c r="NK9" s="7" t="str">
        <f t="shared" si="249"/>
        <v>@City ,</v>
      </c>
      <c r="NL9" s="7" t="str">
        <f t="shared" si="250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56"/>
        <v>11</v>
      </c>
      <c r="PA9" s="7" t="str">
        <f t="shared" si="257"/>
        <v>`PARTICIPATION`</v>
      </c>
      <c r="PB9" s="7" t="str">
        <f t="shared" si="258"/>
        <v>`PARTICIPATION` int(11) DEFAULT NULL ,</v>
      </c>
      <c r="PC9" s="7" t="str">
        <f t="shared" si="259"/>
        <v>@Participation ,</v>
      </c>
      <c r="PD9" s="7" t="str">
        <f t="shared" si="260"/>
        <v>PARTICIPATION=@Participation ,</v>
      </c>
      <c r="PT9" s="7" t="s">
        <v>421</v>
      </c>
      <c r="PU9" s="1" t="s">
        <v>163</v>
      </c>
      <c r="PV9" s="7" t="str">
        <f t="shared" si="261"/>
        <v/>
      </c>
      <c r="PW9" s="7" t="str">
        <f t="shared" si="262"/>
        <v>`RELEASEDATE`</v>
      </c>
      <c r="PX9" s="7" t="str">
        <f t="shared" si="263"/>
        <v>`RELEASEDATE` datetime() DEFAULT NULL ,</v>
      </c>
      <c r="PY9" s="7" t="str">
        <f t="shared" si="264"/>
        <v>@ReleaseDate ,</v>
      </c>
      <c r="PZ9" s="7" t="str">
        <f t="shared" si="265"/>
        <v>RELEASEDATE=@ReleaseDate ,</v>
      </c>
      <c r="QD9" s="1" t="s">
        <v>645</v>
      </c>
      <c r="QE9" s="1" t="s">
        <v>160</v>
      </c>
      <c r="QF9" s="7" t="str">
        <f t="shared" si="281"/>
        <v>11</v>
      </c>
      <c r="QG9" s="7" t="str">
        <f t="shared" si="282"/>
        <v>`NUM_CPE`</v>
      </c>
      <c r="QH9" s="7" t="str">
        <f t="shared" si="283"/>
        <v>`NUM_CPE` int(11) DEFAULT NULL ,</v>
      </c>
      <c r="QI9" s="7" t="str">
        <f t="shared" si="284"/>
        <v>@num_cpe ,</v>
      </c>
      <c r="QJ9" s="7" t="str">
        <f t="shared" si="285"/>
        <v>NUM_CPE=@num_cpe ,</v>
      </c>
      <c r="QO9" s="1" t="s">
        <v>658</v>
      </c>
      <c r="QP9" s="1" t="s">
        <v>167</v>
      </c>
      <c r="QQ9" s="7" t="str">
        <f t="shared" si="271"/>
        <v>255</v>
      </c>
      <c r="QR9" s="7" t="str">
        <f t="shared" si="272"/>
        <v>`PWR1`</v>
      </c>
      <c r="QS9" s="7" t="str">
        <f t="shared" si="273"/>
        <v>`PWR1` varchar(255) DEFAULT NULL ,</v>
      </c>
      <c r="QT9" s="7" t="str">
        <f t="shared" si="274"/>
        <v>@pwr1 ,</v>
      </c>
      <c r="QU9" s="7" t="str">
        <f t="shared" si="275"/>
        <v>PWR1=@pwr1 ,</v>
      </c>
      <c r="QZ9" s="9" t="s">
        <v>52</v>
      </c>
      <c r="RA9" s="1" t="s">
        <v>160</v>
      </c>
      <c r="RB9" s="7" t="str">
        <f t="shared" si="276"/>
        <v>11</v>
      </c>
      <c r="RC9" s="7" t="str">
        <f t="shared" si="277"/>
        <v>`CLID`</v>
      </c>
      <c r="RD9" s="7" t="str">
        <f t="shared" si="278"/>
        <v>`CLID` int(11) DEFAULT NULL ,</v>
      </c>
      <c r="RE9" s="7" t="str">
        <f t="shared" si="279"/>
        <v>@CLID ,</v>
      </c>
      <c r="RF9" s="7" t="str">
        <f t="shared" si="280"/>
        <v>CLID=@CLID ,</v>
      </c>
    </row>
    <row r="10" spans="1:474" ht="15" x14ac:dyDescent="0.25">
      <c r="B10" s="7" t="s">
        <v>129</v>
      </c>
      <c r="C10" s="7" t="s">
        <v>160</v>
      </c>
      <c r="D10" s="7" t="s">
        <v>160</v>
      </c>
      <c r="E10" s="7" t="str">
        <f t="shared" si="87"/>
        <v>11</v>
      </c>
      <c r="F10" s="7" t="str">
        <f t="shared" si="88"/>
        <v>`TraficUpSpeed`</v>
      </c>
      <c r="G10" s="7" t="str">
        <f t="shared" si="89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90"/>
        <v>11</v>
      </c>
      <c r="N10" s="7" t="str">
        <f t="shared" si="91"/>
        <v>`BANKNO`</v>
      </c>
      <c r="O10" s="7" t="str">
        <f t="shared" si="92"/>
        <v>`BANKNO` int(11) DEFAULT NULL</v>
      </c>
      <c r="P10" s="7" t="s">
        <v>168</v>
      </c>
      <c r="Q10" s="7" t="str">
        <f t="shared" si="93"/>
        <v>@BANKNO</v>
      </c>
      <c r="R10" s="7" t="s">
        <v>168</v>
      </c>
      <c r="S10" s="7" t="str">
        <f t="shared" si="94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95"/>
        <v>11</v>
      </c>
      <c r="Y10" s="7" t="str">
        <f t="shared" si="96"/>
        <v>`RatingPlanID`</v>
      </c>
      <c r="Z10" s="7" t="str">
        <f t="shared" si="97"/>
        <v>`RatingPlanID` int(11) DEFAULT NULL ,</v>
      </c>
      <c r="AA10" s="7" t="str">
        <f t="shared" si="98"/>
        <v>@RatingPlanID ,</v>
      </c>
      <c r="AB10" s="7" t="str">
        <f t="shared" si="99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00"/>
        <v>11</v>
      </c>
      <c r="AH10" s="7" t="str">
        <f t="shared" si="101"/>
        <v>`TraficUpSpeed`</v>
      </c>
      <c r="AI10" s="7" t="str">
        <f t="shared" si="102"/>
        <v>`TraficUpSpeed` int(11) DEFAULT NULL ,</v>
      </c>
      <c r="AJ10" s="7" t="str">
        <f t="shared" si="103"/>
        <v>@TraficUpSpeed ,</v>
      </c>
      <c r="AK10" s="7" t="str">
        <f t="shared" si="104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05"/>
        <v>`ZAB`</v>
      </c>
      <c r="AR10" s="7" t="str">
        <f t="shared" si="106"/>
        <v>`ZAB` varchar(255) DEFAULT NULL ,</v>
      </c>
      <c r="AS10" s="7" t="str">
        <f t="shared" si="107"/>
        <v>@ZAB ,</v>
      </c>
      <c r="AT10" s="7" t="str">
        <f t="shared" si="108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09"/>
        <v>`Active`</v>
      </c>
      <c r="BA10" s="7" t="str">
        <f t="shared" si="110"/>
        <v>`Active` int(11) DEFAULT NULL ,</v>
      </c>
      <c r="BB10" s="7" t="str">
        <f t="shared" si="111"/>
        <v>@Active ,</v>
      </c>
      <c r="BC10" s="7" t="str">
        <f t="shared" si="112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13"/>
        <v>`BillingName`</v>
      </c>
      <c r="BJ10" s="7" t="str">
        <f t="shared" si="114"/>
        <v>`BillingName` varchar(255) DEFAULT NULL ,</v>
      </c>
      <c r="BK10" s="7" t="str">
        <f t="shared" si="115"/>
        <v>@BillingName ,</v>
      </c>
      <c r="BL10" s="7" t="str">
        <f t="shared" si="116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17"/>
        <v>`ID_OLD`</v>
      </c>
      <c r="BS10" s="7" t="str">
        <f t="shared" si="118"/>
        <v>`ID_OLD` int(11) DEFAULT NULL ,</v>
      </c>
      <c r="BT10" s="7" t="str">
        <f t="shared" si="119"/>
        <v>@ID_OLD ,</v>
      </c>
      <c r="BU10" s="7" t="str">
        <f t="shared" si="120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21"/>
        <v>`NextRatingPlanID`</v>
      </c>
      <c r="CB10" s="7" t="str">
        <f t="shared" si="122"/>
        <v>`NextRatingPlanID` int(11) DEFAULT NULL ,</v>
      </c>
      <c r="CC10" s="7" t="str">
        <f t="shared" si="123"/>
        <v>@NextRatingPlanID ,</v>
      </c>
      <c r="CD10" s="7" t="str">
        <f t="shared" si="124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29"/>
        <v>`SimpleMode`</v>
      </c>
      <c r="CT10" s="7" t="str">
        <f t="shared" si="130"/>
        <v>`SimpleMode` int(11) DEFAULT NULL ,</v>
      </c>
      <c r="CU10" s="7" t="str">
        <f t="shared" si="131"/>
        <v>@SimpleMode ,</v>
      </c>
      <c r="CV10" s="7" t="str">
        <f t="shared" si="132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33"/>
        <v>`CashPrinterID`</v>
      </c>
      <c r="DC10" s="7" t="str">
        <f t="shared" si="134"/>
        <v>`CashPrinterID` int(11) DEFAULT NULL ,</v>
      </c>
      <c r="DD10" s="7" t="str">
        <f t="shared" si="135"/>
        <v>@CashPrinterID ,</v>
      </c>
      <c r="DE10" s="7" t="str">
        <f t="shared" si="136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37"/>
        <v>11</v>
      </c>
      <c r="DK10" s="7" t="str">
        <f t="shared" si="138"/>
        <v>`RPDiscountID`</v>
      </c>
      <c r="DL10" s="7" t="str">
        <f t="shared" si="139"/>
        <v>`RPDiscountID` int(11) DEFAULT NULL ,</v>
      </c>
      <c r="DM10" s="7" t="str">
        <f t="shared" si="140"/>
        <v>@RPDiscountID ,</v>
      </c>
      <c r="DN10" s="7" t="str">
        <f t="shared" si="141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42"/>
        <v/>
      </c>
      <c r="DT10" s="7" t="str">
        <f t="shared" si="143"/>
        <v>`DATA`</v>
      </c>
      <c r="DU10" s="7" t="str">
        <f t="shared" si="144"/>
        <v>`DATA` datetime() DEFAULT NULL ,</v>
      </c>
      <c r="DV10" s="7" t="str">
        <f t="shared" si="145"/>
        <v>@DATA ,</v>
      </c>
      <c r="DW10" s="7" t="str">
        <f t="shared" si="146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47"/>
        <v>`IP`</v>
      </c>
      <c r="ED10" s="7" t="str">
        <f t="shared" si="148"/>
        <v>`IP` varchar(255) DEFAULT NULL ,</v>
      </c>
      <c r="EE10" s="7" t="str">
        <f t="shared" si="149"/>
        <v>@IP ,</v>
      </c>
      <c r="EF10" s="7" t="str">
        <f t="shared" si="150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55"/>
        <v>`ORDERDATE`</v>
      </c>
      <c r="EX10" s="7" t="str">
        <f t="shared" si="156"/>
        <v>`ORDERDATE` datetime() DEFAULT NULL ,</v>
      </c>
      <c r="EY10" s="7" t="str">
        <f t="shared" si="157"/>
        <v>@OrderDate ,</v>
      </c>
      <c r="EZ10" s="7" t="str">
        <f t="shared" si="158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63"/>
        <v>`ESTWEBSITE`</v>
      </c>
      <c r="FR10" s="7" t="str">
        <f t="shared" si="164"/>
        <v>`ESTWEBSITE` varchar(255) DEFAULT NULL ,</v>
      </c>
      <c r="FS10" s="7" t="str">
        <f t="shared" si="165"/>
        <v>@ESTWEBSITE ,</v>
      </c>
      <c r="FT10" s="7" t="str">
        <f t="shared" si="166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71"/>
        <v>`ASPECTRATIOID`</v>
      </c>
      <c r="GL10" s="7" t="str">
        <f t="shared" si="172"/>
        <v>`ASPECTRATIOID` int(11) DEFAULT NULL ,</v>
      </c>
      <c r="GM10" s="7" t="str">
        <f t="shared" si="173"/>
        <v>@AspectRatioID ,</v>
      </c>
      <c r="GN10" s="7" t="str">
        <f t="shared" si="174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75"/>
        <v/>
      </c>
      <c r="GW10" s="7" t="str">
        <f t="shared" si="176"/>
        <v>`SESSIONEND`</v>
      </c>
      <c r="GX10" s="7" t="str">
        <f t="shared" si="177"/>
        <v>`SESSIONEND` datetime() DEFAULT NULL ,</v>
      </c>
      <c r="GY10" s="7" t="str">
        <f t="shared" si="178"/>
        <v>@SessionEnd ,</v>
      </c>
      <c r="GZ10" s="7" t="str">
        <f t="shared" si="179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80"/>
        <v>`SERIALNO`</v>
      </c>
      <c r="HH10" s="7" t="str">
        <f t="shared" si="181"/>
        <v>`SERIALNO` varchar(255) DEFAULT NULL ,</v>
      </c>
      <c r="HI10" s="7" t="str">
        <f t="shared" si="182"/>
        <v>@SerialNo ,</v>
      </c>
      <c r="HJ10" s="7" t="str">
        <f t="shared" si="183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84"/>
        <v>`EXECUTEDDATE`</v>
      </c>
      <c r="HS10" s="7" t="str">
        <f t="shared" si="185"/>
        <v>`EXECUTEDDATE` datetime() DEFAULT NULL ,</v>
      </c>
      <c r="HT10" s="7" t="str">
        <f t="shared" si="186"/>
        <v>@ExecutedDate ,</v>
      </c>
      <c r="HU10" s="7" t="str">
        <f t="shared" si="187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92"/>
        <v>`PAYMENTPLACE`</v>
      </c>
      <c r="IN10" s="7" t="str">
        <f t="shared" si="193"/>
        <v>`PAYMENTPLACE` varchar(255) DEFAULT NULL ,</v>
      </c>
      <c r="IO10" s="7" t="str">
        <f t="shared" si="194"/>
        <v>@PaymentPlace ,</v>
      </c>
      <c r="IP10" s="7" t="str">
        <f t="shared" si="195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196"/>
        <v>`ID_OLD`</v>
      </c>
      <c r="IY10" s="7" t="str">
        <f t="shared" si="197"/>
        <v>`ID_OLD` varchar(255) DEFAULT NULL ,</v>
      </c>
      <c r="IZ10" s="7" t="str">
        <f t="shared" si="198"/>
        <v>@ID_OLD ,</v>
      </c>
      <c r="JA10" s="7" t="str">
        <f t="shared" si="199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00"/>
        <v>11</v>
      </c>
      <c r="JH10" s="7" t="str">
        <f t="shared" si="201"/>
        <v>`VALIDITY`</v>
      </c>
      <c r="JI10" s="7" t="str">
        <f t="shared" si="202"/>
        <v>`VALIDITY` int(11) DEFAULT NULL ,</v>
      </c>
      <c r="JJ10" s="7" t="str">
        <f t="shared" si="203"/>
        <v>@Validity ,</v>
      </c>
      <c r="JK10" s="7" t="str">
        <f t="shared" si="204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06"/>
        <v>`TRAFFICTYPE` varchar(255) DEFAULT NULL ,</v>
      </c>
      <c r="JT10" s="7" t="str">
        <f t="shared" si="207"/>
        <v>@TrafficType ,</v>
      </c>
      <c r="JU10" s="7" t="str">
        <f t="shared" si="208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09"/>
        <v>`PLACE`</v>
      </c>
      <c r="KD10" s="7" t="str">
        <f t="shared" si="210"/>
        <v>`PLACE` varchar(255) DEFAULT NULL ,</v>
      </c>
      <c r="KE10" s="7" t="str">
        <f t="shared" si="211"/>
        <v>@Place ,</v>
      </c>
      <c r="KF10" s="7" t="str">
        <f t="shared" si="212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13"/>
        <v>`USERID`</v>
      </c>
      <c r="KO10" s="7" t="str">
        <f t="shared" si="214"/>
        <v>`USERID` int(11) DEFAULT NULL ,</v>
      </c>
      <c r="KP10" s="7" t="str">
        <f t="shared" si="215"/>
        <v>@USERID ,</v>
      </c>
      <c r="KQ10" s="7" t="str">
        <f t="shared" si="216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17"/>
        <v>`USERID`</v>
      </c>
      <c r="KY10" s="7" t="str">
        <f t="shared" si="218"/>
        <v>`USERID` int(11) DEFAULT NULL ,</v>
      </c>
      <c r="KZ10" s="7" t="str">
        <f t="shared" si="219"/>
        <v>@USERID ,</v>
      </c>
      <c r="LA10" s="7" t="str">
        <f t="shared" si="220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21"/>
        <v/>
      </c>
      <c r="LG10" s="7" t="str">
        <f t="shared" si="222"/>
        <v>`UPDDATE`</v>
      </c>
      <c r="LH10" s="7" t="str">
        <f t="shared" si="223"/>
        <v>`UPDDATE` datetime() DEFAULT NULL ,</v>
      </c>
      <c r="LI10" s="7" t="str">
        <f t="shared" si="224"/>
        <v>@UpdDate ,</v>
      </c>
      <c r="LJ10" s="7" t="str">
        <f t="shared" si="225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46"/>
        <v>255</v>
      </c>
      <c r="NI10" s="7" t="str">
        <f t="shared" si="247"/>
        <v>`ZIP`</v>
      </c>
      <c r="NJ10" s="7" t="str">
        <f t="shared" si="248"/>
        <v>`ZIP` varchar(255) DEFAULT NULL ,</v>
      </c>
      <c r="NK10" s="7" t="str">
        <f t="shared" si="249"/>
        <v>@ZIP ,</v>
      </c>
      <c r="NL10" s="7" t="str">
        <f t="shared" si="250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56"/>
        <v>255</v>
      </c>
      <c r="PA10" s="7" t="str">
        <f t="shared" si="257"/>
        <v>`STATE`</v>
      </c>
      <c r="PB10" s="7" t="str">
        <f t="shared" si="258"/>
        <v>`STATE` varchar(255) DEFAULT NULL ,</v>
      </c>
      <c r="PC10" s="7" t="str">
        <f t="shared" si="259"/>
        <v>@State ,</v>
      </c>
      <c r="PD10" s="7" t="str">
        <f t="shared" si="260"/>
        <v>STATE=@State ,</v>
      </c>
      <c r="PT10" s="7" t="s">
        <v>431</v>
      </c>
      <c r="PU10" s="1" t="s">
        <v>160</v>
      </c>
      <c r="PV10" s="7" t="str">
        <f t="shared" si="261"/>
        <v>11</v>
      </c>
      <c r="PW10" s="7" t="str">
        <f t="shared" si="262"/>
        <v>`RATINGID`</v>
      </c>
      <c r="PX10" s="7" t="str">
        <f t="shared" si="263"/>
        <v>`RATINGID` int(11) DEFAULT NULL ,</v>
      </c>
      <c r="PY10" s="7" t="str">
        <f t="shared" si="264"/>
        <v>@RatingID ,</v>
      </c>
      <c r="PZ10" s="7" t="str">
        <f t="shared" si="265"/>
        <v>RATINGID=@RatingID ,</v>
      </c>
      <c r="QD10" s="1" t="s">
        <v>646</v>
      </c>
      <c r="QE10" s="1" t="s">
        <v>167</v>
      </c>
      <c r="QF10" s="7" t="str">
        <f t="shared" si="281"/>
        <v>255</v>
      </c>
      <c r="QG10" s="7" t="str">
        <f t="shared" si="282"/>
        <v>`DIP`</v>
      </c>
      <c r="QH10" s="7" t="str">
        <f t="shared" si="283"/>
        <v>`DIP` varchar(255) DEFAULT NULL ,</v>
      </c>
      <c r="QI10" s="7" t="str">
        <f t="shared" si="284"/>
        <v>@dip ,</v>
      </c>
      <c r="QJ10" s="7" t="str">
        <f t="shared" si="285"/>
        <v>DIP=@dip ,</v>
      </c>
      <c r="QO10" s="1" t="s">
        <v>657</v>
      </c>
      <c r="QP10" s="1" t="s">
        <v>166</v>
      </c>
      <c r="QQ10" s="7" t="str">
        <f t="shared" si="271"/>
        <v>12,5</v>
      </c>
      <c r="QR10" s="7" t="str">
        <f t="shared" si="272"/>
        <v>`OLT_RXPWR`</v>
      </c>
      <c r="QS10" s="7" t="str">
        <f t="shared" si="273"/>
        <v>`OLT_RXPWR` decimal(12,5) DEFAULT NULL ,</v>
      </c>
      <c r="QT10" s="7" t="str">
        <f t="shared" si="274"/>
        <v>@olt_rxpwr ,</v>
      </c>
      <c r="QU10" s="7" t="str">
        <f t="shared" si="275"/>
        <v>OLT_RXPWR=@olt_rxpwr ,</v>
      </c>
      <c r="QZ10" s="9" t="s">
        <v>63</v>
      </c>
      <c r="RA10" s="1" t="s">
        <v>160</v>
      </c>
      <c r="RB10" s="7" t="str">
        <f t="shared" si="276"/>
        <v>11</v>
      </c>
      <c r="RC10" s="7" t="str">
        <f t="shared" si="277"/>
        <v>`CID`</v>
      </c>
      <c r="RD10" s="7" t="str">
        <f t="shared" si="278"/>
        <v>`CID` int(11) DEFAULT NULL ,</v>
      </c>
      <c r="RE10" s="7" t="str">
        <f t="shared" si="279"/>
        <v>@CID ,</v>
      </c>
      <c r="RF10" s="7" t="str">
        <f t="shared" si="280"/>
        <v>CID=@CID ,</v>
      </c>
    </row>
    <row r="11" spans="1:474" ht="15" x14ac:dyDescent="0.25">
      <c r="B11" s="7" t="s">
        <v>130</v>
      </c>
      <c r="C11" s="7" t="s">
        <v>160</v>
      </c>
      <c r="D11" s="7" t="s">
        <v>160</v>
      </c>
      <c r="E11" s="7" t="str">
        <f t="shared" si="87"/>
        <v>11</v>
      </c>
      <c r="F11" s="7" t="str">
        <f t="shared" si="88"/>
        <v>`TraficDownSpeed`</v>
      </c>
      <c r="G11" s="7" t="str">
        <f t="shared" si="89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90"/>
        <v>255</v>
      </c>
      <c r="N11" s="7" t="str">
        <f t="shared" si="91"/>
        <v>`ACCOUNT`</v>
      </c>
      <c r="O11" s="7" t="str">
        <f t="shared" si="92"/>
        <v>`ACCOUNT` varchar(255) DEFAULT NULL</v>
      </c>
      <c r="P11" s="7" t="s">
        <v>168</v>
      </c>
      <c r="Q11" s="7" t="str">
        <f t="shared" si="93"/>
        <v>@ACCOUNT</v>
      </c>
      <c r="R11" s="7" t="s">
        <v>168</v>
      </c>
      <c r="S11" s="7" t="str">
        <f t="shared" si="94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95"/>
        <v>11</v>
      </c>
      <c r="Y11" s="7" t="str">
        <f t="shared" si="96"/>
        <v>`InvoicingDate`</v>
      </c>
      <c r="Z11" s="7" t="str">
        <f t="shared" si="97"/>
        <v>`InvoicingDate` int(11) DEFAULT NULL ,</v>
      </c>
      <c r="AA11" s="7" t="str">
        <f t="shared" si="98"/>
        <v>@InvoicingDate ,</v>
      </c>
      <c r="AB11" s="7" t="str">
        <f t="shared" si="99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00"/>
        <v>11</v>
      </c>
      <c r="AH11" s="7" t="str">
        <f t="shared" si="101"/>
        <v>`TraficDownSpeed`</v>
      </c>
      <c r="AI11" s="7" t="str">
        <f t="shared" si="102"/>
        <v>`TraficDownSpeed` int(11) DEFAULT NULL ,</v>
      </c>
      <c r="AJ11" s="7" t="str">
        <f t="shared" si="103"/>
        <v>@TraficDownSpeed ,</v>
      </c>
      <c r="AK11" s="7" t="str">
        <f t="shared" si="104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05"/>
        <v>`INVID`</v>
      </c>
      <c r="AR11" s="7" t="str">
        <f t="shared" si="106"/>
        <v>`INVID` int(11) DEFAULT NULL ,</v>
      </c>
      <c r="AS11" s="7" t="str">
        <f t="shared" si="107"/>
        <v>@INVID ,</v>
      </c>
      <c r="AT11" s="7" t="str">
        <f t="shared" si="108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09"/>
        <v>`ActivatedDate`</v>
      </c>
      <c r="BA11" s="7" t="str">
        <f t="shared" si="110"/>
        <v>`ActivatedDate` datetime() DEFAULT NULL ,</v>
      </c>
      <c r="BB11" s="7" t="str">
        <f t="shared" si="111"/>
        <v>@ActivatedDate ,</v>
      </c>
      <c r="BC11" s="7" t="str">
        <f t="shared" si="112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13"/>
        <v>`AllowDevices`</v>
      </c>
      <c r="BJ11" s="7" t="str">
        <f t="shared" si="114"/>
        <v>`AllowDevices` int(11) DEFAULT NULL ,</v>
      </c>
      <c r="BK11" s="7" t="str">
        <f t="shared" si="115"/>
        <v>@AllowDevices ,</v>
      </c>
      <c r="BL11" s="7" t="str">
        <f t="shared" si="116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17"/>
        <v>`UpdDate`</v>
      </c>
      <c r="BS11" s="7" t="str">
        <f t="shared" si="118"/>
        <v>`UpdDate` datetime() DEFAULT NULL ,</v>
      </c>
      <c r="BT11" s="7" t="str">
        <f t="shared" si="119"/>
        <v>@UpdDate ,</v>
      </c>
      <c r="BU11" s="7" t="str">
        <f t="shared" si="120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21"/>
        <v>`DefCreditLimit`</v>
      </c>
      <c r="CB11" s="7" t="str">
        <f t="shared" si="122"/>
        <v>`DefCreditLimit` decimal(12,5) DEFAULT NULL ,</v>
      </c>
      <c r="CC11" s="7" t="str">
        <f t="shared" si="123"/>
        <v>@DefCreditLimit ,</v>
      </c>
      <c r="CD11" s="7" t="str">
        <f t="shared" si="124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33"/>
        <v>`ID_OLD`</v>
      </c>
      <c r="DC11" s="7" t="str">
        <f t="shared" si="134"/>
        <v>`ID_OLD` varchar(255) DEFAULT NULL ,</v>
      </c>
      <c r="DD11" s="7" t="str">
        <f t="shared" si="135"/>
        <v>@ID_OLD ,</v>
      </c>
      <c r="DE11" s="7" t="str">
        <f t="shared" si="136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37"/>
        <v>12,5</v>
      </c>
      <c r="DK11" s="7" t="str">
        <f t="shared" si="138"/>
        <v>`Discount`</v>
      </c>
      <c r="DL11" s="7" t="str">
        <f t="shared" si="139"/>
        <v>`Discount` decimal(12,5) DEFAULT NULL ,</v>
      </c>
      <c r="DM11" s="7" t="str">
        <f t="shared" si="140"/>
        <v>@Discount ,</v>
      </c>
      <c r="DN11" s="7" t="str">
        <f t="shared" si="141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42"/>
        <v>255</v>
      </c>
      <c r="DT11" s="7" t="str">
        <f t="shared" si="143"/>
        <v>`TFIRM`</v>
      </c>
      <c r="DU11" s="7" t="str">
        <f t="shared" si="144"/>
        <v>`TFIRM` varchar(255) DEFAULT NULL ,</v>
      </c>
      <c r="DV11" s="7" t="str">
        <f t="shared" si="145"/>
        <v>@TFIRM ,</v>
      </c>
      <c r="DW11" s="7" t="str">
        <f t="shared" si="146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47"/>
        <v>`NATIP`</v>
      </c>
      <c r="ED11" s="7" t="str">
        <f t="shared" si="148"/>
        <v>`NATIP` varchar(255) DEFAULT NULL ,</v>
      </c>
      <c r="EE11" s="7" t="str">
        <f t="shared" si="149"/>
        <v>@NATIP ,</v>
      </c>
      <c r="EF11" s="7" t="str">
        <f t="shared" si="150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55"/>
        <v>`CLIENTCODE`</v>
      </c>
      <c r="EX11" s="7" t="str">
        <f t="shared" si="156"/>
        <v>`CLIENTCODE` varchar(255) DEFAULT NULL ,</v>
      </c>
      <c r="EY11" s="7" t="str">
        <f t="shared" si="157"/>
        <v>@ClientCode ,</v>
      </c>
      <c r="EZ11" s="7" t="str">
        <f t="shared" si="158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63"/>
        <v>`ESTSTATUS`</v>
      </c>
      <c r="FR11" s="7" t="str">
        <f t="shared" si="164"/>
        <v>`ESTSTATUS` varchar(255) DEFAULT NULL ,</v>
      </c>
      <c r="FS11" s="7" t="str">
        <f t="shared" si="165"/>
        <v>@ESTSTATUS ,</v>
      </c>
      <c r="FT11" s="7" t="str">
        <f t="shared" si="166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71"/>
        <v>`MINIMUMVIEWERAGE`</v>
      </c>
      <c r="GL11" s="7" t="str">
        <f t="shared" si="172"/>
        <v>`MINIMUMVIEWERAGE` varchar(255) DEFAULT NULL ,</v>
      </c>
      <c r="GM11" s="7" t="str">
        <f t="shared" si="173"/>
        <v>@MinimumViewerAge ,</v>
      </c>
      <c r="GN11" s="7" t="str">
        <f t="shared" si="174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80"/>
        <v>`USERNAME`</v>
      </c>
      <c r="HH11" s="7" t="str">
        <f t="shared" si="181"/>
        <v>`USERNAME` varchar(255) DEFAULT NULL ,</v>
      </c>
      <c r="HI11" s="7" t="str">
        <f t="shared" si="182"/>
        <v>@UserName ,</v>
      </c>
      <c r="HJ11" s="7" t="str">
        <f t="shared" si="183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84"/>
        <v>`CLOSEDATE`</v>
      </c>
      <c r="HS11" s="7" t="str">
        <f t="shared" si="185"/>
        <v>`CLOSEDATE` datetime() DEFAULT NULL ,</v>
      </c>
      <c r="HT11" s="7" t="str">
        <f t="shared" si="186"/>
        <v>@CloseDate ,</v>
      </c>
      <c r="HU11" s="7" t="str">
        <f t="shared" si="187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92"/>
        <v>`SERVICE`</v>
      </c>
      <c r="IN11" s="7" t="str">
        <f t="shared" si="193"/>
        <v>`SERVICE` varchar(255) DEFAULT NULL ,</v>
      </c>
      <c r="IO11" s="7" t="str">
        <f t="shared" si="194"/>
        <v>@Service ,</v>
      </c>
      <c r="IP11" s="7" t="str">
        <f t="shared" si="195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196"/>
        <v>`UPDDATE`</v>
      </c>
      <c r="IY11" s="7" t="str">
        <f t="shared" si="197"/>
        <v>`UPDDATE` datetime() DEFAULT NULL ,</v>
      </c>
      <c r="IZ11" s="7" t="str">
        <f t="shared" si="198"/>
        <v>@UpdDate ,</v>
      </c>
      <c r="JA11" s="7" t="str">
        <f t="shared" si="199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00"/>
        <v>255</v>
      </c>
      <c r="JH11" s="7" t="str">
        <f t="shared" si="201"/>
        <v>`RPEXPORTCODE`</v>
      </c>
      <c r="JI11" s="7" t="str">
        <f t="shared" si="202"/>
        <v>`RPEXPORTCODE` varchar(255) DEFAULT NULL ,</v>
      </c>
      <c r="JJ11" s="7" t="str">
        <f t="shared" si="203"/>
        <v>@rpExportCode ,</v>
      </c>
      <c r="JK11" s="7" t="str">
        <f t="shared" si="204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05"/>
        <v>`TIMEZONE`</v>
      </c>
      <c r="JS11" s="7" t="str">
        <f t="shared" si="206"/>
        <v>`TIMEZONE` varchar(255) DEFAULT NULL ,</v>
      </c>
      <c r="JT11" s="7" t="str">
        <f t="shared" si="207"/>
        <v>@TimeZone ,</v>
      </c>
      <c r="JU11" s="7" t="str">
        <f t="shared" si="208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09"/>
        <v>`CASHPOINT`</v>
      </c>
      <c r="KD11" s="7" t="str">
        <f t="shared" si="210"/>
        <v>`CASHPOINT` varchar(255) DEFAULT NULL ,</v>
      </c>
      <c r="KE11" s="7" t="str">
        <f t="shared" si="211"/>
        <v>@CashPoint ,</v>
      </c>
      <c r="KF11" s="7" t="str">
        <f t="shared" si="212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13"/>
        <v>`REQUIRETESTING`</v>
      </c>
      <c r="KO11" s="7" t="str">
        <f t="shared" si="214"/>
        <v>`REQUIRETESTING` int(11) DEFAULT NULL ,</v>
      </c>
      <c r="KP11" s="7" t="str">
        <f t="shared" si="215"/>
        <v>@RequireTesting ,</v>
      </c>
      <c r="KQ11" s="7" t="str">
        <f t="shared" si="216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17"/>
        <v>`SUCCESS`</v>
      </c>
      <c r="KY11" s="7" t="str">
        <f t="shared" si="218"/>
        <v>`SUCCESS` int(11) DEFAULT NULL ,</v>
      </c>
      <c r="KZ11" s="7" t="str">
        <f t="shared" si="219"/>
        <v>@Success ,</v>
      </c>
      <c r="LA11" s="7" t="str">
        <f t="shared" si="220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21"/>
        <v>11</v>
      </c>
      <c r="LG11" s="7" t="str">
        <f t="shared" si="222"/>
        <v>`USERID`</v>
      </c>
      <c r="LH11" s="7" t="str">
        <f t="shared" si="223"/>
        <v>`USERID` int(11) DEFAULT NULL ,</v>
      </c>
      <c r="LI11" s="7" t="str">
        <f t="shared" si="224"/>
        <v>@USERID ,</v>
      </c>
      <c r="LJ11" s="7" t="str">
        <f t="shared" si="225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46"/>
        <v>255</v>
      </c>
      <c r="NI11" s="7" t="str">
        <f t="shared" si="247"/>
        <v>`EGN`</v>
      </c>
      <c r="NJ11" s="7" t="str">
        <f t="shared" si="248"/>
        <v>`EGN` varchar(255) DEFAULT NULL ,</v>
      </c>
      <c r="NK11" s="7" t="str">
        <f t="shared" si="249"/>
        <v>@EGN ,</v>
      </c>
      <c r="NL11" s="7" t="str">
        <f t="shared" si="250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56"/>
        <v>255</v>
      </c>
      <c r="PA11" s="7" t="str">
        <f t="shared" si="257"/>
        <v>`COMMENT`</v>
      </c>
      <c r="PB11" s="7" t="str">
        <f t="shared" si="258"/>
        <v>`COMMENT` varchar(255) DEFAULT NULL ,</v>
      </c>
      <c r="PC11" s="7" t="str">
        <f t="shared" si="259"/>
        <v>@Comment ,</v>
      </c>
      <c r="PD11" s="7" t="str">
        <f t="shared" si="260"/>
        <v>COMMENT=@Comment ,</v>
      </c>
      <c r="PT11" s="7" t="s">
        <v>633</v>
      </c>
      <c r="PU11" s="1" t="s">
        <v>167</v>
      </c>
      <c r="PV11" s="7" t="str">
        <f t="shared" si="261"/>
        <v>255</v>
      </c>
      <c r="PW11" s="7" t="str">
        <f t="shared" si="262"/>
        <v>`SERIES`</v>
      </c>
      <c r="PX11" s="7" t="str">
        <f t="shared" si="263"/>
        <v>`SERIES` varchar(255) DEFAULT NULL ,</v>
      </c>
      <c r="PY11" s="7" t="str">
        <f t="shared" si="264"/>
        <v>@Series ,</v>
      </c>
      <c r="PZ11" s="7" t="str">
        <f t="shared" si="265"/>
        <v>SERIES=@Series ,</v>
      </c>
      <c r="QO11" s="1" t="s">
        <v>659</v>
      </c>
      <c r="QP11" s="1" t="s">
        <v>167</v>
      </c>
      <c r="QQ11" s="7" t="str">
        <f t="shared" si="271"/>
        <v>255</v>
      </c>
      <c r="QR11" s="7" t="str">
        <f t="shared" si="272"/>
        <v>`PWR2`</v>
      </c>
      <c r="QS11" s="7" t="str">
        <f t="shared" si="273"/>
        <v>`PWR2` varchar(255) DEFAULT NULL ,</v>
      </c>
      <c r="QT11" s="7" t="str">
        <f t="shared" si="274"/>
        <v>@pwr2 ,</v>
      </c>
      <c r="QU11" s="7" t="str">
        <f t="shared" si="275"/>
        <v>PWR2=@pwr2 ,</v>
      </c>
      <c r="QZ11" s="9" t="s">
        <v>291</v>
      </c>
      <c r="RA11" s="1" t="s">
        <v>160</v>
      </c>
      <c r="RB11" s="7" t="str">
        <f t="shared" si="276"/>
        <v>11</v>
      </c>
      <c r="RC11" s="7" t="str">
        <f t="shared" si="277"/>
        <v>`PAYMENTID`</v>
      </c>
      <c r="RD11" s="7" t="str">
        <f t="shared" si="278"/>
        <v>`PAYMENTID` int(11) DEFAULT NULL ,</v>
      </c>
      <c r="RE11" s="7" t="str">
        <f t="shared" si="279"/>
        <v>@PaymentID ,</v>
      </c>
      <c r="RF11" s="7" t="str">
        <f t="shared" si="280"/>
        <v>PAYMENTID=@PaymentID ,</v>
      </c>
    </row>
    <row r="12" spans="1:474" ht="15" x14ac:dyDescent="0.25">
      <c r="B12" s="7" t="s">
        <v>131</v>
      </c>
      <c r="C12" s="7" t="s">
        <v>161</v>
      </c>
      <c r="D12" s="7" t="s">
        <v>167</v>
      </c>
      <c r="E12" s="7" t="str">
        <f t="shared" si="87"/>
        <v>255</v>
      </c>
      <c r="F12" s="7" t="str">
        <f t="shared" si="88"/>
        <v>`TraficSpeed`</v>
      </c>
      <c r="G12" s="7" t="str">
        <f t="shared" si="89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90"/>
        <v>255</v>
      </c>
      <c r="N12" s="7" t="str">
        <f t="shared" si="91"/>
        <v>`DDSACCOUNT`</v>
      </c>
      <c r="O12" s="7" t="str">
        <f t="shared" si="92"/>
        <v>`DDSACCOUNT` varchar(255) DEFAULT NULL</v>
      </c>
      <c r="P12" s="7" t="s">
        <v>168</v>
      </c>
      <c r="Q12" s="7" t="str">
        <f t="shared" si="93"/>
        <v>@DDSACCOUNT</v>
      </c>
      <c r="R12" s="7" t="s">
        <v>168</v>
      </c>
      <c r="S12" s="7" t="str">
        <f t="shared" si="94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95"/>
        <v>11</v>
      </c>
      <c r="Y12" s="7" t="str">
        <f t="shared" si="96"/>
        <v>`CreditPolicyID`</v>
      </c>
      <c r="Z12" s="7" t="str">
        <f t="shared" si="97"/>
        <v>`CreditPolicyID` int(11) DEFAULT NULL ,</v>
      </c>
      <c r="AA12" s="7" t="str">
        <f t="shared" si="98"/>
        <v>@CreditPolicyID ,</v>
      </c>
      <c r="AB12" s="7" t="str">
        <f t="shared" si="99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00"/>
        <v>255</v>
      </c>
      <c r="AH12" s="7" t="str">
        <f t="shared" si="101"/>
        <v>`TraficSpeed`</v>
      </c>
      <c r="AI12" s="7" t="str">
        <f t="shared" si="102"/>
        <v>`TraficSpeed` varchar(255) DEFAULT NULL ,</v>
      </c>
      <c r="AJ12" s="7" t="str">
        <f t="shared" si="103"/>
        <v>@TraficSpeed ,</v>
      </c>
      <c r="AK12" s="7" t="str">
        <f t="shared" si="104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05"/>
        <v>`ENTERDATE`</v>
      </c>
      <c r="AR12" s="7" t="str">
        <f t="shared" si="106"/>
        <v>`ENTERDATE` datetime() DEFAULT NULL ,</v>
      </c>
      <c r="AS12" s="7" t="str">
        <f t="shared" si="107"/>
        <v>@ENTERDATE ,</v>
      </c>
      <c r="AT12" s="7" t="str">
        <f t="shared" si="108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09"/>
        <v>`ID_OLD`</v>
      </c>
      <c r="BA12" s="7" t="str">
        <f t="shared" si="110"/>
        <v>`ID_OLD` varchar(255) DEFAULT NULL ,</v>
      </c>
      <c r="BB12" s="7" t="str">
        <f t="shared" si="111"/>
        <v>@ID_OLD ,</v>
      </c>
      <c r="BC12" s="7" t="str">
        <f t="shared" si="112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13"/>
        <v>`InStatistics`</v>
      </c>
      <c r="BJ12" s="7" t="str">
        <f t="shared" si="114"/>
        <v>`InStatistics` int(11) DEFAULT NULL ,</v>
      </c>
      <c r="BK12" s="7" t="str">
        <f t="shared" si="115"/>
        <v>@InStatistics ,</v>
      </c>
      <c r="BL12" s="7" t="str">
        <f t="shared" si="116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17"/>
        <v>`USERID`</v>
      </c>
      <c r="BS12" s="7" t="str">
        <f t="shared" si="118"/>
        <v>`USERID` int(11) DEFAULT NULL ,</v>
      </c>
      <c r="BT12" s="7" t="str">
        <f t="shared" si="119"/>
        <v>@USERID ,</v>
      </c>
      <c r="BU12" s="7" t="str">
        <f t="shared" si="120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21"/>
        <v>`DefCreditPolicyID`</v>
      </c>
      <c r="CB12" s="7" t="str">
        <f t="shared" si="122"/>
        <v>`DefCreditPolicyID` int(11) DEFAULT NULL ,</v>
      </c>
      <c r="CC12" s="7" t="str">
        <f t="shared" si="123"/>
        <v>@DefCreditPolicyID ,</v>
      </c>
      <c r="CD12" s="7" t="str">
        <f t="shared" si="124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33"/>
        <v>`UpdDate`</v>
      </c>
      <c r="DC12" s="7" t="str">
        <f t="shared" si="134"/>
        <v>`UpdDate` datetime() DEFAULT NULL ,</v>
      </c>
      <c r="DD12" s="7" t="str">
        <f t="shared" si="135"/>
        <v>@UpdDate ,</v>
      </c>
      <c r="DE12" s="7" t="str">
        <f t="shared" si="136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37"/>
        <v>11</v>
      </c>
      <c r="DK12" s="7" t="str">
        <f t="shared" si="138"/>
        <v>`NUMBER`</v>
      </c>
      <c r="DL12" s="7" t="str">
        <f t="shared" si="139"/>
        <v>`NUMBER` int(11) DEFAULT NULL ,</v>
      </c>
      <c r="DM12" s="7" t="str">
        <f t="shared" si="140"/>
        <v>@NUMBER ,</v>
      </c>
      <c r="DN12" s="7" t="str">
        <f t="shared" si="141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42"/>
        <v>255</v>
      </c>
      <c r="DT12" s="7" t="str">
        <f t="shared" si="143"/>
        <v>`TADDRESS`</v>
      </c>
      <c r="DU12" s="7" t="str">
        <f t="shared" si="144"/>
        <v>`TADDRESS` varchar(255) DEFAULT NULL ,</v>
      </c>
      <c r="DV12" s="7" t="str">
        <f t="shared" si="145"/>
        <v>@TADDRESS ,</v>
      </c>
      <c r="DW12" s="7" t="str">
        <f t="shared" si="146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47"/>
        <v>`DeviceName`</v>
      </c>
      <c r="ED12" s="7" t="str">
        <f t="shared" si="148"/>
        <v>`DeviceName` varchar(255) DEFAULT NULL ,</v>
      </c>
      <c r="EE12" s="7" t="str">
        <f t="shared" si="149"/>
        <v>@DeviceName ,</v>
      </c>
      <c r="EF12" s="7" t="str">
        <f t="shared" si="150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55"/>
        <v>`CLIENTCLASS`</v>
      </c>
      <c r="EX12" s="7" t="str">
        <f t="shared" si="156"/>
        <v>`CLIENTCLASS` varchar(255) DEFAULT NULL ,</v>
      </c>
      <c r="EY12" s="7" t="str">
        <f t="shared" si="157"/>
        <v>@ClientClass ,</v>
      </c>
      <c r="EZ12" s="7" t="str">
        <f t="shared" si="158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63"/>
        <v>`ESTLICENSETYPE`</v>
      </c>
      <c r="FR12" s="7" t="str">
        <f t="shared" si="164"/>
        <v>`ESTLICENSETYPE` varchar(255) DEFAULT NULL ,</v>
      </c>
      <c r="FS12" s="7" t="str">
        <f t="shared" si="165"/>
        <v>@ESTLICENSETYPE ,</v>
      </c>
      <c r="FT12" s="7" t="str">
        <f t="shared" si="166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71"/>
        <v>`IMDBTITLEREF`</v>
      </c>
      <c r="GL12" s="7" t="str">
        <f t="shared" si="172"/>
        <v>`IMDBTITLEREF` varchar(255) DEFAULT NULL ,</v>
      </c>
      <c r="GM12" s="7" t="str">
        <f t="shared" si="173"/>
        <v>@IMDBTitleRef ,</v>
      </c>
      <c r="GN12" s="7" t="str">
        <f t="shared" si="174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80"/>
        <v>`AMOUNT`</v>
      </c>
      <c r="HH12" s="7" t="str">
        <f t="shared" si="181"/>
        <v>`AMOUNT` decimal(12,5) DEFAULT NULL ,</v>
      </c>
      <c r="HI12" s="7" t="str">
        <f t="shared" si="182"/>
        <v>@Amount ,</v>
      </c>
      <c r="HJ12" s="7" t="str">
        <f t="shared" si="183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84"/>
        <v>`CLOSEUSERID`</v>
      </c>
      <c r="HS12" s="7" t="str">
        <f t="shared" si="185"/>
        <v>`CLOSEUSERID` int(11) DEFAULT NULL ,</v>
      </c>
      <c r="HT12" s="7" t="str">
        <f t="shared" si="186"/>
        <v>@CloseUserID ,</v>
      </c>
      <c r="HU12" s="7" t="str">
        <f t="shared" si="187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92"/>
        <v>`PACKAGE`</v>
      </c>
      <c r="IN12" s="7" t="str">
        <f t="shared" si="193"/>
        <v>`PACKAGE` varchar(255) DEFAULT NULL ,</v>
      </c>
      <c r="IO12" s="7" t="str">
        <f t="shared" si="194"/>
        <v>@Package ,</v>
      </c>
      <c r="IP12" s="7" t="str">
        <f t="shared" si="195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196"/>
        <v>`USERID`</v>
      </c>
      <c r="IY12" s="7" t="str">
        <f t="shared" si="197"/>
        <v>`USERID` int(11) DEFAULT NULL ,</v>
      </c>
      <c r="IZ12" s="7" t="str">
        <f t="shared" si="198"/>
        <v>@USERID ,</v>
      </c>
      <c r="JA12" s="7" t="str">
        <f t="shared" si="199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00"/>
        <v>11</v>
      </c>
      <c r="JH12" s="7" t="str">
        <f t="shared" si="201"/>
        <v>`ID_OLD`</v>
      </c>
      <c r="JI12" s="7" t="str">
        <f t="shared" si="202"/>
        <v>`ID_OLD` int(11) DEFAULT NULL ,</v>
      </c>
      <c r="JJ12" s="7" t="str">
        <f t="shared" si="203"/>
        <v>@ID_OLD ,</v>
      </c>
      <c r="JK12" s="7" t="str">
        <f t="shared" si="204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05"/>
        <v>`DESTINATION`</v>
      </c>
      <c r="JS12" s="7" t="str">
        <f t="shared" si="206"/>
        <v>`DESTINATION` varchar(255) DEFAULT NULL ,</v>
      </c>
      <c r="JT12" s="7" t="str">
        <f t="shared" si="207"/>
        <v>@Destination ,</v>
      </c>
      <c r="JU12" s="7" t="str">
        <f t="shared" si="208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09"/>
        <v>`CONFIRMSTATUS`</v>
      </c>
      <c r="KD12" s="7" t="str">
        <f t="shared" si="210"/>
        <v>`CONFIRMSTATUS` smallint() DEFAULT NULL ,</v>
      </c>
      <c r="KE12" s="7" t="str">
        <f t="shared" si="211"/>
        <v>@ConfirmStatus ,</v>
      </c>
      <c r="KF12" s="7" t="str">
        <f t="shared" si="212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17"/>
        <v>`ACTIVE`</v>
      </c>
      <c r="KY12" s="7" t="str">
        <f t="shared" si="218"/>
        <v>`ACTIVE` int(11) DEFAULT NULL ,</v>
      </c>
      <c r="KZ12" s="7" t="str">
        <f t="shared" si="219"/>
        <v>@Active ,</v>
      </c>
      <c r="LA12" s="7" t="str">
        <f t="shared" si="220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21"/>
        <v>11</v>
      </c>
      <c r="LG12" s="7" t="str">
        <f t="shared" si="222"/>
        <v>`WORKTIMEID`</v>
      </c>
      <c r="LH12" s="7" t="str">
        <f t="shared" si="223"/>
        <v>`WORKTIMEID` int(11) DEFAULT NULL ,</v>
      </c>
      <c r="LI12" s="7" t="str">
        <f t="shared" si="224"/>
        <v>@WorkTimeID ,</v>
      </c>
      <c r="LJ12" s="7" t="str">
        <f t="shared" si="225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46"/>
        <v>11</v>
      </c>
      <c r="NI12" s="7" t="str">
        <f t="shared" si="247"/>
        <v>`ACTIVE`</v>
      </c>
      <c r="NJ12" s="7" t="str">
        <f t="shared" si="248"/>
        <v>`ACTIVE` int(11) DEFAULT NULL ,</v>
      </c>
      <c r="NK12" s="7" t="str">
        <f t="shared" si="249"/>
        <v>@Active ,</v>
      </c>
      <c r="NL12" s="7" t="str">
        <f t="shared" si="250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56"/>
        <v>11</v>
      </c>
      <c r="PA12" s="7" t="str">
        <f t="shared" si="257"/>
        <v>`COMPLETE`</v>
      </c>
      <c r="PB12" s="7" t="str">
        <f t="shared" si="258"/>
        <v>`COMPLETE` int(11) DEFAULT NULL ,</v>
      </c>
      <c r="PC12" s="7" t="str">
        <f t="shared" si="259"/>
        <v>@Complete ,</v>
      </c>
      <c r="PD12" s="7" t="str">
        <f t="shared" si="260"/>
        <v>COMPLETE=@Complete ,</v>
      </c>
      <c r="PT12" s="7" t="s">
        <v>450</v>
      </c>
      <c r="PU12" s="1" t="s">
        <v>160</v>
      </c>
      <c r="PV12" s="7" t="str">
        <f t="shared" si="261"/>
        <v>11</v>
      </c>
      <c r="PW12" s="7" t="str">
        <f t="shared" si="262"/>
        <v>`SEASON`</v>
      </c>
      <c r="PX12" s="7" t="str">
        <f t="shared" si="263"/>
        <v>`SEASON` int(11) DEFAULT NULL ,</v>
      </c>
      <c r="PY12" s="7" t="str">
        <f t="shared" si="264"/>
        <v>@Season ,</v>
      </c>
      <c r="PZ12" s="7" t="str">
        <f t="shared" si="265"/>
        <v>SEASON=@Season ,</v>
      </c>
      <c r="QO12" s="1" t="s">
        <v>660</v>
      </c>
      <c r="QP12" s="1" t="s">
        <v>166</v>
      </c>
      <c r="QQ12" s="7" t="str">
        <f t="shared" si="271"/>
        <v>12,5</v>
      </c>
      <c r="QR12" s="7" t="str">
        <f t="shared" si="272"/>
        <v>`ONT_DISTANCE`</v>
      </c>
      <c r="QS12" s="7" t="str">
        <f t="shared" si="273"/>
        <v>`ONT_DISTANCE` decimal(12,5) DEFAULT NULL ,</v>
      </c>
      <c r="QT12" s="7" t="str">
        <f t="shared" si="274"/>
        <v>@ont_distance ,</v>
      </c>
      <c r="QU12" s="7" t="str">
        <f t="shared" si="275"/>
        <v>ONT_DISTANCE=@ont_distance ,</v>
      </c>
      <c r="QZ12" s="9" t="s">
        <v>463</v>
      </c>
      <c r="RA12" s="1" t="s">
        <v>166</v>
      </c>
      <c r="RB12" s="7" t="str">
        <f t="shared" si="276"/>
        <v>12,5</v>
      </c>
      <c r="RC12" s="7" t="str">
        <f t="shared" si="277"/>
        <v>`AMOUNT`</v>
      </c>
      <c r="RD12" s="7" t="str">
        <f t="shared" si="278"/>
        <v>`AMOUNT` decimal(12,5) DEFAULT NULL ,</v>
      </c>
      <c r="RE12" s="7" t="str">
        <f t="shared" si="279"/>
        <v>@Amount ,</v>
      </c>
      <c r="RF12" s="7" t="str">
        <f t="shared" si="280"/>
        <v>AMOUNT=@Amount ,</v>
      </c>
    </row>
    <row r="13" spans="1:474" ht="15" x14ac:dyDescent="0.25">
      <c r="B13" s="7" t="s">
        <v>132</v>
      </c>
      <c r="C13" s="7" t="s">
        <v>160</v>
      </c>
      <c r="D13" s="7" t="s">
        <v>160</v>
      </c>
      <c r="E13" s="7" t="str">
        <f t="shared" si="87"/>
        <v>11</v>
      </c>
      <c r="F13" s="7" t="str">
        <f t="shared" si="88"/>
        <v>`TraficLimit`</v>
      </c>
      <c r="G13" s="7" t="str">
        <f t="shared" si="89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90"/>
        <v>11</v>
      </c>
      <c r="N13" s="7" t="str">
        <f t="shared" si="91"/>
        <v>`DDS`</v>
      </c>
      <c r="O13" s="7" t="str">
        <f t="shared" si="92"/>
        <v>`DDS` int(11) DEFAULT NULL</v>
      </c>
      <c r="P13" s="7" t="s">
        <v>168</v>
      </c>
      <c r="Q13" s="7" t="str">
        <f t="shared" si="93"/>
        <v>@DDS</v>
      </c>
      <c r="R13" s="7" t="s">
        <v>168</v>
      </c>
      <c r="S13" s="7" t="str">
        <f t="shared" si="94"/>
        <v>DDS=@DDS,</v>
      </c>
      <c r="U13" s="7" t="s">
        <v>94</v>
      </c>
      <c r="V13" s="7" t="s">
        <v>102</v>
      </c>
      <c r="W13" s="7" t="s">
        <v>166</v>
      </c>
      <c r="X13" s="7" t="str">
        <f t="shared" si="95"/>
        <v>12,5</v>
      </c>
      <c r="Y13" s="7" t="str">
        <f t="shared" si="96"/>
        <v>`Credit`</v>
      </c>
      <c r="Z13" s="7" t="str">
        <f t="shared" si="97"/>
        <v>`Credit` decimal(12,5) DEFAULT NULL ,</v>
      </c>
      <c r="AA13" s="7" t="str">
        <f t="shared" si="98"/>
        <v>@Credit ,</v>
      </c>
      <c r="AB13" s="7" t="str">
        <f t="shared" si="99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00"/>
        <v>11</v>
      </c>
      <c r="AH13" s="7" t="str">
        <f t="shared" si="101"/>
        <v>`TraficLimit`</v>
      </c>
      <c r="AI13" s="7" t="str">
        <f t="shared" si="102"/>
        <v>`TraficLimit` int(11) DEFAULT NULL ,</v>
      </c>
      <c r="AJ13" s="7" t="str">
        <f t="shared" si="103"/>
        <v>@TraficLimit ,</v>
      </c>
      <c r="AK13" s="7" t="str">
        <f t="shared" si="104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05"/>
        <v>`CONFIRMED`</v>
      </c>
      <c r="AR13" s="7" t="str">
        <f t="shared" si="106"/>
        <v>`CONFIRMED` int(11) DEFAULT NULL ,</v>
      </c>
      <c r="AS13" s="7" t="str">
        <f t="shared" si="107"/>
        <v>@CONFIRMED ,</v>
      </c>
      <c r="AT13" s="7" t="str">
        <f t="shared" si="108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09"/>
        <v>`UpdDate`</v>
      </c>
      <c r="BA13" s="7" t="str">
        <f t="shared" si="110"/>
        <v>`UpdDate` datetime() DEFAULT NULL ,</v>
      </c>
      <c r="BB13" s="7" t="str">
        <f t="shared" si="111"/>
        <v>@UpdDate ,</v>
      </c>
      <c r="BC13" s="7" t="str">
        <f t="shared" si="112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13"/>
        <v>`ID_OLD`</v>
      </c>
      <c r="BJ13" s="7" t="str">
        <f t="shared" si="114"/>
        <v>`ID_OLD` int(11) DEFAULT NULL ,</v>
      </c>
      <c r="BK13" s="7" t="str">
        <f t="shared" si="115"/>
        <v>@ID_OLD ,</v>
      </c>
      <c r="BL13" s="7" t="str">
        <f t="shared" si="116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17"/>
        <v>`MON`</v>
      </c>
      <c r="BS13" s="7" t="str">
        <f t="shared" si="118"/>
        <v>`MON` bit() DEFAULT NULL ,</v>
      </c>
      <c r="BT13" s="7" t="str">
        <f t="shared" si="119"/>
        <v>@MON ,</v>
      </c>
      <c r="BU13" s="7" t="str">
        <f t="shared" si="120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21"/>
        <v>`DefaultRP`</v>
      </c>
      <c r="CB13" s="7" t="str">
        <f t="shared" si="122"/>
        <v>`DefaultRP` int(11) DEFAULT NULL ,</v>
      </c>
      <c r="CC13" s="7" t="str">
        <f t="shared" si="123"/>
        <v>@DefaultRP ,</v>
      </c>
      <c r="CD13" s="7" t="str">
        <f t="shared" si="124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33"/>
        <v>`USERID`</v>
      </c>
      <c r="DC13" s="7" t="str">
        <f t="shared" si="134"/>
        <v>`USERID` int(11) DEFAULT NULL ,</v>
      </c>
      <c r="DD13" s="7" t="str">
        <f t="shared" si="135"/>
        <v>@USERID ,</v>
      </c>
      <c r="DE13" s="7" t="str">
        <f t="shared" si="136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37"/>
        <v>12,5</v>
      </c>
      <c r="DK13" s="7" t="str">
        <f t="shared" si="138"/>
        <v>`SCOST`</v>
      </c>
      <c r="DL13" s="7" t="str">
        <f t="shared" si="139"/>
        <v>`SCOST` decimal(12,5) DEFAULT NULL ,</v>
      </c>
      <c r="DM13" s="7" t="str">
        <f t="shared" si="140"/>
        <v>@SCOST ,</v>
      </c>
      <c r="DN13" s="7" t="str">
        <f t="shared" si="141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42"/>
        <v>255</v>
      </c>
      <c r="DT13" s="7" t="str">
        <f t="shared" si="143"/>
        <v>`TMOL`</v>
      </c>
      <c r="DU13" s="7" t="str">
        <f t="shared" si="144"/>
        <v>`TMOL` varchar(255) DEFAULT NULL ,</v>
      </c>
      <c r="DV13" s="7" t="str">
        <f t="shared" si="145"/>
        <v>@TMOL ,</v>
      </c>
      <c r="DW13" s="7" t="str">
        <f t="shared" si="146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47"/>
        <v>`MAC`</v>
      </c>
      <c r="ED13" s="7" t="str">
        <f t="shared" si="148"/>
        <v>`MAC` varchar(255) DEFAULT NULL ,</v>
      </c>
      <c r="EE13" s="7" t="str">
        <f t="shared" si="149"/>
        <v>@MAC ,</v>
      </c>
      <c r="EF13" s="7" t="str">
        <f t="shared" si="150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55"/>
        <v>`CONTRACT`</v>
      </c>
      <c r="EX13" s="7" t="str">
        <f t="shared" si="156"/>
        <v>`CONTRACT` varchar(255) DEFAULT NULL ,</v>
      </c>
      <c r="EY13" s="7" t="str">
        <f t="shared" si="157"/>
        <v>@Contract ,</v>
      </c>
      <c r="EZ13" s="7" t="str">
        <f t="shared" si="158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63"/>
        <v>`ESTREMARK`</v>
      </c>
      <c r="FR13" s="7" t="str">
        <f t="shared" si="164"/>
        <v>`ESTREMARK` varchar(255) DEFAULT NULL ,</v>
      </c>
      <c r="FS13" s="7" t="str">
        <f t="shared" si="165"/>
        <v>@ESTREMARK ,</v>
      </c>
      <c r="FT13" s="7" t="str">
        <f t="shared" si="166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71"/>
        <v>`ENABLED`</v>
      </c>
      <c r="GL13" s="7" t="str">
        <f t="shared" si="172"/>
        <v>`ENABLED` int(11) DEFAULT NULL ,</v>
      </c>
      <c r="GM13" s="7" t="str">
        <f t="shared" si="173"/>
        <v>@Enabled ,</v>
      </c>
      <c r="GN13" s="7" t="str">
        <f t="shared" si="174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80"/>
        <v>`PLACE`</v>
      </c>
      <c r="HH13" s="7" t="str">
        <f t="shared" si="181"/>
        <v>`PLACE` varchar(255) DEFAULT NULL ,</v>
      </c>
      <c r="HI13" s="7" t="str">
        <f t="shared" si="182"/>
        <v>@Place ,</v>
      </c>
      <c r="HJ13" s="7" t="str">
        <f t="shared" si="183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84"/>
        <v>`CLOSEREASONID`</v>
      </c>
      <c r="HS13" s="7" t="str">
        <f t="shared" si="185"/>
        <v>`CLOSEREASONID` int(11) DEFAULT NULL ,</v>
      </c>
      <c r="HT13" s="7" t="str">
        <f t="shared" si="186"/>
        <v>@CloseReasonID ,</v>
      </c>
      <c r="HU13" s="7" t="str">
        <f t="shared" si="187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92"/>
        <v>`DEBTPERIOD`</v>
      </c>
      <c r="IN13" s="7" t="str">
        <f t="shared" si="193"/>
        <v>`DEBTPERIOD` varchar(255) DEFAULT NULL ,</v>
      </c>
      <c r="IO13" s="7" t="str">
        <f t="shared" si="194"/>
        <v>@DebtPeriod ,</v>
      </c>
      <c r="IP13" s="7" t="str">
        <f t="shared" si="195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196"/>
        <v>`APPROVED`</v>
      </c>
      <c r="IY13" s="7" t="str">
        <f t="shared" si="197"/>
        <v>`APPROVED` int(11) DEFAULT NULL ,</v>
      </c>
      <c r="IZ13" s="7" t="str">
        <f t="shared" si="198"/>
        <v>@Approved ,</v>
      </c>
      <c r="JA13" s="7" t="str">
        <f t="shared" si="199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00"/>
        <v/>
      </c>
      <c r="JH13" s="7" t="str">
        <f t="shared" si="201"/>
        <v>`UPDDATE`</v>
      </c>
      <c r="JI13" s="7" t="str">
        <f t="shared" si="202"/>
        <v>`UPDDATE` datetime() DEFAULT NULL ,</v>
      </c>
      <c r="JJ13" s="7" t="str">
        <f t="shared" si="203"/>
        <v>@UpdDate ,</v>
      </c>
      <c r="JK13" s="7" t="str">
        <f t="shared" si="204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05"/>
        <v>`TRAFFIC_MB`</v>
      </c>
      <c r="JS13" s="7" t="str">
        <f t="shared" si="206"/>
        <v>`TRAFFIC_MB` decimal(12,5) DEFAULT NULL ,</v>
      </c>
      <c r="JT13" s="7" t="str">
        <f t="shared" si="207"/>
        <v>@Traffic_MB ,</v>
      </c>
      <c r="JU13" s="7" t="str">
        <f t="shared" si="208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09"/>
        <v>`SALESCOMMENT`</v>
      </c>
      <c r="KD13" s="7" t="str">
        <f t="shared" si="210"/>
        <v>`SALESCOMMENT` varchar(255) DEFAULT NULL ,</v>
      </c>
      <c r="KE13" s="7" t="str">
        <f t="shared" si="211"/>
        <v>@SalesComment ,</v>
      </c>
      <c r="KF13" s="7" t="str">
        <f t="shared" si="212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46"/>
        <v/>
      </c>
      <c r="NI13" s="7" t="str">
        <f t="shared" si="247"/>
        <v>`ACTIVETILL`</v>
      </c>
      <c r="NJ13" s="7" t="str">
        <f t="shared" si="248"/>
        <v>`ACTIVETILL` datetime() DEFAULT NULL ,</v>
      </c>
      <c r="NK13" s="7" t="str">
        <f t="shared" si="249"/>
        <v>@ActiveTill ,</v>
      </c>
      <c r="NL13" s="7" t="str">
        <f t="shared" si="250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90">CONCATENATE($A$1,UPPER(OC13),$A$1)</f>
        <v>`CID`</v>
      </c>
      <c r="OG13" s="7" t="str">
        <f t="shared" ref="OG13:OG16" si="291">CONCATENATE(OF13," ",OD13,"(",OE13,")"," DEFAULT NULL ,")</f>
        <v>`CID` int(11) DEFAULT NULL ,</v>
      </c>
      <c r="OH13" s="7" t="str">
        <f t="shared" ref="OH13:OH16" si="292">CONCATENATE("@",OC13," ,")</f>
        <v>@CID ,</v>
      </c>
      <c r="OI13" s="7" t="str">
        <f t="shared" ref="OI13:OI16" si="293">CONCATENATE(UPPER(OC13),"=",OH13)</f>
        <v>CID=@CID ,</v>
      </c>
      <c r="OX13" s="7" t="s">
        <v>474</v>
      </c>
      <c r="OY13" s="1" t="s">
        <v>163</v>
      </c>
      <c r="OZ13" s="7" t="str">
        <f t="shared" si="256"/>
        <v/>
      </c>
      <c r="PA13" s="7" t="str">
        <f t="shared" si="257"/>
        <v>`OPENDATE`</v>
      </c>
      <c r="PB13" s="7" t="str">
        <f t="shared" si="258"/>
        <v>`OPENDATE` datetime() DEFAULT NULL ,</v>
      </c>
      <c r="PC13" s="7" t="str">
        <f t="shared" si="259"/>
        <v>@OpenDate ,</v>
      </c>
      <c r="PD13" s="7" t="str">
        <f t="shared" si="260"/>
        <v>OPENDATE=@OpenDate ,</v>
      </c>
      <c r="PT13" s="7" t="s">
        <v>424</v>
      </c>
      <c r="PU13" s="1" t="s">
        <v>160</v>
      </c>
      <c r="PV13" s="7" t="str">
        <f t="shared" si="261"/>
        <v>11</v>
      </c>
      <c r="PW13" s="7" t="str">
        <f t="shared" si="262"/>
        <v>`EPISODE`</v>
      </c>
      <c r="PX13" s="7" t="str">
        <f t="shared" si="263"/>
        <v>`EPISODE` int(11) DEFAULT NULL ,</v>
      </c>
      <c r="PY13" s="7" t="str">
        <f t="shared" si="264"/>
        <v>@Episode ,</v>
      </c>
      <c r="PZ13" s="7" t="str">
        <f t="shared" si="265"/>
        <v>EPISODE=@Episode ,</v>
      </c>
    </row>
    <row r="14" spans="1:474" ht="15" x14ac:dyDescent="0.25">
      <c r="B14" s="7" t="s">
        <v>133</v>
      </c>
      <c r="C14" s="7" t="s">
        <v>160</v>
      </c>
      <c r="D14" s="7" t="s">
        <v>160</v>
      </c>
      <c r="E14" s="7" t="str">
        <f t="shared" si="87"/>
        <v>11</v>
      </c>
      <c r="F14" s="7" t="str">
        <f t="shared" si="88"/>
        <v>`IPPool`</v>
      </c>
      <c r="G14" s="7" t="str">
        <f t="shared" si="89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90"/>
        <v>255</v>
      </c>
      <c r="N14" s="7" t="str">
        <f t="shared" si="91"/>
        <v>`ADDRESS`</v>
      </c>
      <c r="O14" s="7" t="str">
        <f t="shared" si="92"/>
        <v>`ADDRESS` varchar(255) DEFAULT NULL</v>
      </c>
      <c r="P14" s="7" t="s">
        <v>168</v>
      </c>
      <c r="Q14" s="7" t="str">
        <f t="shared" si="93"/>
        <v>@ADDRESS</v>
      </c>
      <c r="R14" s="7" t="s">
        <v>168</v>
      </c>
      <c r="S14" s="7" t="str">
        <f t="shared" si="94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95"/>
        <v>11</v>
      </c>
      <c r="Y14" s="7" t="str">
        <f t="shared" si="96"/>
        <v>`Active`</v>
      </c>
      <c r="Z14" s="7" t="str">
        <f t="shared" si="97"/>
        <v>`Active` int(11) DEFAULT NULL ,</v>
      </c>
      <c r="AA14" s="7" t="str">
        <f t="shared" si="98"/>
        <v>@Active ,</v>
      </c>
      <c r="AB14" s="7" t="str">
        <f t="shared" si="99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00"/>
        <v>11</v>
      </c>
      <c r="AH14" s="7" t="str">
        <f t="shared" si="101"/>
        <v>`IPPool`</v>
      </c>
      <c r="AI14" s="7" t="str">
        <f t="shared" si="102"/>
        <v>`IPPool` int(11) DEFAULT NULL ,</v>
      </c>
      <c r="AJ14" s="7" t="str">
        <f t="shared" si="103"/>
        <v>@IPPool ,</v>
      </c>
      <c r="AK14" s="7" t="str">
        <f t="shared" si="104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05"/>
        <v>`ID_OLD`</v>
      </c>
      <c r="AR14" s="7" t="str">
        <f t="shared" si="106"/>
        <v>`ID_OLD` int(11) DEFAULT NULL ,</v>
      </c>
      <c r="AS14" s="7" t="str">
        <f t="shared" si="107"/>
        <v>@ID_OLD ,</v>
      </c>
      <c r="AT14" s="7" t="str">
        <f t="shared" si="108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09"/>
        <v>`USERID`</v>
      </c>
      <c r="BA14" s="7" t="str">
        <f t="shared" si="110"/>
        <v>`USERID` int(11) DEFAULT NULL ,</v>
      </c>
      <c r="BB14" s="7" t="str">
        <f t="shared" si="111"/>
        <v>@USERID ,</v>
      </c>
      <c r="BC14" s="7" t="str">
        <f t="shared" si="112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13"/>
        <v>`UpdDate`</v>
      </c>
      <c r="BJ14" s="7" t="str">
        <f t="shared" si="114"/>
        <v>`UpdDate` datetime() DEFAULT NULL ,</v>
      </c>
      <c r="BK14" s="7" t="str">
        <f t="shared" si="115"/>
        <v>@UpdDate ,</v>
      </c>
      <c r="BL14" s="7" t="str">
        <f t="shared" si="116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17"/>
        <v>`TUE`</v>
      </c>
      <c r="BS14" s="7" t="str">
        <f t="shared" si="118"/>
        <v>`TUE` bit() DEFAULT NULL ,</v>
      </c>
      <c r="BT14" s="7" t="str">
        <f t="shared" si="119"/>
        <v>@TUE ,</v>
      </c>
      <c r="BU14" s="7" t="str">
        <f t="shared" si="120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21"/>
        <v>`OwnerID`</v>
      </c>
      <c r="CB14" s="7" t="str">
        <f t="shared" si="122"/>
        <v>`OwnerID` int(11) DEFAULT NULL ,</v>
      </c>
      <c r="CC14" s="7" t="str">
        <f t="shared" si="123"/>
        <v>@OwnerID ,</v>
      </c>
      <c r="CD14" s="7" t="str">
        <f t="shared" si="124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33"/>
        <v>`RegionID`</v>
      </c>
      <c r="DC14" s="7" t="str">
        <f t="shared" si="134"/>
        <v>`RegionID` int(11) DEFAULT NULL ,</v>
      </c>
      <c r="DD14" s="7" t="str">
        <f t="shared" si="135"/>
        <v>@RegionID ,</v>
      </c>
      <c r="DE14" s="7" t="str">
        <f t="shared" si="136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37"/>
        <v>12,5</v>
      </c>
      <c r="DK14" s="7" t="str">
        <f t="shared" si="138"/>
        <v>`COST`</v>
      </c>
      <c r="DL14" s="7" t="str">
        <f t="shared" si="139"/>
        <v>`COST` decimal(12,5) DEFAULT NULL ,</v>
      </c>
      <c r="DM14" s="7" t="str">
        <f t="shared" si="140"/>
        <v>@COST ,</v>
      </c>
      <c r="DN14" s="7" t="str">
        <f t="shared" si="141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42"/>
        <v>255</v>
      </c>
      <c r="DT14" s="7" t="str">
        <f t="shared" si="143"/>
        <v>`TMOLADDRESS`</v>
      </c>
      <c r="DU14" s="7" t="str">
        <f t="shared" si="144"/>
        <v>`TMOLADDRESS` varchar(255) DEFAULT NULL ,</v>
      </c>
      <c r="DV14" s="7" t="str">
        <f t="shared" si="145"/>
        <v>@TMOLADDRESS ,</v>
      </c>
      <c r="DW14" s="7" t="str">
        <f t="shared" si="146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47"/>
        <v>`SerNo`</v>
      </c>
      <c r="ED14" s="7" t="str">
        <f t="shared" si="148"/>
        <v>`SerNo` varchar(255) DEFAULT NULL ,</v>
      </c>
      <c r="EE14" s="7" t="str">
        <f t="shared" si="149"/>
        <v>@SerNo ,</v>
      </c>
      <c r="EF14" s="7" t="str">
        <f t="shared" si="150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55"/>
        <v>`CONTRACTTYPE`</v>
      </c>
      <c r="EX14" s="7" t="str">
        <f t="shared" si="156"/>
        <v>`CONTRACTTYPE` varchar(255) DEFAULT NULL ,</v>
      </c>
      <c r="EY14" s="7" t="str">
        <f t="shared" si="157"/>
        <v>@ContractType ,</v>
      </c>
      <c r="EZ14" s="7" t="str">
        <f t="shared" si="158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63"/>
        <v>`ESTROOMS`</v>
      </c>
      <c r="FR14" s="7" t="str">
        <f t="shared" si="164"/>
        <v>`ESTROOMS` int(11) DEFAULT NULL ,</v>
      </c>
      <c r="FS14" s="7" t="str">
        <f t="shared" si="165"/>
        <v>@ESTROOMS ,</v>
      </c>
      <c r="FT14" s="7" t="str">
        <f t="shared" si="166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71"/>
        <v>`BROWSABLE`</v>
      </c>
      <c r="GL14" s="7" t="str">
        <f t="shared" si="172"/>
        <v>`BROWSABLE` int(11) DEFAULT NULL ,</v>
      </c>
      <c r="GM14" s="7" t="str">
        <f t="shared" si="173"/>
        <v>@Browsable ,</v>
      </c>
      <c r="GN14" s="7" t="str">
        <f t="shared" si="174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80"/>
        <v>`SALESTYPE`</v>
      </c>
      <c r="HH14" s="7" t="str">
        <f t="shared" si="181"/>
        <v>`SALESTYPE` varchar(255) DEFAULT NULL ,</v>
      </c>
      <c r="HI14" s="7" t="str">
        <f t="shared" si="182"/>
        <v>@SalesType ,</v>
      </c>
      <c r="HJ14" s="7" t="str">
        <f t="shared" si="183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84"/>
        <v>`CLOSETECHDEPTID`</v>
      </c>
      <c r="HS14" s="7" t="str">
        <f t="shared" si="185"/>
        <v>`CLOSETECHDEPTID` int(11) DEFAULT NULL ,</v>
      </c>
      <c r="HT14" s="7" t="str">
        <f t="shared" si="186"/>
        <v>@CloseTechDeptID ,</v>
      </c>
      <c r="HU14" s="7" t="str">
        <f t="shared" si="187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92"/>
        <v>`PAYMENTCOMMENT`</v>
      </c>
      <c r="IN14" s="7" t="str">
        <f t="shared" si="193"/>
        <v>`PAYMENTCOMMENT` varchar(255) DEFAULT NULL ,</v>
      </c>
      <c r="IO14" s="7" t="str">
        <f t="shared" si="194"/>
        <v>@PaymentComment ,</v>
      </c>
      <c r="IP14" s="7" t="str">
        <f t="shared" si="195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196"/>
        <v>`APPROVEDBY`</v>
      </c>
      <c r="IY14" s="7" t="str">
        <f t="shared" si="197"/>
        <v>`APPROVEDBY` int(11) DEFAULT NULL ,</v>
      </c>
      <c r="IZ14" s="7" t="str">
        <f t="shared" si="198"/>
        <v>@ApprovedBy ,</v>
      </c>
      <c r="JA14" s="7" t="str">
        <f t="shared" si="199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00"/>
        <v>11</v>
      </c>
      <c r="JH14" s="7" t="str">
        <f t="shared" si="201"/>
        <v>`USERID`</v>
      </c>
      <c r="JI14" s="7" t="str">
        <f t="shared" si="202"/>
        <v>`USERID` int(11) DEFAULT NULL ,</v>
      </c>
      <c r="JJ14" s="7" t="str">
        <f t="shared" si="203"/>
        <v>@USERID ,</v>
      </c>
      <c r="JK14" s="7" t="str">
        <f t="shared" si="204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05"/>
        <v>`BILLABLE_DURATION_MIN`</v>
      </c>
      <c r="JS14" s="7" t="str">
        <f t="shared" si="206"/>
        <v>`BILLABLE_DURATION_MIN` decimal(12,5) DEFAULT NULL ,</v>
      </c>
      <c r="JT14" s="7" t="str">
        <f t="shared" si="207"/>
        <v>@Billable_duration_min ,</v>
      </c>
      <c r="JU14" s="7" t="str">
        <f t="shared" si="208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09"/>
        <v>`CONTRACTCODE`</v>
      </c>
      <c r="KD14" s="7" t="str">
        <f t="shared" si="210"/>
        <v>`CONTRACTCODE` varchar(255) DEFAULT NULL ,</v>
      </c>
      <c r="KE14" s="7" t="str">
        <f t="shared" si="211"/>
        <v>@ContractCode ,</v>
      </c>
      <c r="KF14" s="7" t="str">
        <f t="shared" si="212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46"/>
        <v>11</v>
      </c>
      <c r="NI14" s="7" t="str">
        <f t="shared" si="247"/>
        <v>`ADMIN`</v>
      </c>
      <c r="NJ14" s="7" t="str">
        <f t="shared" si="248"/>
        <v>`ADMIN` int(11) DEFAULT NULL ,</v>
      </c>
      <c r="NK14" s="7" t="str">
        <f t="shared" si="249"/>
        <v>@Admin ,</v>
      </c>
      <c r="NL14" s="7" t="str">
        <f t="shared" si="250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90"/>
        <v>`CSID`</v>
      </c>
      <c r="OG14" s="7" t="str">
        <f t="shared" si="291"/>
        <v>`CSID` int(11) DEFAULT NULL ,</v>
      </c>
      <c r="OH14" s="7" t="str">
        <f t="shared" si="292"/>
        <v>@CSID ,</v>
      </c>
      <c r="OI14" s="7" t="str">
        <f t="shared" si="293"/>
        <v>CSID=@CSID ,</v>
      </c>
      <c r="OX14" s="7" t="s">
        <v>482</v>
      </c>
      <c r="OY14" s="1" t="s">
        <v>163</v>
      </c>
      <c r="OZ14" s="7" t="str">
        <f t="shared" si="256"/>
        <v/>
      </c>
      <c r="PA14" s="7" t="str">
        <f t="shared" si="257"/>
        <v>`CLOSEDATE`</v>
      </c>
      <c r="PB14" s="7" t="str">
        <f t="shared" si="258"/>
        <v>`CLOSEDATE` datetime() DEFAULT NULL ,</v>
      </c>
      <c r="PC14" s="7" t="str">
        <f t="shared" si="259"/>
        <v>@CloseDate ,</v>
      </c>
      <c r="PD14" s="7" t="str">
        <f t="shared" si="260"/>
        <v>CLOSEDATE=@CloseDate ,</v>
      </c>
      <c r="PT14" s="7" t="s">
        <v>634</v>
      </c>
      <c r="PU14" s="1" t="s">
        <v>163</v>
      </c>
      <c r="PV14" s="7" t="str">
        <f t="shared" si="261"/>
        <v/>
      </c>
      <c r="PW14" s="7" t="str">
        <f t="shared" si="262"/>
        <v>`UPLOADDATE`</v>
      </c>
      <c r="PX14" s="7" t="str">
        <f t="shared" si="263"/>
        <v>`UPLOADDATE` datetime() DEFAULT NULL ,</v>
      </c>
      <c r="PY14" s="7" t="str">
        <f t="shared" si="264"/>
        <v>@UploadDate ,</v>
      </c>
      <c r="PZ14" s="7" t="str">
        <f t="shared" si="265"/>
        <v>UPLOADDATE=@UploadDate ,</v>
      </c>
    </row>
    <row r="15" spans="1:474" ht="15" x14ac:dyDescent="0.25">
      <c r="B15" s="7" t="s">
        <v>134</v>
      </c>
      <c r="C15" s="7" t="s">
        <v>160</v>
      </c>
      <c r="D15" s="7" t="s">
        <v>160</v>
      </c>
      <c r="E15" s="7" t="str">
        <f t="shared" si="87"/>
        <v>11</v>
      </c>
      <c r="F15" s="7" t="str">
        <f t="shared" si="88"/>
        <v>`MaxSessionDuration`</v>
      </c>
      <c r="G15" s="7" t="str">
        <f t="shared" si="89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90"/>
        <v>255</v>
      </c>
      <c r="N15" s="7" t="str">
        <f t="shared" si="91"/>
        <v>`CITY`</v>
      </c>
      <c r="O15" s="7" t="str">
        <f t="shared" si="92"/>
        <v>`CITY` varchar(255) DEFAULT NULL</v>
      </c>
      <c r="P15" s="7" t="s">
        <v>168</v>
      </c>
      <c r="Q15" s="7" t="str">
        <f t="shared" si="93"/>
        <v>@CITY</v>
      </c>
      <c r="R15" s="7" t="s">
        <v>168</v>
      </c>
      <c r="S15" s="7" t="str">
        <f t="shared" si="94"/>
        <v>CITY=@CITY,</v>
      </c>
      <c r="U15" s="7" t="s">
        <v>94</v>
      </c>
      <c r="V15" s="7" t="s">
        <v>103</v>
      </c>
      <c r="W15" s="7" t="s">
        <v>160</v>
      </c>
      <c r="X15" s="7" t="str">
        <f t="shared" si="95"/>
        <v>11</v>
      </c>
      <c r="Y15" s="7" t="str">
        <f t="shared" si="96"/>
        <v>`Activated`</v>
      </c>
      <c r="Z15" s="7" t="str">
        <f t="shared" si="97"/>
        <v>`Activated` int(11) DEFAULT NULL ,</v>
      </c>
      <c r="AA15" s="7" t="str">
        <f t="shared" si="98"/>
        <v>@Activated ,</v>
      </c>
      <c r="AB15" s="7" t="str">
        <f t="shared" si="99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00"/>
        <v>11</v>
      </c>
      <c r="AH15" s="7" t="str">
        <f t="shared" si="101"/>
        <v>`MaxSessionDuration`</v>
      </c>
      <c r="AI15" s="7" t="str">
        <f t="shared" si="102"/>
        <v>`MaxSessionDuration` int(11) DEFAULT NULL ,</v>
      </c>
      <c r="AJ15" s="7" t="str">
        <f t="shared" si="103"/>
        <v>@MaxSessionDuration ,</v>
      </c>
      <c r="AK15" s="7" t="str">
        <f t="shared" si="104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05"/>
        <v>`UPDDATE`</v>
      </c>
      <c r="AR15" s="7" t="str">
        <f t="shared" si="106"/>
        <v>`UPDDATE` datetime() DEFAULT NULL ,</v>
      </c>
      <c r="AS15" s="7" t="str">
        <f t="shared" si="107"/>
        <v>@UPDDATE ,</v>
      </c>
      <c r="AT15" s="7" t="str">
        <f t="shared" si="108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09"/>
        <v>`NoTrigger`</v>
      </c>
      <c r="BA15" s="7" t="str">
        <f t="shared" si="110"/>
        <v>`NoTrigger` bit() DEFAULT NULL ,</v>
      </c>
      <c r="BB15" s="7" t="str">
        <f t="shared" si="111"/>
        <v>@NoTrigger ,</v>
      </c>
      <c r="BC15" s="7" t="str">
        <f t="shared" si="112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13"/>
        <v>`USERID`</v>
      </c>
      <c r="BJ15" s="7" t="str">
        <f t="shared" si="114"/>
        <v>`USERID` int(11) DEFAULT NULL ,</v>
      </c>
      <c r="BK15" s="7" t="str">
        <f t="shared" si="115"/>
        <v>@USERID ,</v>
      </c>
      <c r="BL15" s="7" t="str">
        <f t="shared" si="116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17"/>
        <v>`WED`</v>
      </c>
      <c r="BS15" s="7" t="str">
        <f t="shared" si="118"/>
        <v>`WED` bit() DEFAULT NULL ,</v>
      </c>
      <c r="BT15" s="7" t="str">
        <f t="shared" si="119"/>
        <v>@WED ,</v>
      </c>
      <c r="BU15" s="7" t="str">
        <f t="shared" si="120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21"/>
        <v>`PromoText`</v>
      </c>
      <c r="CB15" s="7" t="str">
        <f t="shared" si="122"/>
        <v>`PromoText` varchar(255) DEFAULT NULL ,</v>
      </c>
      <c r="CC15" s="7" t="str">
        <f t="shared" si="123"/>
        <v>@PromoText ,</v>
      </c>
      <c r="CD15" s="7" t="str">
        <f t="shared" si="124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33"/>
        <v>`SetupUserID`</v>
      </c>
      <c r="DC15" s="7" t="str">
        <f t="shared" si="134"/>
        <v>`SetupUserID` int(11) DEFAULT NULL ,</v>
      </c>
      <c r="DD15" s="7" t="str">
        <f t="shared" si="135"/>
        <v>@SetupUserID ,</v>
      </c>
      <c r="DE15" s="7" t="str">
        <f t="shared" si="136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37"/>
        <v>12,5</v>
      </c>
      <c r="DK15" s="7" t="str">
        <f t="shared" si="138"/>
        <v>`sumCost`</v>
      </c>
      <c r="DL15" s="7" t="str">
        <f t="shared" si="139"/>
        <v>`sumCost` decimal(12,5) DEFAULT NULL ,</v>
      </c>
      <c r="DM15" s="7" t="str">
        <f t="shared" si="140"/>
        <v>@sumCost ,</v>
      </c>
      <c r="DN15" s="7" t="str">
        <f t="shared" si="141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42"/>
        <v>255</v>
      </c>
      <c r="DT15" s="7" t="str">
        <f t="shared" si="143"/>
        <v>`TDANNO`</v>
      </c>
      <c r="DU15" s="7" t="str">
        <f t="shared" si="144"/>
        <v>`TDANNO` varchar(255) DEFAULT NULL ,</v>
      </c>
      <c r="DV15" s="7" t="str">
        <f t="shared" si="145"/>
        <v>@TDANNO ,</v>
      </c>
      <c r="DW15" s="7" t="str">
        <f t="shared" si="146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47"/>
        <v>`GKID`</v>
      </c>
      <c r="ED15" s="7" t="str">
        <f t="shared" si="148"/>
        <v>`GKID` int(11) DEFAULT NULL ,</v>
      </c>
      <c r="EE15" s="7" t="str">
        <f t="shared" si="149"/>
        <v>@GKID ,</v>
      </c>
      <c r="EF15" s="7" t="str">
        <f t="shared" si="150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55"/>
        <v>`SERVICE`</v>
      </c>
      <c r="EX15" s="7" t="str">
        <f t="shared" si="156"/>
        <v>`SERVICE` varchar(255) DEFAULT NULL ,</v>
      </c>
      <c r="EY15" s="7" t="str">
        <f t="shared" si="157"/>
        <v>@Service ,</v>
      </c>
      <c r="EZ15" s="7" t="str">
        <f t="shared" si="158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63"/>
        <v>`ESTBEDS`</v>
      </c>
      <c r="FR15" s="7" t="str">
        <f t="shared" si="164"/>
        <v>`ESTBEDS` int(11) DEFAULT NULL ,</v>
      </c>
      <c r="FS15" s="7" t="str">
        <f t="shared" si="165"/>
        <v>@ESTBEDS ,</v>
      </c>
      <c r="FT15" s="7" t="str">
        <f t="shared" si="166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71"/>
        <v>`RATINGID`</v>
      </c>
      <c r="GL15" s="7" t="str">
        <f t="shared" si="172"/>
        <v>`RATINGID` int(11) DEFAULT NULL ,</v>
      </c>
      <c r="GM15" s="7" t="str">
        <f t="shared" si="173"/>
        <v>@RatingID ,</v>
      </c>
      <c r="GN15" s="7" t="str">
        <f t="shared" si="174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80"/>
        <v>`DEBTPERIOD`</v>
      </c>
      <c r="HH15" s="7" t="str">
        <f t="shared" si="181"/>
        <v>`DEBTPERIOD` datetime() DEFAULT NULL ,</v>
      </c>
      <c r="HI15" s="7" t="str">
        <f t="shared" si="182"/>
        <v>@Debtperiod ,</v>
      </c>
      <c r="HJ15" s="7" t="str">
        <f t="shared" si="183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84"/>
        <v>`CLOSETECHREGIONID`</v>
      </c>
      <c r="HS15" s="7" t="str">
        <f t="shared" si="185"/>
        <v>`CLOSETECHREGIONID` int(11) DEFAULT NULL ,</v>
      </c>
      <c r="HT15" s="7" t="str">
        <f t="shared" si="186"/>
        <v>@CloseTechRegionID ,</v>
      </c>
      <c r="HU15" s="7" t="str">
        <f t="shared" si="187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92"/>
        <v>`CLIENTCLASS`</v>
      </c>
      <c r="IN15" s="7" t="str">
        <f t="shared" si="193"/>
        <v>`CLIENTCLASS` varchar(255) DEFAULT NULL ,</v>
      </c>
      <c r="IO15" s="7" t="str">
        <f t="shared" si="194"/>
        <v>@ClientClass ,</v>
      </c>
      <c r="IP15" s="7" t="str">
        <f t="shared" si="195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196"/>
        <v>`APPROVEDTS`</v>
      </c>
      <c r="IY15" s="7" t="str">
        <f t="shared" si="197"/>
        <v>`APPROVEDTS` datetime() DEFAULT NULL ,</v>
      </c>
      <c r="IZ15" s="7" t="str">
        <f t="shared" si="198"/>
        <v>@ApprovedTS ,</v>
      </c>
      <c r="JA15" s="7" t="str">
        <f t="shared" si="199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00"/>
        <v>11</v>
      </c>
      <c r="JH15" s="7" t="str">
        <f t="shared" si="201"/>
        <v>`ABSOLUTEVALUE`</v>
      </c>
      <c r="JI15" s="7" t="str">
        <f t="shared" si="202"/>
        <v>`ABSOLUTEVALUE` int(11) DEFAULT NULL ,</v>
      </c>
      <c r="JJ15" s="7" t="str">
        <f t="shared" si="203"/>
        <v>@AbsoluteValue ,</v>
      </c>
      <c r="JK15" s="7" t="str">
        <f t="shared" si="204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05"/>
        <v>`ACTUAL_DURATION_MIN`</v>
      </c>
      <c r="JS15" s="7" t="str">
        <f t="shared" si="206"/>
        <v>`ACTUAL_DURATION_MIN` decimal(12,5) DEFAULT NULL ,</v>
      </c>
      <c r="JT15" s="7" t="str">
        <f t="shared" si="207"/>
        <v>@Actual_duration_min ,</v>
      </c>
      <c r="JU15" s="7" t="str">
        <f t="shared" si="208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09"/>
        <v>`CANCELLATIONREASON`</v>
      </c>
      <c r="KD15" s="7" t="str">
        <f t="shared" si="210"/>
        <v>`CANCELLATIONREASON` varchar(255) DEFAULT NULL ,</v>
      </c>
      <c r="KE15" s="7" t="str">
        <f t="shared" si="211"/>
        <v>@CancellationReason ,</v>
      </c>
      <c r="KF15" s="7" t="str">
        <f t="shared" si="212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46"/>
        <v>11</v>
      </c>
      <c r="NI15" s="7" t="str">
        <f t="shared" si="247"/>
        <v>`CASHPOINTID`</v>
      </c>
      <c r="NJ15" s="7" t="str">
        <f t="shared" si="248"/>
        <v>`CASHPOINTID` int(11) DEFAULT NULL ,</v>
      </c>
      <c r="NK15" s="7" t="str">
        <f t="shared" si="249"/>
        <v>@CashPointID ,</v>
      </c>
      <c r="NL15" s="7" t="str">
        <f t="shared" si="250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90"/>
        <v>`SERVICEID`</v>
      </c>
      <c r="OG15" s="7" t="str">
        <f t="shared" si="291"/>
        <v>`SERVICEID` int(11) DEFAULT NULL ,</v>
      </c>
      <c r="OH15" s="7" t="str">
        <f t="shared" si="292"/>
        <v>@SERVICEID ,</v>
      </c>
      <c r="OI15" s="7" t="str">
        <f t="shared" si="293"/>
        <v>SERVICEID=@SERVICEID ,</v>
      </c>
      <c r="OX15" s="7" t="s">
        <v>484</v>
      </c>
      <c r="OY15" s="1" t="s">
        <v>160</v>
      </c>
      <c r="OZ15" s="7" t="str">
        <f t="shared" si="256"/>
        <v>11</v>
      </c>
      <c r="PA15" s="7" t="str">
        <f t="shared" si="257"/>
        <v>`CLOSEREASONID`</v>
      </c>
      <c r="PB15" s="7" t="str">
        <f t="shared" si="258"/>
        <v>`CLOSEREASONID` int(11) DEFAULT NULL ,</v>
      </c>
      <c r="PC15" s="7" t="str">
        <f t="shared" si="259"/>
        <v>@CloseReasonID ,</v>
      </c>
      <c r="PD15" s="7" t="str">
        <f t="shared" si="260"/>
        <v>CLOSEREASONID=@CloseReasonID ,</v>
      </c>
    </row>
    <row r="16" spans="1:474" ht="15" x14ac:dyDescent="0.25">
      <c r="B16" s="7" t="s">
        <v>135</v>
      </c>
      <c r="C16" s="7" t="s">
        <v>160</v>
      </c>
      <c r="D16" s="7" t="s">
        <v>160</v>
      </c>
      <c r="E16" s="7" t="str">
        <f t="shared" si="87"/>
        <v>11</v>
      </c>
      <c r="F16" s="7" t="str">
        <f t="shared" si="88"/>
        <v>`MultiLinkCount`</v>
      </c>
      <c r="G16" s="7" t="str">
        <f t="shared" si="89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90"/>
        <v>255</v>
      </c>
      <c r="N16" s="7" t="str">
        <f t="shared" si="91"/>
        <v>`Country`</v>
      </c>
      <c r="O16" s="7" t="str">
        <f t="shared" si="92"/>
        <v>`Country` varchar(255) DEFAULT NULL</v>
      </c>
      <c r="P16" s="7" t="s">
        <v>168</v>
      </c>
      <c r="Q16" s="7" t="str">
        <f t="shared" si="93"/>
        <v>@Country</v>
      </c>
      <c r="R16" s="7" t="s">
        <v>168</v>
      </c>
      <c r="S16" s="7" t="str">
        <f t="shared" si="94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95"/>
        <v/>
      </c>
      <c r="Y16" s="7" t="str">
        <f t="shared" si="96"/>
        <v>`ActivatedDate`</v>
      </c>
      <c r="Z16" s="7" t="str">
        <f t="shared" si="97"/>
        <v>`ActivatedDate` datetime() DEFAULT NULL ,</v>
      </c>
      <c r="AA16" s="7" t="str">
        <f t="shared" si="98"/>
        <v>@ActivatedDate ,</v>
      </c>
      <c r="AB16" s="7" t="str">
        <f t="shared" si="99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00"/>
        <v>11</v>
      </c>
      <c r="AH16" s="7" t="str">
        <f t="shared" si="101"/>
        <v>`MultiLinkCount`</v>
      </c>
      <c r="AI16" s="7" t="str">
        <f t="shared" si="102"/>
        <v>`MultiLinkCount` int(11) DEFAULT NULL ,</v>
      </c>
      <c r="AJ16" s="7" t="str">
        <f t="shared" si="103"/>
        <v>@MultiLinkCount ,</v>
      </c>
      <c r="AK16" s="7" t="str">
        <f t="shared" si="104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05"/>
        <v>`USERID`</v>
      </c>
      <c r="AR16" s="7" t="str">
        <f t="shared" si="106"/>
        <v>`USERID` int(11) DEFAULT NULL ,</v>
      </c>
      <c r="AS16" s="7" t="str">
        <f t="shared" si="107"/>
        <v>@USERID ,</v>
      </c>
      <c r="AT16" s="7" t="str">
        <f t="shared" si="108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13"/>
        <v>`FiscalPrintName`</v>
      </c>
      <c r="BJ16" s="7" t="str">
        <f t="shared" si="114"/>
        <v>`FiscalPrintName` varchar(255) DEFAULT NULL ,</v>
      </c>
      <c r="BK16" s="7" t="str">
        <f t="shared" si="115"/>
        <v>@FiscalPrintName ,</v>
      </c>
      <c r="BL16" s="7" t="str">
        <f t="shared" si="116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17"/>
        <v>`THU`</v>
      </c>
      <c r="BS16" s="7" t="str">
        <f t="shared" si="118"/>
        <v>`THU` bit() DEFAULT NULL ,</v>
      </c>
      <c r="BT16" s="7" t="str">
        <f t="shared" si="119"/>
        <v>@THU ,</v>
      </c>
      <c r="BU16" s="7" t="str">
        <f t="shared" si="120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21"/>
        <v>`ID_OLD`</v>
      </c>
      <c r="CB16" s="7" t="str">
        <f t="shared" si="122"/>
        <v>`ID_OLD` int(11) DEFAULT NULL ,</v>
      </c>
      <c r="CC16" s="7" t="str">
        <f t="shared" si="123"/>
        <v>@ID_OLD ,</v>
      </c>
      <c r="CD16" s="7" t="str">
        <f t="shared" si="124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33"/>
        <v>`SetupDate`</v>
      </c>
      <c r="DC16" s="7" t="str">
        <f t="shared" si="134"/>
        <v>`SetupDate` datetime() DEFAULT NULL ,</v>
      </c>
      <c r="DD16" s="7" t="str">
        <f t="shared" si="135"/>
        <v>@SetupDate ,</v>
      </c>
      <c r="DE16" s="7" t="str">
        <f t="shared" si="136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37"/>
        <v/>
      </c>
      <c r="DK16" s="7" t="str">
        <f t="shared" si="138"/>
        <v>`FROMDATE`</v>
      </c>
      <c r="DL16" s="7" t="str">
        <f t="shared" si="139"/>
        <v>`FROMDATE` datetime() DEFAULT NULL ,</v>
      </c>
      <c r="DM16" s="7" t="str">
        <f t="shared" si="140"/>
        <v>@FROMDATE ,</v>
      </c>
      <c r="DN16" s="7" t="str">
        <f t="shared" si="141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42"/>
        <v>255</v>
      </c>
      <c r="DT16" s="7" t="str">
        <f t="shared" si="143"/>
        <v>`TBULSTAT`</v>
      </c>
      <c r="DU16" s="7" t="str">
        <f t="shared" si="144"/>
        <v>`TBULSTAT` varchar(255) DEFAULT NULL ,</v>
      </c>
      <c r="DV16" s="7" t="str">
        <f t="shared" si="145"/>
        <v>@TBULSTAT ,</v>
      </c>
      <c r="DW16" s="7" t="str">
        <f t="shared" si="146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47"/>
        <v>`ProtNo`</v>
      </c>
      <c r="ED16" s="7" t="str">
        <f t="shared" si="148"/>
        <v>`ProtNo` varchar(255) DEFAULT NULL ,</v>
      </c>
      <c r="EE16" s="7" t="str">
        <f t="shared" si="149"/>
        <v>@ProtNo ,</v>
      </c>
      <c r="EF16" s="7" t="str">
        <f t="shared" si="150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55"/>
        <v>`SERVICETYPE`</v>
      </c>
      <c r="EX16" s="7" t="str">
        <f t="shared" si="156"/>
        <v>`SERVICETYPE` varchar(255) DEFAULT NULL ,</v>
      </c>
      <c r="EY16" s="7" t="str">
        <f t="shared" si="157"/>
        <v>@ServiceType ,</v>
      </c>
      <c r="EZ16" s="7" t="str">
        <f t="shared" si="158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63"/>
        <v>`ESTRESTAURANTS`</v>
      </c>
      <c r="FR16" s="7" t="str">
        <f t="shared" si="164"/>
        <v>`ESTRESTAURANTS` int(11) DEFAULT NULL ,</v>
      </c>
      <c r="FS16" s="7" t="str">
        <f t="shared" si="165"/>
        <v>@ESTRESTAURANTS ,</v>
      </c>
      <c r="FT16" s="7" t="str">
        <f t="shared" si="166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71"/>
        <v>`ADI_AMS_ASSET_NAME`</v>
      </c>
      <c r="GL16" s="7" t="str">
        <f t="shared" si="172"/>
        <v>`ADI_AMS_ASSET_NAME` varchar(255) DEFAULT NULL ,</v>
      </c>
      <c r="GM16" s="7" t="str">
        <f t="shared" si="173"/>
        <v>@ADI_AMS_Asset_Name ,</v>
      </c>
      <c r="GN16" s="7" t="str">
        <f t="shared" si="174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80"/>
        <v>`SALESCOMMENT`</v>
      </c>
      <c r="HH16" s="7" t="str">
        <f t="shared" si="181"/>
        <v>`SALESCOMMENT` varchar(255) DEFAULT NULL ,</v>
      </c>
      <c r="HI16" s="7" t="str">
        <f t="shared" si="182"/>
        <v>@SalesComment ,</v>
      </c>
      <c r="HJ16" s="7" t="str">
        <f t="shared" si="183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84"/>
        <v>`CLOSETECHGROUPID`</v>
      </c>
      <c r="HS16" s="7" t="str">
        <f t="shared" si="185"/>
        <v>`CLOSETECHGROUPID` int(11) DEFAULT NULL ,</v>
      </c>
      <c r="HT16" s="7" t="str">
        <f t="shared" si="186"/>
        <v>@CloseTechGroupID ,</v>
      </c>
      <c r="HU16" s="7" t="str">
        <f t="shared" si="187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92"/>
        <v>`CONTRACTCODE`</v>
      </c>
      <c r="IN16" s="7" t="str">
        <f t="shared" si="193"/>
        <v>`CONTRACTCODE` varchar(255) DEFAULT NULL ,</v>
      </c>
      <c r="IO16" s="7" t="str">
        <f t="shared" si="194"/>
        <v>@ContractCode ,</v>
      </c>
      <c r="IP16" s="7" t="str">
        <f t="shared" si="195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196"/>
        <v>`APPROVALREASON`</v>
      </c>
      <c r="IY16" s="7" t="str">
        <f t="shared" si="197"/>
        <v>`APPROVALREASON` varchar(255) DEFAULT NULL ,</v>
      </c>
      <c r="IZ16" s="7" t="str">
        <f t="shared" si="198"/>
        <v>@ApprovalReason ,</v>
      </c>
      <c r="JA16" s="7" t="str">
        <f t="shared" si="199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05"/>
        <v>`PRICE`</v>
      </c>
      <c r="JS16" s="7" t="str">
        <f t="shared" si="206"/>
        <v>`PRICE` decimal(12,5) DEFAULT NULL ,</v>
      </c>
      <c r="JT16" s="7" t="str">
        <f t="shared" si="207"/>
        <v>@price ,</v>
      </c>
      <c r="JU16" s="7" t="str">
        <f t="shared" si="208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09"/>
        <v>`RECEIPTID`</v>
      </c>
      <c r="KD16" s="7" t="str">
        <f t="shared" si="210"/>
        <v>`RECEIPTID` int(11) DEFAULT NULL ,</v>
      </c>
      <c r="KE16" s="7" t="str">
        <f t="shared" si="211"/>
        <v>@ReceiptID ,</v>
      </c>
      <c r="KF16" s="7" t="str">
        <f t="shared" si="212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46"/>
        <v>11</v>
      </c>
      <c r="NI16" s="7" t="str">
        <f t="shared" si="247"/>
        <v>`USERGROUPID`</v>
      </c>
      <c r="NJ16" s="7" t="str">
        <f t="shared" si="248"/>
        <v>`USERGROUPID` int(11) DEFAULT NULL ,</v>
      </c>
      <c r="NK16" s="7" t="str">
        <f t="shared" si="249"/>
        <v>@UserGroupID ,</v>
      </c>
      <c r="NL16" s="7" t="str">
        <f t="shared" si="250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90"/>
        <v>`COSTOLD`</v>
      </c>
      <c r="OG16" s="7" t="str">
        <f t="shared" si="291"/>
        <v>`COSTOLD` decimal(12,5) DEFAULT NULL ,</v>
      </c>
      <c r="OH16" s="7" t="str">
        <f t="shared" si="292"/>
        <v>@COSTOLD ,</v>
      </c>
      <c r="OI16" s="7" t="str">
        <f t="shared" si="293"/>
        <v>COSTOLD=@COSTOLD ,</v>
      </c>
      <c r="OX16" s="7" t="s">
        <v>492</v>
      </c>
      <c r="OY16" s="1" t="s">
        <v>166</v>
      </c>
      <c r="OZ16" s="7" t="str">
        <f t="shared" si="256"/>
        <v>12,5</v>
      </c>
      <c r="PA16" s="7" t="str">
        <f t="shared" si="257"/>
        <v>`WORKTIME`</v>
      </c>
      <c r="PB16" s="7" t="str">
        <f t="shared" si="258"/>
        <v>`WORKTIME` decimal(12,5) DEFAULT NULL ,</v>
      </c>
      <c r="PC16" s="7" t="str">
        <f t="shared" si="259"/>
        <v>@WorkTime ,</v>
      </c>
      <c r="PD16" s="7" t="str">
        <f t="shared" si="260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87"/>
        <v>11</v>
      </c>
      <c r="F17" s="7" t="str">
        <f t="shared" si="88"/>
        <v>`SubRateType`</v>
      </c>
      <c r="G17" s="7" t="str">
        <f t="shared" si="89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90"/>
        <v>255</v>
      </c>
      <c r="N17" s="7" t="str">
        <f t="shared" si="91"/>
        <v>`POSTALCODE`</v>
      </c>
      <c r="O17" s="7" t="str">
        <f t="shared" si="92"/>
        <v>`POSTALCODE` varchar(255) DEFAULT NULL</v>
      </c>
      <c r="P17" s="7" t="s">
        <v>168</v>
      </c>
      <c r="Q17" s="7" t="str">
        <f t="shared" si="93"/>
        <v>@POSTALCODE</v>
      </c>
      <c r="R17" s="7" t="s">
        <v>168</v>
      </c>
      <c r="S17" s="7" t="str">
        <f t="shared" si="94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95"/>
        <v>11</v>
      </c>
      <c r="Y17" s="7" t="str">
        <f t="shared" si="96"/>
        <v>`Invoicing`</v>
      </c>
      <c r="Z17" s="7" t="str">
        <f t="shared" si="97"/>
        <v>`Invoicing` int(11) DEFAULT NULL ,</v>
      </c>
      <c r="AA17" s="7" t="str">
        <f t="shared" si="98"/>
        <v>@Invoicing ,</v>
      </c>
      <c r="AB17" s="7" t="str">
        <f t="shared" si="99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00"/>
        <v>11</v>
      </c>
      <c r="AH17" s="7" t="str">
        <f t="shared" si="101"/>
        <v>`SubRateType`</v>
      </c>
      <c r="AI17" s="7" t="str">
        <f t="shared" si="102"/>
        <v>`SubRateType` int(11) DEFAULT NULL ,</v>
      </c>
      <c r="AJ17" s="7" t="str">
        <f t="shared" si="103"/>
        <v>@SubRateType ,</v>
      </c>
      <c r="AK17" s="7" t="str">
        <f t="shared" si="104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05"/>
        <v>`PRN_COUNT`</v>
      </c>
      <c r="AR17" s="7" t="str">
        <f t="shared" si="106"/>
        <v>`PRN_COUNT` int(11) DEFAULT NULL ,</v>
      </c>
      <c r="AS17" s="7" t="str">
        <f t="shared" si="107"/>
        <v>@PRN_COUNT ,</v>
      </c>
      <c r="AT17" s="7" t="str">
        <f t="shared" si="108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13"/>
        <v>`VATPercentT`</v>
      </c>
      <c r="BJ17" s="7" t="str">
        <f t="shared" si="114"/>
        <v>`VATPercentT` decimal(12,5) DEFAULT NULL ,</v>
      </c>
      <c r="BK17" s="7" t="str">
        <f t="shared" si="115"/>
        <v>@VATPercentT ,</v>
      </c>
      <c r="BL17" s="7" t="str">
        <f t="shared" si="116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17"/>
        <v>`FRI`</v>
      </c>
      <c r="BS17" s="7" t="str">
        <f t="shared" si="118"/>
        <v>`FRI` bit() DEFAULT NULL ,</v>
      </c>
      <c r="BT17" s="7" t="str">
        <f t="shared" si="119"/>
        <v>@FRI ,</v>
      </c>
      <c r="BU17" s="7" t="str">
        <f t="shared" si="120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21"/>
        <v>`UpdDate`</v>
      </c>
      <c r="CB17" s="7" t="str">
        <f t="shared" si="122"/>
        <v>`UpdDate` datetime() DEFAULT NULL ,</v>
      </c>
      <c r="CC17" s="7" t="str">
        <f t="shared" si="123"/>
        <v>@UpdDate ,</v>
      </c>
      <c r="CD17" s="7" t="str">
        <f t="shared" si="124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33"/>
        <v>`SetupAllow`</v>
      </c>
      <c r="DC17" s="7" t="str">
        <f t="shared" si="134"/>
        <v>`SetupAllow` int(11) DEFAULT NULL ,</v>
      </c>
      <c r="DD17" s="7" t="str">
        <f t="shared" si="135"/>
        <v>@SetupAllow ,</v>
      </c>
      <c r="DE17" s="7" t="str">
        <f t="shared" si="136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37"/>
        <v/>
      </c>
      <c r="DK17" s="7" t="str">
        <f t="shared" si="138"/>
        <v>`TODATE`</v>
      </c>
      <c r="DL17" s="7" t="str">
        <f t="shared" si="139"/>
        <v>`TODATE` datetime() DEFAULT NULL ,</v>
      </c>
      <c r="DM17" s="7" t="str">
        <f t="shared" si="140"/>
        <v>@TODATE ,</v>
      </c>
      <c r="DN17" s="7" t="str">
        <f t="shared" si="141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42"/>
        <v>255</v>
      </c>
      <c r="DT17" s="7" t="str">
        <f t="shared" si="143"/>
        <v>`TCITY`</v>
      </c>
      <c r="DU17" s="7" t="str">
        <f t="shared" si="144"/>
        <v>`TCITY` varchar(255) DEFAULT NULL ,</v>
      </c>
      <c r="DV17" s="7" t="str">
        <f t="shared" si="145"/>
        <v>@TCITY ,</v>
      </c>
      <c r="DW17" s="7" t="str">
        <f t="shared" si="146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47"/>
        <v>`CreditLimit`</v>
      </c>
      <c r="ED17" s="7" t="str">
        <f t="shared" si="148"/>
        <v>`CreditLimit` decimal(12,5) DEFAULT NULL ,</v>
      </c>
      <c r="EE17" s="7" t="str">
        <f t="shared" si="149"/>
        <v>@CreditLimit ,</v>
      </c>
      <c r="EF17" s="7" t="str">
        <f t="shared" si="150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55"/>
        <v>`COST`</v>
      </c>
      <c r="EX17" s="7" t="str">
        <f t="shared" si="156"/>
        <v>`COST` decimal(12,5) DEFAULT NULL ,</v>
      </c>
      <c r="EY17" s="7" t="str">
        <f t="shared" si="157"/>
        <v>@Cost ,</v>
      </c>
      <c r="EZ17" s="7" t="str">
        <f t="shared" si="158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63"/>
        <v>`ESTRESTNAME`</v>
      </c>
      <c r="FR17" s="7" t="str">
        <f t="shared" si="164"/>
        <v>`ESTRESTNAME` varchar(255) DEFAULT NULL ,</v>
      </c>
      <c r="FS17" s="7" t="str">
        <f t="shared" si="165"/>
        <v>@ESTRESTNAME ,</v>
      </c>
      <c r="FT17" s="7" t="str">
        <f t="shared" si="166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71"/>
        <v>`ADI_AMS_PROVIDER`</v>
      </c>
      <c r="GL17" s="7" t="str">
        <f t="shared" si="172"/>
        <v>`ADI_AMS_PROVIDER` varchar(255) DEFAULT NULL ,</v>
      </c>
      <c r="GM17" s="7" t="str">
        <f t="shared" si="173"/>
        <v>@ADI_AMS_Provider ,</v>
      </c>
      <c r="GN17" s="7" t="str">
        <f t="shared" si="174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84"/>
        <v>`CLID`</v>
      </c>
      <c r="HS17" s="7" t="str">
        <f t="shared" si="185"/>
        <v>`CLID` int(11) DEFAULT NULL ,</v>
      </c>
      <c r="HT17" s="7" t="str">
        <f t="shared" si="186"/>
        <v>@CLID ,</v>
      </c>
      <c r="HU17" s="7" t="str">
        <f t="shared" si="187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92"/>
        <v>`CANCELLATIONREASON`</v>
      </c>
      <c r="IN17" s="7" t="str">
        <f t="shared" si="193"/>
        <v>`CANCELLATIONREASON` varchar(255) DEFAULT NULL ,</v>
      </c>
      <c r="IO17" s="7" t="str">
        <f t="shared" si="194"/>
        <v>@CancellationReason ,</v>
      </c>
      <c r="IP17" s="7" t="str">
        <f t="shared" si="195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05"/>
        <v>`PRICE_VAT`</v>
      </c>
      <c r="JS17" s="7" t="str">
        <f t="shared" si="206"/>
        <v>`PRICE_VAT` decimal(12,5) DEFAULT NULL ,</v>
      </c>
      <c r="JT17" s="7" t="str">
        <f t="shared" si="207"/>
        <v>@price_vat ,</v>
      </c>
      <c r="JU17" s="7" t="str">
        <f t="shared" si="208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46"/>
        <v>11</v>
      </c>
      <c r="NI17" s="7" t="str">
        <f t="shared" si="247"/>
        <v>`ID_OLD`</v>
      </c>
      <c r="NJ17" s="7" t="str">
        <f t="shared" si="248"/>
        <v>`ID_OLD` int(11) DEFAULT NULL ,</v>
      </c>
      <c r="NK17" s="7" t="str">
        <f t="shared" si="249"/>
        <v>@ID_OLD ,</v>
      </c>
      <c r="NL17" s="7" t="str">
        <f t="shared" si="250"/>
        <v>ID_OLD=@ID_OLD ,</v>
      </c>
      <c r="OX17" s="7" t="s">
        <v>627</v>
      </c>
      <c r="OY17" s="1" t="s">
        <v>160</v>
      </c>
      <c r="OZ17" s="7" t="str">
        <f t="shared" si="256"/>
        <v>11</v>
      </c>
      <c r="PA17" s="7" t="str">
        <f t="shared" si="257"/>
        <v>`USERID`</v>
      </c>
      <c r="PB17" s="7" t="str">
        <f t="shared" si="258"/>
        <v>`USERID` int(11) DEFAULT NULL ,</v>
      </c>
      <c r="PC17" s="7" t="str">
        <f t="shared" si="259"/>
        <v>@UserID ,</v>
      </c>
      <c r="PD17" s="7" t="str">
        <f t="shared" si="260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87"/>
        <v>255</v>
      </c>
      <c r="F18" s="7" t="str">
        <f t="shared" si="88"/>
        <v>`ChargeUnits`</v>
      </c>
      <c r="G18" s="7" t="str">
        <f t="shared" si="89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90"/>
        <v>255</v>
      </c>
      <c r="N18" s="7" t="str">
        <f t="shared" si="91"/>
        <v>`FAX`</v>
      </c>
      <c r="O18" s="7" t="str">
        <f t="shared" si="92"/>
        <v>`FAX` varchar(255) DEFAULT NULL</v>
      </c>
      <c r="P18" s="7" t="s">
        <v>168</v>
      </c>
      <c r="Q18" s="7" t="str">
        <f t="shared" si="93"/>
        <v>@FAX</v>
      </c>
      <c r="R18" s="7" t="s">
        <v>168</v>
      </c>
      <c r="S18" s="7" t="str">
        <f t="shared" si="94"/>
        <v>FAX=@FAX,</v>
      </c>
      <c r="U18" s="7" t="s">
        <v>94</v>
      </c>
      <c r="V18" s="7" t="s">
        <v>105</v>
      </c>
      <c r="W18" s="7" t="s">
        <v>160</v>
      </c>
      <c r="X18" s="7" t="str">
        <f t="shared" si="95"/>
        <v>11</v>
      </c>
      <c r="Y18" s="7" t="str">
        <f t="shared" si="96"/>
        <v>`CommChanelID`</v>
      </c>
      <c r="Z18" s="7" t="str">
        <f t="shared" si="97"/>
        <v>`CommChanelID` int(11) DEFAULT NULL ,</v>
      </c>
      <c r="AA18" s="7" t="str">
        <f t="shared" si="98"/>
        <v>@CommChanelID ,</v>
      </c>
      <c r="AB18" s="7" t="str">
        <f t="shared" si="99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00"/>
        <v>255</v>
      </c>
      <c r="AH18" s="7" t="str">
        <f t="shared" si="101"/>
        <v>`ChargeUnits`</v>
      </c>
      <c r="AI18" s="7" t="str">
        <f t="shared" si="102"/>
        <v>`ChargeUnits` varchar(255) DEFAULT NULL ,</v>
      </c>
      <c r="AJ18" s="7" t="str">
        <f t="shared" si="103"/>
        <v>@ChargeUnits ,</v>
      </c>
      <c r="AK18" s="7" t="str">
        <f t="shared" si="104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05"/>
        <v>`ExternalReference`</v>
      </c>
      <c r="AR18" s="7" t="str">
        <f t="shared" si="106"/>
        <v>`ExternalReference` varchar(255) DEFAULT NULL ,</v>
      </c>
      <c r="AS18" s="7" t="str">
        <f t="shared" si="107"/>
        <v>@ExternalReference ,</v>
      </c>
      <c r="AT18" s="7" t="str">
        <f t="shared" si="108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13"/>
        <v>`ServiceClassID`</v>
      </c>
      <c r="BJ18" s="7" t="str">
        <f t="shared" si="114"/>
        <v>`ServiceClassID` int(11) DEFAULT NULL ,</v>
      </c>
      <c r="BK18" s="7" t="str">
        <f t="shared" si="115"/>
        <v>@ServiceClassID ,</v>
      </c>
      <c r="BL18" s="7" t="str">
        <f t="shared" si="116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17"/>
        <v>`SAT`</v>
      </c>
      <c r="BS18" s="7" t="str">
        <f t="shared" si="118"/>
        <v>`SAT` bit() DEFAULT NULL ,</v>
      </c>
      <c r="BT18" s="7" t="str">
        <f t="shared" si="119"/>
        <v>@SAT ,</v>
      </c>
      <c r="BU18" s="7" t="str">
        <f t="shared" si="120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21"/>
        <v>`USERID`</v>
      </c>
      <c r="CB18" s="7" t="str">
        <f t="shared" si="122"/>
        <v>`USERID` int(11) DEFAULT NULL ,</v>
      </c>
      <c r="CC18" s="7" t="str">
        <f t="shared" si="123"/>
        <v>@USERID ,</v>
      </c>
      <c r="CD18" s="7" t="str">
        <f t="shared" si="124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33"/>
        <v>`AllowPayObjects`</v>
      </c>
      <c r="DC18" s="7" t="str">
        <f t="shared" si="134"/>
        <v>`AllowPayObjects` varchar(255) DEFAULT NULL ,</v>
      </c>
      <c r="DD18" s="7" t="str">
        <f t="shared" si="135"/>
        <v>@AllowPayObjects ,</v>
      </c>
      <c r="DE18" s="7" t="str">
        <f t="shared" si="136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37"/>
        <v/>
      </c>
      <c r="DK18" s="7" t="str">
        <f t="shared" si="138"/>
        <v>`ValidTill`</v>
      </c>
      <c r="DL18" s="7" t="str">
        <f t="shared" si="139"/>
        <v>`ValidTill` datetime() DEFAULT NULL ,</v>
      </c>
      <c r="DM18" s="7" t="str">
        <f t="shared" si="140"/>
        <v>@ValidTill ,</v>
      </c>
      <c r="DN18" s="7" t="str">
        <f t="shared" si="141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42"/>
        <v>255</v>
      </c>
      <c r="DT18" s="7" t="str">
        <f t="shared" si="143"/>
        <v>`TZIP`</v>
      </c>
      <c r="DU18" s="7" t="str">
        <f t="shared" si="144"/>
        <v>`TZIP` varchar(255) DEFAULT NULL ,</v>
      </c>
      <c r="DV18" s="7" t="str">
        <f t="shared" si="145"/>
        <v>@TZIP ,</v>
      </c>
      <c r="DW18" s="7" t="str">
        <f t="shared" si="146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47"/>
        <v>`ID_OLD`</v>
      </c>
      <c r="ED18" s="7" t="str">
        <f t="shared" si="148"/>
        <v>`ID_OLD` varchar(255) DEFAULT NULL ,</v>
      </c>
      <c r="EE18" s="7" t="str">
        <f t="shared" si="149"/>
        <v>@ID_OLD ,</v>
      </c>
      <c r="EF18" s="7" t="str">
        <f t="shared" si="150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55"/>
        <v>`PRICE`</v>
      </c>
      <c r="EX18" s="7" t="str">
        <f t="shared" si="156"/>
        <v>`PRICE` decimal(12,5) DEFAULT NULL ,</v>
      </c>
      <c r="EY18" s="7" t="str">
        <f t="shared" si="157"/>
        <v>@Price ,</v>
      </c>
      <c r="EZ18" s="7" t="str">
        <f t="shared" si="158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63"/>
        <v>`ESTCOVERS`</v>
      </c>
      <c r="FR18" s="7" t="str">
        <f t="shared" si="164"/>
        <v>`ESTCOVERS` int(11) DEFAULT NULL ,</v>
      </c>
      <c r="FS18" s="7" t="str">
        <f t="shared" si="165"/>
        <v>@ESTCOVERS ,</v>
      </c>
      <c r="FT18" s="7" t="str">
        <f t="shared" si="166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71"/>
        <v>`ADI_AMS_PRODUCT`</v>
      </c>
      <c r="GL18" s="7" t="str">
        <f t="shared" si="172"/>
        <v>`ADI_AMS_PRODUCT` varchar(255) DEFAULT NULL ,</v>
      </c>
      <c r="GM18" s="7" t="str">
        <f t="shared" si="173"/>
        <v>@ADI_AMS_Product ,</v>
      </c>
      <c r="GN18" s="7" t="str">
        <f t="shared" si="174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84"/>
        <v>`CID`</v>
      </c>
      <c r="HS18" s="7" t="str">
        <f t="shared" si="185"/>
        <v>`CID` int(11) DEFAULT NULL ,</v>
      </c>
      <c r="HT18" s="7" t="str">
        <f t="shared" si="186"/>
        <v>@CID ,</v>
      </c>
      <c r="HU18" s="7" t="str">
        <f t="shared" si="187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92"/>
        <v>`RECEIPTID`</v>
      </c>
      <c r="IN18" s="7" t="str">
        <f t="shared" si="193"/>
        <v>`RECEIPTID` int(11) DEFAULT NULL ,</v>
      </c>
      <c r="IO18" s="7" t="str">
        <f t="shared" si="194"/>
        <v>@ReceiptID ,</v>
      </c>
      <c r="IP18" s="7" t="str">
        <f t="shared" si="195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05"/>
        <v>`INSERTEDON`</v>
      </c>
      <c r="JS18" s="7" t="str">
        <f t="shared" si="206"/>
        <v>`INSERTEDON` datetime() DEFAULT NULL ,</v>
      </c>
      <c r="JT18" s="7" t="str">
        <f t="shared" si="207"/>
        <v>@InsertedOn ,</v>
      </c>
      <c r="JU18" s="7" t="str">
        <f t="shared" si="208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46"/>
        <v/>
      </c>
      <c r="NI18" s="7" t="str">
        <f t="shared" si="247"/>
        <v>`UPDDATE`</v>
      </c>
      <c r="NJ18" s="7" t="str">
        <f t="shared" si="248"/>
        <v>`UPDDATE` datetime() DEFAULT NULL ,</v>
      </c>
      <c r="NK18" s="7" t="str">
        <f t="shared" si="249"/>
        <v>@UPDDATE ,</v>
      </c>
      <c r="NL18" s="7" t="str">
        <f t="shared" si="250"/>
        <v>UPDDATE=@UPDDATE ,</v>
      </c>
      <c r="OX18" s="7" t="s">
        <v>44</v>
      </c>
      <c r="OY18" s="1" t="s">
        <v>160</v>
      </c>
      <c r="OZ18" s="7" t="str">
        <f t="shared" si="256"/>
        <v>11</v>
      </c>
      <c r="PA18" s="7" t="str">
        <f t="shared" si="257"/>
        <v>`ID_OLD`</v>
      </c>
      <c r="PB18" s="7" t="str">
        <f t="shared" si="258"/>
        <v>`ID_OLD` int(11) DEFAULT NULL ,</v>
      </c>
      <c r="PC18" s="7" t="str">
        <f t="shared" si="259"/>
        <v>@ID_OLD ,</v>
      </c>
      <c r="PD18" s="7" t="str">
        <f t="shared" si="260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87"/>
        <v>11</v>
      </c>
      <c r="F19" s="7" t="str">
        <f t="shared" si="88"/>
        <v>`SplitRound`</v>
      </c>
      <c r="G19" s="7" t="str">
        <f t="shared" si="89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90"/>
        <v>255</v>
      </c>
      <c r="N19" s="7" t="str">
        <f t="shared" si="91"/>
        <v>`BOSS`</v>
      </c>
      <c r="O19" s="7" t="str">
        <f t="shared" si="92"/>
        <v>`BOSS` varchar(255) DEFAULT NULL</v>
      </c>
      <c r="P19" s="7" t="s">
        <v>168</v>
      </c>
      <c r="Q19" s="7" t="str">
        <f t="shared" si="93"/>
        <v>@BOSS</v>
      </c>
      <c r="R19" s="7" t="s">
        <v>168</v>
      </c>
      <c r="S19" s="7" t="str">
        <f t="shared" si="94"/>
        <v>BOSS=@BOSS,</v>
      </c>
      <c r="U19" s="7" t="s">
        <v>94</v>
      </c>
      <c r="V19" s="7" t="s">
        <v>106</v>
      </c>
      <c r="W19" s="7" t="s">
        <v>160</v>
      </c>
      <c r="X19" s="7" t="str">
        <f t="shared" si="95"/>
        <v>11</v>
      </c>
      <c r="Y19" s="7" t="str">
        <f t="shared" si="96"/>
        <v>`LastActionID`</v>
      </c>
      <c r="Z19" s="7" t="str">
        <f t="shared" si="97"/>
        <v>`LastActionID` int(11) DEFAULT NULL ,</v>
      </c>
      <c r="AA19" s="7" t="str">
        <f t="shared" si="98"/>
        <v>@LastActionID ,</v>
      </c>
      <c r="AB19" s="7" t="str">
        <f t="shared" si="99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00"/>
        <v>11</v>
      </c>
      <c r="AH19" s="7" t="str">
        <f t="shared" si="101"/>
        <v>`SplitRound`</v>
      </c>
      <c r="AI19" s="7" t="str">
        <f t="shared" si="102"/>
        <v>`SplitRound` int(11) DEFAULT NULL ,</v>
      </c>
      <c r="AJ19" s="7" t="str">
        <f t="shared" si="103"/>
        <v>@SplitRound ,</v>
      </c>
      <c r="AK19" s="7" t="str">
        <f t="shared" si="104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05"/>
        <v>`CID`</v>
      </c>
      <c r="AR19" s="7" t="str">
        <f t="shared" si="106"/>
        <v>`CID` int(11) DEFAULT NULL ,</v>
      </c>
      <c r="AS19" s="7" t="str">
        <f t="shared" si="107"/>
        <v>@CID ,</v>
      </c>
      <c r="AT19" s="7" t="str">
        <f t="shared" si="108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13"/>
        <v>`AutoNumber`</v>
      </c>
      <c r="BJ19" s="7" t="str">
        <f t="shared" si="114"/>
        <v>`AutoNumber` int(11) DEFAULT NULL ,</v>
      </c>
      <c r="BK19" s="7" t="str">
        <f t="shared" si="115"/>
        <v>@AutoNumber ,</v>
      </c>
      <c r="BL19" s="7" t="str">
        <f t="shared" si="116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17"/>
        <v>`SUN`</v>
      </c>
      <c r="BS19" s="7" t="str">
        <f t="shared" si="118"/>
        <v>`SUN` bit() DEFAULT NULL ,</v>
      </c>
      <c r="BT19" s="7" t="str">
        <f t="shared" si="119"/>
        <v>@SUN ,</v>
      </c>
      <c r="BU19" s="7" t="str">
        <f t="shared" si="120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21"/>
        <v>`AllowBulkInvoicing`</v>
      </c>
      <c r="CB19" s="7" t="str">
        <f t="shared" si="122"/>
        <v>`AllowBulkInvoicing` int(11) DEFAULT NULL ,</v>
      </c>
      <c r="CC19" s="7" t="str">
        <f t="shared" si="123"/>
        <v>@AllowBulkInvoicing ,</v>
      </c>
      <c r="CD19" s="7" t="str">
        <f t="shared" si="124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33"/>
        <v>`InvoiceRangeID`</v>
      </c>
      <c r="DC19" s="7" t="str">
        <f t="shared" si="134"/>
        <v>`InvoiceRangeID` int(11) DEFAULT NULL ,</v>
      </c>
      <c r="DD19" s="7" t="str">
        <f t="shared" si="135"/>
        <v>@InvoiceRangeID ,</v>
      </c>
      <c r="DE19" s="7" t="str">
        <f t="shared" si="136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37"/>
        <v>11</v>
      </c>
      <c r="DK19" s="7" t="str">
        <f t="shared" si="138"/>
        <v>`ROW`</v>
      </c>
      <c r="DL19" s="7" t="str">
        <f t="shared" si="139"/>
        <v>`ROW` int(11) DEFAULT NULL ,</v>
      </c>
      <c r="DM19" s="7" t="str">
        <f t="shared" si="140"/>
        <v>@ROW ,</v>
      </c>
      <c r="DN19" s="7" t="str">
        <f t="shared" si="141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42"/>
        <v>255</v>
      </c>
      <c r="DT19" s="7" t="str">
        <f t="shared" si="143"/>
        <v>`TRECIPIENT`</v>
      </c>
      <c r="DU19" s="7" t="str">
        <f t="shared" si="144"/>
        <v>`TRECIPIENT` varchar(255) DEFAULT NULL ,</v>
      </c>
      <c r="DV19" s="7" t="str">
        <f t="shared" si="145"/>
        <v>@TRECIPIENT ,</v>
      </c>
      <c r="DW19" s="7" t="str">
        <f t="shared" si="146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47"/>
        <v>`UpdDate`</v>
      </c>
      <c r="ED19" s="7" t="str">
        <f t="shared" si="148"/>
        <v>`UpdDate` datetime() DEFAULT NULL ,</v>
      </c>
      <c r="EE19" s="7" t="str">
        <f t="shared" si="149"/>
        <v>@UpdDate ,</v>
      </c>
      <c r="EF19" s="7" t="str">
        <f t="shared" si="150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55"/>
        <v>`NUM`</v>
      </c>
      <c r="EX19" s="7" t="str">
        <f t="shared" si="156"/>
        <v>`NUM` smallint() DEFAULT NULL ,</v>
      </c>
      <c r="EY19" s="7" t="str">
        <f t="shared" si="157"/>
        <v>@Num ,</v>
      </c>
      <c r="EZ19" s="7" t="str">
        <f t="shared" si="158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71"/>
        <v>`ADI_AMS_VERSION_MINOR`</v>
      </c>
      <c r="GL19" s="7" t="str">
        <f t="shared" si="172"/>
        <v>`ADI_AMS_VERSION_MINOR` varchar(255) DEFAULT NULL ,</v>
      </c>
      <c r="GM19" s="7" t="str">
        <f t="shared" si="173"/>
        <v>@ADI_AMS_Version_Minor ,</v>
      </c>
      <c r="GN19" s="7" t="str">
        <f t="shared" si="174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84"/>
        <v>`DEVID`</v>
      </c>
      <c r="HS19" s="7" t="str">
        <f t="shared" si="185"/>
        <v>`DEVID` int(11) DEFAULT NULL ,</v>
      </c>
      <c r="HT19" s="7" t="str">
        <f t="shared" si="186"/>
        <v>@DEVID ,</v>
      </c>
      <c r="HU19" s="7" t="str">
        <f t="shared" si="187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46"/>
        <v>11</v>
      </c>
      <c r="NI19" s="7" t="str">
        <f t="shared" si="247"/>
        <v>`USERID`</v>
      </c>
      <c r="NJ19" s="7" t="str">
        <f t="shared" si="248"/>
        <v>`USERID` int(11) DEFAULT NULL ,</v>
      </c>
      <c r="NK19" s="7" t="str">
        <f t="shared" si="249"/>
        <v>@USERID ,</v>
      </c>
      <c r="NL19" s="7" t="str">
        <f t="shared" si="250"/>
        <v>USERID=@USERID ,</v>
      </c>
      <c r="OX19" s="7" t="s">
        <v>80</v>
      </c>
      <c r="OY19" s="1" t="s">
        <v>163</v>
      </c>
      <c r="OZ19" s="7" t="str">
        <f t="shared" si="256"/>
        <v/>
      </c>
      <c r="PA19" s="7" t="str">
        <f t="shared" si="257"/>
        <v>`UPDDATE`</v>
      </c>
      <c r="PB19" s="7" t="str">
        <f t="shared" si="258"/>
        <v>`UPDDATE` datetime() DEFAULT NULL ,</v>
      </c>
      <c r="PC19" s="7" t="str">
        <f t="shared" si="259"/>
        <v>@UpdDate ,</v>
      </c>
      <c r="PD19" s="7" t="str">
        <f t="shared" si="260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87"/>
        <v>11</v>
      </c>
      <c r="F20" s="7" t="str">
        <f t="shared" si="88"/>
        <v>`InvoiceText`</v>
      </c>
      <c r="G20" s="7" t="str">
        <f t="shared" si="89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90"/>
        <v>255</v>
      </c>
      <c r="N20" s="7" t="str">
        <f t="shared" si="91"/>
        <v>`BPHONE`</v>
      </c>
      <c r="O20" s="7" t="str">
        <f t="shared" si="92"/>
        <v>`BPHONE` varchar(255) DEFAULT NULL</v>
      </c>
      <c r="P20" s="7" t="s">
        <v>168</v>
      </c>
      <c r="Q20" s="7" t="str">
        <f t="shared" si="93"/>
        <v>@BPHONE</v>
      </c>
      <c r="R20" s="7" t="s">
        <v>168</v>
      </c>
      <c r="S20" s="7" t="str">
        <f t="shared" si="94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95"/>
        <v>11</v>
      </c>
      <c r="Y20" s="7" t="str">
        <f t="shared" si="96"/>
        <v>`PPCard`</v>
      </c>
      <c r="Z20" s="7" t="str">
        <f t="shared" si="97"/>
        <v>`PPCard` int(11) DEFAULT NULL ,</v>
      </c>
      <c r="AA20" s="7" t="str">
        <f t="shared" si="98"/>
        <v>@PPCard ,</v>
      </c>
      <c r="AB20" s="7" t="str">
        <f t="shared" si="99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00"/>
        <v>11</v>
      </c>
      <c r="AH20" s="7" t="str">
        <f t="shared" si="101"/>
        <v>`InvoiceText`</v>
      </c>
      <c r="AI20" s="7" t="str">
        <f t="shared" si="102"/>
        <v>`InvoiceText` int(11) DEFAULT NULL ,</v>
      </c>
      <c r="AJ20" s="7" t="str">
        <f t="shared" si="103"/>
        <v>@InvoiceText ,</v>
      </c>
      <c r="AK20" s="7" t="str">
        <f t="shared" si="104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05"/>
        <v>`BegDate`</v>
      </c>
      <c r="AR20" s="7" t="str">
        <f t="shared" si="106"/>
        <v>`BegDate` datetime() DEFAULT NULL ,</v>
      </c>
      <c r="AS20" s="7" t="str">
        <f t="shared" si="107"/>
        <v>@BegDate ,</v>
      </c>
      <c r="AT20" s="7" t="str">
        <f t="shared" si="108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294">CONCATENATE($A$1,BF20,$A$1)</f>
        <v>`DisablePeriodConsolidation`</v>
      </c>
      <c r="BJ20" s="7" t="str">
        <f t="shared" ref="BJ20" si="295">CONCATENATE(BI20," ",BG20,"(",BH20,")"," DEFAULT NULL ,")</f>
        <v>`DisablePeriodConsolidation` varchar(255) DEFAULT NULL ,</v>
      </c>
      <c r="BK20" s="7" t="str">
        <f t="shared" ref="BK20" si="296">CONCATENATE("@",BF20," ,")</f>
        <v>@DisablePeriodConsolidation ,</v>
      </c>
      <c r="BL20" s="7" t="str">
        <f t="shared" ref="BL20" si="297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17"/>
        <v>`InvoicingAvanceDays`</v>
      </c>
      <c r="BS20" s="7" t="str">
        <f t="shared" si="118"/>
        <v>`InvoicingAvanceDays` int(11) DEFAULT NULL ,</v>
      </c>
      <c r="BT20" s="7" t="str">
        <f t="shared" si="119"/>
        <v>@InvoicingAvanceDays ,</v>
      </c>
      <c r="BU20" s="7" t="str">
        <f t="shared" si="120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21"/>
        <v>`rCurrency`</v>
      </c>
      <c r="CB20" s="7" t="str">
        <f t="shared" si="122"/>
        <v>`rCurrency` varchar(255) DEFAULT NULL ,</v>
      </c>
      <c r="CC20" s="7" t="str">
        <f t="shared" si="123"/>
        <v>@rCurrency ,</v>
      </c>
      <c r="CD20" s="7" t="str">
        <f t="shared" si="124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33"/>
        <v>`DistributorID`</v>
      </c>
      <c r="DC20" s="7" t="str">
        <f t="shared" si="134"/>
        <v>`DistributorID` int(11) DEFAULT NULL ,</v>
      </c>
      <c r="DD20" s="7" t="str">
        <f t="shared" si="135"/>
        <v>@DistributorID ,</v>
      </c>
      <c r="DE20" s="7" t="str">
        <f t="shared" si="136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37"/>
        <v>255</v>
      </c>
      <c r="DK20" s="7" t="str">
        <f t="shared" si="138"/>
        <v>`TEXT`</v>
      </c>
      <c r="DL20" s="7" t="str">
        <f t="shared" si="139"/>
        <v>`TEXT` varchar(255) DEFAULT NULL ,</v>
      </c>
      <c r="DM20" s="7" t="str">
        <f t="shared" si="140"/>
        <v>@TEXT ,</v>
      </c>
      <c r="DN20" s="7" t="str">
        <f t="shared" si="141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42"/>
        <v>11</v>
      </c>
      <c r="DT20" s="7" t="str">
        <f t="shared" si="143"/>
        <v>`FCLID`</v>
      </c>
      <c r="DU20" s="7" t="str">
        <f t="shared" si="144"/>
        <v>`FCLID` int(11) DEFAULT NULL ,</v>
      </c>
      <c r="DV20" s="7" t="str">
        <f t="shared" si="145"/>
        <v>@FCLID ,</v>
      </c>
      <c r="DW20" s="7" t="str">
        <f t="shared" si="146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47"/>
        <v>`USERID`</v>
      </c>
      <c r="ED20" s="7" t="str">
        <f t="shared" si="148"/>
        <v>`USERID` int(11) DEFAULT NULL ,</v>
      </c>
      <c r="EE20" s="7" t="str">
        <f t="shared" si="149"/>
        <v>@USERID ,</v>
      </c>
      <c r="EF20" s="7" t="str">
        <f t="shared" si="150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55"/>
        <v>`ORIGINALCONTRACT`</v>
      </c>
      <c r="EX20" s="7" t="str">
        <f t="shared" si="156"/>
        <v>`ORIGINALCONTRACT` varchar(255) DEFAULT NULL ,</v>
      </c>
      <c r="EY20" s="7" t="str">
        <f t="shared" si="157"/>
        <v>@OriginalContract ,</v>
      </c>
      <c r="EZ20" s="7" t="str">
        <f t="shared" si="158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71"/>
        <v>`ADI_AMS_VERSION_MAJOR`</v>
      </c>
      <c r="GL20" s="7" t="str">
        <f t="shared" si="172"/>
        <v>`ADI_AMS_VERSION_MAJOR` varchar(255) DEFAULT NULL ,</v>
      </c>
      <c r="GM20" s="7" t="str">
        <f t="shared" si="173"/>
        <v>@ADI_AMS_Version_Major ,</v>
      </c>
      <c r="GN20" s="7" t="str">
        <f t="shared" si="174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84"/>
        <v>`SEVERITYID`</v>
      </c>
      <c r="HS20" s="7" t="str">
        <f t="shared" si="185"/>
        <v>`SEVERITYID` int(11) DEFAULT NULL ,</v>
      </c>
      <c r="HT20" s="7" t="str">
        <f t="shared" si="186"/>
        <v>@SeverityID ,</v>
      </c>
      <c r="HU20" s="7" t="str">
        <f t="shared" si="187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46"/>
        <v>11</v>
      </c>
      <c r="NI20" s="7" t="str">
        <f t="shared" si="247"/>
        <v>`SECONDARY`</v>
      </c>
      <c r="NJ20" s="7" t="str">
        <f t="shared" si="248"/>
        <v>`SECONDARY` int(11) DEFAULT NULL ,</v>
      </c>
      <c r="NK20" s="7" t="str">
        <f t="shared" si="249"/>
        <v>@Secondary ,</v>
      </c>
      <c r="NL20" s="7" t="str">
        <f t="shared" si="250"/>
        <v>SECONDARY=@Secondary ,</v>
      </c>
      <c r="OX20" s="7" t="s">
        <v>489</v>
      </c>
      <c r="OY20" s="1" t="s">
        <v>160</v>
      </c>
      <c r="OZ20" s="7" t="str">
        <f t="shared" si="256"/>
        <v>11</v>
      </c>
      <c r="PA20" s="7" t="str">
        <f t="shared" si="257"/>
        <v>`SEVERITYID`</v>
      </c>
      <c r="PB20" s="7" t="str">
        <f t="shared" si="258"/>
        <v>`SEVERITYID` int(11) DEFAULT NULL ,</v>
      </c>
      <c r="PC20" s="7" t="str">
        <f t="shared" si="259"/>
        <v>@SeverityID ,</v>
      </c>
      <c r="PD20" s="7" t="str">
        <f t="shared" si="260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87"/>
        <v>12,5</v>
      </c>
      <c r="F21" s="7" t="str">
        <f t="shared" si="88"/>
        <v>`DayPrice`</v>
      </c>
      <c r="G21" s="7" t="str">
        <f t="shared" si="89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90"/>
        <v>255</v>
      </c>
      <c r="N21" s="7" t="str">
        <f t="shared" si="91"/>
        <v>`BEMAIL`</v>
      </c>
      <c r="O21" s="7" t="str">
        <f t="shared" si="92"/>
        <v>`BEMAIL` varchar(255) DEFAULT NULL</v>
      </c>
      <c r="P21" s="7" t="s">
        <v>168</v>
      </c>
      <c r="Q21" s="7" t="str">
        <f t="shared" si="93"/>
        <v>@BEMAIL</v>
      </c>
      <c r="R21" s="7" t="s">
        <v>168</v>
      </c>
      <c r="S21" s="7" t="str">
        <f t="shared" si="94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95"/>
        <v>11</v>
      </c>
      <c r="Y21" s="7" t="str">
        <f t="shared" si="96"/>
        <v>`Template`</v>
      </c>
      <c r="Z21" s="7" t="str">
        <f t="shared" si="97"/>
        <v>`Template` int(11) DEFAULT NULL ,</v>
      </c>
      <c r="AA21" s="7" t="str">
        <f t="shared" si="98"/>
        <v>@Template ,</v>
      </c>
      <c r="AB21" s="7" t="str">
        <f t="shared" si="99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00"/>
        <v>12,5</v>
      </c>
      <c r="AH21" s="7" t="str">
        <f t="shared" si="101"/>
        <v>`DayPrice`</v>
      </c>
      <c r="AI21" s="7" t="str">
        <f t="shared" si="102"/>
        <v>`DayPrice` decimal(12,5) DEFAULT NULL ,</v>
      </c>
      <c r="AJ21" s="7" t="str">
        <f t="shared" si="103"/>
        <v>@DayPrice ,</v>
      </c>
      <c r="AK21" s="7" t="str">
        <f t="shared" si="104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05"/>
        <v>`EndDate`</v>
      </c>
      <c r="AR21" s="7" t="str">
        <f t="shared" si="106"/>
        <v>`EndDate` datetime() DEFAULT NULL ,</v>
      </c>
      <c r="AS21" s="7" t="str">
        <f t="shared" si="107"/>
        <v>@EndDate ,</v>
      </c>
      <c r="AT21" s="7" t="str">
        <f t="shared" si="108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17"/>
        <v>`MinLimit`</v>
      </c>
      <c r="BS21" s="7" t="str">
        <f t="shared" si="118"/>
        <v>`MinLimit` decimal(12,5) DEFAULT NULL ,</v>
      </c>
      <c r="BT21" s="7" t="str">
        <f t="shared" si="119"/>
        <v>@MinLimit ,</v>
      </c>
      <c r="BU21" s="7" t="str">
        <f t="shared" si="120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33"/>
        <v>`StornoPermissionPaymentCount`</v>
      </c>
      <c r="DC21" s="7" t="str">
        <f t="shared" si="134"/>
        <v>`StornoPermissionPaymentCount` int(11) DEFAULT NULL ,</v>
      </c>
      <c r="DD21" s="7" t="str">
        <f t="shared" si="135"/>
        <v>@StornoPermissionPaymentCount ,</v>
      </c>
      <c r="DE21" s="7" t="str">
        <f t="shared" si="136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37"/>
        <v>11</v>
      </c>
      <c r="DK21" s="7" t="str">
        <f t="shared" si="138"/>
        <v>`ParentID`</v>
      </c>
      <c r="DL21" s="7" t="str">
        <f t="shared" si="139"/>
        <v>`ParentID` int(11) DEFAULT NULL ,</v>
      </c>
      <c r="DM21" s="7" t="str">
        <f t="shared" si="140"/>
        <v>@ParentID ,</v>
      </c>
      <c r="DN21" s="7" t="str">
        <f t="shared" si="141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42"/>
        <v>255</v>
      </c>
      <c r="DT21" s="7" t="str">
        <f t="shared" si="143"/>
        <v>`FFIRM`</v>
      </c>
      <c r="DU21" s="7" t="str">
        <f t="shared" si="144"/>
        <v>`FFIRM` varchar(255) DEFAULT NULL ,</v>
      </c>
      <c r="DV21" s="7" t="str">
        <f t="shared" si="145"/>
        <v>@FFIRM ,</v>
      </c>
      <c r="DW21" s="7" t="str">
        <f t="shared" si="146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47"/>
        <v>`ActivatedDate`</v>
      </c>
      <c r="ED21" s="7" t="str">
        <f t="shared" si="148"/>
        <v>`ActivatedDate` datetime() DEFAULT NULL ,</v>
      </c>
      <c r="EE21" s="7" t="str">
        <f t="shared" si="149"/>
        <v>@ActivatedDate ,</v>
      </c>
      <c r="EF21" s="7" t="str">
        <f t="shared" si="150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55"/>
        <v>`ORIGINALSERVICE`</v>
      </c>
      <c r="EX21" s="7" t="str">
        <f t="shared" si="156"/>
        <v>`ORIGINALSERVICE` varchar(255) DEFAULT NULL ,</v>
      </c>
      <c r="EY21" s="7" t="str">
        <f t="shared" si="157"/>
        <v>@OriginalService ,</v>
      </c>
      <c r="EZ21" s="7" t="str">
        <f t="shared" si="158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71"/>
        <v>`ADI_AMS_DESCRIPTION`</v>
      </c>
      <c r="GL21" s="7" t="str">
        <f t="shared" si="172"/>
        <v>`ADI_AMS_DESCRIPTION` varchar(255) DEFAULT NULL ,</v>
      </c>
      <c r="GM21" s="7" t="str">
        <f t="shared" si="173"/>
        <v>@ADI_AMS_Description ,</v>
      </c>
      <c r="GN21" s="7" t="str">
        <f t="shared" si="174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84"/>
        <v>`SERVICEID`</v>
      </c>
      <c r="HS21" s="7" t="str">
        <f t="shared" si="185"/>
        <v>`SERVICEID` int(11) DEFAULT NULL ,</v>
      </c>
      <c r="HT21" s="7" t="str">
        <f t="shared" si="186"/>
        <v>@ServiceID ,</v>
      </c>
      <c r="HU21" s="7" t="str">
        <f t="shared" si="187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46"/>
        <v>255</v>
      </c>
      <c r="NI21" s="7" t="str">
        <f t="shared" si="247"/>
        <v>`TEMPORARYPASSWORD`</v>
      </c>
      <c r="NJ21" s="7" t="str">
        <f t="shared" si="248"/>
        <v>`TEMPORARYPASSWORD` varchar(255) DEFAULT NULL ,</v>
      </c>
      <c r="NK21" s="7" t="str">
        <f t="shared" si="249"/>
        <v>@TemporaryPassword ,</v>
      </c>
      <c r="NL21" s="7" t="str">
        <f t="shared" si="250"/>
        <v>TEMPORARYPASSWORD=@TemporaryPassword ,</v>
      </c>
      <c r="OX21" s="7" t="s">
        <v>628</v>
      </c>
      <c r="OY21" s="1" t="s">
        <v>166</v>
      </c>
      <c r="OZ21" s="7" t="str">
        <f t="shared" si="256"/>
        <v>12,5</v>
      </c>
      <c r="PA21" s="7" t="str">
        <f t="shared" si="257"/>
        <v>`DURATION_HOUR`</v>
      </c>
      <c r="PB21" s="7" t="str">
        <f t="shared" si="258"/>
        <v>`DURATION_HOUR` decimal(12,5) DEFAULT NULL ,</v>
      </c>
      <c r="PC21" s="7" t="str">
        <f t="shared" si="259"/>
        <v>@Duration_Hour ,</v>
      </c>
      <c r="PD21" s="7" t="str">
        <f t="shared" si="260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87"/>
        <v>11</v>
      </c>
      <c r="F22" s="7" t="str">
        <f t="shared" si="88"/>
        <v>`AllowManualPrice`</v>
      </c>
      <c r="G22" s="7" t="str">
        <f t="shared" si="89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90"/>
        <v>255</v>
      </c>
      <c r="N22" s="7" t="str">
        <f t="shared" si="91"/>
        <v>`MOL`</v>
      </c>
      <c r="O22" s="7" t="str">
        <f t="shared" si="92"/>
        <v>`MOL` varchar(255) DEFAULT NULL</v>
      </c>
      <c r="P22" s="7" t="s">
        <v>168</v>
      </c>
      <c r="Q22" s="7" t="str">
        <f t="shared" si="93"/>
        <v>@MOL</v>
      </c>
      <c r="R22" s="7" t="s">
        <v>168</v>
      </c>
      <c r="S22" s="7" t="str">
        <f t="shared" si="94"/>
        <v>MOL=@MOL,</v>
      </c>
      <c r="U22" s="7" t="s">
        <v>94</v>
      </c>
      <c r="V22" s="7" t="s">
        <v>35</v>
      </c>
      <c r="W22" s="7" t="s">
        <v>160</v>
      </c>
      <c r="X22" s="7" t="str">
        <f t="shared" si="95"/>
        <v>11</v>
      </c>
      <c r="Y22" s="7" t="str">
        <f t="shared" si="96"/>
        <v>`ParentID`</v>
      </c>
      <c r="Z22" s="7" t="str">
        <f t="shared" si="97"/>
        <v>`ParentID` int(11) DEFAULT NULL ,</v>
      </c>
      <c r="AA22" s="7" t="str">
        <f t="shared" si="98"/>
        <v>@ParentID ,</v>
      </c>
      <c r="AB22" s="7" t="str">
        <f t="shared" si="99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00"/>
        <v>11</v>
      </c>
      <c r="AH22" s="7" t="str">
        <f t="shared" si="101"/>
        <v>`AllowManualPrice`</v>
      </c>
      <c r="AI22" s="7" t="str">
        <f t="shared" si="102"/>
        <v>`AllowManualPrice` int(11) DEFAULT NULL ,</v>
      </c>
      <c r="AJ22" s="7" t="str">
        <f t="shared" si="103"/>
        <v>@AllowManualPrice ,</v>
      </c>
      <c r="AK22" s="7" t="str">
        <f t="shared" si="104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05"/>
        <v>`hard`</v>
      </c>
      <c r="AR22" s="7" t="str">
        <f t="shared" si="106"/>
        <v>`hard` int(11) DEFAULT NULL ,</v>
      </c>
      <c r="AS22" s="7" t="str">
        <f t="shared" si="107"/>
        <v>@hard ,</v>
      </c>
      <c r="AT22" s="7" t="str">
        <f t="shared" si="108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17"/>
        <v>`MaxLimit`</v>
      </c>
      <c r="BS22" s="7" t="str">
        <f t="shared" si="118"/>
        <v>`MaxLimit` decimal(12,5) DEFAULT NULL ,</v>
      </c>
      <c r="BT22" s="7" t="str">
        <f t="shared" si="119"/>
        <v>@MaxLimit ,</v>
      </c>
      <c r="BU22" s="7" t="str">
        <f t="shared" si="120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33"/>
        <v>`StornoPermissionMonthCount`</v>
      </c>
      <c r="DC22" s="7" t="str">
        <f t="shared" si="134"/>
        <v>`StornoPermissionMonthCount` int(11) DEFAULT NULL ,</v>
      </c>
      <c r="DD22" s="7" t="str">
        <f t="shared" si="135"/>
        <v>@StornoPermissionMonthCount ,</v>
      </c>
      <c r="DE22" s="7" t="str">
        <f t="shared" si="136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37"/>
        <v>11</v>
      </c>
      <c r="DK22" s="7" t="str">
        <f t="shared" si="138"/>
        <v>`InvNo`</v>
      </c>
      <c r="DL22" s="7" t="str">
        <f t="shared" si="139"/>
        <v>`InvNo` int(11) DEFAULT NULL ,</v>
      </c>
      <c r="DM22" s="7" t="str">
        <f t="shared" si="140"/>
        <v>@InvNo ,</v>
      </c>
      <c r="DN22" s="7" t="str">
        <f t="shared" si="141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42"/>
        <v>255</v>
      </c>
      <c r="DT22" s="7" t="str">
        <f t="shared" si="143"/>
        <v>`FADDRESS`</v>
      </c>
      <c r="DU22" s="7" t="str">
        <f t="shared" si="144"/>
        <v>`FADDRESS` varchar(255) DEFAULT NULL ,</v>
      </c>
      <c r="DV22" s="7" t="str">
        <f t="shared" si="145"/>
        <v>@FADDRESS ,</v>
      </c>
      <c r="DW22" s="7" t="str">
        <f t="shared" si="146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47"/>
        <v>`NoTrigger`</v>
      </c>
      <c r="ED22" s="7" t="str">
        <f t="shared" si="148"/>
        <v>`NoTrigger` bit() DEFAULT NULL ,</v>
      </c>
      <c r="EE22" s="7" t="str">
        <f t="shared" si="149"/>
        <v>@NoTrigger ,</v>
      </c>
      <c r="EF22" s="7" t="str">
        <f t="shared" si="150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55"/>
        <v>`ORIGINALSERVICETYPE`</v>
      </c>
      <c r="EX22" s="7" t="str">
        <f t="shared" si="156"/>
        <v>`ORIGINALSERVICETYPE` varchar(255) DEFAULT NULL ,</v>
      </c>
      <c r="EY22" s="7" t="str">
        <f t="shared" si="157"/>
        <v>@OriginalServiceType ,</v>
      </c>
      <c r="EZ22" s="7" t="str">
        <f t="shared" si="158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71"/>
        <v>`ADI_AMS_CREATION_DATE`</v>
      </c>
      <c r="GL22" s="7" t="str">
        <f t="shared" si="172"/>
        <v>`ADI_AMS_CREATION_DATE` varchar(255) DEFAULT NULL ,</v>
      </c>
      <c r="GM22" s="7" t="str">
        <f t="shared" si="173"/>
        <v>@ADI_AMS_Creation_Date ,</v>
      </c>
      <c r="GN22" s="7" t="str">
        <f t="shared" si="174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84"/>
        <v>`TYPEID`</v>
      </c>
      <c r="HS22" s="7" t="str">
        <f t="shared" si="185"/>
        <v>`TYPEID` int(11) DEFAULT NULL ,</v>
      </c>
      <c r="HT22" s="7" t="str">
        <f t="shared" si="186"/>
        <v>@TypeID ,</v>
      </c>
      <c r="HU22" s="7" t="str">
        <f t="shared" si="187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46"/>
        <v>11</v>
      </c>
      <c r="NI22" s="7" t="str">
        <f t="shared" si="247"/>
        <v>`REQUIREPASSWORDCHANGE`</v>
      </c>
      <c r="NJ22" s="7" t="str">
        <f t="shared" si="248"/>
        <v>`REQUIREPASSWORDCHANGE` int(11) DEFAULT NULL ,</v>
      </c>
      <c r="NK22" s="7" t="str">
        <f t="shared" si="249"/>
        <v>@RequirePasswordChange ,</v>
      </c>
      <c r="NL22" s="7" t="str">
        <f t="shared" si="250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87"/>
        <v>255</v>
      </c>
      <c r="F23" s="7" t="str">
        <f t="shared" si="88"/>
        <v>`ExportCode`</v>
      </c>
      <c r="G23" s="7" t="str">
        <f t="shared" si="89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90"/>
        <v>255</v>
      </c>
      <c r="N23" s="7" t="str">
        <f t="shared" si="91"/>
        <v>`MOLADDRESS`</v>
      </c>
      <c r="O23" s="7" t="str">
        <f t="shared" si="92"/>
        <v>`MOLADDRESS` varchar(255) DEFAULT NULL</v>
      </c>
      <c r="P23" s="7" t="s">
        <v>168</v>
      </c>
      <c r="Q23" s="7" t="str">
        <f t="shared" si="93"/>
        <v>@MOLADDRESS</v>
      </c>
      <c r="R23" s="7" t="s">
        <v>168</v>
      </c>
      <c r="S23" s="7" t="str">
        <f t="shared" si="94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95"/>
        <v>12,5</v>
      </c>
      <c r="Y23" s="7" t="str">
        <f t="shared" si="96"/>
        <v>`ParentPercent`</v>
      </c>
      <c r="Z23" s="7" t="str">
        <f t="shared" si="97"/>
        <v>`ParentPercent` decimal(12,5) DEFAULT NULL ,</v>
      </c>
      <c r="AA23" s="7" t="str">
        <f t="shared" si="98"/>
        <v>@ParentPercent ,</v>
      </c>
      <c r="AB23" s="7" t="str">
        <f t="shared" si="99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00"/>
        <v>255</v>
      </c>
      <c r="AH23" s="7" t="str">
        <f t="shared" si="101"/>
        <v>`ExportCode`</v>
      </c>
      <c r="AI23" s="7" t="str">
        <f t="shared" si="102"/>
        <v>`ExportCode` varchar(255) DEFAULT NULL ,</v>
      </c>
      <c r="AJ23" s="7" t="str">
        <f t="shared" si="103"/>
        <v>@ExportCode ,</v>
      </c>
      <c r="AK23" s="7" t="str">
        <f t="shared" si="104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05"/>
        <v>`InternalReference`</v>
      </c>
      <c r="AR23" s="7" t="str">
        <f t="shared" si="106"/>
        <v>`InternalReference` varchar(255) DEFAULT NULL ,</v>
      </c>
      <c r="AS23" s="7" t="str">
        <f t="shared" si="107"/>
        <v>@InternalReference ,</v>
      </c>
      <c r="AT23" s="7" t="str">
        <f t="shared" si="108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17"/>
        <v>`MinInvDate`</v>
      </c>
      <c r="BS23" s="7" t="str">
        <f t="shared" si="118"/>
        <v>`MinInvDate` int(11) DEFAULT NULL ,</v>
      </c>
      <c r="BT23" s="7" t="str">
        <f t="shared" si="119"/>
        <v>@MinInvDate ,</v>
      </c>
      <c r="BU23" s="7" t="str">
        <f t="shared" si="120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37"/>
        <v>11</v>
      </c>
      <c r="DK23" s="7" t="str">
        <f t="shared" si="138"/>
        <v>`CDRCOUNT`</v>
      </c>
      <c r="DL23" s="7" t="str">
        <f t="shared" si="139"/>
        <v>`CDRCOUNT` int(11) DEFAULT NULL ,</v>
      </c>
      <c r="DM23" s="7" t="str">
        <f t="shared" si="140"/>
        <v>@CDRCOUNT ,</v>
      </c>
      <c r="DN23" s="7" t="str">
        <f t="shared" si="141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42"/>
        <v>255</v>
      </c>
      <c r="DT23" s="7" t="str">
        <f t="shared" si="143"/>
        <v>`FMOL`</v>
      </c>
      <c r="DU23" s="7" t="str">
        <f t="shared" si="144"/>
        <v>`FMOL` varchar(255) DEFAULT NULL ,</v>
      </c>
      <c r="DV23" s="7" t="str">
        <f t="shared" si="145"/>
        <v>@FMOL ,</v>
      </c>
      <c r="DW23" s="7" t="str">
        <f t="shared" si="146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47"/>
        <v>`AddressID`</v>
      </c>
      <c r="ED23" s="7" t="str">
        <f t="shared" si="148"/>
        <v>`AddressID` int(11) DEFAULT NULL ,</v>
      </c>
      <c r="EE23" s="7" t="str">
        <f t="shared" si="149"/>
        <v>@AddressID ,</v>
      </c>
      <c r="EF23" s="7" t="str">
        <f t="shared" si="150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55"/>
        <v>`ORIGINALPRICE`</v>
      </c>
      <c r="EX23" s="7" t="str">
        <f t="shared" si="156"/>
        <v>`ORIGINALPRICE` decimal(12,5) DEFAULT NULL ,</v>
      </c>
      <c r="EY23" s="7" t="str">
        <f t="shared" si="157"/>
        <v>@OriginalPrice ,</v>
      </c>
      <c r="EZ23" s="7" t="str">
        <f t="shared" si="158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71"/>
        <v>`ADI_AMS_PROVIDER_ID`</v>
      </c>
      <c r="GL23" s="7" t="str">
        <f t="shared" si="172"/>
        <v>`ADI_AMS_PROVIDER_ID` varchar(255) DEFAULT NULL ,</v>
      </c>
      <c r="GM23" s="7" t="str">
        <f t="shared" si="173"/>
        <v>@ADI_AMS_Provider_ID ,</v>
      </c>
      <c r="GN23" s="7" t="str">
        <f t="shared" si="174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84"/>
        <v>`TYPE`</v>
      </c>
      <c r="HS23" s="7" t="str">
        <f t="shared" si="185"/>
        <v>`TYPE` varchar(255) DEFAULT NULL ,</v>
      </c>
      <c r="HT23" s="7" t="str">
        <f t="shared" si="186"/>
        <v>@Type ,</v>
      </c>
      <c r="HU23" s="7" t="str">
        <f t="shared" si="187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46"/>
        <v/>
      </c>
      <c r="NI23" s="7" t="str">
        <f t="shared" si="247"/>
        <v>`PASSWORDEXPIREDATE`</v>
      </c>
      <c r="NJ23" s="7" t="str">
        <f t="shared" si="248"/>
        <v>`PASSWORDEXPIREDATE` datetime() DEFAULT NULL ,</v>
      </c>
      <c r="NK23" s="7" t="str">
        <f t="shared" si="249"/>
        <v>@PasswordExpireDate ,</v>
      </c>
      <c r="NL23" s="7" t="str">
        <f t="shared" si="250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87"/>
        <v>255</v>
      </c>
      <c r="F24" s="7" t="str">
        <f t="shared" si="88"/>
        <v>`BillingName`</v>
      </c>
      <c r="G24" s="7" t="str">
        <f t="shared" si="89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90"/>
        <v>255</v>
      </c>
      <c r="N24" s="7" t="str">
        <f t="shared" si="91"/>
        <v>`MEGN`</v>
      </c>
      <c r="O24" s="7" t="str">
        <f t="shared" si="92"/>
        <v>`MEGN` varchar(255) DEFAULT NULL</v>
      </c>
      <c r="P24" s="7" t="s">
        <v>168</v>
      </c>
      <c r="Q24" s="7" t="str">
        <f t="shared" si="93"/>
        <v>@MEGN</v>
      </c>
      <c r="R24" s="7" t="s">
        <v>168</v>
      </c>
      <c r="S24" s="7" t="str">
        <f t="shared" si="94"/>
        <v>MEGN=@MEGN,</v>
      </c>
      <c r="U24" s="7" t="s">
        <v>94</v>
      </c>
      <c r="V24" s="7" t="s">
        <v>110</v>
      </c>
      <c r="W24" s="7" t="s">
        <v>166</v>
      </c>
      <c r="X24" s="7" t="str">
        <f t="shared" si="95"/>
        <v>12,5</v>
      </c>
      <c r="Y24" s="7" t="str">
        <f t="shared" si="96"/>
        <v>`ParentAmount`</v>
      </c>
      <c r="Z24" s="7" t="str">
        <f t="shared" si="97"/>
        <v>`ParentAmount` decimal(12,5) DEFAULT NULL ,</v>
      </c>
      <c r="AA24" s="7" t="str">
        <f t="shared" si="98"/>
        <v>@ParentAmount ,</v>
      </c>
      <c r="AB24" s="7" t="str">
        <f t="shared" si="99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00"/>
        <v>255</v>
      </c>
      <c r="AH24" s="7" t="str">
        <f t="shared" si="101"/>
        <v>`BillingName`</v>
      </c>
      <c r="AI24" s="7" t="str">
        <f t="shared" si="102"/>
        <v>`BillingName` varchar(255) DEFAULT NULL ,</v>
      </c>
      <c r="AJ24" s="7" t="str">
        <f t="shared" si="103"/>
        <v>@BillingName ,</v>
      </c>
      <c r="AK24" s="7" t="str">
        <f t="shared" si="104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05"/>
        <v>`RSID`</v>
      </c>
      <c r="AR24" s="7" t="str">
        <f t="shared" si="106"/>
        <v>`RSID` int(11) DEFAULT NULL ,</v>
      </c>
      <c r="AS24" s="7" t="str">
        <f t="shared" si="107"/>
        <v>@RSID ,</v>
      </c>
      <c r="AT24" s="7" t="str">
        <f t="shared" si="108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17"/>
        <v>`MaxInvDate`</v>
      </c>
      <c r="BS24" s="7" t="str">
        <f t="shared" si="118"/>
        <v>`MaxInvDate` int(11) DEFAULT NULL ,</v>
      </c>
      <c r="BT24" s="7" t="str">
        <f t="shared" si="119"/>
        <v>@MaxInvDate ,</v>
      </c>
      <c r="BU24" s="7" t="str">
        <f t="shared" si="120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37"/>
        <v>255</v>
      </c>
      <c r="DK24" s="7" t="str">
        <f t="shared" si="138"/>
        <v>`ID_OLD`</v>
      </c>
      <c r="DL24" s="7" t="str">
        <f t="shared" si="139"/>
        <v>`ID_OLD` varchar(255) DEFAULT NULL ,</v>
      </c>
      <c r="DM24" s="7" t="str">
        <f t="shared" si="140"/>
        <v>@ID_OLD ,</v>
      </c>
      <c r="DN24" s="7" t="str">
        <f t="shared" si="141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42"/>
        <v>255</v>
      </c>
      <c r="DT24" s="7" t="str">
        <f t="shared" si="143"/>
        <v>`FDANNO`</v>
      </c>
      <c r="DU24" s="7" t="str">
        <f t="shared" si="144"/>
        <v>`FDANNO` varchar(255) DEFAULT NULL ,</v>
      </c>
      <c r="DV24" s="7" t="str">
        <f t="shared" si="145"/>
        <v>@FDANNO ,</v>
      </c>
      <c r="DW24" s="7" t="str">
        <f t="shared" si="146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47"/>
        <v>`CustomConfig`</v>
      </c>
      <c r="ED24" s="7" t="str">
        <f t="shared" si="148"/>
        <v>`CustomConfig` varchar(255) DEFAULT NULL ,</v>
      </c>
      <c r="EE24" s="7" t="str">
        <f t="shared" si="149"/>
        <v>@CustomConfig ,</v>
      </c>
      <c r="EF24" s="7" t="str">
        <f t="shared" si="150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71"/>
        <v>`ADI_AMS_ASSET_ID`</v>
      </c>
      <c r="GL24" s="7" t="str">
        <f t="shared" si="172"/>
        <v>`ADI_AMS_ASSET_ID` varchar(255) DEFAULT NULL ,</v>
      </c>
      <c r="GM24" s="7" t="str">
        <f t="shared" si="173"/>
        <v>@ADI_AMS_Asset_ID ,</v>
      </c>
      <c r="GN24" s="7" t="str">
        <f t="shared" si="174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84"/>
        <v>`STATE`</v>
      </c>
      <c r="HS24" s="7" t="str">
        <f t="shared" si="185"/>
        <v>`STATE` varchar(255) DEFAULT NULL ,</v>
      </c>
      <c r="HT24" s="7" t="str">
        <f t="shared" si="186"/>
        <v>@State ,</v>
      </c>
      <c r="HU24" s="7" t="str">
        <f t="shared" si="187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46"/>
        <v>11</v>
      </c>
      <c r="NI24" s="7" t="str">
        <f t="shared" si="247"/>
        <v>`WRONG_ATTEMPTS`</v>
      </c>
      <c r="NJ24" s="7" t="str">
        <f t="shared" si="248"/>
        <v>`WRONG_ATTEMPTS` int(11) DEFAULT NULL ,</v>
      </c>
      <c r="NK24" s="7" t="str">
        <f t="shared" si="249"/>
        <v>@Wrong_Attempts ,</v>
      </c>
      <c r="NL24" s="7" t="str">
        <f t="shared" si="250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87"/>
        <v>11</v>
      </c>
      <c r="F25" s="7" t="str">
        <f t="shared" si="88"/>
        <v>`AliasID`</v>
      </c>
      <c r="G25" s="7" t="str">
        <f t="shared" si="89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90"/>
        <v>255</v>
      </c>
      <c r="N25" s="7" t="str">
        <f t="shared" si="91"/>
        <v>`MPHONE`</v>
      </c>
      <c r="O25" s="7" t="str">
        <f t="shared" si="92"/>
        <v>`MPHONE` varchar(255) DEFAULT NULL</v>
      </c>
      <c r="P25" s="7" t="s">
        <v>168</v>
      </c>
      <c r="Q25" s="7" t="str">
        <f t="shared" si="93"/>
        <v>@MPHONE</v>
      </c>
      <c r="R25" s="7" t="s">
        <v>168</v>
      </c>
      <c r="S25" s="7" t="str">
        <f t="shared" si="94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95"/>
        <v>11</v>
      </c>
      <c r="Y25" s="7" t="str">
        <f t="shared" si="96"/>
        <v>`LanguageID`</v>
      </c>
      <c r="Z25" s="7" t="str">
        <f t="shared" si="97"/>
        <v>`LanguageID` int(11) DEFAULT NULL ,</v>
      </c>
      <c r="AA25" s="7" t="str">
        <f t="shared" si="98"/>
        <v>@LanguageID ,</v>
      </c>
      <c r="AB25" s="7" t="str">
        <f t="shared" si="99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00"/>
        <v>11</v>
      </c>
      <c r="AH25" s="7" t="str">
        <f t="shared" si="101"/>
        <v>`AliasID`</v>
      </c>
      <c r="AI25" s="7" t="str">
        <f t="shared" si="102"/>
        <v>`AliasID` int(11) DEFAULT NULL ,</v>
      </c>
      <c r="AJ25" s="7" t="str">
        <f t="shared" si="103"/>
        <v>@AliasID ,</v>
      </c>
      <c r="AK25" s="7" t="str">
        <f t="shared" si="104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05"/>
        <v>`DiscountMoney`</v>
      </c>
      <c r="AR25" s="7" t="str">
        <f t="shared" si="106"/>
        <v>`DiscountMoney` decimal(12,5) DEFAULT NULL ,</v>
      </c>
      <c r="AS25" s="7" t="str">
        <f t="shared" si="107"/>
        <v>@DiscountMoney ,</v>
      </c>
      <c r="AT25" s="7" t="str">
        <f t="shared" si="108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17"/>
        <v>`AdjustInvoicingDate`</v>
      </c>
      <c r="BS25" s="7" t="str">
        <f t="shared" si="118"/>
        <v>`AdjustInvoicingDate` int(11) DEFAULT NULL ,</v>
      </c>
      <c r="BT25" s="7" t="str">
        <f t="shared" si="119"/>
        <v>@AdjustInvoicingDate ,</v>
      </c>
      <c r="BU25" s="7" t="str">
        <f t="shared" si="120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37"/>
        <v/>
      </c>
      <c r="DK25" s="7" t="str">
        <f t="shared" si="138"/>
        <v>`UPDDATE`</v>
      </c>
      <c r="DL25" s="7" t="str">
        <f t="shared" si="139"/>
        <v>`UPDDATE` datetime() DEFAULT NULL ,</v>
      </c>
      <c r="DM25" s="7" t="str">
        <f t="shared" si="140"/>
        <v>@UPDDATE ,</v>
      </c>
      <c r="DN25" s="7" t="str">
        <f t="shared" si="141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42"/>
        <v>255</v>
      </c>
      <c r="DT25" s="7" t="str">
        <f t="shared" si="143"/>
        <v>`FBULSTAT`</v>
      </c>
      <c r="DU25" s="7" t="str">
        <f t="shared" si="144"/>
        <v>`FBULSTAT` varchar(255) DEFAULT NULL ,</v>
      </c>
      <c r="DV25" s="7" t="str">
        <f t="shared" si="145"/>
        <v>@FBULSTAT ,</v>
      </c>
      <c r="DW25" s="7" t="str">
        <f t="shared" si="146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47"/>
        <v>`OutVLAN`</v>
      </c>
      <c r="ED25" s="7" t="str">
        <f t="shared" si="148"/>
        <v>`OutVLAN` varchar(255) DEFAULT NULL ,</v>
      </c>
      <c r="EE25" s="7" t="str">
        <f t="shared" si="149"/>
        <v>@OutVLAN ,</v>
      </c>
      <c r="EF25" s="7" t="str">
        <f t="shared" si="150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71"/>
        <v>`ADI_STUDIO`</v>
      </c>
      <c r="GL25" s="7" t="str">
        <f t="shared" si="172"/>
        <v>`ADI_STUDIO` varchar(255) DEFAULT NULL ,</v>
      </c>
      <c r="GM25" s="7" t="str">
        <f t="shared" si="173"/>
        <v>@ADI_Studio ,</v>
      </c>
      <c r="GN25" s="7" t="str">
        <f t="shared" si="174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84"/>
        <v>`VISITCOUNT`</v>
      </c>
      <c r="HS25" s="7" t="str">
        <f t="shared" si="185"/>
        <v>`VISITCOUNT` int(11) DEFAULT NULL ,</v>
      </c>
      <c r="HT25" s="7" t="str">
        <f t="shared" si="186"/>
        <v>@VisitCount ,</v>
      </c>
      <c r="HU25" s="7" t="str">
        <f t="shared" si="187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46"/>
        <v>11</v>
      </c>
      <c r="NI25" s="7" t="str">
        <f t="shared" si="247"/>
        <v>`IPTV_SAVEDSESSION`</v>
      </c>
      <c r="NJ25" s="7" t="str">
        <f t="shared" si="248"/>
        <v>`IPTV_SAVEDSESSION` int(11) DEFAULT NULL ,</v>
      </c>
      <c r="NK25" s="7" t="str">
        <f t="shared" si="249"/>
        <v>@IPTV_SavedSession ,</v>
      </c>
      <c r="NL25" s="7" t="str">
        <f t="shared" si="250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87"/>
        <v>255</v>
      </c>
      <c r="F26" s="7" t="str">
        <f t="shared" si="88"/>
        <v>`AliasName`</v>
      </c>
      <c r="G26" s="7" t="str">
        <f t="shared" si="89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90"/>
        <v>255</v>
      </c>
      <c r="N26" s="7" t="str">
        <f t="shared" si="91"/>
        <v>`MEMAIL`</v>
      </c>
      <c r="O26" s="7" t="str">
        <f t="shared" si="92"/>
        <v>`MEMAIL` varchar(255) DEFAULT NULL</v>
      </c>
      <c r="P26" s="7" t="s">
        <v>168</v>
      </c>
      <c r="Q26" s="7" t="str">
        <f t="shared" si="93"/>
        <v>@MEMAIL</v>
      </c>
      <c r="R26" s="7" t="s">
        <v>168</v>
      </c>
      <c r="S26" s="7" t="str">
        <f t="shared" si="94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95"/>
        <v>255</v>
      </c>
      <c r="Y26" s="7" t="str">
        <f t="shared" si="96"/>
        <v>`Comment`</v>
      </c>
      <c r="Z26" s="7" t="str">
        <f t="shared" si="97"/>
        <v>`Comment` varchar(255) DEFAULT NULL ,</v>
      </c>
      <c r="AA26" s="7" t="str">
        <f t="shared" si="98"/>
        <v>@Comment ,</v>
      </c>
      <c r="AB26" s="7" t="str">
        <f t="shared" si="99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00"/>
        <v>255</v>
      </c>
      <c r="AH26" s="7" t="str">
        <f t="shared" si="101"/>
        <v>`AliasName`</v>
      </c>
      <c r="AI26" s="7" t="str">
        <f t="shared" si="102"/>
        <v>`AliasName` varchar(255) DEFAULT NULL ,</v>
      </c>
      <c r="AJ26" s="7" t="str">
        <f t="shared" si="103"/>
        <v>@AliasName ,</v>
      </c>
      <c r="AK26" s="7" t="str">
        <f t="shared" si="104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37"/>
        <v>11</v>
      </c>
      <c r="DK26" s="7" t="str">
        <f t="shared" si="138"/>
        <v>`USERID`</v>
      </c>
      <c r="DL26" s="7" t="str">
        <f t="shared" si="139"/>
        <v>`USERID` int(11) DEFAULT NULL ,</v>
      </c>
      <c r="DM26" s="7" t="str">
        <f t="shared" si="140"/>
        <v>@USERID ,</v>
      </c>
      <c r="DN26" s="7" t="str">
        <f t="shared" si="141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42"/>
        <v>255</v>
      </c>
      <c r="DT26" s="7" t="str">
        <f t="shared" si="143"/>
        <v>`FCITY`</v>
      </c>
      <c r="DU26" s="7" t="str">
        <f t="shared" si="144"/>
        <v>`FCITY` varchar(255) DEFAULT NULL ,</v>
      </c>
      <c r="DV26" s="7" t="str">
        <f t="shared" si="145"/>
        <v>@FCITY ,</v>
      </c>
      <c r="DW26" s="7" t="str">
        <f t="shared" si="146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71"/>
        <v>`ADI_BILLING_ID`</v>
      </c>
      <c r="GL26" s="7" t="str">
        <f t="shared" si="172"/>
        <v>`ADI_BILLING_ID` varchar(255) DEFAULT NULL ,</v>
      </c>
      <c r="GM26" s="7" t="str">
        <f t="shared" si="173"/>
        <v>@ADI_Billing_ID ,</v>
      </c>
      <c r="GN26" s="7" t="str">
        <f t="shared" si="174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84"/>
        <v>`WORKTIME`</v>
      </c>
      <c r="HS26" s="7" t="str">
        <f t="shared" si="185"/>
        <v>`WORKTIME` decimal(12,5) DEFAULT NULL ,</v>
      </c>
      <c r="HT26" s="7" t="str">
        <f t="shared" si="186"/>
        <v>@WorkTime ,</v>
      </c>
      <c r="HU26" s="7" t="str">
        <f t="shared" si="187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46"/>
        <v>11</v>
      </c>
      <c r="NI26" s="7" t="str">
        <f t="shared" si="247"/>
        <v>`IPTV_MAXSESSIONS`</v>
      </c>
      <c r="NJ26" s="7" t="str">
        <f t="shared" si="248"/>
        <v>`IPTV_MAXSESSIONS` int(11) DEFAULT NULL ,</v>
      </c>
      <c r="NK26" s="7" t="str">
        <f t="shared" si="249"/>
        <v>@IPTV_MaxSessions ,</v>
      </c>
      <c r="NL26" s="7" t="str">
        <f t="shared" si="250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87"/>
        <v>11</v>
      </c>
      <c r="F27" s="7" t="str">
        <f t="shared" si="88"/>
        <v>`ID_OLD`</v>
      </c>
      <c r="G27" s="7" t="str">
        <f t="shared" si="89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90"/>
        <v>255</v>
      </c>
      <c r="N27" s="7" t="str">
        <f t="shared" si="91"/>
        <v>`RECIPIENT`</v>
      </c>
      <c r="O27" s="7" t="str">
        <f t="shared" si="92"/>
        <v>`RECIPIENT` varchar(255) DEFAULT NULL</v>
      </c>
      <c r="P27" s="7" t="s">
        <v>168</v>
      </c>
      <c r="Q27" s="7" t="str">
        <f t="shared" si="93"/>
        <v>@RECIPIENT</v>
      </c>
      <c r="R27" s="7" t="s">
        <v>168</v>
      </c>
      <c r="S27" s="7" t="str">
        <f t="shared" si="94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95"/>
        <v>11</v>
      </c>
      <c r="Y27" s="7" t="str">
        <f t="shared" si="96"/>
        <v>`TechUserID`</v>
      </c>
      <c r="Z27" s="7" t="str">
        <f t="shared" si="97"/>
        <v>`TechUserID` int(11) DEFAULT NULL ,</v>
      </c>
      <c r="AA27" s="7" t="str">
        <f t="shared" si="98"/>
        <v>@TechUserID ,</v>
      </c>
      <c r="AB27" s="7" t="str">
        <f t="shared" si="99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00"/>
        <v>11</v>
      </c>
      <c r="AH27" s="7" t="str">
        <f t="shared" si="101"/>
        <v>`ID_OLD`</v>
      </c>
      <c r="AI27" s="7" t="str">
        <f t="shared" si="102"/>
        <v>`ID_OLD` int(11) DEFAULT NULL ,</v>
      </c>
      <c r="AJ27" s="7" t="str">
        <f t="shared" si="103"/>
        <v>@ID_OLD ,</v>
      </c>
      <c r="AK27" s="7" t="str">
        <f t="shared" si="104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37"/>
        <v>11</v>
      </c>
      <c r="DK27" s="7" t="str">
        <f t="shared" si="138"/>
        <v>`InvoiceID`</v>
      </c>
      <c r="DL27" s="7" t="str">
        <f t="shared" si="139"/>
        <v>`InvoiceID` int(11) DEFAULT NULL ,</v>
      </c>
      <c r="DM27" s="7" t="str">
        <f t="shared" si="140"/>
        <v>@InvoiceID ,</v>
      </c>
      <c r="DN27" s="7" t="str">
        <f t="shared" si="141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42"/>
        <v>255</v>
      </c>
      <c r="DT27" s="7" t="str">
        <f t="shared" si="143"/>
        <v>`FBANK`</v>
      </c>
      <c r="DU27" s="7" t="str">
        <f t="shared" si="144"/>
        <v>`FBANK` varchar(255) DEFAULT NULL ,</v>
      </c>
      <c r="DV27" s="7" t="str">
        <f t="shared" si="145"/>
        <v>@FBANK ,</v>
      </c>
      <c r="DW27" s="7" t="str">
        <f t="shared" si="146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71"/>
        <v>`ADI_PUBLISH_ID`</v>
      </c>
      <c r="GL27" s="7" t="str">
        <f t="shared" si="172"/>
        <v>`ADI_PUBLISH_ID` varchar(255) DEFAULT NULL ,</v>
      </c>
      <c r="GM27" s="7" t="str">
        <f t="shared" si="173"/>
        <v>@ADI_Publish_ID ,</v>
      </c>
      <c r="GN27" s="7" t="str">
        <f t="shared" si="174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84"/>
        <v>`SUBJECT`</v>
      </c>
      <c r="HS27" s="7" t="str">
        <f t="shared" si="185"/>
        <v>`SUBJECT` varchar(255) DEFAULT NULL ,</v>
      </c>
      <c r="HT27" s="7" t="str">
        <f t="shared" si="186"/>
        <v>@Subject ,</v>
      </c>
      <c r="HU27" s="7" t="str">
        <f t="shared" si="187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46"/>
        <v>11</v>
      </c>
      <c r="NI27" s="7" t="str">
        <f t="shared" si="247"/>
        <v>`TEMPORARYUSERID`</v>
      </c>
      <c r="NJ27" s="7" t="str">
        <f t="shared" si="248"/>
        <v>`TEMPORARYUSERID` int(11) DEFAULT NULL ,</v>
      </c>
      <c r="NK27" s="7" t="str">
        <f t="shared" si="249"/>
        <v>@TemporaryUserID ,</v>
      </c>
      <c r="NL27" s="7" t="str">
        <f t="shared" si="250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87"/>
        <v/>
      </c>
      <c r="F28" s="7" t="str">
        <f t="shared" si="88"/>
        <v>`UpdDate`</v>
      </c>
      <c r="G28" s="7" t="str">
        <f t="shared" si="89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90"/>
        <v>255</v>
      </c>
      <c r="N28" s="7" t="str">
        <f t="shared" si="91"/>
        <v>`NOTE`</v>
      </c>
      <c r="O28" s="7" t="str">
        <f t="shared" si="92"/>
        <v>`NOTE` varchar(255) DEFAULT NULL</v>
      </c>
      <c r="P28" s="7" t="s">
        <v>168</v>
      </c>
      <c r="Q28" s="7" t="str">
        <f t="shared" si="93"/>
        <v>@NOTE</v>
      </c>
      <c r="R28" s="7" t="s">
        <v>168</v>
      </c>
      <c r="S28" s="7" t="str">
        <f t="shared" si="94"/>
        <v>NOTE=@NOTE,</v>
      </c>
      <c r="U28" s="7" t="s">
        <v>94</v>
      </c>
      <c r="V28" s="7" t="s">
        <v>114</v>
      </c>
      <c r="W28" s="7" t="s">
        <v>167</v>
      </c>
      <c r="X28" s="7" t="str">
        <f t="shared" si="95"/>
        <v>255</v>
      </c>
      <c r="Y28" s="7" t="str">
        <f t="shared" si="96"/>
        <v>`Currency`</v>
      </c>
      <c r="Z28" s="7" t="str">
        <f t="shared" si="97"/>
        <v>`Currency` varchar(255) DEFAULT NULL ,</v>
      </c>
      <c r="AA28" s="7" t="str">
        <f t="shared" si="98"/>
        <v>@Currency ,</v>
      </c>
      <c r="AB28" s="7" t="str">
        <f t="shared" si="99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00"/>
        <v/>
      </c>
      <c r="AH28" s="7" t="str">
        <f t="shared" si="101"/>
        <v>`UpdDate`</v>
      </c>
      <c r="AI28" s="7" t="str">
        <f t="shared" si="102"/>
        <v>`UpdDate` datetime() DEFAULT NULL ,</v>
      </c>
      <c r="AJ28" s="7" t="str">
        <f t="shared" si="103"/>
        <v>@UpdDate ,</v>
      </c>
      <c r="AK28" s="7" t="str">
        <f t="shared" si="104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37"/>
        <v>12,5</v>
      </c>
      <c r="DK28" s="7" t="str">
        <f t="shared" si="138"/>
        <v>`VAT`</v>
      </c>
      <c r="DL28" s="7" t="str">
        <f t="shared" si="139"/>
        <v>`VAT` decimal(12,5) DEFAULT NULL ,</v>
      </c>
      <c r="DM28" s="7" t="str">
        <f t="shared" si="140"/>
        <v>@VAT ,</v>
      </c>
      <c r="DN28" s="7" t="str">
        <f t="shared" si="141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42"/>
        <v>11</v>
      </c>
      <c r="DT28" s="7" t="str">
        <f t="shared" si="143"/>
        <v>`FBANKNO`</v>
      </c>
      <c r="DU28" s="7" t="str">
        <f t="shared" si="144"/>
        <v>`FBANKNO` int(11) DEFAULT NULL ,</v>
      </c>
      <c r="DV28" s="7" t="str">
        <f t="shared" si="145"/>
        <v>@FBANKNO ,</v>
      </c>
      <c r="DW28" s="7" t="str">
        <f t="shared" si="146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71"/>
        <v>`ADI_PROVIDER_QA_CONTACT`</v>
      </c>
      <c r="GL28" s="7" t="str">
        <f t="shared" si="172"/>
        <v>`ADI_PROVIDER_QA_CONTACT` varchar(255) DEFAULT NULL ,</v>
      </c>
      <c r="GM28" s="7" t="str">
        <f t="shared" si="173"/>
        <v>@ADI_Provider_QA_Contact ,</v>
      </c>
      <c r="GN28" s="7" t="str">
        <f t="shared" si="174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84"/>
        <v>`DEVICESTATE`</v>
      </c>
      <c r="HS28" s="7" t="str">
        <f t="shared" si="185"/>
        <v>`DEVICESTATE` varchar(255) DEFAULT NULL ,</v>
      </c>
      <c r="HT28" s="7" t="str">
        <f t="shared" si="186"/>
        <v>@DeviceState ,</v>
      </c>
      <c r="HU28" s="7" t="str">
        <f t="shared" si="187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46"/>
        <v>11</v>
      </c>
      <c r="NI28" s="7" t="str">
        <f t="shared" si="247"/>
        <v>`INCORRECT_COUNT`</v>
      </c>
      <c r="NJ28" s="7" t="str">
        <f t="shared" si="248"/>
        <v>`INCORRECT_COUNT` int(11) DEFAULT NULL ,</v>
      </c>
      <c r="NK28" s="7" t="str">
        <f t="shared" si="249"/>
        <v>@INCORRECT_COUNT ,</v>
      </c>
      <c r="NL28" s="7" t="str">
        <f t="shared" si="250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87"/>
        <v>11</v>
      </c>
      <c r="F29" s="7" t="str">
        <f t="shared" si="88"/>
        <v>`USERID`</v>
      </c>
      <c r="G29" s="7" t="str">
        <f t="shared" si="89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90"/>
        <v>12,5</v>
      </c>
      <c r="N29" s="7" t="str">
        <f t="shared" si="91"/>
        <v>`DISCOUNT`</v>
      </c>
      <c r="O29" s="7" t="str">
        <f t="shared" si="92"/>
        <v>`DISCOUNT` decimal(12,5) DEFAULT NULL</v>
      </c>
      <c r="P29" s="7" t="s">
        <v>168</v>
      </c>
      <c r="Q29" s="7" t="str">
        <f t="shared" si="93"/>
        <v>@DISCOUNT</v>
      </c>
      <c r="R29" s="7" t="s">
        <v>168</v>
      </c>
      <c r="S29" s="7" t="str">
        <f t="shared" si="94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95"/>
        <v>255</v>
      </c>
      <c r="Y29" s="7" t="str">
        <f t="shared" si="96"/>
        <v>`ID_OLD`</v>
      </c>
      <c r="Z29" s="7" t="str">
        <f t="shared" si="97"/>
        <v>`ID_OLD` varchar(255) DEFAULT NULL ,</v>
      </c>
      <c r="AA29" s="7" t="str">
        <f t="shared" si="98"/>
        <v>@ID_OLD ,</v>
      </c>
      <c r="AB29" s="7" t="str">
        <f t="shared" si="99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00"/>
        <v>11</v>
      </c>
      <c r="AH29" s="7" t="str">
        <f t="shared" si="101"/>
        <v>`USERID`</v>
      </c>
      <c r="AI29" s="7" t="str">
        <f t="shared" si="102"/>
        <v>`USERID` int(11) DEFAULT NULL ,</v>
      </c>
      <c r="AJ29" s="7" t="str">
        <f t="shared" si="103"/>
        <v>@USERID ,</v>
      </c>
      <c r="AK29" s="7" t="str">
        <f t="shared" si="104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37"/>
        <v>12,5</v>
      </c>
      <c r="DK29" s="7" t="str">
        <f t="shared" si="138"/>
        <v>`CostVAT`</v>
      </c>
      <c r="DL29" s="7" t="str">
        <f t="shared" si="139"/>
        <v>`CostVAT` decimal(12,5) DEFAULT NULL ,</v>
      </c>
      <c r="DM29" s="7" t="str">
        <f t="shared" si="140"/>
        <v>@CostVAT ,</v>
      </c>
      <c r="DN29" s="7" t="str">
        <f t="shared" si="141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42"/>
        <v>255</v>
      </c>
      <c r="DT29" s="7" t="str">
        <f t="shared" si="143"/>
        <v>`FACCOUNT`</v>
      </c>
      <c r="DU29" s="7" t="str">
        <f t="shared" si="144"/>
        <v>`FACCOUNT` varchar(255) DEFAULT NULL ,</v>
      </c>
      <c r="DV29" s="7" t="str">
        <f t="shared" si="145"/>
        <v>@FACCOUNT ,</v>
      </c>
      <c r="DW29" s="7" t="str">
        <f t="shared" si="146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71"/>
        <v>`LICENSINGWINDOWSTART`</v>
      </c>
      <c r="GL29" s="7" t="str">
        <f t="shared" si="172"/>
        <v>`LICENSINGWINDOWSTART` varchar(255) DEFAULT NULL ,</v>
      </c>
      <c r="GM29" s="7" t="str">
        <f t="shared" si="173"/>
        <v>@LicensingWindowStart ,</v>
      </c>
      <c r="GN29" s="7" t="str">
        <f t="shared" si="174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84"/>
        <v>`ID_OLD`</v>
      </c>
      <c r="HS29" s="7" t="str">
        <f t="shared" si="185"/>
        <v>`ID_OLD` varchar(255) DEFAULT NULL ,</v>
      </c>
      <c r="HT29" s="7" t="str">
        <f t="shared" si="186"/>
        <v>@ID_OLD ,</v>
      </c>
      <c r="HU29" s="7" t="str">
        <f t="shared" si="187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87"/>
        <v>255</v>
      </c>
      <c r="F30" s="7" t="str">
        <f t="shared" si="88"/>
        <v>`Description`</v>
      </c>
      <c r="G30" s="7" t="str">
        <f t="shared" si="89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90"/>
        <v>11</v>
      </c>
      <c r="N30" s="7" t="str">
        <f t="shared" si="91"/>
        <v>`FIZLICE`</v>
      </c>
      <c r="O30" s="7" t="str">
        <f t="shared" si="92"/>
        <v>`FIZLICE` int(11) DEFAULT NULL</v>
      </c>
      <c r="P30" s="7" t="s">
        <v>168</v>
      </c>
      <c r="Q30" s="7" t="str">
        <f t="shared" si="93"/>
        <v>@FIZLICE</v>
      </c>
      <c r="R30" s="7" t="s">
        <v>168</v>
      </c>
      <c r="S30" s="7" t="str">
        <f t="shared" si="94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95"/>
        <v/>
      </c>
      <c r="Y30" s="7" t="str">
        <f t="shared" si="96"/>
        <v>`UpdDate`</v>
      </c>
      <c r="Z30" s="7" t="str">
        <f t="shared" si="97"/>
        <v>`UpdDate` datetime() DEFAULT NULL ,</v>
      </c>
      <c r="AA30" s="7" t="str">
        <f t="shared" si="98"/>
        <v>@UpdDate ,</v>
      </c>
      <c r="AB30" s="7" t="str">
        <f t="shared" si="99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00"/>
        <v>255</v>
      </c>
      <c r="AH30" s="7" t="str">
        <f t="shared" si="101"/>
        <v>`Description`</v>
      </c>
      <c r="AI30" s="7" t="str">
        <f t="shared" si="102"/>
        <v>`Description` varchar(255) DEFAULT NULL ,</v>
      </c>
      <c r="AJ30" s="7" t="str">
        <f t="shared" si="103"/>
        <v>@Description ,</v>
      </c>
      <c r="AK30" s="7" t="str">
        <f t="shared" si="104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37"/>
        <v>12,5</v>
      </c>
      <c r="DK30" s="7" t="str">
        <f t="shared" si="138"/>
        <v>`CostTotal`</v>
      </c>
      <c r="DL30" s="7" t="str">
        <f t="shared" si="139"/>
        <v>`CostTotal` decimal(12,5) DEFAULT NULL ,</v>
      </c>
      <c r="DM30" s="7" t="str">
        <f t="shared" si="140"/>
        <v>@CostTotal ,</v>
      </c>
      <c r="DN30" s="7" t="str">
        <f t="shared" si="141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42"/>
        <v>255</v>
      </c>
      <c r="DT30" s="7" t="str">
        <f t="shared" si="143"/>
        <v>`FDDSACCOUNT`</v>
      </c>
      <c r="DU30" s="7" t="str">
        <f t="shared" si="144"/>
        <v>`FDDSACCOUNT` varchar(255) DEFAULT NULL ,</v>
      </c>
      <c r="DV30" s="7" t="str">
        <f t="shared" si="145"/>
        <v>@FDDSACCOUNT ,</v>
      </c>
      <c r="DW30" s="7" t="str">
        <f t="shared" si="146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71"/>
        <v>`LICENSINGWINDOWEND`</v>
      </c>
      <c r="GL30" s="7" t="str">
        <f t="shared" si="172"/>
        <v>`LICENSINGWINDOWEND` varchar(255) DEFAULT NULL ,</v>
      </c>
      <c r="GM30" s="7" t="str">
        <f t="shared" si="173"/>
        <v>@LicensingWindowEnd ,</v>
      </c>
      <c r="GN30" s="7" t="str">
        <f t="shared" si="174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84"/>
        <v>`UPDDATE`</v>
      </c>
      <c r="HS30" s="7" t="str">
        <f t="shared" si="185"/>
        <v>`UPDDATE` datetime() DEFAULT NULL ,</v>
      </c>
      <c r="HT30" s="7" t="str">
        <f t="shared" si="186"/>
        <v>@UpdDate ,</v>
      </c>
      <c r="HU30" s="7" t="str">
        <f t="shared" si="187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87"/>
        <v>11</v>
      </c>
      <c r="F31" s="7" t="str">
        <f t="shared" si="88"/>
        <v>`RequireSerialNo`</v>
      </c>
      <c r="G31" s="7" t="str">
        <f t="shared" si="89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90"/>
        <v/>
      </c>
      <c r="N31" s="7" t="str">
        <f t="shared" si="91"/>
        <v>`BEGDATE`</v>
      </c>
      <c r="O31" s="7" t="str">
        <f t="shared" si="92"/>
        <v>`BEGDATE` datetime() DEFAULT NULL</v>
      </c>
      <c r="P31" s="7" t="s">
        <v>168</v>
      </c>
      <c r="Q31" s="7" t="str">
        <f t="shared" si="93"/>
        <v>@BEGDATE</v>
      </c>
      <c r="R31" s="7" t="s">
        <v>168</v>
      </c>
      <c r="S31" s="7" t="str">
        <f t="shared" si="94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95"/>
        <v>11</v>
      </c>
      <c r="Y31" s="7" t="str">
        <f t="shared" si="96"/>
        <v>`USERID`</v>
      </c>
      <c r="Z31" s="7" t="str">
        <f t="shared" si="97"/>
        <v>`USERID` int(11) DEFAULT NULL ,</v>
      </c>
      <c r="AA31" s="7" t="str">
        <f t="shared" si="98"/>
        <v>@USERID ,</v>
      </c>
      <c r="AB31" s="7" t="str">
        <f t="shared" si="99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00"/>
        <v>11</v>
      </c>
      <c r="AH31" s="7" t="str">
        <f t="shared" si="101"/>
        <v>`RequireSerialNo`</v>
      </c>
      <c r="AI31" s="7" t="str">
        <f t="shared" si="102"/>
        <v>`RequireSerialNo` int(11) DEFAULT NULL ,</v>
      </c>
      <c r="AJ31" s="7" t="str">
        <f t="shared" si="103"/>
        <v>@RequireSerialNo ,</v>
      </c>
      <c r="AK31" s="7" t="str">
        <f t="shared" si="104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37"/>
        <v>11</v>
      </c>
      <c r="DK31" s="7" t="str">
        <f t="shared" si="138"/>
        <v>`DiscardPeriod`</v>
      </c>
      <c r="DL31" s="7" t="str">
        <f t="shared" si="139"/>
        <v>`DiscardPeriod` int(11) DEFAULT NULL ,</v>
      </c>
      <c r="DM31" s="7" t="str">
        <f t="shared" si="140"/>
        <v>@DiscardPeriod ,</v>
      </c>
      <c r="DN31" s="7" t="str">
        <f t="shared" si="141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42"/>
        <v>255</v>
      </c>
      <c r="DT31" s="7" t="str">
        <f t="shared" si="143"/>
        <v>`PLACE`</v>
      </c>
      <c r="DU31" s="7" t="str">
        <f t="shared" si="144"/>
        <v>`PLACE` varchar(255) DEFAULT NULL ,</v>
      </c>
      <c r="DV31" s="7" t="str">
        <f t="shared" si="145"/>
        <v>@PLACE ,</v>
      </c>
      <c r="DW31" s="7" t="str">
        <f t="shared" si="146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71"/>
        <v>`PARENTID`</v>
      </c>
      <c r="GL31" s="7" t="str">
        <f t="shared" si="172"/>
        <v>`PARENTID` varchar(255) DEFAULT NULL ,</v>
      </c>
      <c r="GM31" s="7" t="str">
        <f t="shared" si="173"/>
        <v>@ParentID ,</v>
      </c>
      <c r="GN31" s="7" t="str">
        <f t="shared" si="174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84"/>
        <v>`USERID`</v>
      </c>
      <c r="HS31" s="7" t="str">
        <f t="shared" si="185"/>
        <v>`USERID` int(11) DEFAULT NULL ,</v>
      </c>
      <c r="HT31" s="7" t="str">
        <f t="shared" si="186"/>
        <v>@USERID ,</v>
      </c>
      <c r="HU31" s="7" t="str">
        <f t="shared" si="187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87"/>
        <v>11</v>
      </c>
      <c r="F32" s="7" t="str">
        <f t="shared" si="88"/>
        <v>`TemplateID`</v>
      </c>
      <c r="G32" s="7" t="str">
        <f t="shared" si="89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90"/>
        <v/>
      </c>
      <c r="N32" s="7" t="str">
        <f t="shared" si="91"/>
        <v>`ENDDATE`</v>
      </c>
      <c r="O32" s="7" t="str">
        <f t="shared" si="92"/>
        <v>`ENDDATE` datetime() DEFAULT NULL</v>
      </c>
      <c r="P32" s="7" t="s">
        <v>168</v>
      </c>
      <c r="Q32" s="7" t="str">
        <f t="shared" si="93"/>
        <v>@ENDDATE</v>
      </c>
      <c r="R32" s="7" t="s">
        <v>168</v>
      </c>
      <c r="S32" s="7" t="str">
        <f t="shared" si="94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95"/>
        <v/>
      </c>
      <c r="Y32" s="7" t="str">
        <f t="shared" si="96"/>
        <v>`TempActivateStartDate`</v>
      </c>
      <c r="Z32" s="7" t="str">
        <f t="shared" si="97"/>
        <v>`TempActivateStartDate` datetime() DEFAULT NULL ,</v>
      </c>
      <c r="AA32" s="7" t="str">
        <f t="shared" si="98"/>
        <v>@TempActivateStartDate ,</v>
      </c>
      <c r="AB32" s="7" t="str">
        <f t="shared" si="99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00"/>
        <v>11</v>
      </c>
      <c r="AH32" s="7" t="str">
        <f t="shared" si="101"/>
        <v>`TemplateID`</v>
      </c>
      <c r="AI32" s="7" t="str">
        <f t="shared" si="102"/>
        <v>`TemplateID` int(11) DEFAULT NULL ,</v>
      </c>
      <c r="AJ32" s="7" t="str">
        <f t="shared" si="103"/>
        <v>@TemplateID ,</v>
      </c>
      <c r="AK32" s="7" t="str">
        <f t="shared" si="104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37"/>
        <v>11</v>
      </c>
      <c r="DK32" s="7" t="str">
        <f t="shared" si="138"/>
        <v>`ChildCID`</v>
      </c>
      <c r="DL32" s="7" t="str">
        <f t="shared" si="139"/>
        <v>`ChildCID` int(11) DEFAULT NULL ,</v>
      </c>
      <c r="DM32" s="7" t="str">
        <f t="shared" si="140"/>
        <v>@ChildCID ,</v>
      </c>
      <c r="DN32" s="7" t="str">
        <f t="shared" si="141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42"/>
        <v>255</v>
      </c>
      <c r="DT32" s="7" t="str">
        <f t="shared" si="143"/>
        <v>`REASON`</v>
      </c>
      <c r="DU32" s="7" t="str">
        <f t="shared" si="144"/>
        <v>`REASON` varchar(255) DEFAULT NULL ,</v>
      </c>
      <c r="DV32" s="7" t="str">
        <f t="shared" si="145"/>
        <v>@REASON ,</v>
      </c>
      <c r="DW32" s="7" t="str">
        <f t="shared" si="146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71"/>
        <v>`TITLETYPE`</v>
      </c>
      <c r="GL32" s="7" t="str">
        <f t="shared" si="172"/>
        <v>`TITLETYPE` varchar(255) DEFAULT NULL ,</v>
      </c>
      <c r="GM32" s="7" t="str">
        <f t="shared" si="173"/>
        <v>@TitleType ,</v>
      </c>
      <c r="GN32" s="7" t="str">
        <f t="shared" si="174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84"/>
        <v>`NAS`</v>
      </c>
      <c r="HS32" s="7" t="str">
        <f t="shared" si="185"/>
        <v>`NAS` varchar(255) DEFAULT NULL ,</v>
      </c>
      <c r="HT32" s="7" t="str">
        <f t="shared" si="186"/>
        <v>@NAS ,</v>
      </c>
      <c r="HU32" s="7" t="str">
        <f t="shared" si="187"/>
        <v>NAS=@NAS ,</v>
      </c>
    </row>
    <row r="33" spans="2:469" x14ac:dyDescent="0.2">
      <c r="B33" s="7" t="s">
        <v>148</v>
      </c>
      <c r="C33" s="7" t="s">
        <v>161</v>
      </c>
      <c r="D33" s="7" t="s">
        <v>167</v>
      </c>
      <c r="E33" s="7" t="str">
        <f t="shared" si="87"/>
        <v>255</v>
      </c>
      <c r="F33" s="7" t="str">
        <f t="shared" si="88"/>
        <v>`SerialNoFilter`</v>
      </c>
      <c r="G33" s="7" t="str">
        <f t="shared" si="89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90"/>
        <v>11</v>
      </c>
      <c r="N33" s="7" t="str">
        <f t="shared" si="91"/>
        <v>`CLTYPE`</v>
      </c>
      <c r="O33" s="7" t="str">
        <f t="shared" si="92"/>
        <v>`CLTYPE` int(11) DEFAULT NULL</v>
      </c>
      <c r="P33" s="7" t="s">
        <v>168</v>
      </c>
      <c r="Q33" s="7" t="str">
        <f t="shared" si="93"/>
        <v>@CLTYPE</v>
      </c>
      <c r="R33" s="7" t="s">
        <v>168</v>
      </c>
      <c r="S33" s="7" t="str">
        <f t="shared" si="94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95"/>
        <v/>
      </c>
      <c r="Y33" s="7" t="str">
        <f t="shared" si="96"/>
        <v>`TempActivateEndDate`</v>
      </c>
      <c r="Z33" s="7" t="str">
        <f t="shared" si="97"/>
        <v>`TempActivateEndDate` datetime() DEFAULT NULL ,</v>
      </c>
      <c r="AA33" s="7" t="str">
        <f t="shared" si="98"/>
        <v>@TempActivateEndDate ,</v>
      </c>
      <c r="AB33" s="7" t="str">
        <f t="shared" si="99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00"/>
        <v>255</v>
      </c>
      <c r="AH33" s="7" t="str">
        <f t="shared" si="101"/>
        <v>`SerialNoFilter`</v>
      </c>
      <c r="AI33" s="7" t="str">
        <f t="shared" si="102"/>
        <v>`SerialNoFilter` varchar(255) DEFAULT NULL ,</v>
      </c>
      <c r="AJ33" s="7" t="str">
        <f t="shared" si="103"/>
        <v>@SerialNoFilter ,</v>
      </c>
      <c r="AK33" s="7" t="str">
        <f t="shared" si="104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37"/>
        <v>12,5</v>
      </c>
      <c r="DK33" s="7" t="str">
        <f t="shared" si="138"/>
        <v>`DiscountCost`</v>
      </c>
      <c r="DL33" s="7" t="str">
        <f t="shared" si="139"/>
        <v>`DiscountCost` decimal(12,5) DEFAULT NULL ,</v>
      </c>
      <c r="DM33" s="7" t="str">
        <f t="shared" si="140"/>
        <v>@DiscountCost ,</v>
      </c>
      <c r="DN33" s="7" t="str">
        <f t="shared" si="141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42"/>
        <v>12,5</v>
      </c>
      <c r="DT33" s="7" t="str">
        <f t="shared" si="143"/>
        <v>`SUMA`</v>
      </c>
      <c r="DU33" s="7" t="str">
        <f t="shared" si="144"/>
        <v>`SUMA` decimal(12,5) DEFAULT NULL ,</v>
      </c>
      <c r="DV33" s="7" t="str">
        <f t="shared" si="145"/>
        <v>@SUMA ,</v>
      </c>
      <c r="DW33" s="7" t="str">
        <f t="shared" si="146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71"/>
        <v>`NUMSEASONS`</v>
      </c>
      <c r="GL33" s="7" t="str">
        <f t="shared" si="172"/>
        <v>`NUMSEASONS` varchar(255) DEFAULT NULL ,</v>
      </c>
      <c r="GM33" s="7" t="str">
        <f t="shared" si="173"/>
        <v>@NumSeasons ,</v>
      </c>
      <c r="GN33" s="7" t="str">
        <f t="shared" si="174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84"/>
        <v>`PARENTID`</v>
      </c>
      <c r="HS33" s="7" t="str">
        <f t="shared" si="185"/>
        <v>`PARENTID` int(11) DEFAULT NULL ,</v>
      </c>
      <c r="HT33" s="7" t="str">
        <f t="shared" si="186"/>
        <v>@ParentID ,</v>
      </c>
      <c r="HU33" s="7" t="str">
        <f t="shared" si="187"/>
        <v>PARENTID=@ParentID ,</v>
      </c>
    </row>
    <row r="34" spans="2:469" x14ac:dyDescent="0.2">
      <c r="B34" s="7" t="s">
        <v>149</v>
      </c>
      <c r="C34" s="7" t="s">
        <v>160</v>
      </c>
      <c r="D34" s="7" t="s">
        <v>160</v>
      </c>
      <c r="E34" s="7" t="str">
        <f t="shared" si="87"/>
        <v>11</v>
      </c>
      <c r="F34" s="7" t="str">
        <f t="shared" si="88"/>
        <v>`AllowTemporaryActivation`</v>
      </c>
      <c r="G34" s="7" t="str">
        <f t="shared" si="89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90"/>
        <v>11</v>
      </c>
      <c r="N34" s="7" t="str">
        <f t="shared" si="91"/>
        <v>`CLClass`</v>
      </c>
      <c r="O34" s="7" t="str">
        <f t="shared" si="92"/>
        <v>`CLClass` int(11) DEFAULT NULL</v>
      </c>
      <c r="P34" s="7" t="s">
        <v>168</v>
      </c>
      <c r="Q34" s="7" t="str">
        <f t="shared" si="93"/>
        <v>@CLClass</v>
      </c>
      <c r="R34" s="7" t="s">
        <v>168</v>
      </c>
      <c r="S34" s="7" t="str">
        <f t="shared" si="94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95"/>
        <v>255</v>
      </c>
      <c r="Y34" s="7" t="str">
        <f t="shared" si="96"/>
        <v>`ContractType`</v>
      </c>
      <c r="Z34" s="7" t="str">
        <f t="shared" si="97"/>
        <v>`ContractType` varchar(255) DEFAULT NULL ,</v>
      </c>
      <c r="AA34" s="7" t="str">
        <f t="shared" si="98"/>
        <v>@ContractType ,</v>
      </c>
      <c r="AB34" s="7" t="str">
        <f t="shared" si="99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00"/>
        <v>11</v>
      </c>
      <c r="AH34" s="7" t="str">
        <f t="shared" si="101"/>
        <v>`AllowTemporaryActivation`</v>
      </c>
      <c r="AI34" s="7" t="str">
        <f t="shared" si="102"/>
        <v>`AllowTemporaryActivation` int(11) DEFAULT NULL ,</v>
      </c>
      <c r="AJ34" s="7" t="str">
        <f t="shared" si="103"/>
        <v>@AllowTemporaryActivation ,</v>
      </c>
      <c r="AK34" s="7" t="str">
        <f t="shared" si="104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42"/>
        <v>12,5</v>
      </c>
      <c r="DT34" s="7" t="str">
        <f t="shared" si="143"/>
        <v>`DDS`</v>
      </c>
      <c r="DU34" s="7" t="str">
        <f t="shared" si="144"/>
        <v>`DDS` decimal(12,5) DEFAULT NULL ,</v>
      </c>
      <c r="DV34" s="7" t="str">
        <f t="shared" si="145"/>
        <v>@DDS ,</v>
      </c>
      <c r="DW34" s="7" t="str">
        <f t="shared" si="146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71"/>
        <v>`NUMEPISODES`</v>
      </c>
      <c r="GL34" s="7" t="str">
        <f t="shared" si="172"/>
        <v>`NUMEPISODES` varchar(255) DEFAULT NULL ,</v>
      </c>
      <c r="GM34" s="7" t="str">
        <f t="shared" si="173"/>
        <v>@NumEpisodes ,</v>
      </c>
      <c r="GN34" s="7" t="str">
        <f t="shared" si="174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84"/>
        <v>`INTERFACE`</v>
      </c>
      <c r="HS34" s="7" t="str">
        <f t="shared" si="185"/>
        <v>`INTERFACE` varchar(255) DEFAULT NULL ,</v>
      </c>
      <c r="HT34" s="7" t="str">
        <f t="shared" si="186"/>
        <v>@Interface ,</v>
      </c>
      <c r="HU34" s="7" t="str">
        <f t="shared" si="187"/>
        <v>INTERFACE=@Interface ,</v>
      </c>
    </row>
    <row r="35" spans="2:469" x14ac:dyDescent="0.2">
      <c r="B35" s="7" t="s">
        <v>150</v>
      </c>
      <c r="C35" s="7" t="s">
        <v>160</v>
      </c>
      <c r="D35" s="7" t="s">
        <v>160</v>
      </c>
      <c r="E35" s="7" t="str">
        <f t="shared" si="87"/>
        <v>11</v>
      </c>
      <c r="F35" s="7" t="str">
        <f t="shared" si="88"/>
        <v>`AllowHiSpeedActivation`</v>
      </c>
      <c r="G35" s="7" t="str">
        <f t="shared" si="89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90"/>
        <v>11</v>
      </c>
      <c r="N35" s="7" t="str">
        <f t="shared" si="91"/>
        <v>`ParentID`</v>
      </c>
      <c r="O35" s="7" t="str">
        <f t="shared" si="92"/>
        <v>`ParentID` int(11) DEFAULT NULL</v>
      </c>
      <c r="P35" s="7" t="s">
        <v>168</v>
      </c>
      <c r="Q35" s="7" t="str">
        <f t="shared" si="93"/>
        <v>@ParentID</v>
      </c>
      <c r="R35" s="7" t="s">
        <v>168</v>
      </c>
      <c r="S35" s="7" t="str">
        <f t="shared" si="94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95"/>
        <v>11</v>
      </c>
      <c r="Y35" s="7" t="str">
        <f t="shared" si="96"/>
        <v>`RegionID`</v>
      </c>
      <c r="Z35" s="7" t="str">
        <f t="shared" si="97"/>
        <v>`RegionID` int(11) DEFAULT NULL ,</v>
      </c>
      <c r="AA35" s="7" t="str">
        <f t="shared" si="98"/>
        <v>@RegionID ,</v>
      </c>
      <c r="AB35" s="7" t="str">
        <f t="shared" si="99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00"/>
        <v>11</v>
      </c>
      <c r="AH35" s="7" t="str">
        <f t="shared" si="101"/>
        <v>`AllowHiSpeedActivation`</v>
      </c>
      <c r="AI35" s="7" t="str">
        <f t="shared" si="102"/>
        <v>`AllowHiSpeedActivation` int(11) DEFAULT NULL ,</v>
      </c>
      <c r="AJ35" s="7" t="str">
        <f t="shared" si="103"/>
        <v>@AllowHiSpeedActivation ,</v>
      </c>
      <c r="AK35" s="7" t="str">
        <f t="shared" si="104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42"/>
        <v>12,5</v>
      </c>
      <c r="DT35" s="7" t="str">
        <f t="shared" si="143"/>
        <v>`TOTAL`</v>
      </c>
      <c r="DU35" s="7" t="str">
        <f t="shared" si="144"/>
        <v>`TOTAL` decimal(12,5) DEFAULT NULL ,</v>
      </c>
      <c r="DV35" s="7" t="str">
        <f t="shared" si="145"/>
        <v>@TOTAL ,</v>
      </c>
      <c r="DW35" s="7" t="str">
        <f t="shared" si="146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71"/>
        <v>`SEASON`</v>
      </c>
      <c r="GL35" s="7" t="str">
        <f t="shared" si="172"/>
        <v>`SEASON` varchar(255) DEFAULT NULL ,</v>
      </c>
      <c r="GM35" s="7" t="str">
        <f t="shared" si="173"/>
        <v>@Season ,</v>
      </c>
      <c r="GN35" s="7" t="str">
        <f t="shared" si="174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84"/>
        <v>`TESTDATE`</v>
      </c>
      <c r="HS35" s="7" t="str">
        <f t="shared" si="185"/>
        <v>`TESTDATE` datetime() DEFAULT NULL ,</v>
      </c>
      <c r="HT35" s="7" t="str">
        <f t="shared" si="186"/>
        <v>@TestDate ,</v>
      </c>
      <c r="HU35" s="7" t="str">
        <f t="shared" si="187"/>
        <v>TESTDATE=@TestDate ,</v>
      </c>
    </row>
    <row r="36" spans="2:469" x14ac:dyDescent="0.2">
      <c r="B36" s="7" t="s">
        <v>151</v>
      </c>
      <c r="C36" s="7" t="s">
        <v>160</v>
      </c>
      <c r="D36" s="7" t="s">
        <v>160</v>
      </c>
      <c r="E36" s="7" t="str">
        <f t="shared" si="87"/>
        <v>11</v>
      </c>
      <c r="F36" s="7" t="str">
        <f t="shared" si="88"/>
        <v>`DisableTerminationOnLimit`</v>
      </c>
      <c r="G36" s="7" t="str">
        <f t="shared" si="89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90"/>
        <v>11</v>
      </c>
      <c r="N36" s="7" t="str">
        <f t="shared" si="91"/>
        <v>`DeliveryCLID`</v>
      </c>
      <c r="O36" s="7" t="str">
        <f t="shared" si="92"/>
        <v>`DeliveryCLID` int(11) DEFAULT NULL</v>
      </c>
      <c r="P36" s="7" t="s">
        <v>168</v>
      </c>
      <c r="Q36" s="7" t="str">
        <f t="shared" si="93"/>
        <v>@DeliveryCLID</v>
      </c>
      <c r="R36" s="7" t="s">
        <v>168</v>
      </c>
      <c r="S36" s="7" t="str">
        <f t="shared" si="94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95"/>
        <v>255</v>
      </c>
      <c r="Y36" s="7" t="str">
        <f t="shared" si="96"/>
        <v>`Address`</v>
      </c>
      <c r="Z36" s="7" t="str">
        <f t="shared" si="97"/>
        <v>`Address` varchar(255) DEFAULT NULL ,</v>
      </c>
      <c r="AA36" s="7" t="str">
        <f t="shared" si="98"/>
        <v>@Address ,</v>
      </c>
      <c r="AB36" s="7" t="str">
        <f t="shared" si="99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00"/>
        <v>11</v>
      </c>
      <c r="AH36" s="7" t="str">
        <f t="shared" si="101"/>
        <v>`DisableTerminationOnLimit`</v>
      </c>
      <c r="AI36" s="7" t="str">
        <f t="shared" si="102"/>
        <v>`DisableTerminationOnLimit` int(11) DEFAULT NULL ,</v>
      </c>
      <c r="AJ36" s="7" t="str">
        <f t="shared" si="103"/>
        <v>@DisableTerminationOnLimit ,</v>
      </c>
      <c r="AK36" s="7" t="str">
        <f t="shared" si="104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42"/>
        <v>12,5</v>
      </c>
      <c r="DT36" s="7" t="str">
        <f t="shared" si="143"/>
        <v>`DEBT`</v>
      </c>
      <c r="DU36" s="7" t="str">
        <f t="shared" si="144"/>
        <v>`DEBT` decimal(12,5) DEFAULT NULL ,</v>
      </c>
      <c r="DV36" s="7" t="str">
        <f t="shared" si="145"/>
        <v>@DEBT ,</v>
      </c>
      <c r="DW36" s="7" t="str">
        <f t="shared" si="146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71"/>
        <v>`TESTING`</v>
      </c>
      <c r="GL36" s="7" t="str">
        <f t="shared" si="172"/>
        <v>`TESTING` int(11) DEFAULT NULL ,</v>
      </c>
      <c r="GM36" s="7" t="str">
        <f t="shared" si="173"/>
        <v>@Testing ,</v>
      </c>
      <c r="GN36" s="7" t="str">
        <f t="shared" si="174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84"/>
        <v>`TESTSTATE`</v>
      </c>
      <c r="HS36" s="7" t="str">
        <f t="shared" si="185"/>
        <v>`TESTSTATE` varchar(255) DEFAULT NULL ,</v>
      </c>
      <c r="HT36" s="7" t="str">
        <f t="shared" si="186"/>
        <v>@TestState ,</v>
      </c>
      <c r="HU36" s="7" t="str">
        <f t="shared" si="187"/>
        <v>TESTSTATE=@TestState ,</v>
      </c>
    </row>
    <row r="37" spans="2:469" x14ac:dyDescent="0.2">
      <c r="B37" s="7" t="s">
        <v>152</v>
      </c>
      <c r="C37" s="7" t="s">
        <v>160</v>
      </c>
      <c r="D37" s="7" t="s">
        <v>160</v>
      </c>
      <c r="E37" s="7" t="str">
        <f t="shared" si="87"/>
        <v>11</v>
      </c>
      <c r="F37" s="7" t="str">
        <f t="shared" si="88"/>
        <v>`AllowUsageTransfer`</v>
      </c>
      <c r="G37" s="7" t="str">
        <f t="shared" si="89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90"/>
        <v>11</v>
      </c>
      <c r="N37" s="7" t="str">
        <f t="shared" si="91"/>
        <v>`DeliveryDepoID`</v>
      </c>
      <c r="O37" s="7" t="str">
        <f t="shared" si="92"/>
        <v>`DeliveryDepoID` int(11) DEFAULT NULL</v>
      </c>
      <c r="P37" s="7" t="s">
        <v>168</v>
      </c>
      <c r="Q37" s="7" t="str">
        <f t="shared" si="93"/>
        <v>@DeliveryDepoID</v>
      </c>
      <c r="R37" s="7" t="s">
        <v>168</v>
      </c>
      <c r="S37" s="7" t="str">
        <f t="shared" si="94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95"/>
        <v>11</v>
      </c>
      <c r="Y37" s="7" t="str">
        <f t="shared" si="96"/>
        <v>`TechRegionID`</v>
      </c>
      <c r="Z37" s="7" t="str">
        <f t="shared" si="97"/>
        <v>`TechRegionID` int(11) DEFAULT NULL ,</v>
      </c>
      <c r="AA37" s="7" t="str">
        <f t="shared" si="98"/>
        <v>@TechRegionID ,</v>
      </c>
      <c r="AB37" s="7" t="str">
        <f t="shared" si="99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00"/>
        <v>11</v>
      </c>
      <c r="AH37" s="7" t="str">
        <f t="shared" si="101"/>
        <v>`AllowUsageTransfer`</v>
      </c>
      <c r="AI37" s="7" t="str">
        <f t="shared" si="102"/>
        <v>`AllowUsageTransfer` int(11) DEFAULT NULL ,</v>
      </c>
      <c r="AJ37" s="7" t="str">
        <f t="shared" si="103"/>
        <v>@AllowUsageTransfer ,</v>
      </c>
      <c r="AK37" s="7" t="str">
        <f t="shared" si="104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42"/>
        <v>12,5</v>
      </c>
      <c r="DT37" s="7" t="str">
        <f t="shared" si="143"/>
        <v>`Avance`</v>
      </c>
      <c r="DU37" s="7" t="str">
        <f t="shared" si="144"/>
        <v>`Avance` decimal(12,5) DEFAULT NULL ,</v>
      </c>
      <c r="DV37" s="7" t="str">
        <f t="shared" si="145"/>
        <v>@Avance ,</v>
      </c>
      <c r="DW37" s="7" t="str">
        <f t="shared" si="146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84"/>
        <v>`ACTIVITYID`</v>
      </c>
      <c r="HS37" s="7" t="str">
        <f t="shared" si="185"/>
        <v>`ACTIVITYID` int(11) DEFAULT NULL ,</v>
      </c>
      <c r="HT37" s="7" t="str">
        <f t="shared" si="186"/>
        <v>@ActivityID ,</v>
      </c>
      <c r="HU37" s="7" t="str">
        <f t="shared" si="187"/>
        <v>ACTIVITYID=@ActivityID ,</v>
      </c>
    </row>
    <row r="38" spans="2:469" x14ac:dyDescent="0.2">
      <c r="B38" s="7" t="s">
        <v>153</v>
      </c>
      <c r="C38" s="7" t="s">
        <v>160</v>
      </c>
      <c r="D38" s="7" t="s">
        <v>160</v>
      </c>
      <c r="E38" s="7" t="str">
        <f t="shared" si="87"/>
        <v>11</v>
      </c>
      <c r="F38" s="7" t="str">
        <f t="shared" si="88"/>
        <v>`vCutPeriod`</v>
      </c>
      <c r="G38" s="7" t="str">
        <f t="shared" si="89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90"/>
        <v>11</v>
      </c>
      <c r="N38" s="7" t="str">
        <f t="shared" si="91"/>
        <v>`RegionID`</v>
      </c>
      <c r="O38" s="7" t="str">
        <f t="shared" si="92"/>
        <v>`RegionID` int(11) DEFAULT NULL</v>
      </c>
      <c r="P38" s="7" t="s">
        <v>168</v>
      </c>
      <c r="Q38" s="7" t="str">
        <f t="shared" si="93"/>
        <v>@RegionID</v>
      </c>
      <c r="R38" s="7" t="s">
        <v>168</v>
      </c>
      <c r="S38" s="7" t="str">
        <f t="shared" si="94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95"/>
        <v>11</v>
      </c>
      <c r="Y38" s="7" t="str">
        <f t="shared" si="96"/>
        <v>`KeyAccountManagerID`</v>
      </c>
      <c r="Z38" s="7" t="str">
        <f t="shared" si="97"/>
        <v>`KeyAccountManagerID` int(11) DEFAULT NULL ,</v>
      </c>
      <c r="AA38" s="7" t="str">
        <f t="shared" si="98"/>
        <v>@KeyAccountManagerID ,</v>
      </c>
      <c r="AB38" s="7" t="str">
        <f t="shared" si="99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00"/>
        <v>11</v>
      </c>
      <c r="AH38" s="7" t="str">
        <f t="shared" si="101"/>
        <v>`vCutPeriod`</v>
      </c>
      <c r="AI38" s="7" t="str">
        <f t="shared" si="102"/>
        <v>`vCutPeriod` int(11) DEFAULT NULL ,</v>
      </c>
      <c r="AJ38" s="7" t="str">
        <f t="shared" si="103"/>
        <v>@vCutPeriod ,</v>
      </c>
      <c r="AK38" s="7" t="str">
        <f t="shared" si="104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42"/>
        <v>12,5</v>
      </c>
      <c r="DT38" s="7" t="str">
        <f t="shared" si="143"/>
        <v>`AvanceUse`</v>
      </c>
      <c r="DU38" s="7" t="str">
        <f t="shared" si="144"/>
        <v>`AvanceUse` decimal(12,5) DEFAULT NULL ,</v>
      </c>
      <c r="DV38" s="7" t="str">
        <f t="shared" si="145"/>
        <v>@AvanceUse ,</v>
      </c>
      <c r="DW38" s="7" t="str">
        <f t="shared" si="146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84"/>
        <v>`GLOBALTICKET`</v>
      </c>
      <c r="HS38" s="7" t="str">
        <f t="shared" si="185"/>
        <v>`GLOBALTICKET` int(11) DEFAULT NULL ,</v>
      </c>
      <c r="HT38" s="7" t="str">
        <f t="shared" si="186"/>
        <v>@GlobalTicket ,</v>
      </c>
      <c r="HU38" s="7" t="str">
        <f t="shared" si="187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</row>
    <row r="39" spans="2:469" x14ac:dyDescent="0.2">
      <c r="B39" s="7" t="s">
        <v>154</v>
      </c>
      <c r="C39" s="7" t="s">
        <v>160</v>
      </c>
      <c r="D39" s="7" t="s">
        <v>160</v>
      </c>
      <c r="E39" s="7" t="str">
        <f t="shared" si="87"/>
        <v>11</v>
      </c>
      <c r="F39" s="7" t="str">
        <f t="shared" si="88"/>
        <v>`vSplit`</v>
      </c>
      <c r="G39" s="7" t="str">
        <f t="shared" si="89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90"/>
        <v>11</v>
      </c>
      <c r="N39" s="7" t="str">
        <f t="shared" si="91"/>
        <v>`Active`</v>
      </c>
      <c r="O39" s="7" t="str">
        <f t="shared" si="92"/>
        <v>`Active` int(11) DEFAULT NULL</v>
      </c>
      <c r="P39" s="7" t="s">
        <v>168</v>
      </c>
      <c r="Q39" s="7" t="str">
        <f t="shared" si="93"/>
        <v>@Active</v>
      </c>
      <c r="R39" s="7" t="s">
        <v>168</v>
      </c>
      <c r="S39" s="7" t="str">
        <f t="shared" si="94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95"/>
        <v>255</v>
      </c>
      <c r="Y39" s="7" t="str">
        <f t="shared" si="96"/>
        <v>`ParentExcludeServiceClasses`</v>
      </c>
      <c r="Z39" s="7" t="str">
        <f t="shared" si="97"/>
        <v>`ParentExcludeServiceClasses` varchar(255) DEFAULT NULL ,</v>
      </c>
      <c r="AA39" s="7" t="str">
        <f t="shared" si="98"/>
        <v>@ParentExcludeServiceClasses ,</v>
      </c>
      <c r="AB39" s="7" t="str">
        <f t="shared" si="99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00"/>
        <v>11</v>
      </c>
      <c r="AH39" s="7" t="str">
        <f t="shared" si="101"/>
        <v>`vSplit`</v>
      </c>
      <c r="AI39" s="7" t="str">
        <f t="shared" si="102"/>
        <v>`vSplit` int(11) DEFAULT NULL ,</v>
      </c>
      <c r="AJ39" s="7" t="str">
        <f t="shared" si="103"/>
        <v>@vSplit ,</v>
      </c>
      <c r="AK39" s="7" t="str">
        <f t="shared" si="104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42"/>
        <v>12,5</v>
      </c>
      <c r="DT39" s="7" t="str">
        <f t="shared" si="143"/>
        <v>`VATPercent`</v>
      </c>
      <c r="DU39" s="7" t="str">
        <f t="shared" si="144"/>
        <v>`VATPercent` decimal(12,5) DEFAULT NULL ,</v>
      </c>
      <c r="DV39" s="7" t="str">
        <f t="shared" si="145"/>
        <v>@VATPercent ,</v>
      </c>
      <c r="DW39" s="7" t="str">
        <f t="shared" si="146"/>
        <v>VATPercent=@VATPercent ,</v>
      </c>
    </row>
    <row r="40" spans="2:469" x14ac:dyDescent="0.2">
      <c r="B40" s="7" t="s">
        <v>155</v>
      </c>
      <c r="C40" s="7" t="s">
        <v>160</v>
      </c>
      <c r="D40" s="7" t="s">
        <v>160</v>
      </c>
      <c r="E40" s="7" t="str">
        <f t="shared" si="87"/>
        <v>11</v>
      </c>
      <c r="F40" s="7" t="str">
        <f t="shared" si="88"/>
        <v>`vCutPeriodNot`</v>
      </c>
      <c r="G40" s="7" t="str">
        <f t="shared" si="89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90"/>
        <v/>
      </c>
      <c r="N40" s="7" t="str">
        <f t="shared" si="91"/>
        <v>`ActiveTill`</v>
      </c>
      <c r="O40" s="7" t="str">
        <f t="shared" si="92"/>
        <v>`ActiveTill` datetime() DEFAULT NULL</v>
      </c>
      <c r="P40" s="7" t="s">
        <v>168</v>
      </c>
      <c r="Q40" s="7" t="str">
        <f t="shared" si="93"/>
        <v>@ActiveTill</v>
      </c>
      <c r="R40" s="7" t="s">
        <v>168</v>
      </c>
      <c r="S40" s="7" t="str">
        <f t="shared" si="94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95"/>
        <v>11</v>
      </c>
      <c r="Y40" s="7" t="str">
        <f t="shared" si="96"/>
        <v>`Locked`</v>
      </c>
      <c r="Z40" s="7" t="str">
        <f t="shared" si="97"/>
        <v>`Locked` int(11) DEFAULT NULL ,</v>
      </c>
      <c r="AA40" s="7" t="str">
        <f t="shared" si="98"/>
        <v>@Locked ,</v>
      </c>
      <c r="AB40" s="7" t="str">
        <f t="shared" si="99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00"/>
        <v>11</v>
      </c>
      <c r="AH40" s="7" t="str">
        <f t="shared" si="101"/>
        <v>`vCutPeriodNot`</v>
      </c>
      <c r="AI40" s="7" t="str">
        <f t="shared" si="102"/>
        <v>`vCutPeriodNot` int(11) DEFAULT NULL ,</v>
      </c>
      <c r="AJ40" s="7" t="str">
        <f t="shared" si="103"/>
        <v>@vCutPeriodNot ,</v>
      </c>
      <c r="AK40" s="7" t="str">
        <f t="shared" si="104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42"/>
        <v>255</v>
      </c>
      <c r="DT40" s="7" t="str">
        <f t="shared" si="143"/>
        <v>`CREATOR`</v>
      </c>
      <c r="DU40" s="7" t="str">
        <f t="shared" si="144"/>
        <v>`CREATOR` varchar(255) DEFAULT NULL ,</v>
      </c>
      <c r="DV40" s="7" t="str">
        <f t="shared" si="145"/>
        <v>@CREATOR ,</v>
      </c>
      <c r="DW40" s="7" t="str">
        <f t="shared" si="146"/>
        <v>CREATOR=@CREATOR ,</v>
      </c>
    </row>
    <row r="41" spans="2:469" x14ac:dyDescent="0.2">
      <c r="B41" s="7" t="s">
        <v>156</v>
      </c>
      <c r="C41" s="7" t="s">
        <v>160</v>
      </c>
      <c r="D41" s="7" t="s">
        <v>160</v>
      </c>
      <c r="E41" s="7" t="str">
        <f t="shared" si="87"/>
        <v>11</v>
      </c>
      <c r="F41" s="7" t="str">
        <f t="shared" si="88"/>
        <v>`vSplitNot`</v>
      </c>
      <c r="G41" s="7" t="str">
        <f t="shared" si="89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90"/>
        <v>11</v>
      </c>
      <c r="N41" s="7" t="str">
        <f t="shared" si="91"/>
        <v>`CompanyGroupID`</v>
      </c>
      <c r="O41" s="7" t="str">
        <f t="shared" si="92"/>
        <v>`CompanyGroupID` int(11) DEFAULT NULL</v>
      </c>
      <c r="P41" s="7" t="s">
        <v>168</v>
      </c>
      <c r="Q41" s="7" t="str">
        <f t="shared" si="93"/>
        <v>@CompanyGroupID</v>
      </c>
      <c r="R41" s="7" t="s">
        <v>168</v>
      </c>
      <c r="S41" s="7" t="str">
        <f t="shared" si="94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00"/>
        <v>11</v>
      </c>
      <c r="AH41" s="7" t="str">
        <f t="shared" si="101"/>
        <v>`vSplitNot`</v>
      </c>
      <c r="AI41" s="7" t="str">
        <f t="shared" si="102"/>
        <v>`vSplitNot` int(11) DEFAULT NULL ,</v>
      </c>
      <c r="AJ41" s="7" t="str">
        <f t="shared" si="103"/>
        <v>@vSplitNot ,</v>
      </c>
      <c r="AK41" s="7" t="str">
        <f t="shared" si="104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42"/>
        <v/>
      </c>
      <c r="DT41" s="7" t="str">
        <f t="shared" si="143"/>
        <v>`PRNCOUNT`</v>
      </c>
      <c r="DU41" s="7" t="str">
        <f t="shared" si="144"/>
        <v>`PRNCOUNT` smallint() DEFAULT NULL ,</v>
      </c>
      <c r="DV41" s="7" t="str">
        <f t="shared" si="145"/>
        <v>@PRNCOUNT ,</v>
      </c>
      <c r="DW41" s="7" t="str">
        <f t="shared" si="146"/>
        <v>PRNCOUNT=@PRNCOUNT ,</v>
      </c>
    </row>
    <row r="42" spans="2:469" x14ac:dyDescent="0.2">
      <c r="B42" s="7" t="s">
        <v>157</v>
      </c>
      <c r="C42" s="7" t="s">
        <v>160</v>
      </c>
      <c r="D42" s="7" t="s">
        <v>160</v>
      </c>
      <c r="E42" s="7" t="str">
        <f t="shared" si="87"/>
        <v>11</v>
      </c>
      <c r="F42" s="7" t="str">
        <f t="shared" si="88"/>
        <v>`FeeID`</v>
      </c>
      <c r="G42" s="7" t="str">
        <f t="shared" si="89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90"/>
        <v>11</v>
      </c>
      <c r="N42" s="7" t="str">
        <f t="shared" si="91"/>
        <v>`IssuesProformaInv`</v>
      </c>
      <c r="O42" s="7" t="str">
        <f t="shared" si="92"/>
        <v>`IssuesProformaInv` int(11) DEFAULT NULL</v>
      </c>
      <c r="P42" s="7" t="s">
        <v>168</v>
      </c>
      <c r="Q42" s="7" t="str">
        <f t="shared" si="93"/>
        <v>@IssuesProformaInv</v>
      </c>
      <c r="R42" s="7" t="s">
        <v>168</v>
      </c>
      <c r="S42" s="7" t="str">
        <f t="shared" si="94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00"/>
        <v>11</v>
      </c>
      <c r="AH42" s="7" t="str">
        <f t="shared" si="101"/>
        <v>`FeeID`</v>
      </c>
      <c r="AI42" s="7" t="str">
        <f t="shared" si="102"/>
        <v>`FeeID` int(11) DEFAULT NULL ,</v>
      </c>
      <c r="AJ42" s="7" t="str">
        <f t="shared" si="103"/>
        <v>@FeeID ,</v>
      </c>
      <c r="AK42" s="7" t="str">
        <f t="shared" si="104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42"/>
        <v/>
      </c>
      <c r="DT42" s="7" t="str">
        <f t="shared" si="143"/>
        <v>`BEGDATE`</v>
      </c>
      <c r="DU42" s="7" t="str">
        <f t="shared" si="144"/>
        <v>`BEGDATE` datetime() DEFAULT NULL ,</v>
      </c>
      <c r="DV42" s="7" t="str">
        <f t="shared" si="145"/>
        <v>@BEGDATE ,</v>
      </c>
      <c r="DW42" s="7" t="str">
        <f t="shared" si="146"/>
        <v>BEGDATE=@BEGDATE ,</v>
      </c>
    </row>
    <row r="43" spans="2:469" x14ac:dyDescent="0.2">
      <c r="B43" s="7" t="s">
        <v>158</v>
      </c>
      <c r="C43" s="7" t="s">
        <v>161</v>
      </c>
      <c r="D43" s="7" t="s">
        <v>167</v>
      </c>
      <c r="E43" s="7" t="str">
        <f t="shared" si="87"/>
        <v>255</v>
      </c>
      <c r="F43" s="7" t="str">
        <f t="shared" si="88"/>
        <v>`UsagePeriodics`</v>
      </c>
      <c r="G43" s="7" t="str">
        <f t="shared" si="89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90"/>
        <v>11</v>
      </c>
      <c r="N43" s="7" t="str">
        <f t="shared" si="91"/>
        <v>`IssuesVATInv`</v>
      </c>
      <c r="O43" s="7" t="str">
        <f t="shared" si="92"/>
        <v>`IssuesVATInv` int(11) DEFAULT NULL</v>
      </c>
      <c r="P43" s="7" t="s">
        <v>168</v>
      </c>
      <c r="Q43" s="7" t="str">
        <f t="shared" si="93"/>
        <v>@IssuesVATInv</v>
      </c>
      <c r="R43" s="7" t="s">
        <v>168</v>
      </c>
      <c r="S43" s="7" t="str">
        <f t="shared" si="94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00"/>
        <v>255</v>
      </c>
      <c r="AH43" s="7" t="str">
        <f t="shared" si="101"/>
        <v>`UsagePeriodics`</v>
      </c>
      <c r="AI43" s="7" t="str">
        <f t="shared" si="102"/>
        <v>`UsagePeriodics` varchar(255) DEFAULT NULL ,</v>
      </c>
      <c r="AJ43" s="7" t="str">
        <f t="shared" si="103"/>
        <v>@UsagePeriodics ,</v>
      </c>
      <c r="AK43" s="7" t="str">
        <f t="shared" si="104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42"/>
        <v/>
      </c>
      <c r="DT43" s="7" t="str">
        <f t="shared" si="143"/>
        <v>`ENDDATE`</v>
      </c>
      <c r="DU43" s="7" t="str">
        <f t="shared" si="144"/>
        <v>`ENDDATE` datetime() DEFAULT NULL ,</v>
      </c>
      <c r="DV43" s="7" t="str">
        <f t="shared" si="145"/>
        <v>@ENDDATE ,</v>
      </c>
      <c r="DW43" s="7" t="str">
        <f t="shared" si="146"/>
        <v>ENDDATE=@ENDDATE ,</v>
      </c>
    </row>
    <row r="44" spans="2:469" x14ac:dyDescent="0.2">
      <c r="J44" s="7" t="s">
        <v>0</v>
      </c>
      <c r="K44" s="7" t="s">
        <v>44</v>
      </c>
      <c r="L44" s="7" t="s">
        <v>167</v>
      </c>
      <c r="M44" s="7" t="str">
        <f t="shared" si="90"/>
        <v>255</v>
      </c>
      <c r="N44" s="7" t="str">
        <f t="shared" si="91"/>
        <v>`ID_OLD`</v>
      </c>
      <c r="O44" s="7" t="str">
        <f t="shared" si="92"/>
        <v>`ID_OLD` varchar(255) DEFAULT NULL</v>
      </c>
      <c r="P44" s="7" t="s">
        <v>168</v>
      </c>
      <c r="Q44" s="7" t="str">
        <f t="shared" si="93"/>
        <v>@ID_OLD</v>
      </c>
      <c r="R44" s="7" t="s">
        <v>168</v>
      </c>
      <c r="S44" s="7" t="str">
        <f t="shared" si="94"/>
        <v>ID_OLD=@ID_OLD,</v>
      </c>
      <c r="AE44" s="7" t="s">
        <v>170</v>
      </c>
      <c r="AF44" s="7" t="s">
        <v>160</v>
      </c>
      <c r="AG44" s="7" t="str">
        <f t="shared" si="100"/>
        <v>11</v>
      </c>
      <c r="AH44" s="7" t="str">
        <f t="shared" si="101"/>
        <v>`AllowOnline`</v>
      </c>
      <c r="AI44" s="7" t="str">
        <f t="shared" si="102"/>
        <v>`AllowOnline` int(11) DEFAULT NULL ,</v>
      </c>
      <c r="AJ44" s="7" t="str">
        <f t="shared" si="103"/>
        <v>@AllowOnline ,</v>
      </c>
      <c r="AK44" s="7" t="str">
        <f t="shared" si="104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42"/>
        <v>11</v>
      </c>
      <c r="DT44" s="7" t="str">
        <f t="shared" si="143"/>
        <v>`SAPExported`</v>
      </c>
      <c r="DU44" s="7" t="str">
        <f t="shared" si="144"/>
        <v>`SAPExported` int(11) DEFAULT NULL ,</v>
      </c>
      <c r="DV44" s="7" t="str">
        <f t="shared" si="145"/>
        <v>@SAPExported ,</v>
      </c>
      <c r="DW44" s="7" t="str">
        <f t="shared" si="146"/>
        <v>SAPExported=@SAPExported ,</v>
      </c>
    </row>
    <row r="45" spans="2:469" x14ac:dyDescent="0.2">
      <c r="J45" s="7" t="s">
        <v>0</v>
      </c>
      <c r="K45" s="7" t="s">
        <v>45</v>
      </c>
      <c r="L45" s="7" t="s">
        <v>163</v>
      </c>
      <c r="M45" s="7" t="str">
        <f t="shared" si="90"/>
        <v/>
      </c>
      <c r="N45" s="7" t="str">
        <f t="shared" si="91"/>
        <v>`UPDDATE`</v>
      </c>
      <c r="O45" s="7" t="str">
        <f t="shared" si="92"/>
        <v>`UPDDATE` datetime() DEFAULT NULL</v>
      </c>
      <c r="P45" s="7" t="s">
        <v>168</v>
      </c>
      <c r="Q45" s="7" t="str">
        <f t="shared" si="93"/>
        <v>@UPDDATE</v>
      </c>
      <c r="R45" s="7" t="s">
        <v>168</v>
      </c>
      <c r="S45" s="7" t="str">
        <f t="shared" si="94"/>
        <v>UPDDATE=@UPDDATE,</v>
      </c>
      <c r="AE45" s="7" t="s">
        <v>171</v>
      </c>
      <c r="AF45" s="7" t="s">
        <v>160</v>
      </c>
      <c r="AG45" s="7" t="str">
        <f t="shared" si="100"/>
        <v>11</v>
      </c>
      <c r="AH45" s="7" t="str">
        <f t="shared" si="101"/>
        <v>`AllowFuturePeriodActivation`</v>
      </c>
      <c r="AI45" s="7" t="str">
        <f t="shared" si="102"/>
        <v>`AllowFuturePeriodActivation` int(11) DEFAULT NULL ,</v>
      </c>
      <c r="AJ45" s="7" t="str">
        <f t="shared" si="103"/>
        <v>@AllowFuturePeriodActivation ,</v>
      </c>
      <c r="AK45" s="7" t="str">
        <f t="shared" si="104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42"/>
        <v>11</v>
      </c>
      <c r="DT45" s="7" t="str">
        <f t="shared" si="143"/>
        <v>`PaymentID`</v>
      </c>
      <c r="DU45" s="7" t="str">
        <f t="shared" si="144"/>
        <v>`PaymentID` int(11) DEFAULT NULL ,</v>
      </c>
      <c r="DV45" s="7" t="str">
        <f t="shared" si="145"/>
        <v>@PaymentID ,</v>
      </c>
      <c r="DW45" s="7" t="str">
        <f t="shared" si="146"/>
        <v>PaymentID=@PaymentID ,</v>
      </c>
    </row>
    <row r="46" spans="2:469" x14ac:dyDescent="0.2">
      <c r="J46" s="7" t="s">
        <v>0</v>
      </c>
      <c r="K46" s="7" t="s">
        <v>46</v>
      </c>
      <c r="L46" s="7" t="s">
        <v>160</v>
      </c>
      <c r="M46" s="7" t="str">
        <f t="shared" si="90"/>
        <v>11</v>
      </c>
      <c r="N46" s="7" t="str">
        <f t="shared" si="91"/>
        <v>`USERID`</v>
      </c>
      <c r="O46" s="7" t="str">
        <f t="shared" si="92"/>
        <v>`USERID` int(11) DEFAULT NULL</v>
      </c>
      <c r="P46" s="7" t="s">
        <v>168</v>
      </c>
      <c r="Q46" s="7" t="str">
        <f t="shared" si="93"/>
        <v>@USERID</v>
      </c>
      <c r="R46" s="7" t="s">
        <v>168</v>
      </c>
      <c r="S46" s="7" t="str">
        <f t="shared" si="94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42"/>
        <v>255</v>
      </c>
      <c r="DT46" s="7" t="str">
        <f t="shared" si="143"/>
        <v>`Currency`</v>
      </c>
      <c r="DU46" s="7" t="str">
        <f t="shared" si="144"/>
        <v>`Currency` varchar(255) DEFAULT NULL ,</v>
      </c>
      <c r="DV46" s="7" t="str">
        <f t="shared" si="145"/>
        <v>@Currency ,</v>
      </c>
      <c r="DW46" s="7" t="str">
        <f t="shared" si="146"/>
        <v>Currency=@Currency ,</v>
      </c>
    </row>
    <row r="47" spans="2:469" x14ac:dyDescent="0.2">
      <c r="J47" s="7" t="s">
        <v>0</v>
      </c>
      <c r="K47" s="7" t="s">
        <v>47</v>
      </c>
      <c r="L47" s="7" t="s">
        <v>167</v>
      </c>
      <c r="M47" s="7" t="str">
        <f t="shared" si="90"/>
        <v>255</v>
      </c>
      <c r="N47" s="7" t="str">
        <f t="shared" si="91"/>
        <v>`MOLRegistrationAddress`</v>
      </c>
      <c r="O47" s="7" t="str">
        <f t="shared" si="92"/>
        <v>`MOLRegistrationAddress` varchar(255) DEFAULT NULL</v>
      </c>
      <c r="P47" s="7" t="s">
        <v>168</v>
      </c>
      <c r="Q47" s="7" t="str">
        <f t="shared" si="93"/>
        <v>@MOLRegistrationAddress</v>
      </c>
      <c r="R47" s="7" t="s">
        <v>168</v>
      </c>
      <c r="S47" s="7" t="str">
        <f t="shared" si="94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42"/>
        <v>255</v>
      </c>
      <c r="DT47" s="7" t="str">
        <f t="shared" si="143"/>
        <v>`OriginalCurrency`</v>
      </c>
      <c r="DU47" s="7" t="str">
        <f t="shared" si="144"/>
        <v>`OriginalCurrency` varchar(255) DEFAULT NULL ,</v>
      </c>
      <c r="DV47" s="7" t="str">
        <f t="shared" si="145"/>
        <v>@OriginalCurrency ,</v>
      </c>
      <c r="DW47" s="7" t="str">
        <f t="shared" si="146"/>
        <v>OriginalCurrency=@OriginalCurrency ,</v>
      </c>
    </row>
    <row r="48" spans="2:469" x14ac:dyDescent="0.2">
      <c r="DP48" s="7" t="s">
        <v>253</v>
      </c>
      <c r="DQ48" s="7" t="s">
        <v>293</v>
      </c>
      <c r="DR48" s="7" t="s">
        <v>166</v>
      </c>
      <c r="DS48" s="7" t="str">
        <f t="shared" si="142"/>
        <v>12,5</v>
      </c>
      <c r="DT48" s="7" t="str">
        <f t="shared" si="143"/>
        <v>`Rate`</v>
      </c>
      <c r="DU48" s="7" t="str">
        <f t="shared" si="144"/>
        <v>`Rate` decimal(12,5) DEFAULT NULL ,</v>
      </c>
      <c r="DV48" s="7" t="str">
        <f t="shared" si="145"/>
        <v>@Rate ,</v>
      </c>
      <c r="DW48" s="7" t="str">
        <f t="shared" si="146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42"/>
        <v>255</v>
      </c>
      <c r="DT49" s="7" t="str">
        <f t="shared" si="143"/>
        <v>`ID_OLD`</v>
      </c>
      <c r="DU49" s="7" t="str">
        <f t="shared" si="144"/>
        <v>`ID_OLD` varchar(255) DEFAULT NULL ,</v>
      </c>
      <c r="DV49" s="7" t="str">
        <f t="shared" si="145"/>
        <v>@ID_OLD ,</v>
      </c>
      <c r="DW49" s="7" t="str">
        <f t="shared" si="146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42"/>
        <v/>
      </c>
      <c r="DT50" s="7" t="str">
        <f t="shared" si="143"/>
        <v>`UPDDATE`</v>
      </c>
      <c r="DU50" s="7" t="str">
        <f t="shared" si="144"/>
        <v>`UPDDATE` datetime() DEFAULT NULL ,</v>
      </c>
      <c r="DV50" s="7" t="str">
        <f t="shared" si="145"/>
        <v>@UPDDATE ,</v>
      </c>
      <c r="DW50" s="7" t="str">
        <f t="shared" si="146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42"/>
        <v>11</v>
      </c>
      <c r="DT51" s="7" t="str">
        <f t="shared" si="143"/>
        <v>`USERID`</v>
      </c>
      <c r="DU51" s="7" t="str">
        <f t="shared" si="144"/>
        <v>`USERID` int(11) DEFAULT NULL ,</v>
      </c>
      <c r="DV51" s="7" t="str">
        <f t="shared" si="145"/>
        <v>@USERID ,</v>
      </c>
      <c r="DW51" s="7" t="str">
        <f t="shared" si="146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42"/>
        <v/>
      </c>
      <c r="DT52" s="7" t="str">
        <f t="shared" si="143"/>
        <v>`DueDate`</v>
      </c>
      <c r="DU52" s="7" t="str">
        <f t="shared" si="144"/>
        <v>`DueDate` datetime() DEFAULT NULL ,</v>
      </c>
      <c r="DV52" s="7" t="str">
        <f t="shared" si="145"/>
        <v>@DueDate ,</v>
      </c>
      <c r="DW52" s="7" t="str">
        <f t="shared" si="146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42"/>
        <v>12,5</v>
      </c>
      <c r="DT53" s="7" t="str">
        <f t="shared" si="143"/>
        <v>`InvNo`</v>
      </c>
      <c r="DU53" s="7" t="str">
        <f t="shared" si="144"/>
        <v>`InvNo` decimal(12,5) DEFAULT NULL ,</v>
      </c>
      <c r="DV53" s="7" t="str">
        <f t="shared" si="145"/>
        <v>@InvNo ,</v>
      </c>
      <c r="DW53" s="7" t="str">
        <f t="shared" si="146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2019-12-20T15:21:40Z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