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mir\Documents\EGAR\iVolatility\"/>
    </mc:Choice>
  </mc:AlternateContent>
  <xr:revisionPtr revIDLastSave="0" documentId="13_ncr:1_{7E8976A3-23FA-4AAA-B05F-D1E3ADBE6191}" xr6:coauthVersionLast="47" xr6:coauthVersionMax="47" xr10:uidLastSave="{00000000-0000-0000-0000-000000000000}"/>
  <bookViews>
    <workbookView xWindow="3120" yWindow="2040" windowWidth="23520" windowHeight="14160" activeTab="5" xr2:uid="{111A2307-C329-4C69-BEEF-2CCABE7AAEE9}"/>
  </bookViews>
  <sheets>
    <sheet name="MAIN" sheetId="12" r:id="rId1"/>
    <sheet name="Charts" sheetId="7" r:id="rId2"/>
    <sheet name="Sheet3" sheetId="8" r:id="rId3"/>
    <sheet name="stock-prices" sheetId="4" r:id="rId4"/>
    <sheet name="table_ivx" sheetId="6" r:id="rId5"/>
    <sheet name="PARAMS" sheetId="1" r:id="rId6"/>
  </sheets>
  <definedNames>
    <definedName name="ExternalData_1" localSheetId="3" hidden="1">'stock-prices'!$A$1:$J$253</definedName>
    <definedName name="ExternalData_2" localSheetId="4" hidden="1">table_ivx!$A$1:$J$253</definedName>
    <definedName name="ticker_list">Table3[#All]</definedName>
  </definedName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B5" i="1" l="1"/>
  <c r="B6" i="1"/>
  <c r="B7" i="1"/>
  <c r="B8" i="1"/>
  <c r="B9" i="1"/>
  <c r="B10" i="1"/>
  <c r="B11" i="1"/>
  <c r="B12" i="1"/>
  <c r="B13" i="1"/>
  <c r="D10" i="12"/>
  <c r="C10" i="12"/>
  <c r="B10" i="12"/>
  <c r="A10" i="12"/>
  <c r="G9" i="12"/>
  <c r="F9" i="12"/>
  <c r="E9" i="12"/>
  <c r="D9" i="12"/>
  <c r="C9" i="12"/>
  <c r="B9" i="12"/>
  <c r="A9" i="12"/>
  <c r="G8" i="12"/>
  <c r="F8" i="12"/>
  <c r="E8" i="12"/>
  <c r="D8" i="12"/>
  <c r="C8" i="12"/>
  <c r="B8" i="12"/>
  <c r="K2" i="12" s="1"/>
  <c r="A8" i="12"/>
  <c r="G7" i="12"/>
  <c r="F7" i="12"/>
  <c r="E7" i="12"/>
  <c r="D7" i="12"/>
  <c r="C7" i="12"/>
  <c r="B7" i="12"/>
  <c r="A7" i="12"/>
  <c r="G6" i="12"/>
  <c r="F6" i="12"/>
  <c r="E6" i="12"/>
  <c r="D6" i="12"/>
  <c r="C6" i="12"/>
  <c r="B6" i="12"/>
  <c r="A6" i="12"/>
  <c r="G5" i="12"/>
  <c r="F5" i="12"/>
  <c r="E5" i="12"/>
  <c r="D5" i="12"/>
  <c r="C5" i="12"/>
  <c r="B5" i="12"/>
  <c r="A5" i="12"/>
  <c r="G4" i="12"/>
  <c r="F4" i="12"/>
  <c r="E4" i="12"/>
  <c r="D4" i="12"/>
  <c r="C4" i="12"/>
  <c r="B4" i="12"/>
  <c r="A4" i="12"/>
  <c r="G3" i="12"/>
  <c r="F3" i="12"/>
  <c r="E3" i="12"/>
  <c r="D3" i="12"/>
  <c r="C3" i="12"/>
  <c r="B3" i="12"/>
  <c r="A3" i="12"/>
  <c r="G2" i="12"/>
  <c r="P2" i="12" s="1"/>
  <c r="F2" i="12"/>
  <c r="O2" i="12" s="1"/>
  <c r="E2" i="12"/>
  <c r="N2" i="12" s="1"/>
  <c r="D2" i="12"/>
  <c r="M2" i="12" s="1"/>
  <c r="C2" i="12"/>
  <c r="L2" i="12" s="1"/>
  <c r="B2" i="12"/>
  <c r="A2" i="12"/>
  <c r="A1" i="12"/>
  <c r="H43" i="8"/>
  <c r="H44" i="8"/>
  <c r="H45" i="8"/>
  <c r="H46" i="8"/>
  <c r="H47" i="8"/>
  <c r="H48" i="8"/>
  <c r="H49" i="8"/>
  <c r="H50" i="8"/>
  <c r="H42" i="8"/>
  <c r="G43" i="8"/>
  <c r="G44" i="8"/>
  <c r="G45" i="8"/>
  <c r="G46" i="8"/>
  <c r="G47" i="8"/>
  <c r="G48" i="8"/>
  <c r="G49" i="8"/>
  <c r="G50" i="8"/>
  <c r="G42" i="8"/>
  <c r="F46" i="8"/>
  <c r="F47" i="8"/>
  <c r="F48" i="8"/>
  <c r="F49" i="8"/>
  <c r="F50" i="8"/>
  <c r="F43" i="8"/>
  <c r="F44" i="8"/>
  <c r="F45" i="8"/>
  <c r="F42" i="8"/>
  <c r="E50" i="8"/>
  <c r="E49" i="8"/>
  <c r="E48" i="8"/>
  <c r="E47" i="8"/>
  <c r="E46" i="8"/>
  <c r="E45" i="8"/>
  <c r="E44" i="8"/>
  <c r="E43" i="8"/>
  <c r="E42" i="8"/>
  <c r="C50" i="8"/>
  <c r="C49" i="8"/>
  <c r="C48" i="8"/>
  <c r="C47" i="8"/>
  <c r="C46" i="8"/>
  <c r="C45" i="8"/>
  <c r="C44" i="8"/>
  <c r="C43" i="8"/>
  <c r="C42" i="8"/>
  <c r="B50" i="8"/>
  <c r="B45" i="8"/>
  <c r="B44" i="8"/>
  <c r="B43" i="8"/>
  <c r="B42" i="8"/>
  <c r="A50" i="8"/>
  <c r="A49" i="8"/>
  <c r="A48" i="8"/>
  <c r="A47" i="8"/>
  <c r="A46" i="8"/>
  <c r="A45" i="8"/>
  <c r="A44" i="8"/>
  <c r="A43" i="8"/>
  <c r="A42" i="8"/>
  <c r="E33" i="8"/>
  <c r="D45" i="8" s="1"/>
  <c r="F33" i="8"/>
  <c r="D43" i="8" s="1"/>
  <c r="G33" i="8"/>
  <c r="B38" i="8" s="1"/>
  <c r="F31" i="8"/>
  <c r="B32" i="8"/>
  <c r="C32" i="8"/>
  <c r="D32" i="8"/>
  <c r="E32" i="8"/>
  <c r="F32" i="8"/>
  <c r="G32" i="8"/>
  <c r="H32" i="8"/>
  <c r="I32" i="8"/>
  <c r="J32" i="8"/>
  <c r="C31" i="8"/>
  <c r="C33" i="8" s="1"/>
  <c r="D44" i="8" s="1"/>
  <c r="D31" i="8"/>
  <c r="D33" i="8" s="1"/>
  <c r="D46" i="8" s="1"/>
  <c r="E31" i="8"/>
  <c r="G31" i="8"/>
  <c r="H31" i="8"/>
  <c r="H33" i="8" s="1"/>
  <c r="D47" i="8" s="1"/>
  <c r="I31" i="8"/>
  <c r="I33" i="8" s="1"/>
  <c r="D48" i="8" s="1"/>
  <c r="J31" i="8"/>
  <c r="J33" i="8" s="1"/>
  <c r="D49" i="8" s="1"/>
  <c r="B31" i="8"/>
  <c r="B33" i="8" s="1"/>
  <c r="D42" i="8" s="1"/>
  <c r="A32" i="8"/>
  <c r="A31" i="8"/>
  <c r="C23" i="8"/>
  <c r="D23" i="8"/>
  <c r="B46" i="8" s="1"/>
  <c r="E23" i="8"/>
  <c r="F23" i="8"/>
  <c r="G23" i="8"/>
  <c r="B37" i="8" s="1"/>
  <c r="B39" i="8" s="1"/>
  <c r="H23" i="8"/>
  <c r="B47" i="8" s="1"/>
  <c r="I23" i="8"/>
  <c r="B48" i="8" s="1"/>
  <c r="J23" i="8"/>
  <c r="B49" i="8" s="1"/>
  <c r="B23" i="8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D50" i="8" l="1"/>
  <c r="C8" i="8" l="1"/>
  <c r="D8" i="8"/>
  <c r="E8" i="8"/>
  <c r="F8" i="8"/>
  <c r="G8" i="8"/>
  <c r="H8" i="8"/>
  <c r="I8" i="8"/>
  <c r="J8" i="8"/>
  <c r="B8" i="8"/>
  <c r="C7" i="8"/>
  <c r="D7" i="8"/>
  <c r="E7" i="8"/>
  <c r="F7" i="8"/>
  <c r="G7" i="8"/>
  <c r="H7" i="8"/>
  <c r="I7" i="8"/>
  <c r="J7" i="8"/>
  <c r="B7" i="8"/>
  <c r="K4" i="4"/>
  <c r="L4" i="4"/>
  <c r="M4" i="4"/>
  <c r="N4" i="4"/>
  <c r="O4" i="4"/>
  <c r="P4" i="4"/>
  <c r="Q4" i="4"/>
  <c r="R4" i="4"/>
  <c r="S4" i="4"/>
  <c r="K5" i="4"/>
  <c r="L5" i="4"/>
  <c r="M5" i="4"/>
  <c r="N5" i="4"/>
  <c r="O5" i="4"/>
  <c r="P5" i="4"/>
  <c r="Q5" i="4"/>
  <c r="R5" i="4"/>
  <c r="S5" i="4"/>
  <c r="K6" i="4"/>
  <c r="L6" i="4"/>
  <c r="M6" i="4"/>
  <c r="N6" i="4"/>
  <c r="O6" i="4"/>
  <c r="P6" i="4"/>
  <c r="Q6" i="4"/>
  <c r="R6" i="4"/>
  <c r="S6" i="4"/>
  <c r="K7" i="4"/>
  <c r="L7" i="4"/>
  <c r="M7" i="4"/>
  <c r="N7" i="4"/>
  <c r="O7" i="4"/>
  <c r="P7" i="4"/>
  <c r="Q7" i="4"/>
  <c r="R7" i="4"/>
  <c r="S7" i="4"/>
  <c r="K8" i="4"/>
  <c r="L8" i="4"/>
  <c r="M8" i="4"/>
  <c r="N8" i="4"/>
  <c r="O8" i="4"/>
  <c r="P8" i="4"/>
  <c r="Q8" i="4"/>
  <c r="R8" i="4"/>
  <c r="S8" i="4"/>
  <c r="K9" i="4"/>
  <c r="L9" i="4"/>
  <c r="M9" i="4"/>
  <c r="N9" i="4"/>
  <c r="O9" i="4"/>
  <c r="P9" i="4"/>
  <c r="Q9" i="4"/>
  <c r="R9" i="4"/>
  <c r="S9" i="4"/>
  <c r="K10" i="4"/>
  <c r="L10" i="4"/>
  <c r="M10" i="4"/>
  <c r="N10" i="4"/>
  <c r="O10" i="4"/>
  <c r="P10" i="4"/>
  <c r="Q10" i="4"/>
  <c r="R10" i="4"/>
  <c r="S10" i="4"/>
  <c r="K11" i="4"/>
  <c r="L11" i="4"/>
  <c r="M11" i="4"/>
  <c r="N11" i="4"/>
  <c r="O11" i="4"/>
  <c r="P11" i="4"/>
  <c r="Q11" i="4"/>
  <c r="R11" i="4"/>
  <c r="S11" i="4"/>
  <c r="K12" i="4"/>
  <c r="L12" i="4"/>
  <c r="M12" i="4"/>
  <c r="N12" i="4"/>
  <c r="O12" i="4"/>
  <c r="P12" i="4"/>
  <c r="Q12" i="4"/>
  <c r="R12" i="4"/>
  <c r="S12" i="4"/>
  <c r="K13" i="4"/>
  <c r="L13" i="4"/>
  <c r="M13" i="4"/>
  <c r="N13" i="4"/>
  <c r="O13" i="4"/>
  <c r="P13" i="4"/>
  <c r="Q13" i="4"/>
  <c r="R13" i="4"/>
  <c r="S13" i="4"/>
  <c r="K14" i="4"/>
  <c r="L14" i="4"/>
  <c r="M14" i="4"/>
  <c r="N14" i="4"/>
  <c r="O14" i="4"/>
  <c r="P14" i="4"/>
  <c r="Q14" i="4"/>
  <c r="R14" i="4"/>
  <c r="S14" i="4"/>
  <c r="K15" i="4"/>
  <c r="L15" i="4"/>
  <c r="M15" i="4"/>
  <c r="N15" i="4"/>
  <c r="O15" i="4"/>
  <c r="P15" i="4"/>
  <c r="Q15" i="4"/>
  <c r="R15" i="4"/>
  <c r="S15" i="4"/>
  <c r="K16" i="4"/>
  <c r="L16" i="4"/>
  <c r="M16" i="4"/>
  <c r="N16" i="4"/>
  <c r="O16" i="4"/>
  <c r="P16" i="4"/>
  <c r="Q16" i="4"/>
  <c r="R16" i="4"/>
  <c r="S16" i="4"/>
  <c r="K17" i="4"/>
  <c r="L17" i="4"/>
  <c r="M17" i="4"/>
  <c r="N17" i="4"/>
  <c r="O17" i="4"/>
  <c r="P17" i="4"/>
  <c r="Q17" i="4"/>
  <c r="R17" i="4"/>
  <c r="S17" i="4"/>
  <c r="K18" i="4"/>
  <c r="L18" i="4"/>
  <c r="M18" i="4"/>
  <c r="N18" i="4"/>
  <c r="O18" i="4"/>
  <c r="P18" i="4"/>
  <c r="Q18" i="4"/>
  <c r="R18" i="4"/>
  <c r="S18" i="4"/>
  <c r="K19" i="4"/>
  <c r="L19" i="4"/>
  <c r="M19" i="4"/>
  <c r="N19" i="4"/>
  <c r="O19" i="4"/>
  <c r="P19" i="4"/>
  <c r="Q19" i="4"/>
  <c r="R19" i="4"/>
  <c r="S19" i="4"/>
  <c r="K20" i="4"/>
  <c r="L20" i="4"/>
  <c r="M20" i="4"/>
  <c r="N20" i="4"/>
  <c r="O20" i="4"/>
  <c r="P20" i="4"/>
  <c r="Q20" i="4"/>
  <c r="R20" i="4"/>
  <c r="S20" i="4"/>
  <c r="K21" i="4"/>
  <c r="L21" i="4"/>
  <c r="M21" i="4"/>
  <c r="N21" i="4"/>
  <c r="O21" i="4"/>
  <c r="P21" i="4"/>
  <c r="Q21" i="4"/>
  <c r="R21" i="4"/>
  <c r="S21" i="4"/>
  <c r="K22" i="4"/>
  <c r="L22" i="4"/>
  <c r="M22" i="4"/>
  <c r="N22" i="4"/>
  <c r="O22" i="4"/>
  <c r="P22" i="4"/>
  <c r="Q22" i="4"/>
  <c r="R22" i="4"/>
  <c r="S22" i="4"/>
  <c r="K23" i="4"/>
  <c r="L23" i="4"/>
  <c r="M23" i="4"/>
  <c r="N23" i="4"/>
  <c r="O23" i="4"/>
  <c r="P23" i="4"/>
  <c r="Q23" i="4"/>
  <c r="R23" i="4"/>
  <c r="S23" i="4"/>
  <c r="K24" i="4"/>
  <c r="L24" i="4"/>
  <c r="M24" i="4"/>
  <c r="N24" i="4"/>
  <c r="O24" i="4"/>
  <c r="P24" i="4"/>
  <c r="Q24" i="4"/>
  <c r="R24" i="4"/>
  <c r="S24" i="4"/>
  <c r="K25" i="4"/>
  <c r="L25" i="4"/>
  <c r="M25" i="4"/>
  <c r="N25" i="4"/>
  <c r="O25" i="4"/>
  <c r="P25" i="4"/>
  <c r="Q25" i="4"/>
  <c r="R25" i="4"/>
  <c r="S25" i="4"/>
  <c r="K26" i="4"/>
  <c r="L26" i="4"/>
  <c r="M26" i="4"/>
  <c r="N26" i="4"/>
  <c r="O26" i="4"/>
  <c r="P26" i="4"/>
  <c r="Q26" i="4"/>
  <c r="R26" i="4"/>
  <c r="S26" i="4"/>
  <c r="K27" i="4"/>
  <c r="L27" i="4"/>
  <c r="M27" i="4"/>
  <c r="N27" i="4"/>
  <c r="O27" i="4"/>
  <c r="P27" i="4"/>
  <c r="Q27" i="4"/>
  <c r="R27" i="4"/>
  <c r="S27" i="4"/>
  <c r="K28" i="4"/>
  <c r="L28" i="4"/>
  <c r="M28" i="4"/>
  <c r="N28" i="4"/>
  <c r="O28" i="4"/>
  <c r="P28" i="4"/>
  <c r="Q28" i="4"/>
  <c r="R28" i="4"/>
  <c r="S28" i="4"/>
  <c r="K29" i="4"/>
  <c r="L29" i="4"/>
  <c r="M29" i="4"/>
  <c r="N29" i="4"/>
  <c r="O29" i="4"/>
  <c r="P29" i="4"/>
  <c r="Q29" i="4"/>
  <c r="R29" i="4"/>
  <c r="S29" i="4"/>
  <c r="K30" i="4"/>
  <c r="L30" i="4"/>
  <c r="M30" i="4"/>
  <c r="N30" i="4"/>
  <c r="O30" i="4"/>
  <c r="P30" i="4"/>
  <c r="Q30" i="4"/>
  <c r="R30" i="4"/>
  <c r="S30" i="4"/>
  <c r="K31" i="4"/>
  <c r="L31" i="4"/>
  <c r="M31" i="4"/>
  <c r="N31" i="4"/>
  <c r="O31" i="4"/>
  <c r="P31" i="4"/>
  <c r="Q31" i="4"/>
  <c r="R31" i="4"/>
  <c r="S31" i="4"/>
  <c r="K32" i="4"/>
  <c r="L32" i="4"/>
  <c r="M32" i="4"/>
  <c r="N32" i="4"/>
  <c r="O32" i="4"/>
  <c r="P32" i="4"/>
  <c r="Q32" i="4"/>
  <c r="R32" i="4"/>
  <c r="S32" i="4"/>
  <c r="K33" i="4"/>
  <c r="L33" i="4"/>
  <c r="M33" i="4"/>
  <c r="N33" i="4"/>
  <c r="O33" i="4"/>
  <c r="P33" i="4"/>
  <c r="Q33" i="4"/>
  <c r="R33" i="4"/>
  <c r="S33" i="4"/>
  <c r="K34" i="4"/>
  <c r="L34" i="4"/>
  <c r="M34" i="4"/>
  <c r="N34" i="4"/>
  <c r="O34" i="4"/>
  <c r="P34" i="4"/>
  <c r="Q34" i="4"/>
  <c r="R34" i="4"/>
  <c r="S34" i="4"/>
  <c r="K35" i="4"/>
  <c r="L35" i="4"/>
  <c r="M35" i="4"/>
  <c r="N35" i="4"/>
  <c r="O35" i="4"/>
  <c r="P35" i="4"/>
  <c r="Q35" i="4"/>
  <c r="R35" i="4"/>
  <c r="S35" i="4"/>
  <c r="K36" i="4"/>
  <c r="L36" i="4"/>
  <c r="M36" i="4"/>
  <c r="N36" i="4"/>
  <c r="O36" i="4"/>
  <c r="P36" i="4"/>
  <c r="Q36" i="4"/>
  <c r="R36" i="4"/>
  <c r="S36" i="4"/>
  <c r="K37" i="4"/>
  <c r="L37" i="4"/>
  <c r="M37" i="4"/>
  <c r="N37" i="4"/>
  <c r="O37" i="4"/>
  <c r="P37" i="4"/>
  <c r="Q37" i="4"/>
  <c r="R37" i="4"/>
  <c r="S37" i="4"/>
  <c r="K38" i="4"/>
  <c r="L38" i="4"/>
  <c r="M38" i="4"/>
  <c r="N38" i="4"/>
  <c r="O38" i="4"/>
  <c r="P38" i="4"/>
  <c r="Q38" i="4"/>
  <c r="R38" i="4"/>
  <c r="S38" i="4"/>
  <c r="K39" i="4"/>
  <c r="L39" i="4"/>
  <c r="M39" i="4"/>
  <c r="N39" i="4"/>
  <c r="O39" i="4"/>
  <c r="P39" i="4"/>
  <c r="Q39" i="4"/>
  <c r="R39" i="4"/>
  <c r="S39" i="4"/>
  <c r="K40" i="4"/>
  <c r="L40" i="4"/>
  <c r="M40" i="4"/>
  <c r="N40" i="4"/>
  <c r="O40" i="4"/>
  <c r="P40" i="4"/>
  <c r="Q40" i="4"/>
  <c r="R40" i="4"/>
  <c r="S40" i="4"/>
  <c r="K41" i="4"/>
  <c r="L41" i="4"/>
  <c r="M41" i="4"/>
  <c r="N41" i="4"/>
  <c r="O41" i="4"/>
  <c r="P41" i="4"/>
  <c r="Q41" i="4"/>
  <c r="R41" i="4"/>
  <c r="S41" i="4"/>
  <c r="K42" i="4"/>
  <c r="L42" i="4"/>
  <c r="M42" i="4"/>
  <c r="N42" i="4"/>
  <c r="O42" i="4"/>
  <c r="P42" i="4"/>
  <c r="Q42" i="4"/>
  <c r="R42" i="4"/>
  <c r="S42" i="4"/>
  <c r="K43" i="4"/>
  <c r="L43" i="4"/>
  <c r="M43" i="4"/>
  <c r="N43" i="4"/>
  <c r="O43" i="4"/>
  <c r="P43" i="4"/>
  <c r="Q43" i="4"/>
  <c r="R43" i="4"/>
  <c r="S43" i="4"/>
  <c r="K44" i="4"/>
  <c r="L44" i="4"/>
  <c r="M44" i="4"/>
  <c r="N44" i="4"/>
  <c r="O44" i="4"/>
  <c r="P44" i="4"/>
  <c r="Q44" i="4"/>
  <c r="R44" i="4"/>
  <c r="S44" i="4"/>
  <c r="K45" i="4"/>
  <c r="L45" i="4"/>
  <c r="M45" i="4"/>
  <c r="N45" i="4"/>
  <c r="O45" i="4"/>
  <c r="P45" i="4"/>
  <c r="Q45" i="4"/>
  <c r="R45" i="4"/>
  <c r="S45" i="4"/>
  <c r="K46" i="4"/>
  <c r="L46" i="4"/>
  <c r="M46" i="4"/>
  <c r="N46" i="4"/>
  <c r="O46" i="4"/>
  <c r="P46" i="4"/>
  <c r="Q46" i="4"/>
  <c r="R46" i="4"/>
  <c r="S46" i="4"/>
  <c r="K47" i="4"/>
  <c r="L47" i="4"/>
  <c r="M47" i="4"/>
  <c r="N47" i="4"/>
  <c r="O47" i="4"/>
  <c r="P47" i="4"/>
  <c r="Q47" i="4"/>
  <c r="R47" i="4"/>
  <c r="S47" i="4"/>
  <c r="K48" i="4"/>
  <c r="L48" i="4"/>
  <c r="M48" i="4"/>
  <c r="N48" i="4"/>
  <c r="O48" i="4"/>
  <c r="P48" i="4"/>
  <c r="Q48" i="4"/>
  <c r="R48" i="4"/>
  <c r="S48" i="4"/>
  <c r="K49" i="4"/>
  <c r="L49" i="4"/>
  <c r="M49" i="4"/>
  <c r="N49" i="4"/>
  <c r="O49" i="4"/>
  <c r="P49" i="4"/>
  <c r="Q49" i="4"/>
  <c r="R49" i="4"/>
  <c r="S49" i="4"/>
  <c r="K50" i="4"/>
  <c r="L50" i="4"/>
  <c r="M50" i="4"/>
  <c r="N50" i="4"/>
  <c r="O50" i="4"/>
  <c r="P50" i="4"/>
  <c r="Q50" i="4"/>
  <c r="R50" i="4"/>
  <c r="S50" i="4"/>
  <c r="K51" i="4"/>
  <c r="L51" i="4"/>
  <c r="M51" i="4"/>
  <c r="N51" i="4"/>
  <c r="O51" i="4"/>
  <c r="P51" i="4"/>
  <c r="Q51" i="4"/>
  <c r="R51" i="4"/>
  <c r="S51" i="4"/>
  <c r="K52" i="4"/>
  <c r="L52" i="4"/>
  <c r="M52" i="4"/>
  <c r="N52" i="4"/>
  <c r="O52" i="4"/>
  <c r="P52" i="4"/>
  <c r="Q52" i="4"/>
  <c r="R52" i="4"/>
  <c r="S52" i="4"/>
  <c r="K53" i="4"/>
  <c r="L53" i="4"/>
  <c r="M53" i="4"/>
  <c r="N53" i="4"/>
  <c r="O53" i="4"/>
  <c r="P53" i="4"/>
  <c r="Q53" i="4"/>
  <c r="R53" i="4"/>
  <c r="S53" i="4"/>
  <c r="K54" i="4"/>
  <c r="L54" i="4"/>
  <c r="M54" i="4"/>
  <c r="N54" i="4"/>
  <c r="O54" i="4"/>
  <c r="P54" i="4"/>
  <c r="Q54" i="4"/>
  <c r="R54" i="4"/>
  <c r="S54" i="4"/>
  <c r="K55" i="4"/>
  <c r="L55" i="4"/>
  <c r="M55" i="4"/>
  <c r="N55" i="4"/>
  <c r="O55" i="4"/>
  <c r="P55" i="4"/>
  <c r="Q55" i="4"/>
  <c r="R55" i="4"/>
  <c r="S55" i="4"/>
  <c r="K56" i="4"/>
  <c r="L56" i="4"/>
  <c r="M56" i="4"/>
  <c r="N56" i="4"/>
  <c r="O56" i="4"/>
  <c r="P56" i="4"/>
  <c r="Q56" i="4"/>
  <c r="R56" i="4"/>
  <c r="S56" i="4"/>
  <c r="K57" i="4"/>
  <c r="L57" i="4"/>
  <c r="M57" i="4"/>
  <c r="N57" i="4"/>
  <c r="O57" i="4"/>
  <c r="P57" i="4"/>
  <c r="Q57" i="4"/>
  <c r="R57" i="4"/>
  <c r="S57" i="4"/>
  <c r="K58" i="4"/>
  <c r="L58" i="4"/>
  <c r="M58" i="4"/>
  <c r="N58" i="4"/>
  <c r="O58" i="4"/>
  <c r="P58" i="4"/>
  <c r="Q58" i="4"/>
  <c r="R58" i="4"/>
  <c r="S58" i="4"/>
  <c r="K59" i="4"/>
  <c r="L59" i="4"/>
  <c r="M59" i="4"/>
  <c r="N59" i="4"/>
  <c r="O59" i="4"/>
  <c r="P59" i="4"/>
  <c r="Q59" i="4"/>
  <c r="R59" i="4"/>
  <c r="S59" i="4"/>
  <c r="K60" i="4"/>
  <c r="L60" i="4"/>
  <c r="M60" i="4"/>
  <c r="N60" i="4"/>
  <c r="O60" i="4"/>
  <c r="P60" i="4"/>
  <c r="Q60" i="4"/>
  <c r="R60" i="4"/>
  <c r="S60" i="4"/>
  <c r="K61" i="4"/>
  <c r="L61" i="4"/>
  <c r="M61" i="4"/>
  <c r="N61" i="4"/>
  <c r="O61" i="4"/>
  <c r="P61" i="4"/>
  <c r="Q61" i="4"/>
  <c r="R61" i="4"/>
  <c r="S61" i="4"/>
  <c r="K62" i="4"/>
  <c r="L62" i="4"/>
  <c r="M62" i="4"/>
  <c r="N62" i="4"/>
  <c r="O62" i="4"/>
  <c r="P62" i="4"/>
  <c r="Q62" i="4"/>
  <c r="R62" i="4"/>
  <c r="S62" i="4"/>
  <c r="K63" i="4"/>
  <c r="L63" i="4"/>
  <c r="M63" i="4"/>
  <c r="N63" i="4"/>
  <c r="O63" i="4"/>
  <c r="P63" i="4"/>
  <c r="Q63" i="4"/>
  <c r="R63" i="4"/>
  <c r="S63" i="4"/>
  <c r="K64" i="4"/>
  <c r="L64" i="4"/>
  <c r="M64" i="4"/>
  <c r="N64" i="4"/>
  <c r="O64" i="4"/>
  <c r="P64" i="4"/>
  <c r="Q64" i="4"/>
  <c r="R64" i="4"/>
  <c r="S64" i="4"/>
  <c r="K65" i="4"/>
  <c r="L65" i="4"/>
  <c r="M65" i="4"/>
  <c r="N65" i="4"/>
  <c r="O65" i="4"/>
  <c r="P65" i="4"/>
  <c r="Q65" i="4"/>
  <c r="R65" i="4"/>
  <c r="S65" i="4"/>
  <c r="K66" i="4"/>
  <c r="L66" i="4"/>
  <c r="M66" i="4"/>
  <c r="N66" i="4"/>
  <c r="O66" i="4"/>
  <c r="P66" i="4"/>
  <c r="Q66" i="4"/>
  <c r="R66" i="4"/>
  <c r="S66" i="4"/>
  <c r="K67" i="4"/>
  <c r="L67" i="4"/>
  <c r="M67" i="4"/>
  <c r="N67" i="4"/>
  <c r="O67" i="4"/>
  <c r="P67" i="4"/>
  <c r="Q67" i="4"/>
  <c r="R67" i="4"/>
  <c r="S67" i="4"/>
  <c r="K68" i="4"/>
  <c r="L68" i="4"/>
  <c r="M68" i="4"/>
  <c r="N68" i="4"/>
  <c r="O68" i="4"/>
  <c r="P68" i="4"/>
  <c r="Q68" i="4"/>
  <c r="R68" i="4"/>
  <c r="S68" i="4"/>
  <c r="K69" i="4"/>
  <c r="L69" i="4"/>
  <c r="M69" i="4"/>
  <c r="N69" i="4"/>
  <c r="O69" i="4"/>
  <c r="P69" i="4"/>
  <c r="Q69" i="4"/>
  <c r="R69" i="4"/>
  <c r="S69" i="4"/>
  <c r="K70" i="4"/>
  <c r="L70" i="4"/>
  <c r="M70" i="4"/>
  <c r="N70" i="4"/>
  <c r="O70" i="4"/>
  <c r="P70" i="4"/>
  <c r="Q70" i="4"/>
  <c r="R70" i="4"/>
  <c r="S70" i="4"/>
  <c r="K71" i="4"/>
  <c r="L71" i="4"/>
  <c r="M71" i="4"/>
  <c r="N71" i="4"/>
  <c r="O71" i="4"/>
  <c r="P71" i="4"/>
  <c r="Q71" i="4"/>
  <c r="R71" i="4"/>
  <c r="S71" i="4"/>
  <c r="K72" i="4"/>
  <c r="L72" i="4"/>
  <c r="M72" i="4"/>
  <c r="N72" i="4"/>
  <c r="O72" i="4"/>
  <c r="P72" i="4"/>
  <c r="Q72" i="4"/>
  <c r="R72" i="4"/>
  <c r="S72" i="4"/>
  <c r="K73" i="4"/>
  <c r="L73" i="4"/>
  <c r="M73" i="4"/>
  <c r="N73" i="4"/>
  <c r="O73" i="4"/>
  <c r="P73" i="4"/>
  <c r="Q73" i="4"/>
  <c r="R73" i="4"/>
  <c r="S73" i="4"/>
  <c r="K74" i="4"/>
  <c r="L74" i="4"/>
  <c r="M74" i="4"/>
  <c r="N74" i="4"/>
  <c r="O74" i="4"/>
  <c r="P74" i="4"/>
  <c r="Q74" i="4"/>
  <c r="R74" i="4"/>
  <c r="S74" i="4"/>
  <c r="K75" i="4"/>
  <c r="L75" i="4"/>
  <c r="M75" i="4"/>
  <c r="N75" i="4"/>
  <c r="O75" i="4"/>
  <c r="P75" i="4"/>
  <c r="Q75" i="4"/>
  <c r="R75" i="4"/>
  <c r="S75" i="4"/>
  <c r="K76" i="4"/>
  <c r="L76" i="4"/>
  <c r="M76" i="4"/>
  <c r="N76" i="4"/>
  <c r="O76" i="4"/>
  <c r="P76" i="4"/>
  <c r="Q76" i="4"/>
  <c r="R76" i="4"/>
  <c r="S76" i="4"/>
  <c r="K77" i="4"/>
  <c r="L77" i="4"/>
  <c r="M77" i="4"/>
  <c r="N77" i="4"/>
  <c r="O77" i="4"/>
  <c r="P77" i="4"/>
  <c r="Q77" i="4"/>
  <c r="R77" i="4"/>
  <c r="S77" i="4"/>
  <c r="K78" i="4"/>
  <c r="L78" i="4"/>
  <c r="M78" i="4"/>
  <c r="N78" i="4"/>
  <c r="O78" i="4"/>
  <c r="P78" i="4"/>
  <c r="Q78" i="4"/>
  <c r="R78" i="4"/>
  <c r="S78" i="4"/>
  <c r="K79" i="4"/>
  <c r="L79" i="4"/>
  <c r="M79" i="4"/>
  <c r="N79" i="4"/>
  <c r="O79" i="4"/>
  <c r="P79" i="4"/>
  <c r="Q79" i="4"/>
  <c r="R79" i="4"/>
  <c r="S79" i="4"/>
  <c r="K80" i="4"/>
  <c r="L80" i="4"/>
  <c r="M80" i="4"/>
  <c r="N80" i="4"/>
  <c r="O80" i="4"/>
  <c r="P80" i="4"/>
  <c r="Q80" i="4"/>
  <c r="R80" i="4"/>
  <c r="S80" i="4"/>
  <c r="K81" i="4"/>
  <c r="L81" i="4"/>
  <c r="M81" i="4"/>
  <c r="N81" i="4"/>
  <c r="O81" i="4"/>
  <c r="P81" i="4"/>
  <c r="Q81" i="4"/>
  <c r="R81" i="4"/>
  <c r="S81" i="4"/>
  <c r="K82" i="4"/>
  <c r="L82" i="4"/>
  <c r="M82" i="4"/>
  <c r="N82" i="4"/>
  <c r="O82" i="4"/>
  <c r="P82" i="4"/>
  <c r="Q82" i="4"/>
  <c r="R82" i="4"/>
  <c r="S82" i="4"/>
  <c r="K83" i="4"/>
  <c r="L83" i="4"/>
  <c r="M83" i="4"/>
  <c r="N83" i="4"/>
  <c r="O83" i="4"/>
  <c r="P83" i="4"/>
  <c r="Q83" i="4"/>
  <c r="R83" i="4"/>
  <c r="S83" i="4"/>
  <c r="K84" i="4"/>
  <c r="L84" i="4"/>
  <c r="M84" i="4"/>
  <c r="N84" i="4"/>
  <c r="O84" i="4"/>
  <c r="P84" i="4"/>
  <c r="Q84" i="4"/>
  <c r="R84" i="4"/>
  <c r="S84" i="4"/>
  <c r="K85" i="4"/>
  <c r="L85" i="4"/>
  <c r="M85" i="4"/>
  <c r="N85" i="4"/>
  <c r="O85" i="4"/>
  <c r="P85" i="4"/>
  <c r="Q85" i="4"/>
  <c r="R85" i="4"/>
  <c r="S85" i="4"/>
  <c r="K86" i="4"/>
  <c r="L86" i="4"/>
  <c r="M86" i="4"/>
  <c r="N86" i="4"/>
  <c r="O86" i="4"/>
  <c r="P86" i="4"/>
  <c r="Q86" i="4"/>
  <c r="R86" i="4"/>
  <c r="S86" i="4"/>
  <c r="K87" i="4"/>
  <c r="L87" i="4"/>
  <c r="M87" i="4"/>
  <c r="N87" i="4"/>
  <c r="O87" i="4"/>
  <c r="P87" i="4"/>
  <c r="Q87" i="4"/>
  <c r="R87" i="4"/>
  <c r="S87" i="4"/>
  <c r="K88" i="4"/>
  <c r="L88" i="4"/>
  <c r="M88" i="4"/>
  <c r="N88" i="4"/>
  <c r="O88" i="4"/>
  <c r="P88" i="4"/>
  <c r="Q88" i="4"/>
  <c r="R88" i="4"/>
  <c r="S88" i="4"/>
  <c r="K89" i="4"/>
  <c r="L89" i="4"/>
  <c r="M89" i="4"/>
  <c r="N89" i="4"/>
  <c r="O89" i="4"/>
  <c r="P89" i="4"/>
  <c r="Q89" i="4"/>
  <c r="R89" i="4"/>
  <c r="S89" i="4"/>
  <c r="K90" i="4"/>
  <c r="L90" i="4"/>
  <c r="M90" i="4"/>
  <c r="N90" i="4"/>
  <c r="O90" i="4"/>
  <c r="P90" i="4"/>
  <c r="Q90" i="4"/>
  <c r="R90" i="4"/>
  <c r="S90" i="4"/>
  <c r="K91" i="4"/>
  <c r="L91" i="4"/>
  <c r="M91" i="4"/>
  <c r="N91" i="4"/>
  <c r="O91" i="4"/>
  <c r="P91" i="4"/>
  <c r="Q91" i="4"/>
  <c r="R91" i="4"/>
  <c r="S91" i="4"/>
  <c r="K92" i="4"/>
  <c r="L92" i="4"/>
  <c r="M92" i="4"/>
  <c r="N92" i="4"/>
  <c r="O92" i="4"/>
  <c r="P92" i="4"/>
  <c r="Q92" i="4"/>
  <c r="R92" i="4"/>
  <c r="S92" i="4"/>
  <c r="K93" i="4"/>
  <c r="L93" i="4"/>
  <c r="M93" i="4"/>
  <c r="N93" i="4"/>
  <c r="O93" i="4"/>
  <c r="P93" i="4"/>
  <c r="Q93" i="4"/>
  <c r="R93" i="4"/>
  <c r="S93" i="4"/>
  <c r="K94" i="4"/>
  <c r="L94" i="4"/>
  <c r="M94" i="4"/>
  <c r="N94" i="4"/>
  <c r="O94" i="4"/>
  <c r="P94" i="4"/>
  <c r="Q94" i="4"/>
  <c r="R94" i="4"/>
  <c r="S94" i="4"/>
  <c r="K95" i="4"/>
  <c r="L95" i="4"/>
  <c r="M95" i="4"/>
  <c r="N95" i="4"/>
  <c r="O95" i="4"/>
  <c r="P95" i="4"/>
  <c r="Q95" i="4"/>
  <c r="R95" i="4"/>
  <c r="S95" i="4"/>
  <c r="K96" i="4"/>
  <c r="L96" i="4"/>
  <c r="M96" i="4"/>
  <c r="N96" i="4"/>
  <c r="O96" i="4"/>
  <c r="P96" i="4"/>
  <c r="Q96" i="4"/>
  <c r="R96" i="4"/>
  <c r="S96" i="4"/>
  <c r="K97" i="4"/>
  <c r="L97" i="4"/>
  <c r="M97" i="4"/>
  <c r="N97" i="4"/>
  <c r="O97" i="4"/>
  <c r="P97" i="4"/>
  <c r="Q97" i="4"/>
  <c r="R97" i="4"/>
  <c r="S97" i="4"/>
  <c r="K98" i="4"/>
  <c r="L98" i="4"/>
  <c r="M98" i="4"/>
  <c r="N98" i="4"/>
  <c r="O98" i="4"/>
  <c r="P98" i="4"/>
  <c r="Q98" i="4"/>
  <c r="R98" i="4"/>
  <c r="S98" i="4"/>
  <c r="K99" i="4"/>
  <c r="L99" i="4"/>
  <c r="M99" i="4"/>
  <c r="N99" i="4"/>
  <c r="O99" i="4"/>
  <c r="P99" i="4"/>
  <c r="Q99" i="4"/>
  <c r="R99" i="4"/>
  <c r="S99" i="4"/>
  <c r="K100" i="4"/>
  <c r="L100" i="4"/>
  <c r="M100" i="4"/>
  <c r="N100" i="4"/>
  <c r="O100" i="4"/>
  <c r="P100" i="4"/>
  <c r="Q100" i="4"/>
  <c r="R100" i="4"/>
  <c r="S100" i="4"/>
  <c r="K101" i="4"/>
  <c r="L101" i="4"/>
  <c r="M101" i="4"/>
  <c r="N101" i="4"/>
  <c r="O101" i="4"/>
  <c r="P101" i="4"/>
  <c r="Q101" i="4"/>
  <c r="R101" i="4"/>
  <c r="S101" i="4"/>
  <c r="K102" i="4"/>
  <c r="L102" i="4"/>
  <c r="M102" i="4"/>
  <c r="N102" i="4"/>
  <c r="O102" i="4"/>
  <c r="P102" i="4"/>
  <c r="Q102" i="4"/>
  <c r="R102" i="4"/>
  <c r="S102" i="4"/>
  <c r="K103" i="4"/>
  <c r="L103" i="4"/>
  <c r="M103" i="4"/>
  <c r="N103" i="4"/>
  <c r="O103" i="4"/>
  <c r="P103" i="4"/>
  <c r="Q103" i="4"/>
  <c r="R103" i="4"/>
  <c r="S103" i="4"/>
  <c r="K104" i="4"/>
  <c r="L104" i="4"/>
  <c r="M104" i="4"/>
  <c r="N104" i="4"/>
  <c r="O104" i="4"/>
  <c r="P104" i="4"/>
  <c r="Q104" i="4"/>
  <c r="R104" i="4"/>
  <c r="S104" i="4"/>
  <c r="K105" i="4"/>
  <c r="L105" i="4"/>
  <c r="M105" i="4"/>
  <c r="N105" i="4"/>
  <c r="O105" i="4"/>
  <c r="P105" i="4"/>
  <c r="Q105" i="4"/>
  <c r="R105" i="4"/>
  <c r="S105" i="4"/>
  <c r="K106" i="4"/>
  <c r="L106" i="4"/>
  <c r="M106" i="4"/>
  <c r="N106" i="4"/>
  <c r="O106" i="4"/>
  <c r="P106" i="4"/>
  <c r="Q106" i="4"/>
  <c r="R106" i="4"/>
  <c r="S106" i="4"/>
  <c r="K107" i="4"/>
  <c r="L107" i="4"/>
  <c r="M107" i="4"/>
  <c r="N107" i="4"/>
  <c r="O107" i="4"/>
  <c r="P107" i="4"/>
  <c r="Q107" i="4"/>
  <c r="R107" i="4"/>
  <c r="S107" i="4"/>
  <c r="K108" i="4"/>
  <c r="L108" i="4"/>
  <c r="M108" i="4"/>
  <c r="N108" i="4"/>
  <c r="O108" i="4"/>
  <c r="P108" i="4"/>
  <c r="Q108" i="4"/>
  <c r="R108" i="4"/>
  <c r="S108" i="4"/>
  <c r="K109" i="4"/>
  <c r="L109" i="4"/>
  <c r="M109" i="4"/>
  <c r="N109" i="4"/>
  <c r="O109" i="4"/>
  <c r="P109" i="4"/>
  <c r="Q109" i="4"/>
  <c r="R109" i="4"/>
  <c r="S109" i="4"/>
  <c r="K110" i="4"/>
  <c r="L110" i="4"/>
  <c r="M110" i="4"/>
  <c r="N110" i="4"/>
  <c r="O110" i="4"/>
  <c r="P110" i="4"/>
  <c r="Q110" i="4"/>
  <c r="R110" i="4"/>
  <c r="S110" i="4"/>
  <c r="K111" i="4"/>
  <c r="L111" i="4"/>
  <c r="M111" i="4"/>
  <c r="N111" i="4"/>
  <c r="O111" i="4"/>
  <c r="P111" i="4"/>
  <c r="Q111" i="4"/>
  <c r="R111" i="4"/>
  <c r="S111" i="4"/>
  <c r="K112" i="4"/>
  <c r="L112" i="4"/>
  <c r="M112" i="4"/>
  <c r="N112" i="4"/>
  <c r="O112" i="4"/>
  <c r="P112" i="4"/>
  <c r="Q112" i="4"/>
  <c r="R112" i="4"/>
  <c r="S112" i="4"/>
  <c r="K113" i="4"/>
  <c r="L113" i="4"/>
  <c r="M113" i="4"/>
  <c r="N113" i="4"/>
  <c r="O113" i="4"/>
  <c r="P113" i="4"/>
  <c r="Q113" i="4"/>
  <c r="R113" i="4"/>
  <c r="S113" i="4"/>
  <c r="K114" i="4"/>
  <c r="L114" i="4"/>
  <c r="M114" i="4"/>
  <c r="N114" i="4"/>
  <c r="O114" i="4"/>
  <c r="P114" i="4"/>
  <c r="Q114" i="4"/>
  <c r="R114" i="4"/>
  <c r="S114" i="4"/>
  <c r="K115" i="4"/>
  <c r="L115" i="4"/>
  <c r="M115" i="4"/>
  <c r="N115" i="4"/>
  <c r="O115" i="4"/>
  <c r="P115" i="4"/>
  <c r="Q115" i="4"/>
  <c r="R115" i="4"/>
  <c r="S115" i="4"/>
  <c r="K116" i="4"/>
  <c r="L116" i="4"/>
  <c r="M116" i="4"/>
  <c r="N116" i="4"/>
  <c r="O116" i="4"/>
  <c r="P116" i="4"/>
  <c r="Q116" i="4"/>
  <c r="R116" i="4"/>
  <c r="S116" i="4"/>
  <c r="K117" i="4"/>
  <c r="L117" i="4"/>
  <c r="M117" i="4"/>
  <c r="N117" i="4"/>
  <c r="O117" i="4"/>
  <c r="P117" i="4"/>
  <c r="Q117" i="4"/>
  <c r="R117" i="4"/>
  <c r="S117" i="4"/>
  <c r="K118" i="4"/>
  <c r="L118" i="4"/>
  <c r="M118" i="4"/>
  <c r="N118" i="4"/>
  <c r="O118" i="4"/>
  <c r="P118" i="4"/>
  <c r="Q118" i="4"/>
  <c r="R118" i="4"/>
  <c r="S118" i="4"/>
  <c r="K119" i="4"/>
  <c r="L119" i="4"/>
  <c r="M119" i="4"/>
  <c r="N119" i="4"/>
  <c r="O119" i="4"/>
  <c r="P119" i="4"/>
  <c r="Q119" i="4"/>
  <c r="R119" i="4"/>
  <c r="S119" i="4"/>
  <c r="K120" i="4"/>
  <c r="L120" i="4"/>
  <c r="M120" i="4"/>
  <c r="N120" i="4"/>
  <c r="O120" i="4"/>
  <c r="P120" i="4"/>
  <c r="Q120" i="4"/>
  <c r="R120" i="4"/>
  <c r="S120" i="4"/>
  <c r="K121" i="4"/>
  <c r="L121" i="4"/>
  <c r="M121" i="4"/>
  <c r="N121" i="4"/>
  <c r="O121" i="4"/>
  <c r="P121" i="4"/>
  <c r="Q121" i="4"/>
  <c r="R121" i="4"/>
  <c r="S121" i="4"/>
  <c r="K122" i="4"/>
  <c r="L122" i="4"/>
  <c r="M122" i="4"/>
  <c r="N122" i="4"/>
  <c r="O122" i="4"/>
  <c r="P122" i="4"/>
  <c r="Q122" i="4"/>
  <c r="R122" i="4"/>
  <c r="S122" i="4"/>
  <c r="K123" i="4"/>
  <c r="L123" i="4"/>
  <c r="M123" i="4"/>
  <c r="N123" i="4"/>
  <c r="O123" i="4"/>
  <c r="P123" i="4"/>
  <c r="Q123" i="4"/>
  <c r="R123" i="4"/>
  <c r="S123" i="4"/>
  <c r="K124" i="4"/>
  <c r="L124" i="4"/>
  <c r="M124" i="4"/>
  <c r="N124" i="4"/>
  <c r="O124" i="4"/>
  <c r="P124" i="4"/>
  <c r="Q124" i="4"/>
  <c r="R124" i="4"/>
  <c r="S124" i="4"/>
  <c r="K125" i="4"/>
  <c r="L125" i="4"/>
  <c r="M125" i="4"/>
  <c r="N125" i="4"/>
  <c r="O125" i="4"/>
  <c r="P125" i="4"/>
  <c r="Q125" i="4"/>
  <c r="R125" i="4"/>
  <c r="S125" i="4"/>
  <c r="K126" i="4"/>
  <c r="L126" i="4"/>
  <c r="M126" i="4"/>
  <c r="N126" i="4"/>
  <c r="O126" i="4"/>
  <c r="P126" i="4"/>
  <c r="Q126" i="4"/>
  <c r="R126" i="4"/>
  <c r="S126" i="4"/>
  <c r="K127" i="4"/>
  <c r="L127" i="4"/>
  <c r="M127" i="4"/>
  <c r="N127" i="4"/>
  <c r="O127" i="4"/>
  <c r="P127" i="4"/>
  <c r="Q127" i="4"/>
  <c r="R127" i="4"/>
  <c r="S127" i="4"/>
  <c r="K128" i="4"/>
  <c r="L128" i="4"/>
  <c r="M128" i="4"/>
  <c r="N128" i="4"/>
  <c r="O128" i="4"/>
  <c r="P128" i="4"/>
  <c r="Q128" i="4"/>
  <c r="R128" i="4"/>
  <c r="S128" i="4"/>
  <c r="K129" i="4"/>
  <c r="L129" i="4"/>
  <c r="M129" i="4"/>
  <c r="N129" i="4"/>
  <c r="O129" i="4"/>
  <c r="P129" i="4"/>
  <c r="Q129" i="4"/>
  <c r="R129" i="4"/>
  <c r="S129" i="4"/>
  <c r="K130" i="4"/>
  <c r="L130" i="4"/>
  <c r="M130" i="4"/>
  <c r="N130" i="4"/>
  <c r="O130" i="4"/>
  <c r="P130" i="4"/>
  <c r="Q130" i="4"/>
  <c r="R130" i="4"/>
  <c r="S130" i="4"/>
  <c r="K131" i="4"/>
  <c r="L131" i="4"/>
  <c r="M131" i="4"/>
  <c r="N131" i="4"/>
  <c r="O131" i="4"/>
  <c r="P131" i="4"/>
  <c r="Q131" i="4"/>
  <c r="R131" i="4"/>
  <c r="S131" i="4"/>
  <c r="K132" i="4"/>
  <c r="L132" i="4"/>
  <c r="M132" i="4"/>
  <c r="N132" i="4"/>
  <c r="O132" i="4"/>
  <c r="P132" i="4"/>
  <c r="Q132" i="4"/>
  <c r="R132" i="4"/>
  <c r="S132" i="4"/>
  <c r="K133" i="4"/>
  <c r="L133" i="4"/>
  <c r="M133" i="4"/>
  <c r="N133" i="4"/>
  <c r="O133" i="4"/>
  <c r="P133" i="4"/>
  <c r="Q133" i="4"/>
  <c r="R133" i="4"/>
  <c r="S133" i="4"/>
  <c r="K134" i="4"/>
  <c r="L134" i="4"/>
  <c r="M134" i="4"/>
  <c r="N134" i="4"/>
  <c r="O134" i="4"/>
  <c r="P134" i="4"/>
  <c r="Q134" i="4"/>
  <c r="R134" i="4"/>
  <c r="S134" i="4"/>
  <c r="K135" i="4"/>
  <c r="L135" i="4"/>
  <c r="M135" i="4"/>
  <c r="N135" i="4"/>
  <c r="O135" i="4"/>
  <c r="P135" i="4"/>
  <c r="Q135" i="4"/>
  <c r="R135" i="4"/>
  <c r="S135" i="4"/>
  <c r="K136" i="4"/>
  <c r="L136" i="4"/>
  <c r="M136" i="4"/>
  <c r="N136" i="4"/>
  <c r="O136" i="4"/>
  <c r="P136" i="4"/>
  <c r="Q136" i="4"/>
  <c r="R136" i="4"/>
  <c r="S136" i="4"/>
  <c r="K137" i="4"/>
  <c r="L137" i="4"/>
  <c r="M137" i="4"/>
  <c r="N137" i="4"/>
  <c r="O137" i="4"/>
  <c r="P137" i="4"/>
  <c r="Q137" i="4"/>
  <c r="R137" i="4"/>
  <c r="S137" i="4"/>
  <c r="K138" i="4"/>
  <c r="L138" i="4"/>
  <c r="M138" i="4"/>
  <c r="N138" i="4"/>
  <c r="O138" i="4"/>
  <c r="P138" i="4"/>
  <c r="Q138" i="4"/>
  <c r="R138" i="4"/>
  <c r="S138" i="4"/>
  <c r="K139" i="4"/>
  <c r="L139" i="4"/>
  <c r="M139" i="4"/>
  <c r="N139" i="4"/>
  <c r="O139" i="4"/>
  <c r="P139" i="4"/>
  <c r="Q139" i="4"/>
  <c r="R139" i="4"/>
  <c r="S139" i="4"/>
  <c r="K140" i="4"/>
  <c r="L140" i="4"/>
  <c r="M140" i="4"/>
  <c r="N140" i="4"/>
  <c r="O140" i="4"/>
  <c r="P140" i="4"/>
  <c r="Q140" i="4"/>
  <c r="R140" i="4"/>
  <c r="S140" i="4"/>
  <c r="K141" i="4"/>
  <c r="L141" i="4"/>
  <c r="M141" i="4"/>
  <c r="N141" i="4"/>
  <c r="O141" i="4"/>
  <c r="P141" i="4"/>
  <c r="Q141" i="4"/>
  <c r="R141" i="4"/>
  <c r="S141" i="4"/>
  <c r="K142" i="4"/>
  <c r="L142" i="4"/>
  <c r="M142" i="4"/>
  <c r="N142" i="4"/>
  <c r="O142" i="4"/>
  <c r="P142" i="4"/>
  <c r="Q142" i="4"/>
  <c r="R142" i="4"/>
  <c r="S142" i="4"/>
  <c r="K143" i="4"/>
  <c r="L143" i="4"/>
  <c r="M143" i="4"/>
  <c r="N143" i="4"/>
  <c r="O143" i="4"/>
  <c r="P143" i="4"/>
  <c r="Q143" i="4"/>
  <c r="R143" i="4"/>
  <c r="S143" i="4"/>
  <c r="K144" i="4"/>
  <c r="L144" i="4"/>
  <c r="M144" i="4"/>
  <c r="N144" i="4"/>
  <c r="O144" i="4"/>
  <c r="P144" i="4"/>
  <c r="Q144" i="4"/>
  <c r="R144" i="4"/>
  <c r="S144" i="4"/>
  <c r="K145" i="4"/>
  <c r="L145" i="4"/>
  <c r="M145" i="4"/>
  <c r="N145" i="4"/>
  <c r="O145" i="4"/>
  <c r="P145" i="4"/>
  <c r="Q145" i="4"/>
  <c r="R145" i="4"/>
  <c r="S145" i="4"/>
  <c r="K146" i="4"/>
  <c r="L146" i="4"/>
  <c r="M146" i="4"/>
  <c r="N146" i="4"/>
  <c r="O146" i="4"/>
  <c r="P146" i="4"/>
  <c r="Q146" i="4"/>
  <c r="R146" i="4"/>
  <c r="S146" i="4"/>
  <c r="K147" i="4"/>
  <c r="L147" i="4"/>
  <c r="M147" i="4"/>
  <c r="N147" i="4"/>
  <c r="O147" i="4"/>
  <c r="P147" i="4"/>
  <c r="Q147" i="4"/>
  <c r="R147" i="4"/>
  <c r="S147" i="4"/>
  <c r="K148" i="4"/>
  <c r="L148" i="4"/>
  <c r="M148" i="4"/>
  <c r="N148" i="4"/>
  <c r="O148" i="4"/>
  <c r="P148" i="4"/>
  <c r="Q148" i="4"/>
  <c r="R148" i="4"/>
  <c r="S148" i="4"/>
  <c r="K149" i="4"/>
  <c r="L149" i="4"/>
  <c r="M149" i="4"/>
  <c r="N149" i="4"/>
  <c r="O149" i="4"/>
  <c r="P149" i="4"/>
  <c r="Q149" i="4"/>
  <c r="R149" i="4"/>
  <c r="S149" i="4"/>
  <c r="K150" i="4"/>
  <c r="L150" i="4"/>
  <c r="M150" i="4"/>
  <c r="N150" i="4"/>
  <c r="O150" i="4"/>
  <c r="P150" i="4"/>
  <c r="Q150" i="4"/>
  <c r="R150" i="4"/>
  <c r="S150" i="4"/>
  <c r="K151" i="4"/>
  <c r="L151" i="4"/>
  <c r="M151" i="4"/>
  <c r="N151" i="4"/>
  <c r="O151" i="4"/>
  <c r="P151" i="4"/>
  <c r="Q151" i="4"/>
  <c r="R151" i="4"/>
  <c r="S151" i="4"/>
  <c r="K152" i="4"/>
  <c r="L152" i="4"/>
  <c r="M152" i="4"/>
  <c r="N152" i="4"/>
  <c r="O152" i="4"/>
  <c r="P152" i="4"/>
  <c r="Q152" i="4"/>
  <c r="R152" i="4"/>
  <c r="S152" i="4"/>
  <c r="K153" i="4"/>
  <c r="L153" i="4"/>
  <c r="M153" i="4"/>
  <c r="N153" i="4"/>
  <c r="O153" i="4"/>
  <c r="P153" i="4"/>
  <c r="Q153" i="4"/>
  <c r="R153" i="4"/>
  <c r="S153" i="4"/>
  <c r="K154" i="4"/>
  <c r="L154" i="4"/>
  <c r="M154" i="4"/>
  <c r="N154" i="4"/>
  <c r="O154" i="4"/>
  <c r="P154" i="4"/>
  <c r="Q154" i="4"/>
  <c r="R154" i="4"/>
  <c r="S154" i="4"/>
  <c r="K155" i="4"/>
  <c r="L155" i="4"/>
  <c r="M155" i="4"/>
  <c r="N155" i="4"/>
  <c r="O155" i="4"/>
  <c r="P155" i="4"/>
  <c r="Q155" i="4"/>
  <c r="R155" i="4"/>
  <c r="S155" i="4"/>
  <c r="K156" i="4"/>
  <c r="L156" i="4"/>
  <c r="M156" i="4"/>
  <c r="N156" i="4"/>
  <c r="O156" i="4"/>
  <c r="P156" i="4"/>
  <c r="Q156" i="4"/>
  <c r="R156" i="4"/>
  <c r="S156" i="4"/>
  <c r="K157" i="4"/>
  <c r="L157" i="4"/>
  <c r="M157" i="4"/>
  <c r="N157" i="4"/>
  <c r="O157" i="4"/>
  <c r="P157" i="4"/>
  <c r="Q157" i="4"/>
  <c r="R157" i="4"/>
  <c r="S157" i="4"/>
  <c r="K158" i="4"/>
  <c r="L158" i="4"/>
  <c r="M158" i="4"/>
  <c r="N158" i="4"/>
  <c r="O158" i="4"/>
  <c r="P158" i="4"/>
  <c r="Q158" i="4"/>
  <c r="R158" i="4"/>
  <c r="S158" i="4"/>
  <c r="K159" i="4"/>
  <c r="L159" i="4"/>
  <c r="M159" i="4"/>
  <c r="N159" i="4"/>
  <c r="O159" i="4"/>
  <c r="P159" i="4"/>
  <c r="Q159" i="4"/>
  <c r="R159" i="4"/>
  <c r="S159" i="4"/>
  <c r="K160" i="4"/>
  <c r="L160" i="4"/>
  <c r="M160" i="4"/>
  <c r="N160" i="4"/>
  <c r="O160" i="4"/>
  <c r="P160" i="4"/>
  <c r="Q160" i="4"/>
  <c r="R160" i="4"/>
  <c r="S160" i="4"/>
  <c r="K161" i="4"/>
  <c r="L161" i="4"/>
  <c r="M161" i="4"/>
  <c r="N161" i="4"/>
  <c r="O161" i="4"/>
  <c r="P161" i="4"/>
  <c r="Q161" i="4"/>
  <c r="R161" i="4"/>
  <c r="S161" i="4"/>
  <c r="K162" i="4"/>
  <c r="L162" i="4"/>
  <c r="M162" i="4"/>
  <c r="N162" i="4"/>
  <c r="O162" i="4"/>
  <c r="P162" i="4"/>
  <c r="Q162" i="4"/>
  <c r="R162" i="4"/>
  <c r="S162" i="4"/>
  <c r="K163" i="4"/>
  <c r="L163" i="4"/>
  <c r="M163" i="4"/>
  <c r="N163" i="4"/>
  <c r="O163" i="4"/>
  <c r="P163" i="4"/>
  <c r="Q163" i="4"/>
  <c r="R163" i="4"/>
  <c r="S163" i="4"/>
  <c r="K164" i="4"/>
  <c r="L164" i="4"/>
  <c r="M164" i="4"/>
  <c r="N164" i="4"/>
  <c r="O164" i="4"/>
  <c r="P164" i="4"/>
  <c r="Q164" i="4"/>
  <c r="R164" i="4"/>
  <c r="S164" i="4"/>
  <c r="K165" i="4"/>
  <c r="L165" i="4"/>
  <c r="M165" i="4"/>
  <c r="N165" i="4"/>
  <c r="O165" i="4"/>
  <c r="P165" i="4"/>
  <c r="Q165" i="4"/>
  <c r="R165" i="4"/>
  <c r="S165" i="4"/>
  <c r="K166" i="4"/>
  <c r="L166" i="4"/>
  <c r="M166" i="4"/>
  <c r="N166" i="4"/>
  <c r="O166" i="4"/>
  <c r="P166" i="4"/>
  <c r="Q166" i="4"/>
  <c r="R166" i="4"/>
  <c r="S166" i="4"/>
  <c r="K167" i="4"/>
  <c r="L167" i="4"/>
  <c r="M167" i="4"/>
  <c r="N167" i="4"/>
  <c r="O167" i="4"/>
  <c r="P167" i="4"/>
  <c r="Q167" i="4"/>
  <c r="R167" i="4"/>
  <c r="S167" i="4"/>
  <c r="K168" i="4"/>
  <c r="L168" i="4"/>
  <c r="M168" i="4"/>
  <c r="N168" i="4"/>
  <c r="O168" i="4"/>
  <c r="P168" i="4"/>
  <c r="Q168" i="4"/>
  <c r="R168" i="4"/>
  <c r="S168" i="4"/>
  <c r="K169" i="4"/>
  <c r="L169" i="4"/>
  <c r="M169" i="4"/>
  <c r="N169" i="4"/>
  <c r="O169" i="4"/>
  <c r="P169" i="4"/>
  <c r="Q169" i="4"/>
  <c r="R169" i="4"/>
  <c r="S169" i="4"/>
  <c r="K170" i="4"/>
  <c r="L170" i="4"/>
  <c r="M170" i="4"/>
  <c r="N170" i="4"/>
  <c r="O170" i="4"/>
  <c r="P170" i="4"/>
  <c r="Q170" i="4"/>
  <c r="R170" i="4"/>
  <c r="S170" i="4"/>
  <c r="K171" i="4"/>
  <c r="L171" i="4"/>
  <c r="M171" i="4"/>
  <c r="N171" i="4"/>
  <c r="O171" i="4"/>
  <c r="P171" i="4"/>
  <c r="Q171" i="4"/>
  <c r="R171" i="4"/>
  <c r="S171" i="4"/>
  <c r="K172" i="4"/>
  <c r="L172" i="4"/>
  <c r="M172" i="4"/>
  <c r="N172" i="4"/>
  <c r="O172" i="4"/>
  <c r="P172" i="4"/>
  <c r="Q172" i="4"/>
  <c r="R172" i="4"/>
  <c r="S172" i="4"/>
  <c r="K173" i="4"/>
  <c r="L173" i="4"/>
  <c r="M173" i="4"/>
  <c r="N173" i="4"/>
  <c r="O173" i="4"/>
  <c r="P173" i="4"/>
  <c r="Q173" i="4"/>
  <c r="R173" i="4"/>
  <c r="S173" i="4"/>
  <c r="K174" i="4"/>
  <c r="L174" i="4"/>
  <c r="M174" i="4"/>
  <c r="N174" i="4"/>
  <c r="O174" i="4"/>
  <c r="P174" i="4"/>
  <c r="Q174" i="4"/>
  <c r="R174" i="4"/>
  <c r="S174" i="4"/>
  <c r="K175" i="4"/>
  <c r="L175" i="4"/>
  <c r="M175" i="4"/>
  <c r="N175" i="4"/>
  <c r="O175" i="4"/>
  <c r="P175" i="4"/>
  <c r="Q175" i="4"/>
  <c r="R175" i="4"/>
  <c r="S175" i="4"/>
  <c r="K176" i="4"/>
  <c r="L176" i="4"/>
  <c r="M176" i="4"/>
  <c r="N176" i="4"/>
  <c r="O176" i="4"/>
  <c r="P176" i="4"/>
  <c r="Q176" i="4"/>
  <c r="R176" i="4"/>
  <c r="S176" i="4"/>
  <c r="K177" i="4"/>
  <c r="L177" i="4"/>
  <c r="M177" i="4"/>
  <c r="N177" i="4"/>
  <c r="O177" i="4"/>
  <c r="P177" i="4"/>
  <c r="Q177" i="4"/>
  <c r="R177" i="4"/>
  <c r="S177" i="4"/>
  <c r="K178" i="4"/>
  <c r="L178" i="4"/>
  <c r="M178" i="4"/>
  <c r="N178" i="4"/>
  <c r="O178" i="4"/>
  <c r="P178" i="4"/>
  <c r="Q178" i="4"/>
  <c r="R178" i="4"/>
  <c r="S178" i="4"/>
  <c r="K179" i="4"/>
  <c r="L179" i="4"/>
  <c r="M179" i="4"/>
  <c r="N179" i="4"/>
  <c r="O179" i="4"/>
  <c r="P179" i="4"/>
  <c r="Q179" i="4"/>
  <c r="R179" i="4"/>
  <c r="S179" i="4"/>
  <c r="K180" i="4"/>
  <c r="L180" i="4"/>
  <c r="M180" i="4"/>
  <c r="N180" i="4"/>
  <c r="O180" i="4"/>
  <c r="P180" i="4"/>
  <c r="Q180" i="4"/>
  <c r="R180" i="4"/>
  <c r="S180" i="4"/>
  <c r="K181" i="4"/>
  <c r="L181" i="4"/>
  <c r="M181" i="4"/>
  <c r="N181" i="4"/>
  <c r="O181" i="4"/>
  <c r="P181" i="4"/>
  <c r="Q181" i="4"/>
  <c r="R181" i="4"/>
  <c r="S181" i="4"/>
  <c r="K182" i="4"/>
  <c r="L182" i="4"/>
  <c r="M182" i="4"/>
  <c r="N182" i="4"/>
  <c r="O182" i="4"/>
  <c r="P182" i="4"/>
  <c r="Q182" i="4"/>
  <c r="R182" i="4"/>
  <c r="S182" i="4"/>
  <c r="K183" i="4"/>
  <c r="L183" i="4"/>
  <c r="M183" i="4"/>
  <c r="N183" i="4"/>
  <c r="O183" i="4"/>
  <c r="P183" i="4"/>
  <c r="Q183" i="4"/>
  <c r="R183" i="4"/>
  <c r="S183" i="4"/>
  <c r="K184" i="4"/>
  <c r="L184" i="4"/>
  <c r="M184" i="4"/>
  <c r="N184" i="4"/>
  <c r="O184" i="4"/>
  <c r="P184" i="4"/>
  <c r="Q184" i="4"/>
  <c r="R184" i="4"/>
  <c r="S184" i="4"/>
  <c r="K185" i="4"/>
  <c r="L185" i="4"/>
  <c r="M185" i="4"/>
  <c r="N185" i="4"/>
  <c r="O185" i="4"/>
  <c r="P185" i="4"/>
  <c r="Q185" i="4"/>
  <c r="R185" i="4"/>
  <c r="S185" i="4"/>
  <c r="K186" i="4"/>
  <c r="L186" i="4"/>
  <c r="M186" i="4"/>
  <c r="N186" i="4"/>
  <c r="O186" i="4"/>
  <c r="P186" i="4"/>
  <c r="Q186" i="4"/>
  <c r="R186" i="4"/>
  <c r="S186" i="4"/>
  <c r="K187" i="4"/>
  <c r="L187" i="4"/>
  <c r="M187" i="4"/>
  <c r="N187" i="4"/>
  <c r="O187" i="4"/>
  <c r="P187" i="4"/>
  <c r="Q187" i="4"/>
  <c r="R187" i="4"/>
  <c r="S187" i="4"/>
  <c r="K188" i="4"/>
  <c r="L188" i="4"/>
  <c r="M188" i="4"/>
  <c r="N188" i="4"/>
  <c r="O188" i="4"/>
  <c r="P188" i="4"/>
  <c r="Q188" i="4"/>
  <c r="R188" i="4"/>
  <c r="S188" i="4"/>
  <c r="K189" i="4"/>
  <c r="L189" i="4"/>
  <c r="M189" i="4"/>
  <c r="N189" i="4"/>
  <c r="O189" i="4"/>
  <c r="P189" i="4"/>
  <c r="Q189" i="4"/>
  <c r="R189" i="4"/>
  <c r="S189" i="4"/>
  <c r="K190" i="4"/>
  <c r="L190" i="4"/>
  <c r="M190" i="4"/>
  <c r="N190" i="4"/>
  <c r="O190" i="4"/>
  <c r="P190" i="4"/>
  <c r="Q190" i="4"/>
  <c r="R190" i="4"/>
  <c r="S190" i="4"/>
  <c r="K191" i="4"/>
  <c r="L191" i="4"/>
  <c r="M191" i="4"/>
  <c r="N191" i="4"/>
  <c r="O191" i="4"/>
  <c r="P191" i="4"/>
  <c r="Q191" i="4"/>
  <c r="R191" i="4"/>
  <c r="S191" i="4"/>
  <c r="K192" i="4"/>
  <c r="L192" i="4"/>
  <c r="M192" i="4"/>
  <c r="N192" i="4"/>
  <c r="O192" i="4"/>
  <c r="P192" i="4"/>
  <c r="Q192" i="4"/>
  <c r="R192" i="4"/>
  <c r="S192" i="4"/>
  <c r="K193" i="4"/>
  <c r="L193" i="4"/>
  <c r="M193" i="4"/>
  <c r="N193" i="4"/>
  <c r="O193" i="4"/>
  <c r="P193" i="4"/>
  <c r="Q193" i="4"/>
  <c r="R193" i="4"/>
  <c r="S193" i="4"/>
  <c r="K194" i="4"/>
  <c r="L194" i="4"/>
  <c r="M194" i="4"/>
  <c r="N194" i="4"/>
  <c r="O194" i="4"/>
  <c r="P194" i="4"/>
  <c r="Q194" i="4"/>
  <c r="R194" i="4"/>
  <c r="S194" i="4"/>
  <c r="K195" i="4"/>
  <c r="L195" i="4"/>
  <c r="M195" i="4"/>
  <c r="N195" i="4"/>
  <c r="O195" i="4"/>
  <c r="P195" i="4"/>
  <c r="Q195" i="4"/>
  <c r="R195" i="4"/>
  <c r="S195" i="4"/>
  <c r="K196" i="4"/>
  <c r="L196" i="4"/>
  <c r="M196" i="4"/>
  <c r="N196" i="4"/>
  <c r="O196" i="4"/>
  <c r="P196" i="4"/>
  <c r="Q196" i="4"/>
  <c r="R196" i="4"/>
  <c r="S196" i="4"/>
  <c r="K197" i="4"/>
  <c r="L197" i="4"/>
  <c r="M197" i="4"/>
  <c r="N197" i="4"/>
  <c r="O197" i="4"/>
  <c r="P197" i="4"/>
  <c r="Q197" i="4"/>
  <c r="R197" i="4"/>
  <c r="S197" i="4"/>
  <c r="K198" i="4"/>
  <c r="L198" i="4"/>
  <c r="M198" i="4"/>
  <c r="N198" i="4"/>
  <c r="O198" i="4"/>
  <c r="P198" i="4"/>
  <c r="Q198" i="4"/>
  <c r="R198" i="4"/>
  <c r="S198" i="4"/>
  <c r="K199" i="4"/>
  <c r="L199" i="4"/>
  <c r="M199" i="4"/>
  <c r="N199" i="4"/>
  <c r="O199" i="4"/>
  <c r="P199" i="4"/>
  <c r="Q199" i="4"/>
  <c r="R199" i="4"/>
  <c r="S199" i="4"/>
  <c r="K200" i="4"/>
  <c r="L200" i="4"/>
  <c r="M200" i="4"/>
  <c r="N200" i="4"/>
  <c r="O200" i="4"/>
  <c r="P200" i="4"/>
  <c r="Q200" i="4"/>
  <c r="R200" i="4"/>
  <c r="S200" i="4"/>
  <c r="K201" i="4"/>
  <c r="L201" i="4"/>
  <c r="M201" i="4"/>
  <c r="N201" i="4"/>
  <c r="O201" i="4"/>
  <c r="P201" i="4"/>
  <c r="Q201" i="4"/>
  <c r="R201" i="4"/>
  <c r="S201" i="4"/>
  <c r="K202" i="4"/>
  <c r="L202" i="4"/>
  <c r="M202" i="4"/>
  <c r="N202" i="4"/>
  <c r="O202" i="4"/>
  <c r="P202" i="4"/>
  <c r="Q202" i="4"/>
  <c r="R202" i="4"/>
  <c r="S202" i="4"/>
  <c r="K203" i="4"/>
  <c r="L203" i="4"/>
  <c r="M203" i="4"/>
  <c r="N203" i="4"/>
  <c r="O203" i="4"/>
  <c r="P203" i="4"/>
  <c r="Q203" i="4"/>
  <c r="R203" i="4"/>
  <c r="S203" i="4"/>
  <c r="K204" i="4"/>
  <c r="L204" i="4"/>
  <c r="M204" i="4"/>
  <c r="N204" i="4"/>
  <c r="O204" i="4"/>
  <c r="P204" i="4"/>
  <c r="Q204" i="4"/>
  <c r="R204" i="4"/>
  <c r="S204" i="4"/>
  <c r="K205" i="4"/>
  <c r="L205" i="4"/>
  <c r="M205" i="4"/>
  <c r="N205" i="4"/>
  <c r="O205" i="4"/>
  <c r="P205" i="4"/>
  <c r="Q205" i="4"/>
  <c r="R205" i="4"/>
  <c r="S205" i="4"/>
  <c r="K206" i="4"/>
  <c r="L206" i="4"/>
  <c r="M206" i="4"/>
  <c r="N206" i="4"/>
  <c r="O206" i="4"/>
  <c r="P206" i="4"/>
  <c r="Q206" i="4"/>
  <c r="R206" i="4"/>
  <c r="S206" i="4"/>
  <c r="K207" i="4"/>
  <c r="L207" i="4"/>
  <c r="M207" i="4"/>
  <c r="N207" i="4"/>
  <c r="O207" i="4"/>
  <c r="P207" i="4"/>
  <c r="Q207" i="4"/>
  <c r="R207" i="4"/>
  <c r="S207" i="4"/>
  <c r="K208" i="4"/>
  <c r="L208" i="4"/>
  <c r="M208" i="4"/>
  <c r="N208" i="4"/>
  <c r="O208" i="4"/>
  <c r="P208" i="4"/>
  <c r="Q208" i="4"/>
  <c r="R208" i="4"/>
  <c r="S208" i="4"/>
  <c r="K209" i="4"/>
  <c r="L209" i="4"/>
  <c r="M209" i="4"/>
  <c r="N209" i="4"/>
  <c r="O209" i="4"/>
  <c r="P209" i="4"/>
  <c r="Q209" i="4"/>
  <c r="R209" i="4"/>
  <c r="S209" i="4"/>
  <c r="K210" i="4"/>
  <c r="L210" i="4"/>
  <c r="M210" i="4"/>
  <c r="N210" i="4"/>
  <c r="O210" i="4"/>
  <c r="P210" i="4"/>
  <c r="Q210" i="4"/>
  <c r="R210" i="4"/>
  <c r="S210" i="4"/>
  <c r="K211" i="4"/>
  <c r="L211" i="4"/>
  <c r="M211" i="4"/>
  <c r="N211" i="4"/>
  <c r="O211" i="4"/>
  <c r="P211" i="4"/>
  <c r="Q211" i="4"/>
  <c r="R211" i="4"/>
  <c r="S211" i="4"/>
  <c r="K212" i="4"/>
  <c r="L212" i="4"/>
  <c r="M212" i="4"/>
  <c r="N212" i="4"/>
  <c r="O212" i="4"/>
  <c r="P212" i="4"/>
  <c r="Q212" i="4"/>
  <c r="R212" i="4"/>
  <c r="S212" i="4"/>
  <c r="K213" i="4"/>
  <c r="L213" i="4"/>
  <c r="M213" i="4"/>
  <c r="N213" i="4"/>
  <c r="O213" i="4"/>
  <c r="P213" i="4"/>
  <c r="Q213" i="4"/>
  <c r="R213" i="4"/>
  <c r="S213" i="4"/>
  <c r="K214" i="4"/>
  <c r="L214" i="4"/>
  <c r="M214" i="4"/>
  <c r="N214" i="4"/>
  <c r="O214" i="4"/>
  <c r="P214" i="4"/>
  <c r="Q214" i="4"/>
  <c r="R214" i="4"/>
  <c r="S214" i="4"/>
  <c r="K215" i="4"/>
  <c r="L215" i="4"/>
  <c r="M215" i="4"/>
  <c r="N215" i="4"/>
  <c r="O215" i="4"/>
  <c r="P215" i="4"/>
  <c r="Q215" i="4"/>
  <c r="R215" i="4"/>
  <c r="S215" i="4"/>
  <c r="K216" i="4"/>
  <c r="L216" i="4"/>
  <c r="M216" i="4"/>
  <c r="N216" i="4"/>
  <c r="O216" i="4"/>
  <c r="P216" i="4"/>
  <c r="Q216" i="4"/>
  <c r="R216" i="4"/>
  <c r="S216" i="4"/>
  <c r="K217" i="4"/>
  <c r="L217" i="4"/>
  <c r="M217" i="4"/>
  <c r="N217" i="4"/>
  <c r="O217" i="4"/>
  <c r="P217" i="4"/>
  <c r="Q217" i="4"/>
  <c r="R217" i="4"/>
  <c r="S217" i="4"/>
  <c r="K218" i="4"/>
  <c r="L218" i="4"/>
  <c r="M218" i="4"/>
  <c r="N218" i="4"/>
  <c r="O218" i="4"/>
  <c r="P218" i="4"/>
  <c r="Q218" i="4"/>
  <c r="R218" i="4"/>
  <c r="S218" i="4"/>
  <c r="K219" i="4"/>
  <c r="L219" i="4"/>
  <c r="M219" i="4"/>
  <c r="N219" i="4"/>
  <c r="O219" i="4"/>
  <c r="P219" i="4"/>
  <c r="Q219" i="4"/>
  <c r="R219" i="4"/>
  <c r="S219" i="4"/>
  <c r="K220" i="4"/>
  <c r="L220" i="4"/>
  <c r="M220" i="4"/>
  <c r="N220" i="4"/>
  <c r="O220" i="4"/>
  <c r="P220" i="4"/>
  <c r="Q220" i="4"/>
  <c r="R220" i="4"/>
  <c r="S220" i="4"/>
  <c r="K221" i="4"/>
  <c r="L221" i="4"/>
  <c r="M221" i="4"/>
  <c r="N221" i="4"/>
  <c r="O221" i="4"/>
  <c r="P221" i="4"/>
  <c r="Q221" i="4"/>
  <c r="R221" i="4"/>
  <c r="S221" i="4"/>
  <c r="K222" i="4"/>
  <c r="L222" i="4"/>
  <c r="M222" i="4"/>
  <c r="N222" i="4"/>
  <c r="O222" i="4"/>
  <c r="P222" i="4"/>
  <c r="Q222" i="4"/>
  <c r="R222" i="4"/>
  <c r="S222" i="4"/>
  <c r="K223" i="4"/>
  <c r="L223" i="4"/>
  <c r="M223" i="4"/>
  <c r="N223" i="4"/>
  <c r="O223" i="4"/>
  <c r="P223" i="4"/>
  <c r="Q223" i="4"/>
  <c r="R223" i="4"/>
  <c r="S223" i="4"/>
  <c r="K224" i="4"/>
  <c r="L224" i="4"/>
  <c r="M224" i="4"/>
  <c r="N224" i="4"/>
  <c r="O224" i="4"/>
  <c r="P224" i="4"/>
  <c r="Q224" i="4"/>
  <c r="R224" i="4"/>
  <c r="S224" i="4"/>
  <c r="K225" i="4"/>
  <c r="L225" i="4"/>
  <c r="M225" i="4"/>
  <c r="N225" i="4"/>
  <c r="O225" i="4"/>
  <c r="P225" i="4"/>
  <c r="Q225" i="4"/>
  <c r="R225" i="4"/>
  <c r="S225" i="4"/>
  <c r="K226" i="4"/>
  <c r="L226" i="4"/>
  <c r="M226" i="4"/>
  <c r="N226" i="4"/>
  <c r="O226" i="4"/>
  <c r="P226" i="4"/>
  <c r="Q226" i="4"/>
  <c r="R226" i="4"/>
  <c r="S226" i="4"/>
  <c r="K227" i="4"/>
  <c r="L227" i="4"/>
  <c r="M227" i="4"/>
  <c r="N227" i="4"/>
  <c r="O227" i="4"/>
  <c r="P227" i="4"/>
  <c r="Q227" i="4"/>
  <c r="R227" i="4"/>
  <c r="S227" i="4"/>
  <c r="K228" i="4"/>
  <c r="L228" i="4"/>
  <c r="M228" i="4"/>
  <c r="N228" i="4"/>
  <c r="O228" i="4"/>
  <c r="P228" i="4"/>
  <c r="Q228" i="4"/>
  <c r="R228" i="4"/>
  <c r="S228" i="4"/>
  <c r="K229" i="4"/>
  <c r="L229" i="4"/>
  <c r="M229" i="4"/>
  <c r="N229" i="4"/>
  <c r="O229" i="4"/>
  <c r="P229" i="4"/>
  <c r="Q229" i="4"/>
  <c r="R229" i="4"/>
  <c r="S229" i="4"/>
  <c r="K230" i="4"/>
  <c r="L230" i="4"/>
  <c r="M230" i="4"/>
  <c r="N230" i="4"/>
  <c r="O230" i="4"/>
  <c r="P230" i="4"/>
  <c r="Q230" i="4"/>
  <c r="R230" i="4"/>
  <c r="S230" i="4"/>
  <c r="K231" i="4"/>
  <c r="L231" i="4"/>
  <c r="M231" i="4"/>
  <c r="N231" i="4"/>
  <c r="O231" i="4"/>
  <c r="P231" i="4"/>
  <c r="Q231" i="4"/>
  <c r="R231" i="4"/>
  <c r="S231" i="4"/>
  <c r="K232" i="4"/>
  <c r="L232" i="4"/>
  <c r="M232" i="4"/>
  <c r="N232" i="4"/>
  <c r="O232" i="4"/>
  <c r="P232" i="4"/>
  <c r="Q232" i="4"/>
  <c r="R232" i="4"/>
  <c r="S232" i="4"/>
  <c r="K233" i="4"/>
  <c r="L233" i="4"/>
  <c r="M233" i="4"/>
  <c r="N233" i="4"/>
  <c r="O233" i="4"/>
  <c r="P233" i="4"/>
  <c r="Q233" i="4"/>
  <c r="R233" i="4"/>
  <c r="S233" i="4"/>
  <c r="K234" i="4"/>
  <c r="L234" i="4"/>
  <c r="M234" i="4"/>
  <c r="N234" i="4"/>
  <c r="O234" i="4"/>
  <c r="P234" i="4"/>
  <c r="Q234" i="4"/>
  <c r="R234" i="4"/>
  <c r="S234" i="4"/>
  <c r="K235" i="4"/>
  <c r="L235" i="4"/>
  <c r="M235" i="4"/>
  <c r="N235" i="4"/>
  <c r="O235" i="4"/>
  <c r="P235" i="4"/>
  <c r="Q235" i="4"/>
  <c r="R235" i="4"/>
  <c r="S235" i="4"/>
  <c r="K236" i="4"/>
  <c r="L236" i="4"/>
  <c r="M236" i="4"/>
  <c r="N236" i="4"/>
  <c r="O236" i="4"/>
  <c r="P236" i="4"/>
  <c r="Q236" i="4"/>
  <c r="R236" i="4"/>
  <c r="S236" i="4"/>
  <c r="K237" i="4"/>
  <c r="L237" i="4"/>
  <c r="M237" i="4"/>
  <c r="N237" i="4"/>
  <c r="O237" i="4"/>
  <c r="P237" i="4"/>
  <c r="Q237" i="4"/>
  <c r="R237" i="4"/>
  <c r="S237" i="4"/>
  <c r="K238" i="4"/>
  <c r="L238" i="4"/>
  <c r="M238" i="4"/>
  <c r="N238" i="4"/>
  <c r="O238" i="4"/>
  <c r="P238" i="4"/>
  <c r="Q238" i="4"/>
  <c r="R238" i="4"/>
  <c r="S238" i="4"/>
  <c r="K239" i="4"/>
  <c r="L239" i="4"/>
  <c r="M239" i="4"/>
  <c r="N239" i="4"/>
  <c r="O239" i="4"/>
  <c r="P239" i="4"/>
  <c r="Q239" i="4"/>
  <c r="R239" i="4"/>
  <c r="S239" i="4"/>
  <c r="K240" i="4"/>
  <c r="L240" i="4"/>
  <c r="M240" i="4"/>
  <c r="N240" i="4"/>
  <c r="O240" i="4"/>
  <c r="P240" i="4"/>
  <c r="Q240" i="4"/>
  <c r="R240" i="4"/>
  <c r="S240" i="4"/>
  <c r="K241" i="4"/>
  <c r="L241" i="4"/>
  <c r="M241" i="4"/>
  <c r="N241" i="4"/>
  <c r="O241" i="4"/>
  <c r="P241" i="4"/>
  <c r="Q241" i="4"/>
  <c r="R241" i="4"/>
  <c r="S241" i="4"/>
  <c r="K242" i="4"/>
  <c r="L242" i="4"/>
  <c r="M242" i="4"/>
  <c r="N242" i="4"/>
  <c r="O242" i="4"/>
  <c r="P242" i="4"/>
  <c r="Q242" i="4"/>
  <c r="R242" i="4"/>
  <c r="S242" i="4"/>
  <c r="K243" i="4"/>
  <c r="L243" i="4"/>
  <c r="M243" i="4"/>
  <c r="N243" i="4"/>
  <c r="O243" i="4"/>
  <c r="P243" i="4"/>
  <c r="Q243" i="4"/>
  <c r="R243" i="4"/>
  <c r="S243" i="4"/>
  <c r="K244" i="4"/>
  <c r="L244" i="4"/>
  <c r="M244" i="4"/>
  <c r="N244" i="4"/>
  <c r="O244" i="4"/>
  <c r="P244" i="4"/>
  <c r="Q244" i="4"/>
  <c r="R244" i="4"/>
  <c r="S244" i="4"/>
  <c r="K245" i="4"/>
  <c r="L245" i="4"/>
  <c r="M245" i="4"/>
  <c r="N245" i="4"/>
  <c r="O245" i="4"/>
  <c r="P245" i="4"/>
  <c r="Q245" i="4"/>
  <c r="R245" i="4"/>
  <c r="S245" i="4"/>
  <c r="K246" i="4"/>
  <c r="L246" i="4"/>
  <c r="M246" i="4"/>
  <c r="N246" i="4"/>
  <c r="O246" i="4"/>
  <c r="P246" i="4"/>
  <c r="Q246" i="4"/>
  <c r="R246" i="4"/>
  <c r="S246" i="4"/>
  <c r="K247" i="4"/>
  <c r="L247" i="4"/>
  <c r="M247" i="4"/>
  <c r="N247" i="4"/>
  <c r="O247" i="4"/>
  <c r="P247" i="4"/>
  <c r="Q247" i="4"/>
  <c r="R247" i="4"/>
  <c r="S247" i="4"/>
  <c r="K248" i="4"/>
  <c r="L248" i="4"/>
  <c r="M248" i="4"/>
  <c r="N248" i="4"/>
  <c r="O248" i="4"/>
  <c r="P248" i="4"/>
  <c r="Q248" i="4"/>
  <c r="R248" i="4"/>
  <c r="S248" i="4"/>
  <c r="K249" i="4"/>
  <c r="L249" i="4"/>
  <c r="M249" i="4"/>
  <c r="N249" i="4"/>
  <c r="O249" i="4"/>
  <c r="P249" i="4"/>
  <c r="Q249" i="4"/>
  <c r="R249" i="4"/>
  <c r="S249" i="4"/>
  <c r="K250" i="4"/>
  <c r="L250" i="4"/>
  <c r="M250" i="4"/>
  <c r="N250" i="4"/>
  <c r="O250" i="4"/>
  <c r="P250" i="4"/>
  <c r="Q250" i="4"/>
  <c r="R250" i="4"/>
  <c r="S250" i="4"/>
  <c r="K251" i="4"/>
  <c r="L251" i="4"/>
  <c r="M251" i="4"/>
  <c r="N251" i="4"/>
  <c r="O251" i="4"/>
  <c r="P251" i="4"/>
  <c r="Q251" i="4"/>
  <c r="R251" i="4"/>
  <c r="S251" i="4"/>
  <c r="K252" i="4"/>
  <c r="L252" i="4"/>
  <c r="M252" i="4"/>
  <c r="N252" i="4"/>
  <c r="O252" i="4"/>
  <c r="P252" i="4"/>
  <c r="Q252" i="4"/>
  <c r="R252" i="4"/>
  <c r="S252" i="4"/>
  <c r="K253" i="4"/>
  <c r="L253" i="4"/>
  <c r="M253" i="4"/>
  <c r="N253" i="4"/>
  <c r="O253" i="4"/>
  <c r="P253" i="4"/>
  <c r="Q253" i="4"/>
  <c r="R253" i="4"/>
  <c r="S253" i="4"/>
  <c r="L3" i="4"/>
  <c r="M3" i="4"/>
  <c r="N3" i="4"/>
  <c r="O3" i="4"/>
  <c r="P3" i="4"/>
  <c r="Q3" i="4"/>
  <c r="R3" i="4"/>
  <c r="S3" i="4"/>
  <c r="K3" i="4"/>
  <c r="G3" i="8"/>
  <c r="J13" i="8" s="1"/>
  <c r="J2" i="8"/>
  <c r="C2" i="8"/>
  <c r="D2" i="8"/>
  <c r="E2" i="8"/>
  <c r="F2" i="8"/>
  <c r="G2" i="8"/>
  <c r="H2" i="8"/>
  <c r="I2" i="8"/>
  <c r="B2" i="8"/>
  <c r="B3" i="8" l="1"/>
  <c r="B13" i="8" s="1"/>
  <c r="C3" i="8"/>
  <c r="D13" i="8" s="1"/>
  <c r="D3" i="8"/>
  <c r="F13" i="8" s="1"/>
  <c r="E3" i="8"/>
  <c r="E13" i="8" s="1"/>
  <c r="O254" i="4"/>
  <c r="P254" i="4"/>
  <c r="H3" i="8"/>
  <c r="G13" i="8" s="1"/>
  <c r="F3" i="8"/>
  <c r="C13" i="8" s="1"/>
  <c r="N254" i="4"/>
  <c r="M254" i="4"/>
  <c r="J3" i="8"/>
  <c r="I13" i="8" s="1"/>
  <c r="I3" i="8"/>
  <c r="H13" i="8" s="1"/>
  <c r="L254" i="4"/>
  <c r="Q254" i="4"/>
  <c r="R254" i="4"/>
  <c r="S254" i="4"/>
  <c r="K25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A09F7F-54F0-425F-B4E2-EB47044EF187}" keepAlive="1" name="Query - fx_ivx" description="Connection to the 'fx_ivx' query in the workbook." type="5" refreshedVersion="0" background="1">
    <dbPr connection="Provider=Microsoft.Mashup.OleDb.1;Data Source=$Workbook$;Location=fx_ivx;Extended Properties=&quot;&quot;" command="SELECT * FROM [fx_ivx]"/>
  </connection>
  <connection id="2" xr16:uid="{CA64E018-7053-4154-A0B6-F10A5B23041E}" keepAlive="1" name="Query - fx_stock-prices" description="Connection to the 'fx_stock-prices' query in the workbook." type="5" refreshedVersion="8" background="1" saveData="1">
    <dbPr connection="Provider=Microsoft.Mashup.OleDb.1;Data Source=$Workbook$;Location=fx_stock-prices;Extended Properties=&quot;&quot;" command="SELECT * FROM [fx_stock-prices]"/>
  </connection>
  <connection id="3" xr16:uid="{12D2DD92-40E1-439D-BB7A-FA7D7BE84329}" keepAlive="1" name="Query - table_ivx" description="Connection to the 'table_ivx' query in the workbook." type="5" refreshedVersion="8" background="1" saveData="1">
    <dbPr connection="Provider=Microsoft.Mashup.OleDb.1;Data Source=$Workbook$;Location=table_ivx;Extended Properties=&quot;&quot;" command="SELECT * FROM [table_ivx]"/>
  </connection>
  <connection id="4" xr16:uid="{81C17589-EE9E-4264-89B3-CAFEB227476E}" keepAlive="1" name="Query - table_stock-prices" description="Connection to the 'table_stock-prices' query in the workbook." type="5" refreshedVersion="8" background="1" saveData="1">
    <dbPr connection="Provider=Microsoft.Mashup.OleDb.1;Data Source=$Workbook$;Location=table_stock-prices;Extended Properties=&quot;&quot;" command="SELECT * FROM [table_stock-prices]"/>
  </connection>
</connections>
</file>

<file path=xl/sharedStrings.xml><?xml version="1.0" encoding="utf-8"?>
<sst xmlns="http://schemas.openxmlformats.org/spreadsheetml/2006/main" count="120" uniqueCount="68">
  <si>
    <t>date</t>
  </si>
  <si>
    <t>SPX</t>
  </si>
  <si>
    <t>NDX</t>
  </si>
  <si>
    <t>ticker</t>
  </si>
  <si>
    <t>AAPL</t>
  </si>
  <si>
    <t>MSFT</t>
  </si>
  <si>
    <t>stock-prices</t>
  </si>
  <si>
    <t>AMZN</t>
  </si>
  <si>
    <t>From</t>
  </si>
  <si>
    <t>To</t>
  </si>
  <si>
    <t>ivx</t>
  </si>
  <si>
    <t>NFLX</t>
  </si>
  <si>
    <t>GOOG</t>
  </si>
  <si>
    <t>META</t>
  </si>
  <si>
    <t>NVDA</t>
  </si>
  <si>
    <t>FB</t>
  </si>
  <si>
    <t>Row Labels</t>
  </si>
  <si>
    <t>Grand Total</t>
  </si>
  <si>
    <t>AAPL_log</t>
  </si>
  <si>
    <t>AMZN_log</t>
  </si>
  <si>
    <t>FB_log</t>
  </si>
  <si>
    <t>GOOG_log</t>
  </si>
  <si>
    <t>MSFT_log</t>
  </si>
  <si>
    <t>NDX_log</t>
  </si>
  <si>
    <t>NFLX_log</t>
  </si>
  <si>
    <t>NVDA_log</t>
  </si>
  <si>
    <t>SPX_log</t>
  </si>
  <si>
    <t>APY_avg</t>
  </si>
  <si>
    <t>Sum of AAPL_log</t>
  </si>
  <si>
    <t>Sum of AMZN_log</t>
  </si>
  <si>
    <t>Sum of FB_log</t>
  </si>
  <si>
    <t>Sum of GOOG_log</t>
  </si>
  <si>
    <t>Sum of MSFT_log</t>
  </si>
  <si>
    <t>Sum of NDX_log</t>
  </si>
  <si>
    <t>Sum of NFLX_log</t>
  </si>
  <si>
    <t>Sum of NVDA_log</t>
  </si>
  <si>
    <t>Sum of SPX_log</t>
  </si>
  <si>
    <t>IVX_avg</t>
  </si>
  <si>
    <t>Year</t>
  </si>
  <si>
    <t>INTEREST RATE</t>
  </si>
  <si>
    <t>APR TOTAL</t>
  </si>
  <si>
    <t>Average</t>
  </si>
  <si>
    <t>STD TOTAL</t>
  </si>
  <si>
    <t>StdDev of AAPL_log</t>
  </si>
  <si>
    <t>StdDev of AMZN_log</t>
  </si>
  <si>
    <t>StdDev of FB_log</t>
  </si>
  <si>
    <t>StdDev of GOOG_log</t>
  </si>
  <si>
    <t>StdDev of NDX_log</t>
  </si>
  <si>
    <t>StdDev of NFLX_log</t>
  </si>
  <si>
    <t>StdDev of NVDA_log</t>
  </si>
  <si>
    <t>StdDev of SPX_log</t>
  </si>
  <si>
    <t>StdDev of MSFT_log</t>
  </si>
  <si>
    <t>APR_avg_market</t>
  </si>
  <si>
    <t>STD_avg_market</t>
  </si>
  <si>
    <t>Tickers</t>
  </si>
  <si>
    <t>Average APR</t>
  </si>
  <si>
    <t>Average IVX</t>
  </si>
  <si>
    <t>Average STD</t>
  </si>
  <si>
    <t>R2 Score w.r.t. NDX</t>
  </si>
  <si>
    <t>Alpha</t>
  </si>
  <si>
    <t>Beta</t>
  </si>
  <si>
    <t>APR_market_premium</t>
  </si>
  <si>
    <t>Corr w.r.t. NDX</t>
  </si>
  <si>
    <t>PORTFOLIO</t>
  </si>
  <si>
    <t>username</t>
  </si>
  <si>
    <t>password</t>
  </si>
  <si>
    <t>your_IVol_username</t>
  </si>
  <si>
    <t>your_IVol_password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</si>
</sst>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Arial Unicode MS"/>
      <family val="2"/>
    </font>
    <font>
      <sz val="8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1" fillId="0" borderId="0" xfId="0" applyFont="1"/>
    <xf numFmtId="14" fontId="2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4" fillId="0" borderId="5" xfId="0" applyFont="1" applyBorder="1"/>
    <xf numFmtId="0" fontId="4" fillId="0" borderId="0" xfId="0" applyFont="1"/>
    <xf numFmtId="0" fontId="4" fillId="0" borderId="6" xfId="0" applyFont="1" applyBorder="1"/>
    <xf numFmtId="0" fontId="5" fillId="0" borderId="1" xfId="0" applyFont="1" applyBorder="1" applyAlignment="1">
      <alignment vertical="center"/>
    </xf>
    <xf numFmtId="0" fontId="6" fillId="0" borderId="10" xfId="0" applyFont="1" applyBorder="1" applyAlignment="1">
      <alignment horizontal="center"/>
    </xf>
    <xf numFmtId="0" fontId="0" fillId="0" borderId="2" xfId="0" applyBorder="1"/>
    <xf numFmtId="165" fontId="0" fillId="0" borderId="0" xfId="0" applyNumberFormat="1"/>
    <xf numFmtId="0" fontId="1" fillId="0" borderId="0" xfId="0" applyFont="1" applyAlignment="1">
      <alignment horizontal="left"/>
    </xf>
    <xf numFmtId="165" fontId="1" fillId="0" borderId="0" xfId="0" applyNumberFormat="1" applyFont="1"/>
    <xf numFmtId="0" fontId="1" fillId="2" borderId="0" xfId="0" applyFont="1" applyFill="1"/>
    <xf numFmtId="0" fontId="7" fillId="0" borderId="0" xfId="0" applyFont="1"/>
    <xf numFmtId="0" fontId="8" fillId="0" borderId="0" xfId="0" applyFont="1"/>
    <xf numFmtId="165" fontId="7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65" formatCode="0.000000"/>
    </dxf>
    <dxf>
      <numFmt numFmtId="165" formatCode="0.000000"/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34843727356166E-2"/>
          <c:y val="0.13640427599611274"/>
          <c:w val="0.89726924625219395"/>
          <c:h val="0.8130612244897959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MAIN!$G$1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1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MAIN!$A$2:$A$10</c15:sqref>
                  </c15:fullRef>
                </c:ext>
              </c:extLst>
              <c:f>MAIN!$A$2:$A$9</c:f>
              <c:strCache>
                <c:ptCount val="8"/>
                <c:pt idx="0">
                  <c:v>AAPL</c:v>
                </c:pt>
                <c:pt idx="1">
                  <c:v>MSFT</c:v>
                </c:pt>
                <c:pt idx="2">
                  <c:v>AMZN</c:v>
                </c:pt>
                <c:pt idx="3">
                  <c:v>GOOG</c:v>
                </c:pt>
                <c:pt idx="4">
                  <c:v>META</c:v>
                </c:pt>
                <c:pt idx="5">
                  <c:v>NFLX</c:v>
                </c:pt>
                <c:pt idx="6">
                  <c:v>NVDA</c:v>
                </c:pt>
                <c:pt idx="7">
                  <c:v>SPX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MAIN!$G$2:$G$10</c15:sqref>
                  </c15:fullRef>
                </c:ext>
              </c:extLst>
              <c:f>MAIN!$G$2:$G$9</c:f>
              <c:numCache>
                <c:formatCode>0.000000</c:formatCode>
                <c:ptCount val="8"/>
                <c:pt idx="0">
                  <c:v>2.0615327541956413E-2</c:v>
                </c:pt>
                <c:pt idx="1">
                  <c:v>-3.4486446709139043E-2</c:v>
                </c:pt>
                <c:pt idx="2">
                  <c:v>-9.5301143449839074E-2</c:v>
                </c:pt>
                <c:pt idx="3">
                  <c:v>0.11720238212291255</c:v>
                </c:pt>
                <c:pt idx="4">
                  <c:v>1.3292137893721731E-2</c:v>
                </c:pt>
                <c:pt idx="5">
                  <c:v>-0.12574597429825529</c:v>
                </c:pt>
                <c:pt idx="6">
                  <c:v>0.16405203565114398</c:v>
                </c:pt>
                <c:pt idx="7">
                  <c:v>1.3496828853563E-2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ED7D31"/>
                  </a:solidFill>
                  <a:ln>
                    <a:solidFill>
                      <a:schemeClr val="bg2">
                        <a:lumMod val="50000"/>
                      </a:schemeClr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5-9CC1-497F-ABB7-6C352A8FB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-27"/>
        <c:axId val="650091568"/>
        <c:axId val="650091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MAIN!$B$1</c15:sqref>
                        </c15:formulaRef>
                      </c:ext>
                    </c:extLst>
                    <c:strCache>
                      <c:ptCount val="1"/>
                      <c:pt idx="0">
                        <c:v>Average APR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MAIN!$A$2:$A$10</c15:sqref>
                        </c15:fullRef>
                        <c15:formulaRef>
                          <c15:sqref>MAIN!$A$2:$A$9</c15:sqref>
                        </c15:formulaRef>
                      </c:ext>
                    </c:extLst>
                    <c:strCache>
                      <c:ptCount val="8"/>
                      <c:pt idx="0">
                        <c:v>AAPL</c:v>
                      </c:pt>
                      <c:pt idx="1">
                        <c:v>MSFT</c:v>
                      </c:pt>
                      <c:pt idx="2">
                        <c:v>AMZN</c:v>
                      </c:pt>
                      <c:pt idx="3">
                        <c:v>GOOG</c:v>
                      </c:pt>
                      <c:pt idx="4">
                        <c:v>META</c:v>
                      </c:pt>
                      <c:pt idx="5">
                        <c:v>NFLX</c:v>
                      </c:pt>
                      <c:pt idx="6">
                        <c:v>NVDA</c:v>
                      </c:pt>
                      <c:pt idx="7">
                        <c:v>SPX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MAIN!$B$2:$B$10</c15:sqref>
                        </c15:fullRef>
                        <c15:formulaRef>
                          <c15:sqref>MAIN!$B$2:$B$9</c15:sqref>
                        </c15:formulaRef>
                      </c:ext>
                    </c:extLst>
                    <c:numCache>
                      <c:formatCode>0.000000</c:formatCode>
                      <c:ptCount val="8"/>
                      <c:pt idx="0">
                        <c:v>0.20426362686347105</c:v>
                      </c:pt>
                      <c:pt idx="1">
                        <c:v>0.14010212821190265</c:v>
                      </c:pt>
                      <c:pt idx="2">
                        <c:v>8.9089589289624432E-2</c:v>
                      </c:pt>
                      <c:pt idx="3">
                        <c:v>0.27776723326679864</c:v>
                      </c:pt>
                      <c:pt idx="4">
                        <c:v>0.19049533569648311</c:v>
                      </c:pt>
                      <c:pt idx="5">
                        <c:v>4.2013161615343964E-2</c:v>
                      </c:pt>
                      <c:pt idx="6">
                        <c:v>0.37070627403801587</c:v>
                      </c:pt>
                      <c:pt idx="7">
                        <c:v>0.1607641303361918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CC1-497F-ABB7-6C352A8FB75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MAIN!$C$1</c15:sqref>
                        </c15:formulaRef>
                      </c:ext>
                    </c:extLst>
                    <c:strCache>
                      <c:ptCount val="1"/>
                      <c:pt idx="0">
                        <c:v>Average IVX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MAIN!$A$2:$A$10</c15:sqref>
                        </c15:fullRef>
                        <c15:formulaRef>
                          <c15:sqref>MAIN!$A$2:$A$9</c15:sqref>
                        </c15:formulaRef>
                      </c:ext>
                    </c:extLst>
                    <c:strCache>
                      <c:ptCount val="8"/>
                      <c:pt idx="0">
                        <c:v>AAPL</c:v>
                      </c:pt>
                      <c:pt idx="1">
                        <c:v>MSFT</c:v>
                      </c:pt>
                      <c:pt idx="2">
                        <c:v>AMZN</c:v>
                      </c:pt>
                      <c:pt idx="3">
                        <c:v>GOOG</c:v>
                      </c:pt>
                      <c:pt idx="4">
                        <c:v>META</c:v>
                      </c:pt>
                      <c:pt idx="5">
                        <c:v>NFLX</c:v>
                      </c:pt>
                      <c:pt idx="6">
                        <c:v>NVDA</c:v>
                      </c:pt>
                      <c:pt idx="7">
                        <c:v>SPX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MAIN!$C$2:$C$10</c15:sqref>
                        </c15:fullRef>
                        <c15:formulaRef>
                          <c15:sqref>MAIN!$C$2:$C$9</c15:sqref>
                        </c15:formulaRef>
                      </c:ext>
                    </c:extLst>
                    <c:numCache>
                      <c:formatCode>0.000000</c:formatCode>
                      <c:ptCount val="8"/>
                      <c:pt idx="0">
                        <c:v>0.34921335956349209</c:v>
                      </c:pt>
                      <c:pt idx="1">
                        <c:v>0.30250307099206364</c:v>
                      </c:pt>
                      <c:pt idx="2">
                        <c:v>0.35013988373015886</c:v>
                      </c:pt>
                      <c:pt idx="3">
                        <c:v>0.30482811134920634</c:v>
                      </c:pt>
                      <c:pt idx="4">
                        <c:v>0.36927863948412692</c:v>
                      </c:pt>
                      <c:pt idx="5">
                        <c:v>0.4049970269047618</c:v>
                      </c:pt>
                      <c:pt idx="6">
                        <c:v>0.44239458464285725</c:v>
                      </c:pt>
                      <c:pt idx="7">
                        <c:v>0.21622216714285736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CC1-497F-ABB7-6C352A8FB75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MAIN!$D$1</c15:sqref>
                        </c15:formulaRef>
                      </c:ext>
                    </c:extLst>
                    <c:strCache>
                      <c:ptCount val="1"/>
                      <c:pt idx="0">
                        <c:v>Average STD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MAIN!$A$2:$A$10</c15:sqref>
                        </c15:fullRef>
                        <c15:formulaRef>
                          <c15:sqref>MAIN!$A$2:$A$9</c15:sqref>
                        </c15:formulaRef>
                      </c:ext>
                    </c:extLst>
                    <c:strCache>
                      <c:ptCount val="8"/>
                      <c:pt idx="0">
                        <c:v>AAPL</c:v>
                      </c:pt>
                      <c:pt idx="1">
                        <c:v>MSFT</c:v>
                      </c:pt>
                      <c:pt idx="2">
                        <c:v>AMZN</c:v>
                      </c:pt>
                      <c:pt idx="3">
                        <c:v>GOOG</c:v>
                      </c:pt>
                      <c:pt idx="4">
                        <c:v>META</c:v>
                      </c:pt>
                      <c:pt idx="5">
                        <c:v>NFLX</c:v>
                      </c:pt>
                      <c:pt idx="6">
                        <c:v>NVDA</c:v>
                      </c:pt>
                      <c:pt idx="7">
                        <c:v>SPX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MAIN!$D$2:$D$10</c15:sqref>
                        </c15:fullRef>
                        <c15:formulaRef>
                          <c15:sqref>MAIN!$D$2:$D$9</c15:sqref>
                        </c15:formulaRef>
                      </c:ext>
                    </c:extLst>
                    <c:numCache>
                      <c:formatCode>0.000000</c:formatCode>
                      <c:ptCount val="8"/>
                      <c:pt idx="0">
                        <c:v>0.33637478234507301</c:v>
                      </c:pt>
                      <c:pt idx="1">
                        <c:v>0.26344615891365669</c:v>
                      </c:pt>
                      <c:pt idx="2">
                        <c:v>0.29903496847049849</c:v>
                      </c:pt>
                      <c:pt idx="3">
                        <c:v>0.27145498038154348</c:v>
                      </c:pt>
                      <c:pt idx="4">
                        <c:v>0.34148374398456127</c:v>
                      </c:pt>
                      <c:pt idx="5">
                        <c:v>0.4024536871577038</c:v>
                      </c:pt>
                      <c:pt idx="6">
                        <c:v>0.42993371488814452</c:v>
                      </c:pt>
                      <c:pt idx="7">
                        <c:v>0.15105195159728085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C1-497F-ABB7-6C352A8FB75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MAIN!$E$1</c15:sqref>
                        </c15:formulaRef>
                      </c:ext>
                    </c:extLst>
                    <c:strCache>
                      <c:ptCount val="1"/>
                      <c:pt idx="0">
                        <c:v>R2 Score w.r.t. NDX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MAIN!$A$2:$A$10</c15:sqref>
                        </c15:fullRef>
                        <c15:formulaRef>
                          <c15:sqref>MAIN!$A$2:$A$9</c15:sqref>
                        </c15:formulaRef>
                      </c:ext>
                    </c:extLst>
                    <c:strCache>
                      <c:ptCount val="8"/>
                      <c:pt idx="0">
                        <c:v>AAPL</c:v>
                      </c:pt>
                      <c:pt idx="1">
                        <c:v>MSFT</c:v>
                      </c:pt>
                      <c:pt idx="2">
                        <c:v>AMZN</c:v>
                      </c:pt>
                      <c:pt idx="3">
                        <c:v>GOOG</c:v>
                      </c:pt>
                      <c:pt idx="4">
                        <c:v>META</c:v>
                      </c:pt>
                      <c:pt idx="5">
                        <c:v>NFLX</c:v>
                      </c:pt>
                      <c:pt idx="6">
                        <c:v>NVDA</c:v>
                      </c:pt>
                      <c:pt idx="7">
                        <c:v>SPX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MAIN!$E$2:$E$10</c15:sqref>
                        </c15:fullRef>
                        <c15:formulaRef>
                          <c15:sqref>MAIN!$E$2:$E$9</c15:sqref>
                        </c15:formulaRef>
                      </c:ext>
                    </c:extLst>
                    <c:numCache>
                      <c:formatCode>0.000000</c:formatCode>
                      <c:ptCount val="8"/>
                      <c:pt idx="0">
                        <c:v>0.68852378349170151</c:v>
                      </c:pt>
                      <c:pt idx="1">
                        <c:v>0.76231896937936061</c:v>
                      </c:pt>
                      <c:pt idx="2">
                        <c:v>0.69485705538299092</c:v>
                      </c:pt>
                      <c:pt idx="3">
                        <c:v>0.54198922315740239</c:v>
                      </c:pt>
                      <c:pt idx="4">
                        <c:v>0.54062632342823413</c:v>
                      </c:pt>
                      <c:pt idx="5">
                        <c:v>0.36530658135315991</c:v>
                      </c:pt>
                      <c:pt idx="6">
                        <c:v>0.64357301514334686</c:v>
                      </c:pt>
                      <c:pt idx="7">
                        <c:v>0.74609888488903175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C1-497F-ABB7-6C352A8FB75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MAIN!$F$1</c15:sqref>
                        </c15:formulaRef>
                      </c:ext>
                    </c:extLst>
                    <c:strCache>
                      <c:ptCount val="1"/>
                      <c:pt idx="0">
                        <c:v>Beta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MAIN!$A$2:$A$10</c15:sqref>
                        </c15:fullRef>
                        <c15:formulaRef>
                          <c15:sqref>MAIN!$A$2:$A$9</c15:sqref>
                        </c15:formulaRef>
                      </c:ext>
                    </c:extLst>
                    <c:strCache>
                      <c:ptCount val="8"/>
                      <c:pt idx="0">
                        <c:v>AAPL</c:v>
                      </c:pt>
                      <c:pt idx="1">
                        <c:v>MSFT</c:v>
                      </c:pt>
                      <c:pt idx="2">
                        <c:v>AMZN</c:v>
                      </c:pt>
                      <c:pt idx="3">
                        <c:v>GOOG</c:v>
                      </c:pt>
                      <c:pt idx="4">
                        <c:v>META</c:v>
                      </c:pt>
                      <c:pt idx="5">
                        <c:v>NFLX</c:v>
                      </c:pt>
                      <c:pt idx="6">
                        <c:v>NVDA</c:v>
                      </c:pt>
                      <c:pt idx="7">
                        <c:v>SPX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MAIN!$F$2:$F$10</c15:sqref>
                        </c15:fullRef>
                        <c15:formulaRef>
                          <c15:sqref>MAIN!$F$2:$F$9</c15:sqref>
                        </c15:formulaRef>
                      </c:ext>
                    </c:extLst>
                    <c:numCache>
                      <c:formatCode>0.000000</c:formatCode>
                      <c:ptCount val="8"/>
                      <c:pt idx="0">
                        <c:v>1.1052827588974905</c:v>
                      </c:pt>
                      <c:pt idx="1">
                        <c:v>1.0074447171656071</c:v>
                      </c:pt>
                      <c:pt idx="2">
                        <c:v>1.1133004676618581</c:v>
                      </c:pt>
                      <c:pt idx="3">
                        <c:v>0.85599930762598253</c:v>
                      </c:pt>
                      <c:pt idx="4">
                        <c:v>1.0356806293531207</c:v>
                      </c:pt>
                      <c:pt idx="5">
                        <c:v>0.93369203892954211</c:v>
                      </c:pt>
                      <c:pt idx="6">
                        <c:v>1.3537291714881527</c:v>
                      </c:pt>
                      <c:pt idx="7">
                        <c:v>0.71239601891866056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C1-497F-ABB7-6C352A8FB759}"/>
                  </c:ext>
                </c:extLst>
              </c15:ser>
            </c15:filteredBarSeries>
          </c:ext>
        </c:extLst>
      </c:barChart>
      <c:catAx>
        <c:axId val="6500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650091152"/>
        <c:crosses val="autoZero"/>
        <c:auto val="1"/>
        <c:lblAlgn val="ctr"/>
        <c:lblOffset val="100"/>
        <c:noMultiLvlLbl val="0"/>
      </c:catAx>
      <c:valAx>
        <c:axId val="6500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65009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34809913312767E-2"/>
          <c:y val="0.1159960362097595"/>
          <c:w val="0.89726924625219395"/>
          <c:h val="0.8130612244897959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MAIN!$F$1</c:f>
              <c:strCache>
                <c:ptCount val="1"/>
                <c:pt idx="0">
                  <c:v>Beta</c:v>
                </c:pt>
              </c:strCache>
              <c:extLst xmlns:c15="http://schemas.microsoft.com/office/drawing/2012/chart"/>
            </c:strRef>
          </c:tx>
          <c:spPr>
            <a:solidFill>
              <a:srgbClr val="0070C0"/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MAIN!$A$2:$A$10</c15:sqref>
                  </c15:fullRef>
                </c:ext>
              </c:extLst>
              <c:f>MAIN!$A$2:$A$9</c:f>
              <c:strCache>
                <c:ptCount val="8"/>
                <c:pt idx="0">
                  <c:v>AAPL</c:v>
                </c:pt>
                <c:pt idx="1">
                  <c:v>MSFT</c:v>
                </c:pt>
                <c:pt idx="2">
                  <c:v>AMZN</c:v>
                </c:pt>
                <c:pt idx="3">
                  <c:v>GOOG</c:v>
                </c:pt>
                <c:pt idx="4">
                  <c:v>META</c:v>
                </c:pt>
                <c:pt idx="5">
                  <c:v>NFLX</c:v>
                </c:pt>
                <c:pt idx="6">
                  <c:v>NVDA</c:v>
                </c:pt>
                <c:pt idx="7">
                  <c:v>SPX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MAIN!$F$2:$F$10</c15:sqref>
                  </c15:fullRef>
                </c:ext>
              </c:extLst>
              <c:f>MAIN!$F$2:$F$9</c:f>
              <c:numCache>
                <c:formatCode>0.000000</c:formatCode>
                <c:ptCount val="8"/>
                <c:pt idx="0">
                  <c:v>1.1052827588974905</c:v>
                </c:pt>
                <c:pt idx="1">
                  <c:v>1.0074447171656071</c:v>
                </c:pt>
                <c:pt idx="2">
                  <c:v>1.1133004676618581</c:v>
                </c:pt>
                <c:pt idx="3">
                  <c:v>0.85599930762598253</c:v>
                </c:pt>
                <c:pt idx="4">
                  <c:v>1.0356806293531207</c:v>
                </c:pt>
                <c:pt idx="5">
                  <c:v>0.93369203892954211</c:v>
                </c:pt>
                <c:pt idx="6">
                  <c:v>1.3537291714881527</c:v>
                </c:pt>
                <c:pt idx="7">
                  <c:v>0.71239601891866056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C-43B5-91AB-E52C2D582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-27"/>
        <c:axId val="650091568"/>
        <c:axId val="650091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MAIN!$B$1</c15:sqref>
                        </c15:formulaRef>
                      </c:ext>
                    </c:extLst>
                    <c:strCache>
                      <c:ptCount val="1"/>
                      <c:pt idx="0">
                        <c:v>Average APR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MAIN!$A$2:$A$10</c15:sqref>
                        </c15:fullRef>
                        <c15:formulaRef>
                          <c15:sqref>MAIN!$A$2:$A$9</c15:sqref>
                        </c15:formulaRef>
                      </c:ext>
                    </c:extLst>
                    <c:strCache>
                      <c:ptCount val="8"/>
                      <c:pt idx="0">
                        <c:v>AAPL</c:v>
                      </c:pt>
                      <c:pt idx="1">
                        <c:v>MSFT</c:v>
                      </c:pt>
                      <c:pt idx="2">
                        <c:v>AMZN</c:v>
                      </c:pt>
                      <c:pt idx="3">
                        <c:v>GOOG</c:v>
                      </c:pt>
                      <c:pt idx="4">
                        <c:v>META</c:v>
                      </c:pt>
                      <c:pt idx="5">
                        <c:v>NFLX</c:v>
                      </c:pt>
                      <c:pt idx="6">
                        <c:v>NVDA</c:v>
                      </c:pt>
                      <c:pt idx="7">
                        <c:v>SPX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MAIN!$B$2:$B$10</c15:sqref>
                        </c15:fullRef>
                        <c15:formulaRef>
                          <c15:sqref>MAIN!$B$2:$B$9</c15:sqref>
                        </c15:formulaRef>
                      </c:ext>
                    </c:extLst>
                    <c:numCache>
                      <c:formatCode>0.000000</c:formatCode>
                      <c:ptCount val="8"/>
                      <c:pt idx="0">
                        <c:v>0.20426362686347105</c:v>
                      </c:pt>
                      <c:pt idx="1">
                        <c:v>0.14010212821190265</c:v>
                      </c:pt>
                      <c:pt idx="2">
                        <c:v>8.9089589289624432E-2</c:v>
                      </c:pt>
                      <c:pt idx="3">
                        <c:v>0.27776723326679864</c:v>
                      </c:pt>
                      <c:pt idx="4">
                        <c:v>0.19049533569648311</c:v>
                      </c:pt>
                      <c:pt idx="5">
                        <c:v>4.2013161615343964E-2</c:v>
                      </c:pt>
                      <c:pt idx="6">
                        <c:v>0.37070627403801587</c:v>
                      </c:pt>
                      <c:pt idx="7">
                        <c:v>0.1607641303361918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56C-43B5-91AB-E52C2D582E6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MAIN!$C$1</c15:sqref>
                        </c15:formulaRef>
                      </c:ext>
                    </c:extLst>
                    <c:strCache>
                      <c:ptCount val="1"/>
                      <c:pt idx="0">
                        <c:v>Average IVX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MAIN!$A$2:$A$10</c15:sqref>
                        </c15:fullRef>
                        <c15:formulaRef>
                          <c15:sqref>MAIN!$A$2:$A$9</c15:sqref>
                        </c15:formulaRef>
                      </c:ext>
                    </c:extLst>
                    <c:strCache>
                      <c:ptCount val="8"/>
                      <c:pt idx="0">
                        <c:v>AAPL</c:v>
                      </c:pt>
                      <c:pt idx="1">
                        <c:v>MSFT</c:v>
                      </c:pt>
                      <c:pt idx="2">
                        <c:v>AMZN</c:v>
                      </c:pt>
                      <c:pt idx="3">
                        <c:v>GOOG</c:v>
                      </c:pt>
                      <c:pt idx="4">
                        <c:v>META</c:v>
                      </c:pt>
                      <c:pt idx="5">
                        <c:v>NFLX</c:v>
                      </c:pt>
                      <c:pt idx="6">
                        <c:v>NVDA</c:v>
                      </c:pt>
                      <c:pt idx="7">
                        <c:v>SPX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MAIN!$C$2:$C$10</c15:sqref>
                        </c15:fullRef>
                        <c15:formulaRef>
                          <c15:sqref>MAIN!$C$2:$C$9</c15:sqref>
                        </c15:formulaRef>
                      </c:ext>
                    </c:extLst>
                    <c:numCache>
                      <c:formatCode>0.000000</c:formatCode>
                      <c:ptCount val="8"/>
                      <c:pt idx="0">
                        <c:v>0.34921335956349209</c:v>
                      </c:pt>
                      <c:pt idx="1">
                        <c:v>0.30250307099206364</c:v>
                      </c:pt>
                      <c:pt idx="2">
                        <c:v>0.35013988373015886</c:v>
                      </c:pt>
                      <c:pt idx="3">
                        <c:v>0.30482811134920634</c:v>
                      </c:pt>
                      <c:pt idx="4">
                        <c:v>0.36927863948412692</c:v>
                      </c:pt>
                      <c:pt idx="5">
                        <c:v>0.4049970269047618</c:v>
                      </c:pt>
                      <c:pt idx="6">
                        <c:v>0.44239458464285725</c:v>
                      </c:pt>
                      <c:pt idx="7">
                        <c:v>0.21622216714285736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6C-43B5-91AB-E52C2D582E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MAIN!$D$1</c15:sqref>
                        </c15:formulaRef>
                      </c:ext>
                    </c:extLst>
                    <c:strCache>
                      <c:ptCount val="1"/>
                      <c:pt idx="0">
                        <c:v>Average STD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MAIN!$A$2:$A$10</c15:sqref>
                        </c15:fullRef>
                        <c15:formulaRef>
                          <c15:sqref>MAIN!$A$2:$A$9</c15:sqref>
                        </c15:formulaRef>
                      </c:ext>
                    </c:extLst>
                    <c:strCache>
                      <c:ptCount val="8"/>
                      <c:pt idx="0">
                        <c:v>AAPL</c:v>
                      </c:pt>
                      <c:pt idx="1">
                        <c:v>MSFT</c:v>
                      </c:pt>
                      <c:pt idx="2">
                        <c:v>AMZN</c:v>
                      </c:pt>
                      <c:pt idx="3">
                        <c:v>GOOG</c:v>
                      </c:pt>
                      <c:pt idx="4">
                        <c:v>META</c:v>
                      </c:pt>
                      <c:pt idx="5">
                        <c:v>NFLX</c:v>
                      </c:pt>
                      <c:pt idx="6">
                        <c:v>NVDA</c:v>
                      </c:pt>
                      <c:pt idx="7">
                        <c:v>SPX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MAIN!$D$2:$D$10</c15:sqref>
                        </c15:fullRef>
                        <c15:formulaRef>
                          <c15:sqref>MAIN!$D$2:$D$9</c15:sqref>
                        </c15:formulaRef>
                      </c:ext>
                    </c:extLst>
                    <c:numCache>
                      <c:formatCode>0.000000</c:formatCode>
                      <c:ptCount val="8"/>
                      <c:pt idx="0">
                        <c:v>0.33637478234507301</c:v>
                      </c:pt>
                      <c:pt idx="1">
                        <c:v>0.26344615891365669</c:v>
                      </c:pt>
                      <c:pt idx="2">
                        <c:v>0.29903496847049849</c:v>
                      </c:pt>
                      <c:pt idx="3">
                        <c:v>0.27145498038154348</c:v>
                      </c:pt>
                      <c:pt idx="4">
                        <c:v>0.34148374398456127</c:v>
                      </c:pt>
                      <c:pt idx="5">
                        <c:v>0.4024536871577038</c:v>
                      </c:pt>
                      <c:pt idx="6">
                        <c:v>0.42993371488814452</c:v>
                      </c:pt>
                      <c:pt idx="7">
                        <c:v>0.15105195159728085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6C-43B5-91AB-E52C2D582E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MAIN!$E$1</c15:sqref>
                        </c15:formulaRef>
                      </c:ext>
                    </c:extLst>
                    <c:strCache>
                      <c:ptCount val="1"/>
                      <c:pt idx="0">
                        <c:v>R2 Score w.r.t. NDX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MAIN!$A$2:$A$10</c15:sqref>
                        </c15:fullRef>
                        <c15:formulaRef>
                          <c15:sqref>MAIN!$A$2:$A$9</c15:sqref>
                        </c15:formulaRef>
                      </c:ext>
                    </c:extLst>
                    <c:strCache>
                      <c:ptCount val="8"/>
                      <c:pt idx="0">
                        <c:v>AAPL</c:v>
                      </c:pt>
                      <c:pt idx="1">
                        <c:v>MSFT</c:v>
                      </c:pt>
                      <c:pt idx="2">
                        <c:v>AMZN</c:v>
                      </c:pt>
                      <c:pt idx="3">
                        <c:v>GOOG</c:v>
                      </c:pt>
                      <c:pt idx="4">
                        <c:v>META</c:v>
                      </c:pt>
                      <c:pt idx="5">
                        <c:v>NFLX</c:v>
                      </c:pt>
                      <c:pt idx="6">
                        <c:v>NVDA</c:v>
                      </c:pt>
                      <c:pt idx="7">
                        <c:v>SPX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MAIN!$E$2:$E$10</c15:sqref>
                        </c15:fullRef>
                        <c15:formulaRef>
                          <c15:sqref>MAIN!$E$2:$E$9</c15:sqref>
                        </c15:formulaRef>
                      </c:ext>
                    </c:extLst>
                    <c:numCache>
                      <c:formatCode>0.000000</c:formatCode>
                      <c:ptCount val="8"/>
                      <c:pt idx="0">
                        <c:v>0.68852378349170151</c:v>
                      </c:pt>
                      <c:pt idx="1">
                        <c:v>0.76231896937936061</c:v>
                      </c:pt>
                      <c:pt idx="2">
                        <c:v>0.69485705538299092</c:v>
                      </c:pt>
                      <c:pt idx="3">
                        <c:v>0.54198922315740239</c:v>
                      </c:pt>
                      <c:pt idx="4">
                        <c:v>0.54062632342823413</c:v>
                      </c:pt>
                      <c:pt idx="5">
                        <c:v>0.36530658135315991</c:v>
                      </c:pt>
                      <c:pt idx="6">
                        <c:v>0.64357301514334686</c:v>
                      </c:pt>
                      <c:pt idx="7">
                        <c:v>0.74609888488903175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6C-43B5-91AB-E52C2D582E6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MAIN!$G$1</c15:sqref>
                        </c15:formulaRef>
                      </c:ext>
                    </c:extLst>
                    <c:strCache>
                      <c:ptCount val="1"/>
                      <c:pt idx="0">
                        <c:v>Alpha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solidFill>
                      <a:schemeClr val="bg2">
                        <a:lumMod val="50000"/>
                      </a:schemeClr>
                    </a:solidFill>
                  </a:ln>
                  <a:effectLst/>
                </c:spPr>
                <c:invertIfNegative val="0"/>
                <c:dLbls>
                  <c:numFmt formatCode="#,##0.0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Avenir Next LT Pro" panose="020B0504020202020204" pitchFamily="34" charset="0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MAIN!$A$2:$A$10</c15:sqref>
                        </c15:fullRef>
                        <c15:formulaRef>
                          <c15:sqref>MAIN!$A$2:$A$9</c15:sqref>
                        </c15:formulaRef>
                      </c:ext>
                    </c:extLst>
                    <c:strCache>
                      <c:ptCount val="8"/>
                      <c:pt idx="0">
                        <c:v>AAPL</c:v>
                      </c:pt>
                      <c:pt idx="1">
                        <c:v>MSFT</c:v>
                      </c:pt>
                      <c:pt idx="2">
                        <c:v>AMZN</c:v>
                      </c:pt>
                      <c:pt idx="3">
                        <c:v>GOOG</c:v>
                      </c:pt>
                      <c:pt idx="4">
                        <c:v>META</c:v>
                      </c:pt>
                      <c:pt idx="5">
                        <c:v>NFLX</c:v>
                      </c:pt>
                      <c:pt idx="6">
                        <c:v>NVDA</c:v>
                      </c:pt>
                      <c:pt idx="7">
                        <c:v>SPX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MAIN!$G$2:$G$10</c15:sqref>
                        </c15:fullRef>
                        <c15:formulaRef>
                          <c15:sqref>MAIN!$G$2:$G$9</c15:sqref>
                        </c15:formulaRef>
                      </c:ext>
                    </c:extLst>
                    <c:numCache>
                      <c:formatCode>0.000000</c:formatCode>
                      <c:ptCount val="8"/>
                      <c:pt idx="0">
                        <c:v>2.0615327541956413E-2</c:v>
                      </c:pt>
                      <c:pt idx="1">
                        <c:v>-3.4486446709139043E-2</c:v>
                      </c:pt>
                      <c:pt idx="2">
                        <c:v>-9.5301143449839074E-2</c:v>
                      </c:pt>
                      <c:pt idx="3">
                        <c:v>0.11720238212291255</c:v>
                      </c:pt>
                      <c:pt idx="4">
                        <c:v>1.3292137893721731E-2</c:v>
                      </c:pt>
                      <c:pt idx="5">
                        <c:v>-0.12574597429825529</c:v>
                      </c:pt>
                      <c:pt idx="6">
                        <c:v>0.16405203565114398</c:v>
                      </c:pt>
                      <c:pt idx="7">
                        <c:v>1.3496828853563E-2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56C-43B5-91AB-E52C2D582E67}"/>
                  </c:ext>
                </c:extLst>
              </c15:ser>
            </c15:filteredBarSeries>
          </c:ext>
        </c:extLst>
      </c:barChart>
      <c:catAx>
        <c:axId val="6500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650091152"/>
        <c:crosses val="autoZero"/>
        <c:auto val="1"/>
        <c:lblAlgn val="ctr"/>
        <c:lblOffset val="100"/>
        <c:noMultiLvlLbl val="0"/>
      </c:catAx>
      <c:valAx>
        <c:axId val="6500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65009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/>
              <a:t>Closing prices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'stock-prices'!$B$1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'stock-prices'!$A$2:$A$253</c:f>
              <c:numCache>
                <c:formatCode>m/d/yyyy</c:formatCode>
                <c:ptCount val="252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  <c:pt idx="126">
                  <c:v>44195</c:v>
                </c:pt>
                <c:pt idx="127">
                  <c:v>44196</c:v>
                </c:pt>
                <c:pt idx="128">
                  <c:v>44200</c:v>
                </c:pt>
                <c:pt idx="129">
                  <c:v>44201</c:v>
                </c:pt>
                <c:pt idx="130">
                  <c:v>44202</c:v>
                </c:pt>
                <c:pt idx="131">
                  <c:v>44203</c:v>
                </c:pt>
                <c:pt idx="132">
                  <c:v>44204</c:v>
                </c:pt>
                <c:pt idx="133">
                  <c:v>44207</c:v>
                </c:pt>
                <c:pt idx="134">
                  <c:v>44208</c:v>
                </c:pt>
                <c:pt idx="135">
                  <c:v>44209</c:v>
                </c:pt>
                <c:pt idx="136">
                  <c:v>44210</c:v>
                </c:pt>
                <c:pt idx="137">
                  <c:v>44211</c:v>
                </c:pt>
                <c:pt idx="138">
                  <c:v>44215</c:v>
                </c:pt>
                <c:pt idx="139">
                  <c:v>44216</c:v>
                </c:pt>
                <c:pt idx="140">
                  <c:v>44217</c:v>
                </c:pt>
                <c:pt idx="141">
                  <c:v>44218</c:v>
                </c:pt>
                <c:pt idx="142">
                  <c:v>44221</c:v>
                </c:pt>
                <c:pt idx="143">
                  <c:v>44222</c:v>
                </c:pt>
                <c:pt idx="144">
                  <c:v>44223</c:v>
                </c:pt>
                <c:pt idx="145">
                  <c:v>44224</c:v>
                </c:pt>
                <c:pt idx="146">
                  <c:v>44225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44235</c:v>
                </c:pt>
                <c:pt idx="153">
                  <c:v>44236</c:v>
                </c:pt>
                <c:pt idx="154">
                  <c:v>44237</c:v>
                </c:pt>
                <c:pt idx="155">
                  <c:v>44238</c:v>
                </c:pt>
                <c:pt idx="156">
                  <c:v>44239</c:v>
                </c:pt>
                <c:pt idx="157">
                  <c:v>44243</c:v>
                </c:pt>
                <c:pt idx="158">
                  <c:v>44244</c:v>
                </c:pt>
                <c:pt idx="159">
                  <c:v>44245</c:v>
                </c:pt>
                <c:pt idx="160">
                  <c:v>44246</c:v>
                </c:pt>
                <c:pt idx="161">
                  <c:v>44249</c:v>
                </c:pt>
                <c:pt idx="162">
                  <c:v>44250</c:v>
                </c:pt>
                <c:pt idx="163">
                  <c:v>44251</c:v>
                </c:pt>
                <c:pt idx="164">
                  <c:v>44252</c:v>
                </c:pt>
                <c:pt idx="165">
                  <c:v>44253</c:v>
                </c:pt>
                <c:pt idx="166">
                  <c:v>44256</c:v>
                </c:pt>
                <c:pt idx="167">
                  <c:v>44257</c:v>
                </c:pt>
                <c:pt idx="168">
                  <c:v>44258</c:v>
                </c:pt>
                <c:pt idx="169">
                  <c:v>44259</c:v>
                </c:pt>
                <c:pt idx="170">
                  <c:v>44260</c:v>
                </c:pt>
                <c:pt idx="171">
                  <c:v>44263</c:v>
                </c:pt>
                <c:pt idx="172">
                  <c:v>44264</c:v>
                </c:pt>
                <c:pt idx="173">
                  <c:v>44265</c:v>
                </c:pt>
                <c:pt idx="174">
                  <c:v>44266</c:v>
                </c:pt>
                <c:pt idx="175">
                  <c:v>44267</c:v>
                </c:pt>
                <c:pt idx="176">
                  <c:v>44270</c:v>
                </c:pt>
                <c:pt idx="177">
                  <c:v>44271</c:v>
                </c:pt>
                <c:pt idx="178">
                  <c:v>44272</c:v>
                </c:pt>
                <c:pt idx="179">
                  <c:v>44273</c:v>
                </c:pt>
                <c:pt idx="180">
                  <c:v>44274</c:v>
                </c:pt>
                <c:pt idx="181">
                  <c:v>44277</c:v>
                </c:pt>
                <c:pt idx="182">
                  <c:v>44278</c:v>
                </c:pt>
                <c:pt idx="183">
                  <c:v>44279</c:v>
                </c:pt>
                <c:pt idx="184">
                  <c:v>44280</c:v>
                </c:pt>
                <c:pt idx="185">
                  <c:v>44281</c:v>
                </c:pt>
                <c:pt idx="186">
                  <c:v>44284</c:v>
                </c:pt>
                <c:pt idx="187">
                  <c:v>44285</c:v>
                </c:pt>
                <c:pt idx="188">
                  <c:v>44286</c:v>
                </c:pt>
                <c:pt idx="189">
                  <c:v>44287</c:v>
                </c:pt>
                <c:pt idx="190">
                  <c:v>44291</c:v>
                </c:pt>
                <c:pt idx="191">
                  <c:v>44292</c:v>
                </c:pt>
                <c:pt idx="192">
                  <c:v>44293</c:v>
                </c:pt>
                <c:pt idx="193">
                  <c:v>44294</c:v>
                </c:pt>
                <c:pt idx="194">
                  <c:v>44295</c:v>
                </c:pt>
                <c:pt idx="195">
                  <c:v>44298</c:v>
                </c:pt>
                <c:pt idx="196">
                  <c:v>44299</c:v>
                </c:pt>
                <c:pt idx="197">
                  <c:v>44300</c:v>
                </c:pt>
                <c:pt idx="198">
                  <c:v>44301</c:v>
                </c:pt>
                <c:pt idx="199">
                  <c:v>44302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44319</c:v>
                </c:pt>
                <c:pt idx="211">
                  <c:v>44320</c:v>
                </c:pt>
                <c:pt idx="212">
                  <c:v>44321</c:v>
                </c:pt>
                <c:pt idx="213">
                  <c:v>44322</c:v>
                </c:pt>
                <c:pt idx="214">
                  <c:v>44323</c:v>
                </c:pt>
                <c:pt idx="215">
                  <c:v>44326</c:v>
                </c:pt>
                <c:pt idx="216">
                  <c:v>44327</c:v>
                </c:pt>
                <c:pt idx="217">
                  <c:v>44328</c:v>
                </c:pt>
                <c:pt idx="218">
                  <c:v>44329</c:v>
                </c:pt>
                <c:pt idx="219">
                  <c:v>44330</c:v>
                </c:pt>
                <c:pt idx="220">
                  <c:v>44333</c:v>
                </c:pt>
                <c:pt idx="221">
                  <c:v>44334</c:v>
                </c:pt>
                <c:pt idx="222">
                  <c:v>44335</c:v>
                </c:pt>
                <c:pt idx="223">
                  <c:v>44336</c:v>
                </c:pt>
                <c:pt idx="224">
                  <c:v>44337</c:v>
                </c:pt>
                <c:pt idx="225">
                  <c:v>44340</c:v>
                </c:pt>
                <c:pt idx="226">
                  <c:v>44341</c:v>
                </c:pt>
                <c:pt idx="227">
                  <c:v>44342</c:v>
                </c:pt>
                <c:pt idx="228">
                  <c:v>44343</c:v>
                </c:pt>
                <c:pt idx="229">
                  <c:v>44344</c:v>
                </c:pt>
                <c:pt idx="230">
                  <c:v>44348</c:v>
                </c:pt>
                <c:pt idx="231">
                  <c:v>44349</c:v>
                </c:pt>
                <c:pt idx="232">
                  <c:v>44350</c:v>
                </c:pt>
                <c:pt idx="233">
                  <c:v>44351</c:v>
                </c:pt>
                <c:pt idx="234">
                  <c:v>44354</c:v>
                </c:pt>
                <c:pt idx="235">
                  <c:v>44355</c:v>
                </c:pt>
                <c:pt idx="236">
                  <c:v>44356</c:v>
                </c:pt>
                <c:pt idx="237">
                  <c:v>44357</c:v>
                </c:pt>
                <c:pt idx="238">
                  <c:v>44358</c:v>
                </c:pt>
                <c:pt idx="239">
                  <c:v>44361</c:v>
                </c:pt>
                <c:pt idx="240">
                  <c:v>44362</c:v>
                </c:pt>
                <c:pt idx="241">
                  <c:v>44363</c:v>
                </c:pt>
                <c:pt idx="242">
                  <c:v>44364</c:v>
                </c:pt>
                <c:pt idx="243">
                  <c:v>44365</c:v>
                </c:pt>
                <c:pt idx="244">
                  <c:v>44368</c:v>
                </c:pt>
                <c:pt idx="245">
                  <c:v>44369</c:v>
                </c:pt>
                <c:pt idx="246">
                  <c:v>44370</c:v>
                </c:pt>
                <c:pt idx="247">
                  <c:v>44371</c:v>
                </c:pt>
                <c:pt idx="248">
                  <c:v>44372</c:v>
                </c:pt>
                <c:pt idx="249">
                  <c:v>44375</c:v>
                </c:pt>
                <c:pt idx="250">
                  <c:v>44376</c:v>
                </c:pt>
                <c:pt idx="251">
                  <c:v>44377</c:v>
                </c:pt>
              </c:numCache>
            </c:numRef>
          </c:cat>
          <c:val>
            <c:numRef>
              <c:f>'stock-prices'!$B$2:$B$253</c:f>
              <c:numCache>
                <c:formatCode>General</c:formatCode>
                <c:ptCount val="252"/>
                <c:pt idx="0">
                  <c:v>91.027500000000003</c:v>
                </c:pt>
                <c:pt idx="1">
                  <c:v>91.027500000000003</c:v>
                </c:pt>
                <c:pt idx="2">
                  <c:v>93.462500000000006</c:v>
                </c:pt>
                <c:pt idx="3">
                  <c:v>93.172499999999999</c:v>
                </c:pt>
                <c:pt idx="4">
                  <c:v>95.342500000000001</c:v>
                </c:pt>
                <c:pt idx="5">
                  <c:v>95.682500000000005</c:v>
                </c:pt>
                <c:pt idx="6">
                  <c:v>95.92</c:v>
                </c:pt>
                <c:pt idx="7">
                  <c:v>95.477500000000006</c:v>
                </c:pt>
                <c:pt idx="8">
                  <c:v>97.057500000000005</c:v>
                </c:pt>
                <c:pt idx="9">
                  <c:v>97.724999999999994</c:v>
                </c:pt>
                <c:pt idx="10">
                  <c:v>96.522499999999994</c:v>
                </c:pt>
                <c:pt idx="11">
                  <c:v>96.327500000000001</c:v>
                </c:pt>
                <c:pt idx="12">
                  <c:v>98.357500000000002</c:v>
                </c:pt>
                <c:pt idx="13">
                  <c:v>97</c:v>
                </c:pt>
                <c:pt idx="14">
                  <c:v>97.272499999999994</c:v>
                </c:pt>
                <c:pt idx="15">
                  <c:v>92.844999999999999</c:v>
                </c:pt>
                <c:pt idx="16">
                  <c:v>92.614999999999995</c:v>
                </c:pt>
                <c:pt idx="17">
                  <c:v>94.81</c:v>
                </c:pt>
                <c:pt idx="18">
                  <c:v>93.252499999999998</c:v>
                </c:pt>
                <c:pt idx="19">
                  <c:v>95.04</c:v>
                </c:pt>
                <c:pt idx="20">
                  <c:v>96.19</c:v>
                </c:pt>
                <c:pt idx="21">
                  <c:v>106.26</c:v>
                </c:pt>
                <c:pt idx="22">
                  <c:v>108.9375</c:v>
                </c:pt>
                <c:pt idx="23">
                  <c:v>109.66500000000001</c:v>
                </c:pt>
                <c:pt idx="24">
                  <c:v>110.0625</c:v>
                </c:pt>
                <c:pt idx="25">
                  <c:v>113.9025</c:v>
                </c:pt>
                <c:pt idx="26">
                  <c:v>111.1125</c:v>
                </c:pt>
                <c:pt idx="27">
                  <c:v>112.72750000000001</c:v>
                </c:pt>
                <c:pt idx="28">
                  <c:v>109.375</c:v>
                </c:pt>
                <c:pt idx="29">
                  <c:v>113.01</c:v>
                </c:pt>
                <c:pt idx="30">
                  <c:v>115.01</c:v>
                </c:pt>
                <c:pt idx="31">
                  <c:v>114.9075</c:v>
                </c:pt>
                <c:pt idx="32">
                  <c:v>114.6075</c:v>
                </c:pt>
                <c:pt idx="33">
                  <c:v>115.5625</c:v>
                </c:pt>
                <c:pt idx="34">
                  <c:v>115.7075</c:v>
                </c:pt>
                <c:pt idx="35">
                  <c:v>118.27500000000001</c:v>
                </c:pt>
                <c:pt idx="36">
                  <c:v>124.37</c:v>
                </c:pt>
                <c:pt idx="37">
                  <c:v>125.8575</c:v>
                </c:pt>
                <c:pt idx="38">
                  <c:v>124.825</c:v>
                </c:pt>
                <c:pt idx="39">
                  <c:v>126.52249999999999</c:v>
                </c:pt>
                <c:pt idx="40">
                  <c:v>125.01</c:v>
                </c:pt>
                <c:pt idx="41">
                  <c:v>124.8075</c:v>
                </c:pt>
                <c:pt idx="42">
                  <c:v>129.04</c:v>
                </c:pt>
                <c:pt idx="43">
                  <c:v>134.18</c:v>
                </c:pt>
                <c:pt idx="44">
                  <c:v>131.4</c:v>
                </c:pt>
                <c:pt idx="45">
                  <c:v>120.88</c:v>
                </c:pt>
                <c:pt idx="46">
                  <c:v>120.96</c:v>
                </c:pt>
                <c:pt idx="47">
                  <c:v>112.82</c:v>
                </c:pt>
                <c:pt idx="48">
                  <c:v>117.32</c:v>
                </c:pt>
                <c:pt idx="49">
                  <c:v>113.49</c:v>
                </c:pt>
                <c:pt idx="50">
                  <c:v>112</c:v>
                </c:pt>
                <c:pt idx="51">
                  <c:v>115.355</c:v>
                </c:pt>
                <c:pt idx="52">
                  <c:v>115.54</c:v>
                </c:pt>
                <c:pt idx="53">
                  <c:v>112.13</c:v>
                </c:pt>
                <c:pt idx="54">
                  <c:v>110.34</c:v>
                </c:pt>
                <c:pt idx="55">
                  <c:v>106.84</c:v>
                </c:pt>
                <c:pt idx="56">
                  <c:v>110.08</c:v>
                </c:pt>
                <c:pt idx="57">
                  <c:v>111.81</c:v>
                </c:pt>
                <c:pt idx="58">
                  <c:v>107.12</c:v>
                </c:pt>
                <c:pt idx="59">
                  <c:v>108.22</c:v>
                </c:pt>
                <c:pt idx="60">
                  <c:v>112.28</c:v>
                </c:pt>
                <c:pt idx="61">
                  <c:v>114.96</c:v>
                </c:pt>
                <c:pt idx="62">
                  <c:v>114.09</c:v>
                </c:pt>
                <c:pt idx="63">
                  <c:v>115.81</c:v>
                </c:pt>
                <c:pt idx="64">
                  <c:v>116.79</c:v>
                </c:pt>
                <c:pt idx="65">
                  <c:v>113.02</c:v>
                </c:pt>
                <c:pt idx="66">
                  <c:v>116.5</c:v>
                </c:pt>
                <c:pt idx="67">
                  <c:v>113.16</c:v>
                </c:pt>
                <c:pt idx="68">
                  <c:v>115.08</c:v>
                </c:pt>
                <c:pt idx="69">
                  <c:v>114.97</c:v>
                </c:pt>
                <c:pt idx="70">
                  <c:v>116.97</c:v>
                </c:pt>
                <c:pt idx="71">
                  <c:v>124.4</c:v>
                </c:pt>
                <c:pt idx="72">
                  <c:v>121.1</c:v>
                </c:pt>
                <c:pt idx="73">
                  <c:v>121.19</c:v>
                </c:pt>
                <c:pt idx="74">
                  <c:v>120.71</c:v>
                </c:pt>
                <c:pt idx="75">
                  <c:v>119.02</c:v>
                </c:pt>
                <c:pt idx="76">
                  <c:v>115.98</c:v>
                </c:pt>
                <c:pt idx="77">
                  <c:v>117.51</c:v>
                </c:pt>
                <c:pt idx="78">
                  <c:v>116.87</c:v>
                </c:pt>
                <c:pt idx="79">
                  <c:v>115.75</c:v>
                </c:pt>
                <c:pt idx="80">
                  <c:v>115.04</c:v>
                </c:pt>
                <c:pt idx="81">
                  <c:v>115.05</c:v>
                </c:pt>
                <c:pt idx="82">
                  <c:v>116.6</c:v>
                </c:pt>
                <c:pt idx="83">
                  <c:v>111.2</c:v>
                </c:pt>
                <c:pt idx="84">
                  <c:v>115.32</c:v>
                </c:pt>
                <c:pt idx="85">
                  <c:v>108.86</c:v>
                </c:pt>
                <c:pt idx="86">
                  <c:v>108.77</c:v>
                </c:pt>
                <c:pt idx="87">
                  <c:v>110.44</c:v>
                </c:pt>
                <c:pt idx="88">
                  <c:v>114.95</c:v>
                </c:pt>
                <c:pt idx="89">
                  <c:v>119.03</c:v>
                </c:pt>
                <c:pt idx="90">
                  <c:v>118.69</c:v>
                </c:pt>
                <c:pt idx="91">
                  <c:v>116.32</c:v>
                </c:pt>
                <c:pt idx="92">
                  <c:v>115.97</c:v>
                </c:pt>
                <c:pt idx="93">
                  <c:v>119.49</c:v>
                </c:pt>
                <c:pt idx="94">
                  <c:v>119.21</c:v>
                </c:pt>
                <c:pt idx="95">
                  <c:v>119.26</c:v>
                </c:pt>
                <c:pt idx="96">
                  <c:v>120.3</c:v>
                </c:pt>
                <c:pt idx="97">
                  <c:v>119.39</c:v>
                </c:pt>
                <c:pt idx="98">
                  <c:v>118.03</c:v>
                </c:pt>
                <c:pt idx="99">
                  <c:v>118.64</c:v>
                </c:pt>
                <c:pt idx="100">
                  <c:v>117.34</c:v>
                </c:pt>
                <c:pt idx="101">
                  <c:v>113.85</c:v>
                </c:pt>
                <c:pt idx="102">
                  <c:v>115.17</c:v>
                </c:pt>
                <c:pt idx="103">
                  <c:v>116.03</c:v>
                </c:pt>
                <c:pt idx="104">
                  <c:v>116.59</c:v>
                </c:pt>
                <c:pt idx="105">
                  <c:v>119.05</c:v>
                </c:pt>
                <c:pt idx="106">
                  <c:v>122.72</c:v>
                </c:pt>
                <c:pt idx="107">
                  <c:v>123.08</c:v>
                </c:pt>
                <c:pt idx="108">
                  <c:v>122.94</c:v>
                </c:pt>
                <c:pt idx="109">
                  <c:v>122.25</c:v>
                </c:pt>
                <c:pt idx="110">
                  <c:v>123.75</c:v>
                </c:pt>
                <c:pt idx="111">
                  <c:v>124.38</c:v>
                </c:pt>
                <c:pt idx="112">
                  <c:v>121.78</c:v>
                </c:pt>
                <c:pt idx="113">
                  <c:v>123.24</c:v>
                </c:pt>
                <c:pt idx="114">
                  <c:v>122.41</c:v>
                </c:pt>
                <c:pt idx="115">
                  <c:v>121.78</c:v>
                </c:pt>
                <c:pt idx="116">
                  <c:v>127.88</c:v>
                </c:pt>
                <c:pt idx="117">
                  <c:v>127.81</c:v>
                </c:pt>
                <c:pt idx="118">
                  <c:v>128.69999999999999</c:v>
                </c:pt>
                <c:pt idx="119">
                  <c:v>126.655</c:v>
                </c:pt>
                <c:pt idx="120">
                  <c:v>128.22999999999999</c:v>
                </c:pt>
                <c:pt idx="121">
                  <c:v>131.88</c:v>
                </c:pt>
                <c:pt idx="122">
                  <c:v>130.96</c:v>
                </c:pt>
                <c:pt idx="123">
                  <c:v>131.97</c:v>
                </c:pt>
                <c:pt idx="124">
                  <c:v>136.69</c:v>
                </c:pt>
                <c:pt idx="125">
                  <c:v>134.87</c:v>
                </c:pt>
                <c:pt idx="126">
                  <c:v>133.72</c:v>
                </c:pt>
                <c:pt idx="127">
                  <c:v>132.69</c:v>
                </c:pt>
                <c:pt idx="128">
                  <c:v>129.41</c:v>
                </c:pt>
                <c:pt idx="129">
                  <c:v>131.01</c:v>
                </c:pt>
                <c:pt idx="130">
                  <c:v>126.6</c:v>
                </c:pt>
                <c:pt idx="131">
                  <c:v>130.91999999999999</c:v>
                </c:pt>
                <c:pt idx="132">
                  <c:v>132.05000000000001</c:v>
                </c:pt>
                <c:pt idx="133">
                  <c:v>128.97999999999999</c:v>
                </c:pt>
                <c:pt idx="134">
                  <c:v>128.80000000000001</c:v>
                </c:pt>
                <c:pt idx="135">
                  <c:v>130.88999999999999</c:v>
                </c:pt>
                <c:pt idx="136">
                  <c:v>128.91</c:v>
                </c:pt>
                <c:pt idx="137">
                  <c:v>127.14</c:v>
                </c:pt>
                <c:pt idx="138">
                  <c:v>127.83</c:v>
                </c:pt>
                <c:pt idx="139">
                  <c:v>132.03</c:v>
                </c:pt>
                <c:pt idx="140">
                  <c:v>136.87</c:v>
                </c:pt>
                <c:pt idx="141">
                  <c:v>139.07</c:v>
                </c:pt>
                <c:pt idx="142">
                  <c:v>142.91999999999999</c:v>
                </c:pt>
                <c:pt idx="143">
                  <c:v>143.16</c:v>
                </c:pt>
                <c:pt idx="144">
                  <c:v>142.06</c:v>
                </c:pt>
                <c:pt idx="145">
                  <c:v>137.09</c:v>
                </c:pt>
                <c:pt idx="146">
                  <c:v>131.96</c:v>
                </c:pt>
                <c:pt idx="147">
                  <c:v>134.13999999999999</c:v>
                </c:pt>
                <c:pt idx="148">
                  <c:v>134.99</c:v>
                </c:pt>
                <c:pt idx="149">
                  <c:v>133.94</c:v>
                </c:pt>
                <c:pt idx="150">
                  <c:v>137.38999999999999</c:v>
                </c:pt>
                <c:pt idx="151">
                  <c:v>136.76</c:v>
                </c:pt>
                <c:pt idx="152">
                  <c:v>136.91</c:v>
                </c:pt>
                <c:pt idx="153">
                  <c:v>136.01</c:v>
                </c:pt>
                <c:pt idx="154">
                  <c:v>135.38999999999999</c:v>
                </c:pt>
                <c:pt idx="155">
                  <c:v>135.13</c:v>
                </c:pt>
                <c:pt idx="156">
                  <c:v>135.37</c:v>
                </c:pt>
                <c:pt idx="157">
                  <c:v>133.19</c:v>
                </c:pt>
                <c:pt idx="158">
                  <c:v>130.84</c:v>
                </c:pt>
                <c:pt idx="159">
                  <c:v>129.71</c:v>
                </c:pt>
                <c:pt idx="160">
                  <c:v>129.87</c:v>
                </c:pt>
                <c:pt idx="161">
                  <c:v>126</c:v>
                </c:pt>
                <c:pt idx="162">
                  <c:v>125.86</c:v>
                </c:pt>
                <c:pt idx="163">
                  <c:v>125.35</c:v>
                </c:pt>
                <c:pt idx="164">
                  <c:v>120.99</c:v>
                </c:pt>
                <c:pt idx="165">
                  <c:v>121.26</c:v>
                </c:pt>
                <c:pt idx="166">
                  <c:v>127.79</c:v>
                </c:pt>
                <c:pt idx="167">
                  <c:v>125.12</c:v>
                </c:pt>
                <c:pt idx="168">
                  <c:v>122.06</c:v>
                </c:pt>
                <c:pt idx="169">
                  <c:v>120.13</c:v>
                </c:pt>
                <c:pt idx="170">
                  <c:v>121.42</c:v>
                </c:pt>
                <c:pt idx="171">
                  <c:v>116.36</c:v>
                </c:pt>
                <c:pt idx="172">
                  <c:v>121.08499999999999</c:v>
                </c:pt>
                <c:pt idx="173">
                  <c:v>119.98</c:v>
                </c:pt>
                <c:pt idx="174">
                  <c:v>121.96</c:v>
                </c:pt>
                <c:pt idx="175">
                  <c:v>121.03</c:v>
                </c:pt>
                <c:pt idx="176">
                  <c:v>123.99</c:v>
                </c:pt>
                <c:pt idx="177">
                  <c:v>125.57</c:v>
                </c:pt>
                <c:pt idx="178">
                  <c:v>124.76</c:v>
                </c:pt>
                <c:pt idx="179">
                  <c:v>120.53</c:v>
                </c:pt>
                <c:pt idx="180">
                  <c:v>119.99</c:v>
                </c:pt>
                <c:pt idx="181">
                  <c:v>123.39</c:v>
                </c:pt>
                <c:pt idx="182">
                  <c:v>122.54</c:v>
                </c:pt>
                <c:pt idx="183">
                  <c:v>120.09</c:v>
                </c:pt>
                <c:pt idx="184">
                  <c:v>120.59</c:v>
                </c:pt>
                <c:pt idx="185">
                  <c:v>121.21</c:v>
                </c:pt>
                <c:pt idx="186">
                  <c:v>121.39</c:v>
                </c:pt>
                <c:pt idx="187">
                  <c:v>119.9</c:v>
                </c:pt>
                <c:pt idx="188">
                  <c:v>122.15</c:v>
                </c:pt>
                <c:pt idx="189">
                  <c:v>123</c:v>
                </c:pt>
                <c:pt idx="190">
                  <c:v>125.9</c:v>
                </c:pt>
                <c:pt idx="191">
                  <c:v>126.21</c:v>
                </c:pt>
                <c:pt idx="192">
                  <c:v>127.9</c:v>
                </c:pt>
                <c:pt idx="193">
                  <c:v>130.36000000000001</c:v>
                </c:pt>
                <c:pt idx="194">
                  <c:v>132.995</c:v>
                </c:pt>
                <c:pt idx="195">
                  <c:v>131.24</c:v>
                </c:pt>
                <c:pt idx="196">
                  <c:v>134.43</c:v>
                </c:pt>
                <c:pt idx="197">
                  <c:v>132.03</c:v>
                </c:pt>
                <c:pt idx="198">
                  <c:v>134.5</c:v>
                </c:pt>
                <c:pt idx="199">
                  <c:v>134.16</c:v>
                </c:pt>
                <c:pt idx="200">
                  <c:v>134.84</c:v>
                </c:pt>
                <c:pt idx="201">
                  <c:v>133.11000000000001</c:v>
                </c:pt>
                <c:pt idx="202">
                  <c:v>133.5</c:v>
                </c:pt>
                <c:pt idx="203">
                  <c:v>131.94</c:v>
                </c:pt>
                <c:pt idx="204">
                  <c:v>134.32</c:v>
                </c:pt>
                <c:pt idx="205">
                  <c:v>134.72</c:v>
                </c:pt>
                <c:pt idx="206">
                  <c:v>134.38999999999999</c:v>
                </c:pt>
                <c:pt idx="207">
                  <c:v>133.58000000000001</c:v>
                </c:pt>
                <c:pt idx="208">
                  <c:v>133.47999999999999</c:v>
                </c:pt>
                <c:pt idx="209">
                  <c:v>131.46</c:v>
                </c:pt>
                <c:pt idx="210">
                  <c:v>132.54</c:v>
                </c:pt>
                <c:pt idx="211">
                  <c:v>127.85</c:v>
                </c:pt>
                <c:pt idx="212">
                  <c:v>128.1</c:v>
                </c:pt>
                <c:pt idx="213">
                  <c:v>129.74</c:v>
                </c:pt>
                <c:pt idx="214">
                  <c:v>130.21</c:v>
                </c:pt>
                <c:pt idx="215">
                  <c:v>126.85</c:v>
                </c:pt>
                <c:pt idx="216">
                  <c:v>125.91</c:v>
                </c:pt>
                <c:pt idx="217">
                  <c:v>122.77</c:v>
                </c:pt>
                <c:pt idx="218">
                  <c:v>124.97</c:v>
                </c:pt>
                <c:pt idx="219">
                  <c:v>127.45</c:v>
                </c:pt>
                <c:pt idx="220">
                  <c:v>126.27</c:v>
                </c:pt>
                <c:pt idx="221">
                  <c:v>124.85</c:v>
                </c:pt>
                <c:pt idx="222">
                  <c:v>124.69</c:v>
                </c:pt>
                <c:pt idx="223">
                  <c:v>127.31</c:v>
                </c:pt>
                <c:pt idx="224">
                  <c:v>125.43</c:v>
                </c:pt>
                <c:pt idx="225">
                  <c:v>127.1</c:v>
                </c:pt>
                <c:pt idx="226">
                  <c:v>126.9</c:v>
                </c:pt>
                <c:pt idx="227">
                  <c:v>126.85</c:v>
                </c:pt>
                <c:pt idx="228">
                  <c:v>125.28</c:v>
                </c:pt>
                <c:pt idx="229">
                  <c:v>124.61</c:v>
                </c:pt>
                <c:pt idx="230">
                  <c:v>124.28</c:v>
                </c:pt>
                <c:pt idx="231">
                  <c:v>125.06</c:v>
                </c:pt>
                <c:pt idx="232">
                  <c:v>123.54</c:v>
                </c:pt>
                <c:pt idx="233">
                  <c:v>125.89</c:v>
                </c:pt>
                <c:pt idx="234">
                  <c:v>125.9</c:v>
                </c:pt>
                <c:pt idx="235">
                  <c:v>126.74</c:v>
                </c:pt>
                <c:pt idx="236">
                  <c:v>127.13</c:v>
                </c:pt>
                <c:pt idx="237">
                  <c:v>126.11</c:v>
                </c:pt>
                <c:pt idx="238">
                  <c:v>127.35</c:v>
                </c:pt>
                <c:pt idx="239">
                  <c:v>130.47999999999999</c:v>
                </c:pt>
                <c:pt idx="240">
                  <c:v>129.63999999999999</c:v>
                </c:pt>
                <c:pt idx="241">
                  <c:v>130.15</c:v>
                </c:pt>
                <c:pt idx="242">
                  <c:v>131.79</c:v>
                </c:pt>
                <c:pt idx="243">
                  <c:v>130.46</c:v>
                </c:pt>
                <c:pt idx="244">
                  <c:v>132.30000000000001</c:v>
                </c:pt>
                <c:pt idx="245">
                  <c:v>133.97999999999999</c:v>
                </c:pt>
                <c:pt idx="246">
                  <c:v>133.69999999999999</c:v>
                </c:pt>
                <c:pt idx="247">
                  <c:v>133.41</c:v>
                </c:pt>
                <c:pt idx="248">
                  <c:v>133.11000000000001</c:v>
                </c:pt>
                <c:pt idx="249">
                  <c:v>134.78</c:v>
                </c:pt>
                <c:pt idx="250">
                  <c:v>136.33000000000001</c:v>
                </c:pt>
                <c:pt idx="251">
                  <c:v>136.96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2-4AA1-81E2-6BE2A20E2934}"/>
            </c:ext>
          </c:extLst>
        </c:ser>
        <c:ser>
          <c:idx val="1"/>
          <c:order val="1"/>
          <c:tx>
            <c:strRef>
              <c:f>'stock-prices'!$C$1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'stock-prices'!$A$2:$A$253</c:f>
              <c:numCache>
                <c:formatCode>m/d/yyyy</c:formatCode>
                <c:ptCount val="252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  <c:pt idx="126">
                  <c:v>44195</c:v>
                </c:pt>
                <c:pt idx="127">
                  <c:v>44196</c:v>
                </c:pt>
                <c:pt idx="128">
                  <c:v>44200</c:v>
                </c:pt>
                <c:pt idx="129">
                  <c:v>44201</c:v>
                </c:pt>
                <c:pt idx="130">
                  <c:v>44202</c:v>
                </c:pt>
                <c:pt idx="131">
                  <c:v>44203</c:v>
                </c:pt>
                <c:pt idx="132">
                  <c:v>44204</c:v>
                </c:pt>
                <c:pt idx="133">
                  <c:v>44207</c:v>
                </c:pt>
                <c:pt idx="134">
                  <c:v>44208</c:v>
                </c:pt>
                <c:pt idx="135">
                  <c:v>44209</c:v>
                </c:pt>
                <c:pt idx="136">
                  <c:v>44210</c:v>
                </c:pt>
                <c:pt idx="137">
                  <c:v>44211</c:v>
                </c:pt>
                <c:pt idx="138">
                  <c:v>44215</c:v>
                </c:pt>
                <c:pt idx="139">
                  <c:v>44216</c:v>
                </c:pt>
                <c:pt idx="140">
                  <c:v>44217</c:v>
                </c:pt>
                <c:pt idx="141">
                  <c:v>44218</c:v>
                </c:pt>
                <c:pt idx="142">
                  <c:v>44221</c:v>
                </c:pt>
                <c:pt idx="143">
                  <c:v>44222</c:v>
                </c:pt>
                <c:pt idx="144">
                  <c:v>44223</c:v>
                </c:pt>
                <c:pt idx="145">
                  <c:v>44224</c:v>
                </c:pt>
                <c:pt idx="146">
                  <c:v>44225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44235</c:v>
                </c:pt>
                <c:pt idx="153">
                  <c:v>44236</c:v>
                </c:pt>
                <c:pt idx="154">
                  <c:v>44237</c:v>
                </c:pt>
                <c:pt idx="155">
                  <c:v>44238</c:v>
                </c:pt>
                <c:pt idx="156">
                  <c:v>44239</c:v>
                </c:pt>
                <c:pt idx="157">
                  <c:v>44243</c:v>
                </c:pt>
                <c:pt idx="158">
                  <c:v>44244</c:v>
                </c:pt>
                <c:pt idx="159">
                  <c:v>44245</c:v>
                </c:pt>
                <c:pt idx="160">
                  <c:v>44246</c:v>
                </c:pt>
                <c:pt idx="161">
                  <c:v>44249</c:v>
                </c:pt>
                <c:pt idx="162">
                  <c:v>44250</c:v>
                </c:pt>
                <c:pt idx="163">
                  <c:v>44251</c:v>
                </c:pt>
                <c:pt idx="164">
                  <c:v>44252</c:v>
                </c:pt>
                <c:pt idx="165">
                  <c:v>44253</c:v>
                </c:pt>
                <c:pt idx="166">
                  <c:v>44256</c:v>
                </c:pt>
                <c:pt idx="167">
                  <c:v>44257</c:v>
                </c:pt>
                <c:pt idx="168">
                  <c:v>44258</c:v>
                </c:pt>
                <c:pt idx="169">
                  <c:v>44259</c:v>
                </c:pt>
                <c:pt idx="170">
                  <c:v>44260</c:v>
                </c:pt>
                <c:pt idx="171">
                  <c:v>44263</c:v>
                </c:pt>
                <c:pt idx="172">
                  <c:v>44264</c:v>
                </c:pt>
                <c:pt idx="173">
                  <c:v>44265</c:v>
                </c:pt>
                <c:pt idx="174">
                  <c:v>44266</c:v>
                </c:pt>
                <c:pt idx="175">
                  <c:v>44267</c:v>
                </c:pt>
                <c:pt idx="176">
                  <c:v>44270</c:v>
                </c:pt>
                <c:pt idx="177">
                  <c:v>44271</c:v>
                </c:pt>
                <c:pt idx="178">
                  <c:v>44272</c:v>
                </c:pt>
                <c:pt idx="179">
                  <c:v>44273</c:v>
                </c:pt>
                <c:pt idx="180">
                  <c:v>44274</c:v>
                </c:pt>
                <c:pt idx="181">
                  <c:v>44277</c:v>
                </c:pt>
                <c:pt idx="182">
                  <c:v>44278</c:v>
                </c:pt>
                <c:pt idx="183">
                  <c:v>44279</c:v>
                </c:pt>
                <c:pt idx="184">
                  <c:v>44280</c:v>
                </c:pt>
                <c:pt idx="185">
                  <c:v>44281</c:v>
                </c:pt>
                <c:pt idx="186">
                  <c:v>44284</c:v>
                </c:pt>
                <c:pt idx="187">
                  <c:v>44285</c:v>
                </c:pt>
                <c:pt idx="188">
                  <c:v>44286</c:v>
                </c:pt>
                <c:pt idx="189">
                  <c:v>44287</c:v>
                </c:pt>
                <c:pt idx="190">
                  <c:v>44291</c:v>
                </c:pt>
                <c:pt idx="191">
                  <c:v>44292</c:v>
                </c:pt>
                <c:pt idx="192">
                  <c:v>44293</c:v>
                </c:pt>
                <c:pt idx="193">
                  <c:v>44294</c:v>
                </c:pt>
                <c:pt idx="194">
                  <c:v>44295</c:v>
                </c:pt>
                <c:pt idx="195">
                  <c:v>44298</c:v>
                </c:pt>
                <c:pt idx="196">
                  <c:v>44299</c:v>
                </c:pt>
                <c:pt idx="197">
                  <c:v>44300</c:v>
                </c:pt>
                <c:pt idx="198">
                  <c:v>44301</c:v>
                </c:pt>
                <c:pt idx="199">
                  <c:v>44302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44319</c:v>
                </c:pt>
                <c:pt idx="211">
                  <c:v>44320</c:v>
                </c:pt>
                <c:pt idx="212">
                  <c:v>44321</c:v>
                </c:pt>
                <c:pt idx="213">
                  <c:v>44322</c:v>
                </c:pt>
                <c:pt idx="214">
                  <c:v>44323</c:v>
                </c:pt>
                <c:pt idx="215">
                  <c:v>44326</c:v>
                </c:pt>
                <c:pt idx="216">
                  <c:v>44327</c:v>
                </c:pt>
                <c:pt idx="217">
                  <c:v>44328</c:v>
                </c:pt>
                <c:pt idx="218">
                  <c:v>44329</c:v>
                </c:pt>
                <c:pt idx="219">
                  <c:v>44330</c:v>
                </c:pt>
                <c:pt idx="220">
                  <c:v>44333</c:v>
                </c:pt>
                <c:pt idx="221">
                  <c:v>44334</c:v>
                </c:pt>
                <c:pt idx="222">
                  <c:v>44335</c:v>
                </c:pt>
                <c:pt idx="223">
                  <c:v>44336</c:v>
                </c:pt>
                <c:pt idx="224">
                  <c:v>44337</c:v>
                </c:pt>
                <c:pt idx="225">
                  <c:v>44340</c:v>
                </c:pt>
                <c:pt idx="226">
                  <c:v>44341</c:v>
                </c:pt>
                <c:pt idx="227">
                  <c:v>44342</c:v>
                </c:pt>
                <c:pt idx="228">
                  <c:v>44343</c:v>
                </c:pt>
                <c:pt idx="229">
                  <c:v>44344</c:v>
                </c:pt>
                <c:pt idx="230">
                  <c:v>44348</c:v>
                </c:pt>
                <c:pt idx="231">
                  <c:v>44349</c:v>
                </c:pt>
                <c:pt idx="232">
                  <c:v>44350</c:v>
                </c:pt>
                <c:pt idx="233">
                  <c:v>44351</c:v>
                </c:pt>
                <c:pt idx="234">
                  <c:v>44354</c:v>
                </c:pt>
                <c:pt idx="235">
                  <c:v>44355</c:v>
                </c:pt>
                <c:pt idx="236">
                  <c:v>44356</c:v>
                </c:pt>
                <c:pt idx="237">
                  <c:v>44357</c:v>
                </c:pt>
                <c:pt idx="238">
                  <c:v>44358</c:v>
                </c:pt>
                <c:pt idx="239">
                  <c:v>44361</c:v>
                </c:pt>
                <c:pt idx="240">
                  <c:v>44362</c:v>
                </c:pt>
                <c:pt idx="241">
                  <c:v>44363</c:v>
                </c:pt>
                <c:pt idx="242">
                  <c:v>44364</c:v>
                </c:pt>
                <c:pt idx="243">
                  <c:v>44365</c:v>
                </c:pt>
                <c:pt idx="244">
                  <c:v>44368</c:v>
                </c:pt>
                <c:pt idx="245">
                  <c:v>44369</c:v>
                </c:pt>
                <c:pt idx="246">
                  <c:v>44370</c:v>
                </c:pt>
                <c:pt idx="247">
                  <c:v>44371</c:v>
                </c:pt>
                <c:pt idx="248">
                  <c:v>44372</c:v>
                </c:pt>
                <c:pt idx="249">
                  <c:v>44375</c:v>
                </c:pt>
                <c:pt idx="250">
                  <c:v>44376</c:v>
                </c:pt>
                <c:pt idx="251">
                  <c:v>44377</c:v>
                </c:pt>
              </c:numCache>
            </c:numRef>
          </c:cat>
          <c:val>
            <c:numRef>
              <c:f>'stock-prices'!$C$2:$C$253</c:f>
              <c:numCache>
                <c:formatCode>General</c:formatCode>
                <c:ptCount val="252"/>
                <c:pt idx="0">
                  <c:v>143.935</c:v>
                </c:pt>
                <c:pt idx="1">
                  <c:v>144.51499999999999</c:v>
                </c:pt>
                <c:pt idx="2">
                  <c:v>152.852</c:v>
                </c:pt>
                <c:pt idx="3">
                  <c:v>150.00601</c:v>
                </c:pt>
                <c:pt idx="4">
                  <c:v>154.05551</c:v>
                </c:pt>
                <c:pt idx="5">
                  <c:v>159.13149999999999</c:v>
                </c:pt>
                <c:pt idx="6">
                  <c:v>160</c:v>
                </c:pt>
                <c:pt idx="7">
                  <c:v>155.19999999999999</c:v>
                </c:pt>
                <c:pt idx="8">
                  <c:v>154.19999999999999</c:v>
                </c:pt>
                <c:pt idx="9">
                  <c:v>150.44351</c:v>
                </c:pt>
                <c:pt idx="10">
                  <c:v>149.995</c:v>
                </c:pt>
                <c:pt idx="11">
                  <c:v>148.0985</c:v>
                </c:pt>
                <c:pt idx="12">
                  <c:v>159.84200999999999</c:v>
                </c:pt>
                <c:pt idx="13">
                  <c:v>156.9145</c:v>
                </c:pt>
                <c:pt idx="14">
                  <c:v>154.99549999999999</c:v>
                </c:pt>
                <c:pt idx="15">
                  <c:v>149.32749999999999</c:v>
                </c:pt>
                <c:pt idx="16">
                  <c:v>150.44550000000001</c:v>
                </c:pt>
                <c:pt idx="17">
                  <c:v>152.76050000000001</c:v>
                </c:pt>
                <c:pt idx="18">
                  <c:v>150.01651000000001</c:v>
                </c:pt>
                <c:pt idx="19">
                  <c:v>151.6765</c:v>
                </c:pt>
                <c:pt idx="20">
                  <c:v>152.59399999999999</c:v>
                </c:pt>
                <c:pt idx="21">
                  <c:v>158.23400000000001</c:v>
                </c:pt>
                <c:pt idx="22">
                  <c:v>155.59450000000001</c:v>
                </c:pt>
                <c:pt idx="23">
                  <c:v>156.94149999999999</c:v>
                </c:pt>
                <c:pt idx="24">
                  <c:v>160.25149999999999</c:v>
                </c:pt>
                <c:pt idx="25">
                  <c:v>161.25</c:v>
                </c:pt>
                <c:pt idx="26">
                  <c:v>158.37299999999999</c:v>
                </c:pt>
                <c:pt idx="27">
                  <c:v>157.40799000000001</c:v>
                </c:pt>
                <c:pt idx="28">
                  <c:v>154.0335</c:v>
                </c:pt>
                <c:pt idx="29">
                  <c:v>158.11199999999999</c:v>
                </c:pt>
                <c:pt idx="30">
                  <c:v>158.05099999999999</c:v>
                </c:pt>
                <c:pt idx="31">
                  <c:v>157.40100000000001</c:v>
                </c:pt>
                <c:pt idx="32">
                  <c:v>159.12049999999999</c:v>
                </c:pt>
                <c:pt idx="33">
                  <c:v>165.62450000000001</c:v>
                </c:pt>
                <c:pt idx="34">
                  <c:v>163.024</c:v>
                </c:pt>
                <c:pt idx="35">
                  <c:v>164.86850000000001</c:v>
                </c:pt>
                <c:pt idx="36">
                  <c:v>164.23599999999999</c:v>
                </c:pt>
                <c:pt idx="37">
                  <c:v>165.37299999999999</c:v>
                </c:pt>
                <c:pt idx="38">
                  <c:v>167.3245</c:v>
                </c:pt>
                <c:pt idx="39">
                  <c:v>172.0925</c:v>
                </c:pt>
                <c:pt idx="40">
                  <c:v>170</c:v>
                </c:pt>
                <c:pt idx="41">
                  <c:v>170.09</c:v>
                </c:pt>
                <c:pt idx="42">
                  <c:v>172.548</c:v>
                </c:pt>
                <c:pt idx="43">
                  <c:v>174.95600999999999</c:v>
                </c:pt>
                <c:pt idx="44">
                  <c:v>176.57249999999999</c:v>
                </c:pt>
                <c:pt idx="45">
                  <c:v>168.4</c:v>
                </c:pt>
                <c:pt idx="46">
                  <c:v>164.73099999999999</c:v>
                </c:pt>
                <c:pt idx="47">
                  <c:v>157.49199999999999</c:v>
                </c:pt>
                <c:pt idx="48">
                  <c:v>163.43051</c:v>
                </c:pt>
                <c:pt idx="49">
                  <c:v>158.75550999999999</c:v>
                </c:pt>
                <c:pt idx="50">
                  <c:v>155.81100000000001</c:v>
                </c:pt>
                <c:pt idx="51">
                  <c:v>155.14850000000001</c:v>
                </c:pt>
                <c:pt idx="52">
                  <c:v>157.80649</c:v>
                </c:pt>
                <c:pt idx="53">
                  <c:v>153.905</c:v>
                </c:pt>
                <c:pt idx="54">
                  <c:v>150.4365</c:v>
                </c:pt>
                <c:pt idx="55">
                  <c:v>147.74549999999999</c:v>
                </c:pt>
                <c:pt idx="56">
                  <c:v>148.02350000000001</c:v>
                </c:pt>
                <c:pt idx="57">
                  <c:v>156.4495</c:v>
                </c:pt>
                <c:pt idx="58">
                  <c:v>149.99301</c:v>
                </c:pt>
                <c:pt idx="59">
                  <c:v>150.98949999999999</c:v>
                </c:pt>
                <c:pt idx="60">
                  <c:v>154.75649999999999</c:v>
                </c:pt>
                <c:pt idx="61">
                  <c:v>158.70249999999999</c:v>
                </c:pt>
                <c:pt idx="62">
                  <c:v>157.24399</c:v>
                </c:pt>
                <c:pt idx="63">
                  <c:v>157.4365</c:v>
                </c:pt>
                <c:pt idx="64">
                  <c:v>161.06299999999999</c:v>
                </c:pt>
                <c:pt idx="65">
                  <c:v>156.25</c:v>
                </c:pt>
                <c:pt idx="66">
                  <c:v>159.95999</c:v>
                </c:pt>
                <c:pt idx="67">
                  <c:v>154.99799999999999</c:v>
                </c:pt>
                <c:pt idx="68">
                  <c:v>159.78450000000001</c:v>
                </c:pt>
                <c:pt idx="69">
                  <c:v>159.5275</c:v>
                </c:pt>
                <c:pt idx="70">
                  <c:v>164.33249000000001</c:v>
                </c:pt>
                <c:pt idx="71">
                  <c:v>172.1465</c:v>
                </c:pt>
                <c:pt idx="72">
                  <c:v>172.18149</c:v>
                </c:pt>
                <c:pt idx="73">
                  <c:v>168.18549999999999</c:v>
                </c:pt>
                <c:pt idx="74">
                  <c:v>166.9325</c:v>
                </c:pt>
                <c:pt idx="75">
                  <c:v>163.63550000000001</c:v>
                </c:pt>
                <c:pt idx="76">
                  <c:v>160.3605</c:v>
                </c:pt>
                <c:pt idx="77">
                  <c:v>160.85050000000001</c:v>
                </c:pt>
                <c:pt idx="78">
                  <c:v>159.24700000000001</c:v>
                </c:pt>
                <c:pt idx="79">
                  <c:v>158.81998999999999</c:v>
                </c:pt>
                <c:pt idx="80">
                  <c:v>160.22</c:v>
                </c:pt>
                <c:pt idx="81">
                  <c:v>160.352</c:v>
                </c:pt>
                <c:pt idx="82">
                  <c:v>164.31649999999999</c:v>
                </c:pt>
                <c:pt idx="83">
                  <c:v>158.13900000000001</c:v>
                </c:pt>
                <c:pt idx="84">
                  <c:v>160.5505</c:v>
                </c:pt>
                <c:pt idx="85">
                  <c:v>151.8075</c:v>
                </c:pt>
                <c:pt idx="86">
                  <c:v>150.22399999999999</c:v>
                </c:pt>
                <c:pt idx="87">
                  <c:v>152.4205</c:v>
                </c:pt>
                <c:pt idx="88">
                  <c:v>162.05799999999999</c:v>
                </c:pt>
                <c:pt idx="89">
                  <c:v>166.1</c:v>
                </c:pt>
                <c:pt idx="90">
                  <c:v>165.56851</c:v>
                </c:pt>
                <c:pt idx="91">
                  <c:v>157.18700000000001</c:v>
                </c:pt>
                <c:pt idx="92">
                  <c:v>151.751</c:v>
                </c:pt>
                <c:pt idx="93">
                  <c:v>156.86949000000001</c:v>
                </c:pt>
                <c:pt idx="94">
                  <c:v>155.51400000000001</c:v>
                </c:pt>
                <c:pt idx="95">
                  <c:v>156.44049999999999</c:v>
                </c:pt>
                <c:pt idx="96">
                  <c:v>156.55301</c:v>
                </c:pt>
                <c:pt idx="97">
                  <c:v>156.78299000000001</c:v>
                </c:pt>
                <c:pt idx="98">
                  <c:v>155.273</c:v>
                </c:pt>
                <c:pt idx="99">
                  <c:v>155.851</c:v>
                </c:pt>
                <c:pt idx="100">
                  <c:v>154.97</c:v>
                </c:pt>
                <c:pt idx="101">
                  <c:v>154.9195</c:v>
                </c:pt>
                <c:pt idx="102">
                  <c:v>155.90299999999999</c:v>
                </c:pt>
                <c:pt idx="103">
                  <c:v>159.25351000000001</c:v>
                </c:pt>
                <c:pt idx="104">
                  <c:v>159.767</c:v>
                </c:pt>
                <c:pt idx="105">
                  <c:v>158.40200999999999</c:v>
                </c:pt>
                <c:pt idx="106">
                  <c:v>161.00399999999999</c:v>
                </c:pt>
                <c:pt idx="107">
                  <c:v>160.1765</c:v>
                </c:pt>
                <c:pt idx="108">
                  <c:v>159.3365</c:v>
                </c:pt>
                <c:pt idx="109">
                  <c:v>158.12899999999999</c:v>
                </c:pt>
                <c:pt idx="110">
                  <c:v>157.9</c:v>
                </c:pt>
                <c:pt idx="111">
                  <c:v>158.86449999999999</c:v>
                </c:pt>
                <c:pt idx="112">
                  <c:v>155.20999</c:v>
                </c:pt>
                <c:pt idx="113">
                  <c:v>155.0745</c:v>
                </c:pt>
                <c:pt idx="114">
                  <c:v>155.821</c:v>
                </c:pt>
                <c:pt idx="115">
                  <c:v>157.8485</c:v>
                </c:pt>
                <c:pt idx="116">
                  <c:v>158.25601</c:v>
                </c:pt>
                <c:pt idx="117">
                  <c:v>162.048</c:v>
                </c:pt>
                <c:pt idx="118">
                  <c:v>161.804</c:v>
                </c:pt>
                <c:pt idx="119">
                  <c:v>160.08249000000001</c:v>
                </c:pt>
                <c:pt idx="120">
                  <c:v>160.30898999999999</c:v>
                </c:pt>
                <c:pt idx="121">
                  <c:v>160.32599999999999</c:v>
                </c:pt>
                <c:pt idx="122">
                  <c:v>159.26349999999999</c:v>
                </c:pt>
                <c:pt idx="123">
                  <c:v>158.63449</c:v>
                </c:pt>
                <c:pt idx="124">
                  <c:v>164.19800000000001</c:v>
                </c:pt>
                <c:pt idx="125">
                  <c:v>166.1</c:v>
                </c:pt>
                <c:pt idx="126">
                  <c:v>164.29250999999999</c:v>
                </c:pt>
                <c:pt idx="127">
                  <c:v>162.84649999999999</c:v>
                </c:pt>
                <c:pt idx="128">
                  <c:v>159.33150000000001</c:v>
                </c:pt>
                <c:pt idx="129">
                  <c:v>160.9255</c:v>
                </c:pt>
                <c:pt idx="130">
                  <c:v>156.91899000000001</c:v>
                </c:pt>
                <c:pt idx="131">
                  <c:v>158.108</c:v>
                </c:pt>
                <c:pt idx="132">
                  <c:v>159.13499999999999</c:v>
                </c:pt>
                <c:pt idx="133">
                  <c:v>155.7105</c:v>
                </c:pt>
                <c:pt idx="134">
                  <c:v>156.04150000000001</c:v>
                </c:pt>
                <c:pt idx="135">
                  <c:v>158.2945</c:v>
                </c:pt>
                <c:pt idx="136">
                  <c:v>156.37350000000001</c:v>
                </c:pt>
                <c:pt idx="137">
                  <c:v>155.21250000000001</c:v>
                </c:pt>
                <c:pt idx="138">
                  <c:v>156.03800000000001</c:v>
                </c:pt>
                <c:pt idx="139">
                  <c:v>163.16899000000001</c:v>
                </c:pt>
                <c:pt idx="140">
                  <c:v>165.34950000000001</c:v>
                </c:pt>
                <c:pt idx="141">
                  <c:v>164.61150000000001</c:v>
                </c:pt>
                <c:pt idx="142">
                  <c:v>164.7</c:v>
                </c:pt>
                <c:pt idx="143">
                  <c:v>166.30649</c:v>
                </c:pt>
                <c:pt idx="144">
                  <c:v>161.62899999999999</c:v>
                </c:pt>
                <c:pt idx="145">
                  <c:v>161.88101</c:v>
                </c:pt>
                <c:pt idx="146">
                  <c:v>160.31</c:v>
                </c:pt>
                <c:pt idx="147">
                  <c:v>167.14400000000001</c:v>
                </c:pt>
                <c:pt idx="148">
                  <c:v>169</c:v>
                </c:pt>
                <c:pt idx="149">
                  <c:v>165.62649999999999</c:v>
                </c:pt>
                <c:pt idx="150">
                  <c:v>166.55</c:v>
                </c:pt>
                <c:pt idx="151">
                  <c:v>167.60749999999999</c:v>
                </c:pt>
                <c:pt idx="152">
                  <c:v>166.14699999999999</c:v>
                </c:pt>
                <c:pt idx="153">
                  <c:v>165.25</c:v>
                </c:pt>
                <c:pt idx="154">
                  <c:v>164.32901000000001</c:v>
                </c:pt>
                <c:pt idx="155">
                  <c:v>163.10649000000001</c:v>
                </c:pt>
                <c:pt idx="156">
                  <c:v>163.88550000000001</c:v>
                </c:pt>
                <c:pt idx="157">
                  <c:v>163.44749999999999</c:v>
                </c:pt>
                <c:pt idx="158">
                  <c:v>165.43199000000001</c:v>
                </c:pt>
                <c:pt idx="159">
                  <c:v>166.41149999999999</c:v>
                </c:pt>
                <c:pt idx="160">
                  <c:v>162.495</c:v>
                </c:pt>
                <c:pt idx="161">
                  <c:v>159.03700000000001</c:v>
                </c:pt>
                <c:pt idx="162">
                  <c:v>159.72499999999999</c:v>
                </c:pt>
                <c:pt idx="163">
                  <c:v>157.97649999999999</c:v>
                </c:pt>
                <c:pt idx="164">
                  <c:v>152.858</c:v>
                </c:pt>
                <c:pt idx="165">
                  <c:v>154.6465</c:v>
                </c:pt>
                <c:pt idx="166">
                  <c:v>157.30699000000001</c:v>
                </c:pt>
                <c:pt idx="167">
                  <c:v>154.72649999999999</c:v>
                </c:pt>
                <c:pt idx="168">
                  <c:v>150.25</c:v>
                </c:pt>
                <c:pt idx="169">
                  <c:v>148.87851000000001</c:v>
                </c:pt>
                <c:pt idx="170">
                  <c:v>150.023</c:v>
                </c:pt>
                <c:pt idx="171">
                  <c:v>147.5975</c:v>
                </c:pt>
                <c:pt idx="172">
                  <c:v>153.14250000000001</c:v>
                </c:pt>
                <c:pt idx="173">
                  <c:v>152.88199</c:v>
                </c:pt>
                <c:pt idx="174">
                  <c:v>155.67949999999999</c:v>
                </c:pt>
                <c:pt idx="175">
                  <c:v>154.47450000000001</c:v>
                </c:pt>
                <c:pt idx="176">
                  <c:v>154.084</c:v>
                </c:pt>
                <c:pt idx="177">
                  <c:v>154.59299999999999</c:v>
                </c:pt>
                <c:pt idx="178">
                  <c:v>156.78649999999999</c:v>
                </c:pt>
                <c:pt idx="179">
                  <c:v>151.39949999999999</c:v>
                </c:pt>
                <c:pt idx="180">
                  <c:v>153.74799999999999</c:v>
                </c:pt>
                <c:pt idx="181">
                  <c:v>155.54349999999999</c:v>
                </c:pt>
                <c:pt idx="182">
                  <c:v>156.875</c:v>
                </c:pt>
                <c:pt idx="183">
                  <c:v>154.3535</c:v>
                </c:pt>
                <c:pt idx="184">
                  <c:v>152.31299999999999</c:v>
                </c:pt>
                <c:pt idx="185">
                  <c:v>152.60149999999999</c:v>
                </c:pt>
                <c:pt idx="186">
                  <c:v>153.78649999999999</c:v>
                </c:pt>
                <c:pt idx="187">
                  <c:v>152.7645</c:v>
                </c:pt>
                <c:pt idx="188">
                  <c:v>154.70401000000001</c:v>
                </c:pt>
                <c:pt idx="189">
                  <c:v>158.05000000000001</c:v>
                </c:pt>
                <c:pt idx="190">
                  <c:v>161.3365</c:v>
                </c:pt>
                <c:pt idx="191">
                  <c:v>161.19101000000001</c:v>
                </c:pt>
                <c:pt idx="192">
                  <c:v>163.96950000000001</c:v>
                </c:pt>
                <c:pt idx="193">
                  <c:v>164.965</c:v>
                </c:pt>
                <c:pt idx="194">
                  <c:v>168.61</c:v>
                </c:pt>
                <c:pt idx="195">
                  <c:v>168.96950000000001</c:v>
                </c:pt>
                <c:pt idx="196">
                  <c:v>170</c:v>
                </c:pt>
                <c:pt idx="197">
                  <c:v>166.65</c:v>
                </c:pt>
                <c:pt idx="198">
                  <c:v>168.9545</c:v>
                </c:pt>
                <c:pt idx="199">
                  <c:v>169.97200000000001</c:v>
                </c:pt>
                <c:pt idx="200">
                  <c:v>168.60050000000001</c:v>
                </c:pt>
                <c:pt idx="201">
                  <c:v>166.7345</c:v>
                </c:pt>
                <c:pt idx="202">
                  <c:v>168.101</c:v>
                </c:pt>
                <c:pt idx="203">
                  <c:v>165.452</c:v>
                </c:pt>
                <c:pt idx="204">
                  <c:v>167.04399000000001</c:v>
                </c:pt>
                <c:pt idx="205">
                  <c:v>170.45</c:v>
                </c:pt>
                <c:pt idx="206">
                  <c:v>170.87148999999999</c:v>
                </c:pt>
                <c:pt idx="207">
                  <c:v>172.92500000000001</c:v>
                </c:pt>
                <c:pt idx="208">
                  <c:v>173.56549999999999</c:v>
                </c:pt>
                <c:pt idx="209">
                  <c:v>173.37100000000001</c:v>
                </c:pt>
                <c:pt idx="210">
                  <c:v>169.3245</c:v>
                </c:pt>
                <c:pt idx="211">
                  <c:v>165.59350000000001</c:v>
                </c:pt>
                <c:pt idx="212">
                  <c:v>163.52700999999999</c:v>
                </c:pt>
                <c:pt idx="213">
                  <c:v>165.31851</c:v>
                </c:pt>
                <c:pt idx="214">
                  <c:v>164.5805</c:v>
                </c:pt>
                <c:pt idx="215">
                  <c:v>159.52449999999999</c:v>
                </c:pt>
                <c:pt idx="216">
                  <c:v>161.19550000000001</c:v>
                </c:pt>
                <c:pt idx="217">
                  <c:v>157.59700000000001</c:v>
                </c:pt>
                <c:pt idx="218">
                  <c:v>158.0735</c:v>
                </c:pt>
                <c:pt idx="219">
                  <c:v>161.14499000000001</c:v>
                </c:pt>
                <c:pt idx="220">
                  <c:v>163.51949999999999</c:v>
                </c:pt>
                <c:pt idx="221">
                  <c:v>161.614</c:v>
                </c:pt>
                <c:pt idx="222">
                  <c:v>161.59</c:v>
                </c:pt>
                <c:pt idx="223">
                  <c:v>162.38399999999999</c:v>
                </c:pt>
                <c:pt idx="224">
                  <c:v>160.154</c:v>
                </c:pt>
                <c:pt idx="225">
                  <c:v>162.24950000000001</c:v>
                </c:pt>
                <c:pt idx="226">
                  <c:v>162.95249999999999</c:v>
                </c:pt>
                <c:pt idx="227">
                  <c:v>163.25800000000001</c:v>
                </c:pt>
                <c:pt idx="228">
                  <c:v>161.50550999999999</c:v>
                </c:pt>
                <c:pt idx="229">
                  <c:v>161.15350000000001</c:v>
                </c:pt>
                <c:pt idx="230">
                  <c:v>160.9325</c:v>
                </c:pt>
                <c:pt idx="231">
                  <c:v>161.6995</c:v>
                </c:pt>
                <c:pt idx="232">
                  <c:v>159.35050000000001</c:v>
                </c:pt>
                <c:pt idx="233">
                  <c:v>160.31100000000001</c:v>
                </c:pt>
                <c:pt idx="234">
                  <c:v>159.90049999999999</c:v>
                </c:pt>
                <c:pt idx="235">
                  <c:v>163.2055</c:v>
                </c:pt>
                <c:pt idx="236">
                  <c:v>164.0575</c:v>
                </c:pt>
                <c:pt idx="237">
                  <c:v>167.48249999999999</c:v>
                </c:pt>
                <c:pt idx="238">
                  <c:v>167.3415</c:v>
                </c:pt>
                <c:pt idx="239">
                  <c:v>169.19351</c:v>
                </c:pt>
                <c:pt idx="240">
                  <c:v>169.15649999999999</c:v>
                </c:pt>
                <c:pt idx="241">
                  <c:v>170.76249999999999</c:v>
                </c:pt>
                <c:pt idx="242">
                  <c:v>174.46199999999999</c:v>
                </c:pt>
                <c:pt idx="243">
                  <c:v>174.345</c:v>
                </c:pt>
                <c:pt idx="244">
                  <c:v>172.69800000000001</c:v>
                </c:pt>
                <c:pt idx="245">
                  <c:v>175.27199999999999</c:v>
                </c:pt>
                <c:pt idx="246">
                  <c:v>175.19101000000001</c:v>
                </c:pt>
                <c:pt idx="247">
                  <c:v>172.45401000000001</c:v>
                </c:pt>
                <c:pt idx="248">
                  <c:v>170.07300000000001</c:v>
                </c:pt>
                <c:pt idx="249">
                  <c:v>172.19449</c:v>
                </c:pt>
                <c:pt idx="250">
                  <c:v>172.40700000000001</c:v>
                </c:pt>
                <c:pt idx="251">
                  <c:v>172.00800000000001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2-4AA1-81E2-6BE2A20E2934}"/>
            </c:ext>
          </c:extLst>
        </c:ser>
        <c:ser>
          <c:idx val="2"/>
          <c:order val="2"/>
          <c:tx>
            <c:strRef>
              <c:f>'stock-prices'!$D$1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'stock-prices'!$A$2:$A$253</c:f>
              <c:numCache>
                <c:formatCode>m/d/yyyy</c:formatCode>
                <c:ptCount val="252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  <c:pt idx="126">
                  <c:v>44195</c:v>
                </c:pt>
                <c:pt idx="127">
                  <c:v>44196</c:v>
                </c:pt>
                <c:pt idx="128">
                  <c:v>44200</c:v>
                </c:pt>
                <c:pt idx="129">
                  <c:v>44201</c:v>
                </c:pt>
                <c:pt idx="130">
                  <c:v>44202</c:v>
                </c:pt>
                <c:pt idx="131">
                  <c:v>44203</c:v>
                </c:pt>
                <c:pt idx="132">
                  <c:v>44204</c:v>
                </c:pt>
                <c:pt idx="133">
                  <c:v>44207</c:v>
                </c:pt>
                <c:pt idx="134">
                  <c:v>44208</c:v>
                </c:pt>
                <c:pt idx="135">
                  <c:v>44209</c:v>
                </c:pt>
                <c:pt idx="136">
                  <c:v>44210</c:v>
                </c:pt>
                <c:pt idx="137">
                  <c:v>44211</c:v>
                </c:pt>
                <c:pt idx="138">
                  <c:v>44215</c:v>
                </c:pt>
                <c:pt idx="139">
                  <c:v>44216</c:v>
                </c:pt>
                <c:pt idx="140">
                  <c:v>44217</c:v>
                </c:pt>
                <c:pt idx="141">
                  <c:v>44218</c:v>
                </c:pt>
                <c:pt idx="142">
                  <c:v>44221</c:v>
                </c:pt>
                <c:pt idx="143">
                  <c:v>44222</c:v>
                </c:pt>
                <c:pt idx="144">
                  <c:v>44223</c:v>
                </c:pt>
                <c:pt idx="145">
                  <c:v>44224</c:v>
                </c:pt>
                <c:pt idx="146">
                  <c:v>44225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44235</c:v>
                </c:pt>
                <c:pt idx="153">
                  <c:v>44236</c:v>
                </c:pt>
                <c:pt idx="154">
                  <c:v>44237</c:v>
                </c:pt>
                <c:pt idx="155">
                  <c:v>44238</c:v>
                </c:pt>
                <c:pt idx="156">
                  <c:v>44239</c:v>
                </c:pt>
                <c:pt idx="157">
                  <c:v>44243</c:v>
                </c:pt>
                <c:pt idx="158">
                  <c:v>44244</c:v>
                </c:pt>
                <c:pt idx="159">
                  <c:v>44245</c:v>
                </c:pt>
                <c:pt idx="160">
                  <c:v>44246</c:v>
                </c:pt>
                <c:pt idx="161">
                  <c:v>44249</c:v>
                </c:pt>
                <c:pt idx="162">
                  <c:v>44250</c:v>
                </c:pt>
                <c:pt idx="163">
                  <c:v>44251</c:v>
                </c:pt>
                <c:pt idx="164">
                  <c:v>44252</c:v>
                </c:pt>
                <c:pt idx="165">
                  <c:v>44253</c:v>
                </c:pt>
                <c:pt idx="166">
                  <c:v>44256</c:v>
                </c:pt>
                <c:pt idx="167">
                  <c:v>44257</c:v>
                </c:pt>
                <c:pt idx="168">
                  <c:v>44258</c:v>
                </c:pt>
                <c:pt idx="169">
                  <c:v>44259</c:v>
                </c:pt>
                <c:pt idx="170">
                  <c:v>44260</c:v>
                </c:pt>
                <c:pt idx="171">
                  <c:v>44263</c:v>
                </c:pt>
                <c:pt idx="172">
                  <c:v>44264</c:v>
                </c:pt>
                <c:pt idx="173">
                  <c:v>44265</c:v>
                </c:pt>
                <c:pt idx="174">
                  <c:v>44266</c:v>
                </c:pt>
                <c:pt idx="175">
                  <c:v>44267</c:v>
                </c:pt>
                <c:pt idx="176">
                  <c:v>44270</c:v>
                </c:pt>
                <c:pt idx="177">
                  <c:v>44271</c:v>
                </c:pt>
                <c:pt idx="178">
                  <c:v>44272</c:v>
                </c:pt>
                <c:pt idx="179">
                  <c:v>44273</c:v>
                </c:pt>
                <c:pt idx="180">
                  <c:v>44274</c:v>
                </c:pt>
                <c:pt idx="181">
                  <c:v>44277</c:v>
                </c:pt>
                <c:pt idx="182">
                  <c:v>44278</c:v>
                </c:pt>
                <c:pt idx="183">
                  <c:v>44279</c:v>
                </c:pt>
                <c:pt idx="184">
                  <c:v>44280</c:v>
                </c:pt>
                <c:pt idx="185">
                  <c:v>44281</c:v>
                </c:pt>
                <c:pt idx="186">
                  <c:v>44284</c:v>
                </c:pt>
                <c:pt idx="187">
                  <c:v>44285</c:v>
                </c:pt>
                <c:pt idx="188">
                  <c:v>44286</c:v>
                </c:pt>
                <c:pt idx="189">
                  <c:v>44287</c:v>
                </c:pt>
                <c:pt idx="190">
                  <c:v>44291</c:v>
                </c:pt>
                <c:pt idx="191">
                  <c:v>44292</c:v>
                </c:pt>
                <c:pt idx="192">
                  <c:v>44293</c:v>
                </c:pt>
                <c:pt idx="193">
                  <c:v>44294</c:v>
                </c:pt>
                <c:pt idx="194">
                  <c:v>44295</c:v>
                </c:pt>
                <c:pt idx="195">
                  <c:v>44298</c:v>
                </c:pt>
                <c:pt idx="196">
                  <c:v>44299</c:v>
                </c:pt>
                <c:pt idx="197">
                  <c:v>44300</c:v>
                </c:pt>
                <c:pt idx="198">
                  <c:v>44301</c:v>
                </c:pt>
                <c:pt idx="199">
                  <c:v>44302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44319</c:v>
                </c:pt>
                <c:pt idx="211">
                  <c:v>44320</c:v>
                </c:pt>
                <c:pt idx="212">
                  <c:v>44321</c:v>
                </c:pt>
                <c:pt idx="213">
                  <c:v>44322</c:v>
                </c:pt>
                <c:pt idx="214">
                  <c:v>44323</c:v>
                </c:pt>
                <c:pt idx="215">
                  <c:v>44326</c:v>
                </c:pt>
                <c:pt idx="216">
                  <c:v>44327</c:v>
                </c:pt>
                <c:pt idx="217">
                  <c:v>44328</c:v>
                </c:pt>
                <c:pt idx="218">
                  <c:v>44329</c:v>
                </c:pt>
                <c:pt idx="219">
                  <c:v>44330</c:v>
                </c:pt>
                <c:pt idx="220">
                  <c:v>44333</c:v>
                </c:pt>
                <c:pt idx="221">
                  <c:v>44334</c:v>
                </c:pt>
                <c:pt idx="222">
                  <c:v>44335</c:v>
                </c:pt>
                <c:pt idx="223">
                  <c:v>44336</c:v>
                </c:pt>
                <c:pt idx="224">
                  <c:v>44337</c:v>
                </c:pt>
                <c:pt idx="225">
                  <c:v>44340</c:v>
                </c:pt>
                <c:pt idx="226">
                  <c:v>44341</c:v>
                </c:pt>
                <c:pt idx="227">
                  <c:v>44342</c:v>
                </c:pt>
                <c:pt idx="228">
                  <c:v>44343</c:v>
                </c:pt>
                <c:pt idx="229">
                  <c:v>44344</c:v>
                </c:pt>
                <c:pt idx="230">
                  <c:v>44348</c:v>
                </c:pt>
                <c:pt idx="231">
                  <c:v>44349</c:v>
                </c:pt>
                <c:pt idx="232">
                  <c:v>44350</c:v>
                </c:pt>
                <c:pt idx="233">
                  <c:v>44351</c:v>
                </c:pt>
                <c:pt idx="234">
                  <c:v>44354</c:v>
                </c:pt>
                <c:pt idx="235">
                  <c:v>44355</c:v>
                </c:pt>
                <c:pt idx="236">
                  <c:v>44356</c:v>
                </c:pt>
                <c:pt idx="237">
                  <c:v>44357</c:v>
                </c:pt>
                <c:pt idx="238">
                  <c:v>44358</c:v>
                </c:pt>
                <c:pt idx="239">
                  <c:v>44361</c:v>
                </c:pt>
                <c:pt idx="240">
                  <c:v>44362</c:v>
                </c:pt>
                <c:pt idx="241">
                  <c:v>44363</c:v>
                </c:pt>
                <c:pt idx="242">
                  <c:v>44364</c:v>
                </c:pt>
                <c:pt idx="243">
                  <c:v>44365</c:v>
                </c:pt>
                <c:pt idx="244">
                  <c:v>44368</c:v>
                </c:pt>
                <c:pt idx="245">
                  <c:v>44369</c:v>
                </c:pt>
                <c:pt idx="246">
                  <c:v>44370</c:v>
                </c:pt>
                <c:pt idx="247">
                  <c:v>44371</c:v>
                </c:pt>
                <c:pt idx="248">
                  <c:v>44372</c:v>
                </c:pt>
                <c:pt idx="249">
                  <c:v>44375</c:v>
                </c:pt>
                <c:pt idx="250">
                  <c:v>44376</c:v>
                </c:pt>
                <c:pt idx="251">
                  <c:v>44377</c:v>
                </c:pt>
              </c:numCache>
            </c:numRef>
          </c:cat>
          <c:val>
            <c:numRef>
              <c:f>'stock-prices'!$D$2:$D$253</c:f>
              <c:numCache>
                <c:formatCode>General</c:formatCode>
                <c:ptCount val="252"/>
                <c:pt idx="0">
                  <c:v>237.55</c:v>
                </c:pt>
                <c:pt idx="1">
                  <c:v>233.42</c:v>
                </c:pt>
                <c:pt idx="2">
                  <c:v>240.28</c:v>
                </c:pt>
                <c:pt idx="3">
                  <c:v>240.86</c:v>
                </c:pt>
                <c:pt idx="4">
                  <c:v>243.58</c:v>
                </c:pt>
                <c:pt idx="5">
                  <c:v>244.5</c:v>
                </c:pt>
                <c:pt idx="6">
                  <c:v>245.07</c:v>
                </c:pt>
                <c:pt idx="7">
                  <c:v>239</c:v>
                </c:pt>
                <c:pt idx="8">
                  <c:v>239.73</c:v>
                </c:pt>
                <c:pt idx="9">
                  <c:v>240.28</c:v>
                </c:pt>
                <c:pt idx="10">
                  <c:v>240.93</c:v>
                </c:pt>
                <c:pt idx="11">
                  <c:v>242.03</c:v>
                </c:pt>
                <c:pt idx="12">
                  <c:v>245.42</c:v>
                </c:pt>
                <c:pt idx="13">
                  <c:v>241.75</c:v>
                </c:pt>
                <c:pt idx="14">
                  <c:v>239.87</c:v>
                </c:pt>
                <c:pt idx="15">
                  <c:v>232.6</c:v>
                </c:pt>
                <c:pt idx="16">
                  <c:v>230.71</c:v>
                </c:pt>
                <c:pt idx="17">
                  <c:v>233.5</c:v>
                </c:pt>
                <c:pt idx="18">
                  <c:v>230.12</c:v>
                </c:pt>
                <c:pt idx="19">
                  <c:v>233.29</c:v>
                </c:pt>
                <c:pt idx="20">
                  <c:v>234.5</c:v>
                </c:pt>
                <c:pt idx="21">
                  <c:v>253.67</c:v>
                </c:pt>
                <c:pt idx="22">
                  <c:v>251.96</c:v>
                </c:pt>
                <c:pt idx="23">
                  <c:v>249.83</c:v>
                </c:pt>
                <c:pt idx="24">
                  <c:v>249.12</c:v>
                </c:pt>
                <c:pt idx="25">
                  <c:v>265.27999999999997</c:v>
                </c:pt>
                <c:pt idx="26">
                  <c:v>268.44</c:v>
                </c:pt>
                <c:pt idx="27">
                  <c:v>263</c:v>
                </c:pt>
                <c:pt idx="28">
                  <c:v>256.13</c:v>
                </c:pt>
                <c:pt idx="29">
                  <c:v>259.89</c:v>
                </c:pt>
                <c:pt idx="30">
                  <c:v>261.3</c:v>
                </c:pt>
                <c:pt idx="31">
                  <c:v>261.24</c:v>
                </c:pt>
                <c:pt idx="32">
                  <c:v>261.16000000000003</c:v>
                </c:pt>
                <c:pt idx="33">
                  <c:v>262.33999999999997</c:v>
                </c:pt>
                <c:pt idx="34">
                  <c:v>262.58999999999997</c:v>
                </c:pt>
                <c:pt idx="35">
                  <c:v>269.01</c:v>
                </c:pt>
                <c:pt idx="36">
                  <c:v>267.01</c:v>
                </c:pt>
                <c:pt idx="37">
                  <c:v>271.39</c:v>
                </c:pt>
                <c:pt idx="38">
                  <c:v>280.82</c:v>
                </c:pt>
                <c:pt idx="39">
                  <c:v>303.91000000000003</c:v>
                </c:pt>
                <c:pt idx="40">
                  <c:v>293.22000000000003</c:v>
                </c:pt>
                <c:pt idx="41">
                  <c:v>293.66000000000003</c:v>
                </c:pt>
                <c:pt idx="42">
                  <c:v>293.2</c:v>
                </c:pt>
                <c:pt idx="43">
                  <c:v>295.44</c:v>
                </c:pt>
                <c:pt idx="44">
                  <c:v>302.5</c:v>
                </c:pt>
                <c:pt idx="45">
                  <c:v>291.12</c:v>
                </c:pt>
                <c:pt idx="46">
                  <c:v>282.73</c:v>
                </c:pt>
                <c:pt idx="47">
                  <c:v>271.16000000000003</c:v>
                </c:pt>
                <c:pt idx="48">
                  <c:v>273.72000000000003</c:v>
                </c:pt>
                <c:pt idx="49">
                  <c:v>268.08999999999997</c:v>
                </c:pt>
                <c:pt idx="50">
                  <c:v>266.61</c:v>
                </c:pt>
                <c:pt idx="51">
                  <c:v>266.14999999999998</c:v>
                </c:pt>
                <c:pt idx="52">
                  <c:v>272.42</c:v>
                </c:pt>
                <c:pt idx="53">
                  <c:v>263.52</c:v>
                </c:pt>
                <c:pt idx="54">
                  <c:v>254.82</c:v>
                </c:pt>
                <c:pt idx="55">
                  <c:v>252.53</c:v>
                </c:pt>
                <c:pt idx="56">
                  <c:v>248.15</c:v>
                </c:pt>
                <c:pt idx="57">
                  <c:v>254.75</c:v>
                </c:pt>
                <c:pt idx="58">
                  <c:v>249.02</c:v>
                </c:pt>
                <c:pt idx="59">
                  <c:v>249.53</c:v>
                </c:pt>
                <c:pt idx="60">
                  <c:v>254.82</c:v>
                </c:pt>
                <c:pt idx="61">
                  <c:v>256.82</c:v>
                </c:pt>
                <c:pt idx="62">
                  <c:v>261.79000000000002</c:v>
                </c:pt>
                <c:pt idx="63">
                  <c:v>261.89999999999998</c:v>
                </c:pt>
                <c:pt idx="64">
                  <c:v>266.63</c:v>
                </c:pt>
                <c:pt idx="65">
                  <c:v>259.94</c:v>
                </c:pt>
                <c:pt idx="66">
                  <c:v>264.64999999999998</c:v>
                </c:pt>
                <c:pt idx="67">
                  <c:v>258.66000000000003</c:v>
                </c:pt>
                <c:pt idx="68">
                  <c:v>258.12</c:v>
                </c:pt>
                <c:pt idx="69">
                  <c:v>263.76</c:v>
                </c:pt>
                <c:pt idx="70">
                  <c:v>264.45</c:v>
                </c:pt>
                <c:pt idx="71">
                  <c:v>275.75</c:v>
                </c:pt>
                <c:pt idx="72">
                  <c:v>276.14</c:v>
                </c:pt>
                <c:pt idx="73">
                  <c:v>271.82</c:v>
                </c:pt>
                <c:pt idx="74">
                  <c:v>266.72000000000003</c:v>
                </c:pt>
                <c:pt idx="75">
                  <c:v>265.93</c:v>
                </c:pt>
                <c:pt idx="76">
                  <c:v>261.39999999999998</c:v>
                </c:pt>
                <c:pt idx="77">
                  <c:v>267.56</c:v>
                </c:pt>
                <c:pt idx="78">
                  <c:v>278.73</c:v>
                </c:pt>
                <c:pt idx="79">
                  <c:v>278.12</c:v>
                </c:pt>
                <c:pt idx="80">
                  <c:v>284.79000000000002</c:v>
                </c:pt>
                <c:pt idx="81">
                  <c:v>277.11</c:v>
                </c:pt>
                <c:pt idx="82">
                  <c:v>283.29000000000002</c:v>
                </c:pt>
                <c:pt idx="83">
                  <c:v>267.67</c:v>
                </c:pt>
                <c:pt idx="84">
                  <c:v>280.83</c:v>
                </c:pt>
                <c:pt idx="85">
                  <c:v>263.11</c:v>
                </c:pt>
                <c:pt idx="86">
                  <c:v>261.36</c:v>
                </c:pt>
                <c:pt idx="87">
                  <c:v>265.3</c:v>
                </c:pt>
                <c:pt idx="88">
                  <c:v>287.38</c:v>
                </c:pt>
                <c:pt idx="89">
                  <c:v>294.68</c:v>
                </c:pt>
                <c:pt idx="90">
                  <c:v>293.41000000000003</c:v>
                </c:pt>
                <c:pt idx="91">
                  <c:v>278.77</c:v>
                </c:pt>
                <c:pt idx="92">
                  <c:v>272.43</c:v>
                </c:pt>
                <c:pt idx="93">
                  <c:v>276.48</c:v>
                </c:pt>
                <c:pt idx="94">
                  <c:v>275.08</c:v>
                </c:pt>
                <c:pt idx="95">
                  <c:v>276.95</c:v>
                </c:pt>
                <c:pt idx="96">
                  <c:v>278.95999999999998</c:v>
                </c:pt>
                <c:pt idx="97">
                  <c:v>275</c:v>
                </c:pt>
                <c:pt idx="98">
                  <c:v>271.97000000000003</c:v>
                </c:pt>
                <c:pt idx="99">
                  <c:v>272.94</c:v>
                </c:pt>
                <c:pt idx="100">
                  <c:v>269.7</c:v>
                </c:pt>
                <c:pt idx="101">
                  <c:v>268.43</c:v>
                </c:pt>
                <c:pt idx="102">
                  <c:v>276.92</c:v>
                </c:pt>
                <c:pt idx="103">
                  <c:v>275.58999999999997</c:v>
                </c:pt>
                <c:pt idx="104">
                  <c:v>277.81</c:v>
                </c:pt>
                <c:pt idx="105">
                  <c:v>276.97000000000003</c:v>
                </c:pt>
                <c:pt idx="106">
                  <c:v>286.55</c:v>
                </c:pt>
                <c:pt idx="107">
                  <c:v>287.52</c:v>
                </c:pt>
                <c:pt idx="108">
                  <c:v>281.85000000000002</c:v>
                </c:pt>
                <c:pt idx="109">
                  <c:v>279.7</c:v>
                </c:pt>
                <c:pt idx="110">
                  <c:v>285.58</c:v>
                </c:pt>
                <c:pt idx="111">
                  <c:v>283.39999999999998</c:v>
                </c:pt>
                <c:pt idx="112">
                  <c:v>277.92</c:v>
                </c:pt>
                <c:pt idx="113">
                  <c:v>277.12</c:v>
                </c:pt>
                <c:pt idx="114">
                  <c:v>273.55</c:v>
                </c:pt>
                <c:pt idx="115">
                  <c:v>274.19</c:v>
                </c:pt>
                <c:pt idx="116">
                  <c:v>275.55</c:v>
                </c:pt>
                <c:pt idx="117">
                  <c:v>275.67</c:v>
                </c:pt>
                <c:pt idx="118">
                  <c:v>274.48</c:v>
                </c:pt>
                <c:pt idx="119">
                  <c:v>276.39999999999998</c:v>
                </c:pt>
                <c:pt idx="120">
                  <c:v>272.79000000000002</c:v>
                </c:pt>
                <c:pt idx="121">
                  <c:v>267.08999999999997</c:v>
                </c:pt>
                <c:pt idx="122">
                  <c:v>268.11</c:v>
                </c:pt>
                <c:pt idx="123">
                  <c:v>267.39999999999998</c:v>
                </c:pt>
                <c:pt idx="124">
                  <c:v>277</c:v>
                </c:pt>
                <c:pt idx="125">
                  <c:v>276.77999999999997</c:v>
                </c:pt>
                <c:pt idx="126">
                  <c:v>271.87</c:v>
                </c:pt>
                <c:pt idx="127">
                  <c:v>273.16000000000003</c:v>
                </c:pt>
                <c:pt idx="128">
                  <c:v>268.94</c:v>
                </c:pt>
                <c:pt idx="129">
                  <c:v>270.97000000000003</c:v>
                </c:pt>
                <c:pt idx="130">
                  <c:v>263.31</c:v>
                </c:pt>
                <c:pt idx="131">
                  <c:v>268.74</c:v>
                </c:pt>
                <c:pt idx="132">
                  <c:v>267.57</c:v>
                </c:pt>
                <c:pt idx="133">
                  <c:v>256.83999999999997</c:v>
                </c:pt>
                <c:pt idx="134">
                  <c:v>251.09</c:v>
                </c:pt>
                <c:pt idx="135">
                  <c:v>251.64</c:v>
                </c:pt>
                <c:pt idx="136">
                  <c:v>245.64</c:v>
                </c:pt>
                <c:pt idx="137">
                  <c:v>251.36</c:v>
                </c:pt>
                <c:pt idx="138">
                  <c:v>261.10000000000002</c:v>
                </c:pt>
                <c:pt idx="139">
                  <c:v>267.48</c:v>
                </c:pt>
                <c:pt idx="140">
                  <c:v>272.87</c:v>
                </c:pt>
                <c:pt idx="141">
                  <c:v>274.5</c:v>
                </c:pt>
                <c:pt idx="142">
                  <c:v>278.01</c:v>
                </c:pt>
                <c:pt idx="143">
                  <c:v>282.05</c:v>
                </c:pt>
                <c:pt idx="144">
                  <c:v>272.14</c:v>
                </c:pt>
                <c:pt idx="145">
                  <c:v>265</c:v>
                </c:pt>
                <c:pt idx="146">
                  <c:v>258.33</c:v>
                </c:pt>
                <c:pt idx="147">
                  <c:v>262.01</c:v>
                </c:pt>
                <c:pt idx="148">
                  <c:v>267.08</c:v>
                </c:pt>
                <c:pt idx="149">
                  <c:v>266.64999999999998</c:v>
                </c:pt>
                <c:pt idx="150">
                  <c:v>266.49</c:v>
                </c:pt>
                <c:pt idx="151">
                  <c:v>268.10000000000002</c:v>
                </c:pt>
                <c:pt idx="152">
                  <c:v>266.58</c:v>
                </c:pt>
                <c:pt idx="153">
                  <c:v>269.45</c:v>
                </c:pt>
                <c:pt idx="154">
                  <c:v>271.87</c:v>
                </c:pt>
                <c:pt idx="155">
                  <c:v>270.39</c:v>
                </c:pt>
                <c:pt idx="156">
                  <c:v>270.5</c:v>
                </c:pt>
                <c:pt idx="157">
                  <c:v>273.97000000000003</c:v>
                </c:pt>
                <c:pt idx="158">
                  <c:v>273.57</c:v>
                </c:pt>
                <c:pt idx="159">
                  <c:v>269.39</c:v>
                </c:pt>
                <c:pt idx="160">
                  <c:v>261.56</c:v>
                </c:pt>
                <c:pt idx="161">
                  <c:v>260.33</c:v>
                </c:pt>
                <c:pt idx="162">
                  <c:v>265.85500000000002</c:v>
                </c:pt>
                <c:pt idx="163">
                  <c:v>264.31</c:v>
                </c:pt>
                <c:pt idx="164">
                  <c:v>254.69</c:v>
                </c:pt>
                <c:pt idx="165">
                  <c:v>257.62</c:v>
                </c:pt>
                <c:pt idx="166">
                  <c:v>264.91000000000003</c:v>
                </c:pt>
                <c:pt idx="167">
                  <c:v>259</c:v>
                </c:pt>
                <c:pt idx="168">
                  <c:v>255.41</c:v>
                </c:pt>
                <c:pt idx="169">
                  <c:v>257.64</c:v>
                </c:pt>
                <c:pt idx="170">
                  <c:v>264.27999999999997</c:v>
                </c:pt>
                <c:pt idx="171">
                  <c:v>255.31</c:v>
                </c:pt>
                <c:pt idx="172">
                  <c:v>265.74</c:v>
                </c:pt>
                <c:pt idx="173">
                  <c:v>264.89999999999998</c:v>
                </c:pt>
                <c:pt idx="174">
                  <c:v>273.88</c:v>
                </c:pt>
                <c:pt idx="175">
                  <c:v>268.39999999999998</c:v>
                </c:pt>
                <c:pt idx="176">
                  <c:v>273.75</c:v>
                </c:pt>
                <c:pt idx="177">
                  <c:v>279.27999999999997</c:v>
                </c:pt>
                <c:pt idx="178">
                  <c:v>284.01</c:v>
                </c:pt>
                <c:pt idx="179">
                  <c:v>278.62</c:v>
                </c:pt>
                <c:pt idx="180">
                  <c:v>290.11</c:v>
                </c:pt>
                <c:pt idx="181">
                  <c:v>293.54000000000002</c:v>
                </c:pt>
                <c:pt idx="182">
                  <c:v>290.63</c:v>
                </c:pt>
                <c:pt idx="183">
                  <c:v>282.14</c:v>
                </c:pt>
                <c:pt idx="184">
                  <c:v>278.74</c:v>
                </c:pt>
                <c:pt idx="185">
                  <c:v>283.02</c:v>
                </c:pt>
                <c:pt idx="186">
                  <c:v>290.82</c:v>
                </c:pt>
                <c:pt idx="187">
                  <c:v>288</c:v>
                </c:pt>
                <c:pt idx="188">
                  <c:v>294.52999999999997</c:v>
                </c:pt>
                <c:pt idx="189">
                  <c:v>298.66000000000003</c:v>
                </c:pt>
                <c:pt idx="190">
                  <c:v>308.91000000000003</c:v>
                </c:pt>
                <c:pt idx="191">
                  <c:v>306.26</c:v>
                </c:pt>
                <c:pt idx="192">
                  <c:v>313.08999999999997</c:v>
                </c:pt>
                <c:pt idx="193">
                  <c:v>313.02</c:v>
                </c:pt>
                <c:pt idx="194">
                  <c:v>312.45999999999998</c:v>
                </c:pt>
                <c:pt idx="195">
                  <c:v>311.54000000000002</c:v>
                </c:pt>
                <c:pt idx="196">
                  <c:v>309.76</c:v>
                </c:pt>
                <c:pt idx="197">
                  <c:v>302.82</c:v>
                </c:pt>
                <c:pt idx="198">
                  <c:v>307.82</c:v>
                </c:pt>
                <c:pt idx="199">
                  <c:v>306.18</c:v>
                </c:pt>
                <c:pt idx="200">
                  <c:v>302.24</c:v>
                </c:pt>
                <c:pt idx="201">
                  <c:v>302.64999999999998</c:v>
                </c:pt>
                <c:pt idx="202">
                  <c:v>301.47000000000003</c:v>
                </c:pt>
                <c:pt idx="203">
                  <c:v>296.52</c:v>
                </c:pt>
                <c:pt idx="204">
                  <c:v>301.13</c:v>
                </c:pt>
                <c:pt idx="205">
                  <c:v>303.04000000000002</c:v>
                </c:pt>
                <c:pt idx="206">
                  <c:v>303.57</c:v>
                </c:pt>
                <c:pt idx="207">
                  <c:v>307.10000000000002</c:v>
                </c:pt>
                <c:pt idx="208">
                  <c:v>329.51</c:v>
                </c:pt>
                <c:pt idx="209">
                  <c:v>325.08</c:v>
                </c:pt>
                <c:pt idx="210">
                  <c:v>322.58</c:v>
                </c:pt>
                <c:pt idx="211">
                  <c:v>318.36</c:v>
                </c:pt>
                <c:pt idx="212">
                  <c:v>315.02</c:v>
                </c:pt>
                <c:pt idx="213">
                  <c:v>320.02</c:v>
                </c:pt>
                <c:pt idx="214">
                  <c:v>319.08</c:v>
                </c:pt>
                <c:pt idx="215">
                  <c:v>305.97000000000003</c:v>
                </c:pt>
                <c:pt idx="216">
                  <c:v>306.52999999999997</c:v>
                </c:pt>
                <c:pt idx="217">
                  <c:v>302.55</c:v>
                </c:pt>
                <c:pt idx="218">
                  <c:v>305.26</c:v>
                </c:pt>
                <c:pt idx="219">
                  <c:v>315.94</c:v>
                </c:pt>
                <c:pt idx="220">
                  <c:v>315.45999999999998</c:v>
                </c:pt>
                <c:pt idx="221">
                  <c:v>309.95999999999998</c:v>
                </c:pt>
                <c:pt idx="222">
                  <c:v>313.58999999999997</c:v>
                </c:pt>
                <c:pt idx="223">
                  <c:v>318.61</c:v>
                </c:pt>
                <c:pt idx="224">
                  <c:v>316.23</c:v>
                </c:pt>
                <c:pt idx="225">
                  <c:v>324.63</c:v>
                </c:pt>
                <c:pt idx="226">
                  <c:v>327.79</c:v>
                </c:pt>
                <c:pt idx="227">
                  <c:v>327.66000000000003</c:v>
                </c:pt>
                <c:pt idx="228">
                  <c:v>332.75</c:v>
                </c:pt>
                <c:pt idx="229">
                  <c:v>328.73</c:v>
                </c:pt>
                <c:pt idx="230">
                  <c:v>329.13</c:v>
                </c:pt>
                <c:pt idx="231">
                  <c:v>329.15</c:v>
                </c:pt>
                <c:pt idx="232">
                  <c:v>326.04000000000002</c:v>
                </c:pt>
                <c:pt idx="233">
                  <c:v>330.35</c:v>
                </c:pt>
                <c:pt idx="234">
                  <c:v>336.58</c:v>
                </c:pt>
                <c:pt idx="235">
                  <c:v>333.68</c:v>
                </c:pt>
                <c:pt idx="236">
                  <c:v>330.25</c:v>
                </c:pt>
                <c:pt idx="237">
                  <c:v>332.46</c:v>
                </c:pt>
                <c:pt idx="238">
                  <c:v>331.26</c:v>
                </c:pt>
                <c:pt idx="239">
                  <c:v>336.77</c:v>
                </c:pt>
                <c:pt idx="240">
                  <c:v>336.75</c:v>
                </c:pt>
                <c:pt idx="241">
                  <c:v>331.08</c:v>
                </c:pt>
                <c:pt idx="242">
                  <c:v>336.51</c:v>
                </c:pt>
                <c:pt idx="243">
                  <c:v>329.66</c:v>
                </c:pt>
                <c:pt idx="244">
                  <c:v>332.29</c:v>
                </c:pt>
                <c:pt idx="245">
                  <c:v>339.03</c:v>
                </c:pt>
                <c:pt idx="246">
                  <c:v>340.59</c:v>
                </c:pt>
                <c:pt idx="247">
                  <c:v>343.18</c:v>
                </c:pt>
                <c:pt idx="248">
                  <c:v>341.37</c:v>
                </c:pt>
                <c:pt idx="249">
                  <c:v>355.64</c:v>
                </c:pt>
                <c:pt idx="250">
                  <c:v>351.89</c:v>
                </c:pt>
                <c:pt idx="251">
                  <c:v>347.71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2-4AA1-81E2-6BE2A20E2934}"/>
            </c:ext>
          </c:extLst>
        </c:ser>
        <c:ser>
          <c:idx val="3"/>
          <c:order val="3"/>
          <c:tx>
            <c:strRef>
              <c:f>'stock-prices'!$E$1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'stock-prices'!$A$2:$A$253</c:f>
              <c:numCache>
                <c:formatCode>m/d/yyyy</c:formatCode>
                <c:ptCount val="252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  <c:pt idx="126">
                  <c:v>44195</c:v>
                </c:pt>
                <c:pt idx="127">
                  <c:v>44196</c:v>
                </c:pt>
                <c:pt idx="128">
                  <c:v>44200</c:v>
                </c:pt>
                <c:pt idx="129">
                  <c:v>44201</c:v>
                </c:pt>
                <c:pt idx="130">
                  <c:v>44202</c:v>
                </c:pt>
                <c:pt idx="131">
                  <c:v>44203</c:v>
                </c:pt>
                <c:pt idx="132">
                  <c:v>44204</c:v>
                </c:pt>
                <c:pt idx="133">
                  <c:v>44207</c:v>
                </c:pt>
                <c:pt idx="134">
                  <c:v>44208</c:v>
                </c:pt>
                <c:pt idx="135">
                  <c:v>44209</c:v>
                </c:pt>
                <c:pt idx="136">
                  <c:v>44210</c:v>
                </c:pt>
                <c:pt idx="137">
                  <c:v>44211</c:v>
                </c:pt>
                <c:pt idx="138">
                  <c:v>44215</c:v>
                </c:pt>
                <c:pt idx="139">
                  <c:v>44216</c:v>
                </c:pt>
                <c:pt idx="140">
                  <c:v>44217</c:v>
                </c:pt>
                <c:pt idx="141">
                  <c:v>44218</c:v>
                </c:pt>
                <c:pt idx="142">
                  <c:v>44221</c:v>
                </c:pt>
                <c:pt idx="143">
                  <c:v>44222</c:v>
                </c:pt>
                <c:pt idx="144">
                  <c:v>44223</c:v>
                </c:pt>
                <c:pt idx="145">
                  <c:v>44224</c:v>
                </c:pt>
                <c:pt idx="146">
                  <c:v>44225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44235</c:v>
                </c:pt>
                <c:pt idx="153">
                  <c:v>44236</c:v>
                </c:pt>
                <c:pt idx="154">
                  <c:v>44237</c:v>
                </c:pt>
                <c:pt idx="155">
                  <c:v>44238</c:v>
                </c:pt>
                <c:pt idx="156">
                  <c:v>44239</c:v>
                </c:pt>
                <c:pt idx="157">
                  <c:v>44243</c:v>
                </c:pt>
                <c:pt idx="158">
                  <c:v>44244</c:v>
                </c:pt>
                <c:pt idx="159">
                  <c:v>44245</c:v>
                </c:pt>
                <c:pt idx="160">
                  <c:v>44246</c:v>
                </c:pt>
                <c:pt idx="161">
                  <c:v>44249</c:v>
                </c:pt>
                <c:pt idx="162">
                  <c:v>44250</c:v>
                </c:pt>
                <c:pt idx="163">
                  <c:v>44251</c:v>
                </c:pt>
                <c:pt idx="164">
                  <c:v>44252</c:v>
                </c:pt>
                <c:pt idx="165">
                  <c:v>44253</c:v>
                </c:pt>
                <c:pt idx="166">
                  <c:v>44256</c:v>
                </c:pt>
                <c:pt idx="167">
                  <c:v>44257</c:v>
                </c:pt>
                <c:pt idx="168">
                  <c:v>44258</c:v>
                </c:pt>
                <c:pt idx="169">
                  <c:v>44259</c:v>
                </c:pt>
                <c:pt idx="170">
                  <c:v>44260</c:v>
                </c:pt>
                <c:pt idx="171">
                  <c:v>44263</c:v>
                </c:pt>
                <c:pt idx="172">
                  <c:v>44264</c:v>
                </c:pt>
                <c:pt idx="173">
                  <c:v>44265</c:v>
                </c:pt>
                <c:pt idx="174">
                  <c:v>44266</c:v>
                </c:pt>
                <c:pt idx="175">
                  <c:v>44267</c:v>
                </c:pt>
                <c:pt idx="176">
                  <c:v>44270</c:v>
                </c:pt>
                <c:pt idx="177">
                  <c:v>44271</c:v>
                </c:pt>
                <c:pt idx="178">
                  <c:v>44272</c:v>
                </c:pt>
                <c:pt idx="179">
                  <c:v>44273</c:v>
                </c:pt>
                <c:pt idx="180">
                  <c:v>44274</c:v>
                </c:pt>
                <c:pt idx="181">
                  <c:v>44277</c:v>
                </c:pt>
                <c:pt idx="182">
                  <c:v>44278</c:v>
                </c:pt>
                <c:pt idx="183">
                  <c:v>44279</c:v>
                </c:pt>
                <c:pt idx="184">
                  <c:v>44280</c:v>
                </c:pt>
                <c:pt idx="185">
                  <c:v>44281</c:v>
                </c:pt>
                <c:pt idx="186">
                  <c:v>44284</c:v>
                </c:pt>
                <c:pt idx="187">
                  <c:v>44285</c:v>
                </c:pt>
                <c:pt idx="188">
                  <c:v>44286</c:v>
                </c:pt>
                <c:pt idx="189">
                  <c:v>44287</c:v>
                </c:pt>
                <c:pt idx="190">
                  <c:v>44291</c:v>
                </c:pt>
                <c:pt idx="191">
                  <c:v>44292</c:v>
                </c:pt>
                <c:pt idx="192">
                  <c:v>44293</c:v>
                </c:pt>
                <c:pt idx="193">
                  <c:v>44294</c:v>
                </c:pt>
                <c:pt idx="194">
                  <c:v>44295</c:v>
                </c:pt>
                <c:pt idx="195">
                  <c:v>44298</c:v>
                </c:pt>
                <c:pt idx="196">
                  <c:v>44299</c:v>
                </c:pt>
                <c:pt idx="197">
                  <c:v>44300</c:v>
                </c:pt>
                <c:pt idx="198">
                  <c:v>44301</c:v>
                </c:pt>
                <c:pt idx="199">
                  <c:v>44302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44319</c:v>
                </c:pt>
                <c:pt idx="211">
                  <c:v>44320</c:v>
                </c:pt>
                <c:pt idx="212">
                  <c:v>44321</c:v>
                </c:pt>
                <c:pt idx="213">
                  <c:v>44322</c:v>
                </c:pt>
                <c:pt idx="214">
                  <c:v>44323</c:v>
                </c:pt>
                <c:pt idx="215">
                  <c:v>44326</c:v>
                </c:pt>
                <c:pt idx="216">
                  <c:v>44327</c:v>
                </c:pt>
                <c:pt idx="217">
                  <c:v>44328</c:v>
                </c:pt>
                <c:pt idx="218">
                  <c:v>44329</c:v>
                </c:pt>
                <c:pt idx="219">
                  <c:v>44330</c:v>
                </c:pt>
                <c:pt idx="220">
                  <c:v>44333</c:v>
                </c:pt>
                <c:pt idx="221">
                  <c:v>44334</c:v>
                </c:pt>
                <c:pt idx="222">
                  <c:v>44335</c:v>
                </c:pt>
                <c:pt idx="223">
                  <c:v>44336</c:v>
                </c:pt>
                <c:pt idx="224">
                  <c:v>44337</c:v>
                </c:pt>
                <c:pt idx="225">
                  <c:v>44340</c:v>
                </c:pt>
                <c:pt idx="226">
                  <c:v>44341</c:v>
                </c:pt>
                <c:pt idx="227">
                  <c:v>44342</c:v>
                </c:pt>
                <c:pt idx="228">
                  <c:v>44343</c:v>
                </c:pt>
                <c:pt idx="229">
                  <c:v>44344</c:v>
                </c:pt>
                <c:pt idx="230">
                  <c:v>44348</c:v>
                </c:pt>
                <c:pt idx="231">
                  <c:v>44349</c:v>
                </c:pt>
                <c:pt idx="232">
                  <c:v>44350</c:v>
                </c:pt>
                <c:pt idx="233">
                  <c:v>44351</c:v>
                </c:pt>
                <c:pt idx="234">
                  <c:v>44354</c:v>
                </c:pt>
                <c:pt idx="235">
                  <c:v>44355</c:v>
                </c:pt>
                <c:pt idx="236">
                  <c:v>44356</c:v>
                </c:pt>
                <c:pt idx="237">
                  <c:v>44357</c:v>
                </c:pt>
                <c:pt idx="238">
                  <c:v>44358</c:v>
                </c:pt>
                <c:pt idx="239">
                  <c:v>44361</c:v>
                </c:pt>
                <c:pt idx="240">
                  <c:v>44362</c:v>
                </c:pt>
                <c:pt idx="241">
                  <c:v>44363</c:v>
                </c:pt>
                <c:pt idx="242">
                  <c:v>44364</c:v>
                </c:pt>
                <c:pt idx="243">
                  <c:v>44365</c:v>
                </c:pt>
                <c:pt idx="244">
                  <c:v>44368</c:v>
                </c:pt>
                <c:pt idx="245">
                  <c:v>44369</c:v>
                </c:pt>
                <c:pt idx="246">
                  <c:v>44370</c:v>
                </c:pt>
                <c:pt idx="247">
                  <c:v>44371</c:v>
                </c:pt>
                <c:pt idx="248">
                  <c:v>44372</c:v>
                </c:pt>
                <c:pt idx="249">
                  <c:v>44375</c:v>
                </c:pt>
                <c:pt idx="250">
                  <c:v>44376</c:v>
                </c:pt>
                <c:pt idx="251">
                  <c:v>44377</c:v>
                </c:pt>
              </c:numCache>
            </c:numRef>
          </c:cat>
          <c:val>
            <c:numRef>
              <c:f>'stock-prices'!$E$2:$E$253</c:f>
              <c:numCache>
                <c:formatCode>General</c:formatCode>
                <c:ptCount val="252"/>
                <c:pt idx="0">
                  <c:v>71.902000000000001</c:v>
                </c:pt>
                <c:pt idx="1">
                  <c:v>73.234999999999999</c:v>
                </c:pt>
                <c:pt idx="2">
                  <c:v>74.784996000000007</c:v>
                </c:pt>
                <c:pt idx="3">
                  <c:v>74.259</c:v>
                </c:pt>
                <c:pt idx="4">
                  <c:v>74.8</c:v>
                </c:pt>
                <c:pt idx="5">
                  <c:v>75.549499999999995</c:v>
                </c:pt>
                <c:pt idx="6">
                  <c:v>77.087000000000003</c:v>
                </c:pt>
                <c:pt idx="7">
                  <c:v>75.566990000000004</c:v>
                </c:pt>
                <c:pt idx="8">
                  <c:v>76.028999999999996</c:v>
                </c:pt>
                <c:pt idx="9">
                  <c:v>75.682000000000002</c:v>
                </c:pt>
                <c:pt idx="10">
                  <c:v>75.900000000000006</c:v>
                </c:pt>
                <c:pt idx="11">
                  <c:v>75.777503999999993</c:v>
                </c:pt>
                <c:pt idx="12">
                  <c:v>78.285995</c:v>
                </c:pt>
                <c:pt idx="13">
                  <c:v>77.921004999999994</c:v>
                </c:pt>
                <c:pt idx="14">
                  <c:v>78.424499999999995</c:v>
                </c:pt>
                <c:pt idx="15">
                  <c:v>75.784003999999996</c:v>
                </c:pt>
                <c:pt idx="16">
                  <c:v>75.593506000000005</c:v>
                </c:pt>
                <c:pt idx="17">
                  <c:v>76.509995000000004</c:v>
                </c:pt>
                <c:pt idx="18">
                  <c:v>75.017005999999995</c:v>
                </c:pt>
                <c:pt idx="19">
                  <c:v>76.100999999999999</c:v>
                </c:pt>
                <c:pt idx="20">
                  <c:v>76.572495000000004</c:v>
                </c:pt>
                <c:pt idx="21">
                  <c:v>74.147994999999995</c:v>
                </c:pt>
                <c:pt idx="22">
                  <c:v>73.722489999999993</c:v>
                </c:pt>
                <c:pt idx="23">
                  <c:v>73.248500000000007</c:v>
                </c:pt>
                <c:pt idx="24">
                  <c:v>73.680499999999995</c:v>
                </c:pt>
                <c:pt idx="25">
                  <c:v>75.004999999999995</c:v>
                </c:pt>
                <c:pt idx="26">
                  <c:v>74.724500000000006</c:v>
                </c:pt>
                <c:pt idx="27">
                  <c:v>74.805009999999996</c:v>
                </c:pt>
                <c:pt idx="28">
                  <c:v>74.016000000000005</c:v>
                </c:pt>
                <c:pt idx="29">
                  <c:v>75.331010000000006</c:v>
                </c:pt>
                <c:pt idx="30">
                  <c:v>75.922499999999999</c:v>
                </c:pt>
                <c:pt idx="31">
                  <c:v>75.386505</c:v>
                </c:pt>
                <c:pt idx="32">
                  <c:v>75.899000000000001</c:v>
                </c:pt>
                <c:pt idx="33">
                  <c:v>77.930000000000007</c:v>
                </c:pt>
                <c:pt idx="34">
                  <c:v>77.376509999999996</c:v>
                </c:pt>
                <c:pt idx="35">
                  <c:v>79.087500000000006</c:v>
                </c:pt>
                <c:pt idx="36">
                  <c:v>79.021000000000001</c:v>
                </c:pt>
                <c:pt idx="37">
                  <c:v>79.409996000000007</c:v>
                </c:pt>
                <c:pt idx="38">
                  <c:v>80.410995</c:v>
                </c:pt>
                <c:pt idx="39">
                  <c:v>82.619</c:v>
                </c:pt>
                <c:pt idx="40">
                  <c:v>81.716499999999996</c:v>
                </c:pt>
                <c:pt idx="41">
                  <c:v>82.220500000000001</c:v>
                </c:pt>
                <c:pt idx="42">
                  <c:v>81.709000000000003</c:v>
                </c:pt>
                <c:pt idx="43">
                  <c:v>83.035499999999999</c:v>
                </c:pt>
                <c:pt idx="44">
                  <c:v>86.414000000000001</c:v>
                </c:pt>
                <c:pt idx="45">
                  <c:v>82.091994999999997</c:v>
                </c:pt>
                <c:pt idx="46">
                  <c:v>79.552000000000007</c:v>
                </c:pt>
                <c:pt idx="47">
                  <c:v>76.619500000000002</c:v>
                </c:pt>
                <c:pt idx="48">
                  <c:v>77.847999999999999</c:v>
                </c:pt>
                <c:pt idx="49">
                  <c:v>76.600999999999999</c:v>
                </c:pt>
                <c:pt idx="50">
                  <c:v>76.035995</c:v>
                </c:pt>
                <c:pt idx="51">
                  <c:v>75.963999999999999</c:v>
                </c:pt>
                <c:pt idx="52">
                  <c:v>77.072000000000003</c:v>
                </c:pt>
                <c:pt idx="53">
                  <c:v>76.045000000000002</c:v>
                </c:pt>
                <c:pt idx="54">
                  <c:v>74.776505</c:v>
                </c:pt>
                <c:pt idx="55">
                  <c:v>72.999499999999998</c:v>
                </c:pt>
                <c:pt idx="56">
                  <c:v>71.558000000000007</c:v>
                </c:pt>
                <c:pt idx="57">
                  <c:v>73.272994999999995</c:v>
                </c:pt>
                <c:pt idx="58">
                  <c:v>70.760499999999993</c:v>
                </c:pt>
                <c:pt idx="59">
                  <c:v>71.414505000000005</c:v>
                </c:pt>
                <c:pt idx="60">
                  <c:v>72.248000000000005</c:v>
                </c:pt>
                <c:pt idx="61">
                  <c:v>73.226005999999998</c:v>
                </c:pt>
                <c:pt idx="62">
                  <c:v>73.466499999999996</c:v>
                </c:pt>
                <c:pt idx="63">
                  <c:v>73.479996</c:v>
                </c:pt>
                <c:pt idx="64">
                  <c:v>74.504499999999993</c:v>
                </c:pt>
                <c:pt idx="65">
                  <c:v>72.921000000000006</c:v>
                </c:pt>
                <c:pt idx="66">
                  <c:v>74.301000000000002</c:v>
                </c:pt>
                <c:pt idx="67">
                  <c:v>72.671999999999997</c:v>
                </c:pt>
                <c:pt idx="68">
                  <c:v>73.014499999999998</c:v>
                </c:pt>
                <c:pt idx="69">
                  <c:v>74.296499999999995</c:v>
                </c:pt>
                <c:pt idx="70">
                  <c:v>75.760999999999996</c:v>
                </c:pt>
                <c:pt idx="71">
                  <c:v>78.457504</c:v>
                </c:pt>
                <c:pt idx="72">
                  <c:v>78.584000000000003</c:v>
                </c:pt>
                <c:pt idx="73">
                  <c:v>78.403989999999993</c:v>
                </c:pt>
                <c:pt idx="74">
                  <c:v>77.956500000000005</c:v>
                </c:pt>
                <c:pt idx="75">
                  <c:v>78.650499999999994</c:v>
                </c:pt>
                <c:pt idx="76">
                  <c:v>76.730500000000006</c:v>
                </c:pt>
                <c:pt idx="77">
                  <c:v>77.796490000000006</c:v>
                </c:pt>
                <c:pt idx="78">
                  <c:v>79.665503999999999</c:v>
                </c:pt>
                <c:pt idx="79">
                  <c:v>80.766495000000006</c:v>
                </c:pt>
                <c:pt idx="80">
                  <c:v>82.05</c:v>
                </c:pt>
                <c:pt idx="81">
                  <c:v>79.522499999999994</c:v>
                </c:pt>
                <c:pt idx="82">
                  <c:v>80.212999999999994</c:v>
                </c:pt>
                <c:pt idx="83">
                  <c:v>75.831000000000003</c:v>
                </c:pt>
                <c:pt idx="84">
                  <c:v>78.361999999999995</c:v>
                </c:pt>
                <c:pt idx="85">
                  <c:v>81.050510000000003</c:v>
                </c:pt>
                <c:pt idx="86">
                  <c:v>81.301500000000004</c:v>
                </c:pt>
                <c:pt idx="87">
                  <c:v>82.510499999999993</c:v>
                </c:pt>
                <c:pt idx="88">
                  <c:v>87.456505000000007</c:v>
                </c:pt>
                <c:pt idx="89">
                  <c:v>88.168499999999995</c:v>
                </c:pt>
                <c:pt idx="90">
                  <c:v>88.087509999999995</c:v>
                </c:pt>
                <c:pt idx="91">
                  <c:v>88.149994000000007</c:v>
                </c:pt>
                <c:pt idx="92">
                  <c:v>87.019499999999994</c:v>
                </c:pt>
                <c:pt idx="93">
                  <c:v>87.635499999999993</c:v>
                </c:pt>
                <c:pt idx="94">
                  <c:v>87.492000000000004</c:v>
                </c:pt>
                <c:pt idx="95">
                  <c:v>88.850999999999999</c:v>
                </c:pt>
                <c:pt idx="96">
                  <c:v>89.069000000000003</c:v>
                </c:pt>
                <c:pt idx="97">
                  <c:v>88.507509999999996</c:v>
                </c:pt>
                <c:pt idx="98">
                  <c:v>87.339005</c:v>
                </c:pt>
                <c:pt idx="99">
                  <c:v>88.195999999999998</c:v>
                </c:pt>
                <c:pt idx="100">
                  <c:v>87.109499999999997</c:v>
                </c:pt>
                <c:pt idx="101">
                  <c:v>86.742999999999995</c:v>
                </c:pt>
                <c:pt idx="102">
                  <c:v>88.444000000000003</c:v>
                </c:pt>
                <c:pt idx="103">
                  <c:v>88.5715</c:v>
                </c:pt>
                <c:pt idx="104">
                  <c:v>89.659499999999994</c:v>
                </c:pt>
                <c:pt idx="105">
                  <c:v>88.037000000000006</c:v>
                </c:pt>
                <c:pt idx="106">
                  <c:v>89.905000000000001</c:v>
                </c:pt>
                <c:pt idx="107">
                  <c:v>91.397499999999994</c:v>
                </c:pt>
                <c:pt idx="108">
                  <c:v>91.338509999999999</c:v>
                </c:pt>
                <c:pt idx="109">
                  <c:v>91.399500000000003</c:v>
                </c:pt>
                <c:pt idx="110">
                  <c:v>90.974000000000004</c:v>
                </c:pt>
                <c:pt idx="111">
                  <c:v>90.927499999999995</c:v>
                </c:pt>
                <c:pt idx="112">
                  <c:v>89.206500000000005</c:v>
                </c:pt>
                <c:pt idx="113">
                  <c:v>88.766495000000006</c:v>
                </c:pt>
                <c:pt idx="114">
                  <c:v>89.088499999999996</c:v>
                </c:pt>
                <c:pt idx="115">
                  <c:v>88.003005999999999</c:v>
                </c:pt>
                <c:pt idx="116">
                  <c:v>88.388503999999998</c:v>
                </c:pt>
                <c:pt idx="117">
                  <c:v>88.149994000000007</c:v>
                </c:pt>
                <c:pt idx="118">
                  <c:v>87.395004</c:v>
                </c:pt>
                <c:pt idx="119">
                  <c:v>86.5505</c:v>
                </c:pt>
                <c:pt idx="120">
                  <c:v>86.968500000000006</c:v>
                </c:pt>
                <c:pt idx="121">
                  <c:v>86.174999999999997</c:v>
                </c:pt>
                <c:pt idx="122">
                  <c:v>86.619</c:v>
                </c:pt>
                <c:pt idx="123">
                  <c:v>86.942504999999997</c:v>
                </c:pt>
                <c:pt idx="124">
                  <c:v>88.804500000000004</c:v>
                </c:pt>
                <c:pt idx="125">
                  <c:v>87.936004999999994</c:v>
                </c:pt>
                <c:pt idx="126">
                  <c:v>86.975999999999999</c:v>
                </c:pt>
                <c:pt idx="127">
                  <c:v>87.593999999999994</c:v>
                </c:pt>
                <c:pt idx="128">
                  <c:v>86.412000000000006</c:v>
                </c:pt>
                <c:pt idx="129">
                  <c:v>87.046004999999994</c:v>
                </c:pt>
                <c:pt idx="130">
                  <c:v>86.764499999999998</c:v>
                </c:pt>
                <c:pt idx="131">
                  <c:v>89.362494999999996</c:v>
                </c:pt>
                <c:pt idx="132">
                  <c:v>90.360500000000002</c:v>
                </c:pt>
                <c:pt idx="133">
                  <c:v>88.335999999999999</c:v>
                </c:pt>
                <c:pt idx="134">
                  <c:v>87.327500000000001</c:v>
                </c:pt>
                <c:pt idx="135">
                  <c:v>87.720010000000002</c:v>
                </c:pt>
                <c:pt idx="136">
                  <c:v>87.009</c:v>
                </c:pt>
                <c:pt idx="137">
                  <c:v>86.809494000000001</c:v>
                </c:pt>
                <c:pt idx="138">
                  <c:v>89.543000000000006</c:v>
                </c:pt>
                <c:pt idx="139">
                  <c:v>94.344989999999996</c:v>
                </c:pt>
                <c:pt idx="140">
                  <c:v>94.5625</c:v>
                </c:pt>
                <c:pt idx="141">
                  <c:v>95.052504999999996</c:v>
                </c:pt>
                <c:pt idx="142">
                  <c:v>94.969989999999996</c:v>
                </c:pt>
                <c:pt idx="143">
                  <c:v>95.861999999999995</c:v>
                </c:pt>
                <c:pt idx="144">
                  <c:v>91.539505000000005</c:v>
                </c:pt>
                <c:pt idx="145">
                  <c:v>93.155500000000004</c:v>
                </c:pt>
                <c:pt idx="146">
                  <c:v>91.787000000000006</c:v>
                </c:pt>
                <c:pt idx="147">
                  <c:v>95.067499999999995</c:v>
                </c:pt>
                <c:pt idx="148">
                  <c:v>96.375500000000002</c:v>
                </c:pt>
                <c:pt idx="149">
                  <c:v>103.5035</c:v>
                </c:pt>
                <c:pt idx="150">
                  <c:v>103.11851</c:v>
                </c:pt>
                <c:pt idx="151">
                  <c:v>104.9</c:v>
                </c:pt>
                <c:pt idx="152">
                  <c:v>104.64549</c:v>
                </c:pt>
                <c:pt idx="153">
                  <c:v>104.1755</c:v>
                </c:pt>
                <c:pt idx="154">
                  <c:v>104.76900000000001</c:v>
                </c:pt>
                <c:pt idx="155">
                  <c:v>104.794495</c:v>
                </c:pt>
                <c:pt idx="156">
                  <c:v>105.205505</c:v>
                </c:pt>
                <c:pt idx="157">
                  <c:v>106.09499</c:v>
                </c:pt>
                <c:pt idx="158">
                  <c:v>106.415504</c:v>
                </c:pt>
                <c:pt idx="159">
                  <c:v>105.86</c:v>
                </c:pt>
                <c:pt idx="160">
                  <c:v>105.05699</c:v>
                </c:pt>
                <c:pt idx="161">
                  <c:v>103.243996</c:v>
                </c:pt>
                <c:pt idx="162">
                  <c:v>103.54301</c:v>
                </c:pt>
                <c:pt idx="163">
                  <c:v>104.7585</c:v>
                </c:pt>
                <c:pt idx="164">
                  <c:v>101.568</c:v>
                </c:pt>
                <c:pt idx="165">
                  <c:v>101.843</c:v>
                </c:pt>
                <c:pt idx="166">
                  <c:v>104.07550000000001</c:v>
                </c:pt>
                <c:pt idx="167">
                  <c:v>103.79201</c:v>
                </c:pt>
                <c:pt idx="168">
                  <c:v>101.33549499999999</c:v>
                </c:pt>
                <c:pt idx="169">
                  <c:v>102.45450599999999</c:v>
                </c:pt>
                <c:pt idx="170">
                  <c:v>105.42700000000001</c:v>
                </c:pt>
                <c:pt idx="171">
                  <c:v>101.20851</c:v>
                </c:pt>
                <c:pt idx="172">
                  <c:v>102.634995</c:v>
                </c:pt>
                <c:pt idx="173">
                  <c:v>102.75149999999999</c:v>
                </c:pt>
                <c:pt idx="174">
                  <c:v>105.7385</c:v>
                </c:pt>
                <c:pt idx="175">
                  <c:v>103.09599</c:v>
                </c:pt>
                <c:pt idx="176">
                  <c:v>103.3245</c:v>
                </c:pt>
                <c:pt idx="177">
                  <c:v>104.626</c:v>
                </c:pt>
                <c:pt idx="178">
                  <c:v>104.554</c:v>
                </c:pt>
                <c:pt idx="179">
                  <c:v>101.81099</c:v>
                </c:pt>
                <c:pt idx="180">
                  <c:v>102.15999600000001</c:v>
                </c:pt>
                <c:pt idx="181">
                  <c:v>101.9295</c:v>
                </c:pt>
                <c:pt idx="182">
                  <c:v>102.64799499999999</c:v>
                </c:pt>
                <c:pt idx="183">
                  <c:v>102.253006</c:v>
                </c:pt>
                <c:pt idx="184">
                  <c:v>102.218</c:v>
                </c:pt>
                <c:pt idx="185">
                  <c:v>101.77750399999999</c:v>
                </c:pt>
                <c:pt idx="186">
                  <c:v>102.7975</c:v>
                </c:pt>
                <c:pt idx="187">
                  <c:v>102.777</c:v>
                </c:pt>
                <c:pt idx="188">
                  <c:v>103.431496</c:v>
                </c:pt>
                <c:pt idx="189">
                  <c:v>106.8875</c:v>
                </c:pt>
                <c:pt idx="190">
                  <c:v>111.27750399999999</c:v>
                </c:pt>
                <c:pt idx="191">
                  <c:v>111.2375</c:v>
                </c:pt>
                <c:pt idx="192">
                  <c:v>112.48399000000001</c:v>
                </c:pt>
                <c:pt idx="193">
                  <c:v>113.271996</c:v>
                </c:pt>
                <c:pt idx="194">
                  <c:v>114.29398999999999</c:v>
                </c:pt>
                <c:pt idx="195">
                  <c:v>112.73950000000001</c:v>
                </c:pt>
                <c:pt idx="196">
                  <c:v>113.3635</c:v>
                </c:pt>
                <c:pt idx="197">
                  <c:v>112.74200399999999</c:v>
                </c:pt>
                <c:pt idx="198">
                  <c:v>114.83299</c:v>
                </c:pt>
                <c:pt idx="199">
                  <c:v>114.88800000000001</c:v>
                </c:pt>
                <c:pt idx="200">
                  <c:v>115.119995</c:v>
                </c:pt>
                <c:pt idx="201">
                  <c:v>114.681496</c:v>
                </c:pt>
                <c:pt idx="202">
                  <c:v>114.66450500000001</c:v>
                </c:pt>
                <c:pt idx="203">
                  <c:v>113.395996</c:v>
                </c:pt>
                <c:pt idx="204">
                  <c:v>115.765</c:v>
                </c:pt>
                <c:pt idx="205">
                  <c:v>116.337</c:v>
                </c:pt>
                <c:pt idx="206">
                  <c:v>115.35599999999999</c:v>
                </c:pt>
                <c:pt idx="207">
                  <c:v>118.99550000000001</c:v>
                </c:pt>
                <c:pt idx="208">
                  <c:v>121.49449</c:v>
                </c:pt>
                <c:pt idx="209">
                  <c:v>120.506004</c:v>
                </c:pt>
                <c:pt idx="210">
                  <c:v>119.7585</c:v>
                </c:pt>
                <c:pt idx="211">
                  <c:v>117.71250000000001</c:v>
                </c:pt>
                <c:pt idx="212">
                  <c:v>117.837</c:v>
                </c:pt>
                <c:pt idx="213">
                  <c:v>119.067505</c:v>
                </c:pt>
                <c:pt idx="214">
                  <c:v>119.934494</c:v>
                </c:pt>
                <c:pt idx="215">
                  <c:v>117.08299</c:v>
                </c:pt>
                <c:pt idx="216">
                  <c:v>115.438</c:v>
                </c:pt>
                <c:pt idx="217">
                  <c:v>111.95399999999999</c:v>
                </c:pt>
                <c:pt idx="218">
                  <c:v>113.098495</c:v>
                </c:pt>
                <c:pt idx="219">
                  <c:v>115.80800000000001</c:v>
                </c:pt>
                <c:pt idx="220">
                  <c:v>116.07049600000001</c:v>
                </c:pt>
                <c:pt idx="221">
                  <c:v>115.17149000000001</c:v>
                </c:pt>
                <c:pt idx="222">
                  <c:v>115.4355</c:v>
                </c:pt>
                <c:pt idx="223">
                  <c:v>117.80450399999999</c:v>
                </c:pt>
                <c:pt idx="224">
                  <c:v>117.255005</c:v>
                </c:pt>
                <c:pt idx="225">
                  <c:v>120.333496</c:v>
                </c:pt>
                <c:pt idx="226">
                  <c:v>120.45350999999999</c:v>
                </c:pt>
                <c:pt idx="227">
                  <c:v>121.6765</c:v>
                </c:pt>
                <c:pt idx="228">
                  <c:v>120.1255</c:v>
                </c:pt>
                <c:pt idx="229">
                  <c:v>120.578</c:v>
                </c:pt>
                <c:pt idx="230">
                  <c:v>121.4905</c:v>
                </c:pt>
                <c:pt idx="231">
                  <c:v>121.06399999999999</c:v>
                </c:pt>
                <c:pt idx="232">
                  <c:v>120.23051</c:v>
                </c:pt>
                <c:pt idx="233">
                  <c:v>122.58799999999999</c:v>
                </c:pt>
                <c:pt idx="234">
                  <c:v>123.30450399999999</c:v>
                </c:pt>
                <c:pt idx="235">
                  <c:v>124.1425</c:v>
                </c:pt>
                <c:pt idx="236">
                  <c:v>124.56999</c:v>
                </c:pt>
                <c:pt idx="237">
                  <c:v>126.08</c:v>
                </c:pt>
                <c:pt idx="238">
                  <c:v>125.696495</c:v>
                </c:pt>
                <c:pt idx="239">
                  <c:v>126.35200500000001</c:v>
                </c:pt>
                <c:pt idx="240">
                  <c:v>126.033</c:v>
                </c:pt>
                <c:pt idx="241">
                  <c:v>125.696495</c:v>
                </c:pt>
                <c:pt idx="242">
                  <c:v>126.37099499999999</c:v>
                </c:pt>
                <c:pt idx="243">
                  <c:v>125.567505</c:v>
                </c:pt>
                <c:pt idx="244">
                  <c:v>126.455</c:v>
                </c:pt>
                <c:pt idx="245">
                  <c:v>126.9995</c:v>
                </c:pt>
                <c:pt idx="246">
                  <c:v>126.4615</c:v>
                </c:pt>
                <c:pt idx="247">
                  <c:v>127.282</c:v>
                </c:pt>
                <c:pt idx="248">
                  <c:v>126.994995</c:v>
                </c:pt>
                <c:pt idx="249">
                  <c:v>126.819496</c:v>
                </c:pt>
                <c:pt idx="250">
                  <c:v>126.01851000000001</c:v>
                </c:pt>
                <c:pt idx="251">
                  <c:v>125.316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2-4AA1-81E2-6BE2A20E2934}"/>
            </c:ext>
          </c:extLst>
        </c:ser>
        <c:ser>
          <c:idx val="4"/>
          <c:order val="4"/>
          <c:tx>
            <c:strRef>
              <c:f>'stock-prices'!$F$1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'stock-prices'!$A$2:$A$253</c:f>
              <c:numCache>
                <c:formatCode>m/d/yyyy</c:formatCode>
                <c:ptCount val="252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  <c:pt idx="126">
                  <c:v>44195</c:v>
                </c:pt>
                <c:pt idx="127">
                  <c:v>44196</c:v>
                </c:pt>
                <c:pt idx="128">
                  <c:v>44200</c:v>
                </c:pt>
                <c:pt idx="129">
                  <c:v>44201</c:v>
                </c:pt>
                <c:pt idx="130">
                  <c:v>44202</c:v>
                </c:pt>
                <c:pt idx="131">
                  <c:v>44203</c:v>
                </c:pt>
                <c:pt idx="132">
                  <c:v>44204</c:v>
                </c:pt>
                <c:pt idx="133">
                  <c:v>44207</c:v>
                </c:pt>
                <c:pt idx="134">
                  <c:v>44208</c:v>
                </c:pt>
                <c:pt idx="135">
                  <c:v>44209</c:v>
                </c:pt>
                <c:pt idx="136">
                  <c:v>44210</c:v>
                </c:pt>
                <c:pt idx="137">
                  <c:v>44211</c:v>
                </c:pt>
                <c:pt idx="138">
                  <c:v>44215</c:v>
                </c:pt>
                <c:pt idx="139">
                  <c:v>44216</c:v>
                </c:pt>
                <c:pt idx="140">
                  <c:v>44217</c:v>
                </c:pt>
                <c:pt idx="141">
                  <c:v>44218</c:v>
                </c:pt>
                <c:pt idx="142">
                  <c:v>44221</c:v>
                </c:pt>
                <c:pt idx="143">
                  <c:v>44222</c:v>
                </c:pt>
                <c:pt idx="144">
                  <c:v>44223</c:v>
                </c:pt>
                <c:pt idx="145">
                  <c:v>44224</c:v>
                </c:pt>
                <c:pt idx="146">
                  <c:v>44225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44235</c:v>
                </c:pt>
                <c:pt idx="153">
                  <c:v>44236</c:v>
                </c:pt>
                <c:pt idx="154">
                  <c:v>44237</c:v>
                </c:pt>
                <c:pt idx="155">
                  <c:v>44238</c:v>
                </c:pt>
                <c:pt idx="156">
                  <c:v>44239</c:v>
                </c:pt>
                <c:pt idx="157">
                  <c:v>44243</c:v>
                </c:pt>
                <c:pt idx="158">
                  <c:v>44244</c:v>
                </c:pt>
                <c:pt idx="159">
                  <c:v>44245</c:v>
                </c:pt>
                <c:pt idx="160">
                  <c:v>44246</c:v>
                </c:pt>
                <c:pt idx="161">
                  <c:v>44249</c:v>
                </c:pt>
                <c:pt idx="162">
                  <c:v>44250</c:v>
                </c:pt>
                <c:pt idx="163">
                  <c:v>44251</c:v>
                </c:pt>
                <c:pt idx="164">
                  <c:v>44252</c:v>
                </c:pt>
                <c:pt idx="165">
                  <c:v>44253</c:v>
                </c:pt>
                <c:pt idx="166">
                  <c:v>44256</c:v>
                </c:pt>
                <c:pt idx="167">
                  <c:v>44257</c:v>
                </c:pt>
                <c:pt idx="168">
                  <c:v>44258</c:v>
                </c:pt>
                <c:pt idx="169">
                  <c:v>44259</c:v>
                </c:pt>
                <c:pt idx="170">
                  <c:v>44260</c:v>
                </c:pt>
                <c:pt idx="171">
                  <c:v>44263</c:v>
                </c:pt>
                <c:pt idx="172">
                  <c:v>44264</c:v>
                </c:pt>
                <c:pt idx="173">
                  <c:v>44265</c:v>
                </c:pt>
                <c:pt idx="174">
                  <c:v>44266</c:v>
                </c:pt>
                <c:pt idx="175">
                  <c:v>44267</c:v>
                </c:pt>
                <c:pt idx="176">
                  <c:v>44270</c:v>
                </c:pt>
                <c:pt idx="177">
                  <c:v>44271</c:v>
                </c:pt>
                <c:pt idx="178">
                  <c:v>44272</c:v>
                </c:pt>
                <c:pt idx="179">
                  <c:v>44273</c:v>
                </c:pt>
                <c:pt idx="180">
                  <c:v>44274</c:v>
                </c:pt>
                <c:pt idx="181">
                  <c:v>44277</c:v>
                </c:pt>
                <c:pt idx="182">
                  <c:v>44278</c:v>
                </c:pt>
                <c:pt idx="183">
                  <c:v>44279</c:v>
                </c:pt>
                <c:pt idx="184">
                  <c:v>44280</c:v>
                </c:pt>
                <c:pt idx="185">
                  <c:v>44281</c:v>
                </c:pt>
                <c:pt idx="186">
                  <c:v>44284</c:v>
                </c:pt>
                <c:pt idx="187">
                  <c:v>44285</c:v>
                </c:pt>
                <c:pt idx="188">
                  <c:v>44286</c:v>
                </c:pt>
                <c:pt idx="189">
                  <c:v>44287</c:v>
                </c:pt>
                <c:pt idx="190">
                  <c:v>44291</c:v>
                </c:pt>
                <c:pt idx="191">
                  <c:v>44292</c:v>
                </c:pt>
                <c:pt idx="192">
                  <c:v>44293</c:v>
                </c:pt>
                <c:pt idx="193">
                  <c:v>44294</c:v>
                </c:pt>
                <c:pt idx="194">
                  <c:v>44295</c:v>
                </c:pt>
                <c:pt idx="195">
                  <c:v>44298</c:v>
                </c:pt>
                <c:pt idx="196">
                  <c:v>44299</c:v>
                </c:pt>
                <c:pt idx="197">
                  <c:v>44300</c:v>
                </c:pt>
                <c:pt idx="198">
                  <c:v>44301</c:v>
                </c:pt>
                <c:pt idx="199">
                  <c:v>44302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44319</c:v>
                </c:pt>
                <c:pt idx="211">
                  <c:v>44320</c:v>
                </c:pt>
                <c:pt idx="212">
                  <c:v>44321</c:v>
                </c:pt>
                <c:pt idx="213">
                  <c:v>44322</c:v>
                </c:pt>
                <c:pt idx="214">
                  <c:v>44323</c:v>
                </c:pt>
                <c:pt idx="215">
                  <c:v>44326</c:v>
                </c:pt>
                <c:pt idx="216">
                  <c:v>44327</c:v>
                </c:pt>
                <c:pt idx="217">
                  <c:v>44328</c:v>
                </c:pt>
                <c:pt idx="218">
                  <c:v>44329</c:v>
                </c:pt>
                <c:pt idx="219">
                  <c:v>44330</c:v>
                </c:pt>
                <c:pt idx="220">
                  <c:v>44333</c:v>
                </c:pt>
                <c:pt idx="221">
                  <c:v>44334</c:v>
                </c:pt>
                <c:pt idx="222">
                  <c:v>44335</c:v>
                </c:pt>
                <c:pt idx="223">
                  <c:v>44336</c:v>
                </c:pt>
                <c:pt idx="224">
                  <c:v>44337</c:v>
                </c:pt>
                <c:pt idx="225">
                  <c:v>44340</c:v>
                </c:pt>
                <c:pt idx="226">
                  <c:v>44341</c:v>
                </c:pt>
                <c:pt idx="227">
                  <c:v>44342</c:v>
                </c:pt>
                <c:pt idx="228">
                  <c:v>44343</c:v>
                </c:pt>
                <c:pt idx="229">
                  <c:v>44344</c:v>
                </c:pt>
                <c:pt idx="230">
                  <c:v>44348</c:v>
                </c:pt>
                <c:pt idx="231">
                  <c:v>44349</c:v>
                </c:pt>
                <c:pt idx="232">
                  <c:v>44350</c:v>
                </c:pt>
                <c:pt idx="233">
                  <c:v>44351</c:v>
                </c:pt>
                <c:pt idx="234">
                  <c:v>44354</c:v>
                </c:pt>
                <c:pt idx="235">
                  <c:v>44355</c:v>
                </c:pt>
                <c:pt idx="236">
                  <c:v>44356</c:v>
                </c:pt>
                <c:pt idx="237">
                  <c:v>44357</c:v>
                </c:pt>
                <c:pt idx="238">
                  <c:v>44358</c:v>
                </c:pt>
                <c:pt idx="239">
                  <c:v>44361</c:v>
                </c:pt>
                <c:pt idx="240">
                  <c:v>44362</c:v>
                </c:pt>
                <c:pt idx="241">
                  <c:v>44363</c:v>
                </c:pt>
                <c:pt idx="242">
                  <c:v>44364</c:v>
                </c:pt>
                <c:pt idx="243">
                  <c:v>44365</c:v>
                </c:pt>
                <c:pt idx="244">
                  <c:v>44368</c:v>
                </c:pt>
                <c:pt idx="245">
                  <c:v>44369</c:v>
                </c:pt>
                <c:pt idx="246">
                  <c:v>44370</c:v>
                </c:pt>
                <c:pt idx="247">
                  <c:v>44371</c:v>
                </c:pt>
                <c:pt idx="248">
                  <c:v>44372</c:v>
                </c:pt>
                <c:pt idx="249">
                  <c:v>44375</c:v>
                </c:pt>
                <c:pt idx="250">
                  <c:v>44376</c:v>
                </c:pt>
                <c:pt idx="251">
                  <c:v>44377</c:v>
                </c:pt>
              </c:numCache>
            </c:numRef>
          </c:cat>
          <c:val>
            <c:numRef>
              <c:f>'stock-prices'!$F$2:$F$253</c:f>
              <c:numCache>
                <c:formatCode>General</c:formatCode>
                <c:ptCount val="252"/>
                <c:pt idx="0">
                  <c:v>204.7</c:v>
                </c:pt>
                <c:pt idx="1">
                  <c:v>206.26</c:v>
                </c:pt>
                <c:pt idx="2">
                  <c:v>210.7</c:v>
                </c:pt>
                <c:pt idx="3">
                  <c:v>208.25</c:v>
                </c:pt>
                <c:pt idx="4">
                  <c:v>212.83</c:v>
                </c:pt>
                <c:pt idx="5">
                  <c:v>214.32</c:v>
                </c:pt>
                <c:pt idx="6">
                  <c:v>213.67</c:v>
                </c:pt>
                <c:pt idx="7">
                  <c:v>207.07</c:v>
                </c:pt>
                <c:pt idx="8">
                  <c:v>208.35</c:v>
                </c:pt>
                <c:pt idx="9">
                  <c:v>208.04</c:v>
                </c:pt>
                <c:pt idx="10">
                  <c:v>203.92</c:v>
                </c:pt>
                <c:pt idx="11">
                  <c:v>202.88</c:v>
                </c:pt>
                <c:pt idx="12">
                  <c:v>211.6</c:v>
                </c:pt>
                <c:pt idx="13">
                  <c:v>208.75</c:v>
                </c:pt>
                <c:pt idx="14">
                  <c:v>211.75</c:v>
                </c:pt>
                <c:pt idx="15">
                  <c:v>202.54</c:v>
                </c:pt>
                <c:pt idx="16">
                  <c:v>201.3</c:v>
                </c:pt>
                <c:pt idx="17">
                  <c:v>203.85</c:v>
                </c:pt>
                <c:pt idx="18">
                  <c:v>202.02</c:v>
                </c:pt>
                <c:pt idx="19">
                  <c:v>204.06</c:v>
                </c:pt>
                <c:pt idx="20">
                  <c:v>203.9</c:v>
                </c:pt>
                <c:pt idx="21">
                  <c:v>205.01</c:v>
                </c:pt>
                <c:pt idx="22">
                  <c:v>216.54</c:v>
                </c:pt>
                <c:pt idx="23">
                  <c:v>213.29</c:v>
                </c:pt>
                <c:pt idx="24">
                  <c:v>212.94</c:v>
                </c:pt>
                <c:pt idx="25">
                  <c:v>216.35</c:v>
                </c:pt>
                <c:pt idx="26">
                  <c:v>212.48</c:v>
                </c:pt>
                <c:pt idx="27">
                  <c:v>208.25</c:v>
                </c:pt>
                <c:pt idx="28">
                  <c:v>203.38</c:v>
                </c:pt>
                <c:pt idx="29">
                  <c:v>209.19</c:v>
                </c:pt>
                <c:pt idx="30">
                  <c:v>208.7</c:v>
                </c:pt>
                <c:pt idx="31">
                  <c:v>208.9</c:v>
                </c:pt>
                <c:pt idx="32">
                  <c:v>210.28</c:v>
                </c:pt>
                <c:pt idx="33">
                  <c:v>211.49</c:v>
                </c:pt>
                <c:pt idx="34">
                  <c:v>209.7</c:v>
                </c:pt>
                <c:pt idx="35">
                  <c:v>214.58</c:v>
                </c:pt>
                <c:pt idx="36">
                  <c:v>213.02</c:v>
                </c:pt>
                <c:pt idx="37">
                  <c:v>213.69</c:v>
                </c:pt>
                <c:pt idx="38">
                  <c:v>216.47</c:v>
                </c:pt>
                <c:pt idx="39">
                  <c:v>221.15</c:v>
                </c:pt>
                <c:pt idx="40">
                  <c:v>226.58</c:v>
                </c:pt>
                <c:pt idx="41">
                  <c:v>228.91</c:v>
                </c:pt>
                <c:pt idx="42">
                  <c:v>225.53</c:v>
                </c:pt>
                <c:pt idx="43">
                  <c:v>227.27</c:v>
                </c:pt>
                <c:pt idx="44">
                  <c:v>231.65</c:v>
                </c:pt>
                <c:pt idx="45">
                  <c:v>217.3</c:v>
                </c:pt>
                <c:pt idx="46">
                  <c:v>214.25</c:v>
                </c:pt>
                <c:pt idx="47">
                  <c:v>202.66</c:v>
                </c:pt>
                <c:pt idx="48">
                  <c:v>211.29</c:v>
                </c:pt>
                <c:pt idx="49">
                  <c:v>205.37</c:v>
                </c:pt>
                <c:pt idx="50">
                  <c:v>204.03</c:v>
                </c:pt>
                <c:pt idx="51">
                  <c:v>205.41</c:v>
                </c:pt>
                <c:pt idx="52">
                  <c:v>208.78</c:v>
                </c:pt>
                <c:pt idx="53">
                  <c:v>205.05</c:v>
                </c:pt>
                <c:pt idx="54">
                  <c:v>202.91</c:v>
                </c:pt>
                <c:pt idx="55">
                  <c:v>200.39</c:v>
                </c:pt>
                <c:pt idx="56">
                  <c:v>202.54</c:v>
                </c:pt>
                <c:pt idx="57">
                  <c:v>207.42</c:v>
                </c:pt>
                <c:pt idx="58">
                  <c:v>200.59</c:v>
                </c:pt>
                <c:pt idx="59">
                  <c:v>203.19</c:v>
                </c:pt>
                <c:pt idx="60">
                  <c:v>207.82</c:v>
                </c:pt>
                <c:pt idx="61">
                  <c:v>209.44</c:v>
                </c:pt>
                <c:pt idx="62">
                  <c:v>207.26</c:v>
                </c:pt>
                <c:pt idx="63">
                  <c:v>210.33</c:v>
                </c:pt>
                <c:pt idx="64">
                  <c:v>212.46</c:v>
                </c:pt>
                <c:pt idx="65">
                  <c:v>206.19</c:v>
                </c:pt>
                <c:pt idx="66">
                  <c:v>210.38</c:v>
                </c:pt>
                <c:pt idx="67">
                  <c:v>205.91</c:v>
                </c:pt>
                <c:pt idx="68">
                  <c:v>209.83</c:v>
                </c:pt>
                <c:pt idx="69">
                  <c:v>210.58</c:v>
                </c:pt>
                <c:pt idx="70">
                  <c:v>215.81</c:v>
                </c:pt>
                <c:pt idx="71">
                  <c:v>221.4</c:v>
                </c:pt>
                <c:pt idx="72">
                  <c:v>222.86</c:v>
                </c:pt>
                <c:pt idx="73">
                  <c:v>220.86</c:v>
                </c:pt>
                <c:pt idx="74">
                  <c:v>219.66</c:v>
                </c:pt>
                <c:pt idx="75">
                  <c:v>219.66</c:v>
                </c:pt>
                <c:pt idx="76">
                  <c:v>214.22</c:v>
                </c:pt>
                <c:pt idx="77">
                  <c:v>214.65</c:v>
                </c:pt>
                <c:pt idx="78">
                  <c:v>214.8</c:v>
                </c:pt>
                <c:pt idx="79">
                  <c:v>214.89</c:v>
                </c:pt>
                <c:pt idx="80">
                  <c:v>216.23</c:v>
                </c:pt>
                <c:pt idx="81">
                  <c:v>210.08</c:v>
                </c:pt>
                <c:pt idx="82">
                  <c:v>213.25</c:v>
                </c:pt>
                <c:pt idx="83">
                  <c:v>202.68</c:v>
                </c:pt>
                <c:pt idx="84">
                  <c:v>204.72</c:v>
                </c:pt>
                <c:pt idx="85">
                  <c:v>202.47</c:v>
                </c:pt>
                <c:pt idx="86">
                  <c:v>202.33</c:v>
                </c:pt>
                <c:pt idx="87">
                  <c:v>206.43</c:v>
                </c:pt>
                <c:pt idx="88">
                  <c:v>216.39</c:v>
                </c:pt>
                <c:pt idx="89">
                  <c:v>223.29</c:v>
                </c:pt>
                <c:pt idx="90">
                  <c:v>223.72</c:v>
                </c:pt>
                <c:pt idx="91">
                  <c:v>218.39</c:v>
                </c:pt>
                <c:pt idx="92">
                  <c:v>211.01</c:v>
                </c:pt>
                <c:pt idx="93">
                  <c:v>216.55</c:v>
                </c:pt>
                <c:pt idx="94">
                  <c:v>215.44</c:v>
                </c:pt>
                <c:pt idx="95">
                  <c:v>216.51</c:v>
                </c:pt>
                <c:pt idx="96">
                  <c:v>217.23</c:v>
                </c:pt>
                <c:pt idx="97">
                  <c:v>214.46</c:v>
                </c:pt>
                <c:pt idx="98">
                  <c:v>211.08</c:v>
                </c:pt>
                <c:pt idx="99">
                  <c:v>212.42</c:v>
                </c:pt>
                <c:pt idx="100">
                  <c:v>210.39</c:v>
                </c:pt>
                <c:pt idx="101">
                  <c:v>210.11</c:v>
                </c:pt>
                <c:pt idx="102">
                  <c:v>213.86</c:v>
                </c:pt>
                <c:pt idx="103">
                  <c:v>213.87</c:v>
                </c:pt>
                <c:pt idx="104">
                  <c:v>215.23</c:v>
                </c:pt>
                <c:pt idx="105">
                  <c:v>214.07</c:v>
                </c:pt>
                <c:pt idx="106">
                  <c:v>216.21</c:v>
                </c:pt>
                <c:pt idx="107">
                  <c:v>215.37</c:v>
                </c:pt>
                <c:pt idx="108">
                  <c:v>214.24</c:v>
                </c:pt>
                <c:pt idx="109">
                  <c:v>214.36</c:v>
                </c:pt>
                <c:pt idx="110">
                  <c:v>214.29</c:v>
                </c:pt>
                <c:pt idx="111">
                  <c:v>216.01</c:v>
                </c:pt>
                <c:pt idx="112">
                  <c:v>211.8</c:v>
                </c:pt>
                <c:pt idx="113">
                  <c:v>210.52</c:v>
                </c:pt>
                <c:pt idx="114">
                  <c:v>213.26</c:v>
                </c:pt>
                <c:pt idx="115">
                  <c:v>214.2</c:v>
                </c:pt>
                <c:pt idx="116">
                  <c:v>214.13</c:v>
                </c:pt>
                <c:pt idx="117">
                  <c:v>219.28</c:v>
                </c:pt>
                <c:pt idx="118">
                  <c:v>219.42</c:v>
                </c:pt>
                <c:pt idx="119">
                  <c:v>218.59</c:v>
                </c:pt>
                <c:pt idx="120">
                  <c:v>222.59</c:v>
                </c:pt>
                <c:pt idx="121">
                  <c:v>223.94</c:v>
                </c:pt>
                <c:pt idx="122">
                  <c:v>221.02</c:v>
                </c:pt>
                <c:pt idx="123">
                  <c:v>222.75</c:v>
                </c:pt>
                <c:pt idx="124">
                  <c:v>224.96</c:v>
                </c:pt>
                <c:pt idx="125">
                  <c:v>224.15</c:v>
                </c:pt>
                <c:pt idx="126">
                  <c:v>221.68</c:v>
                </c:pt>
                <c:pt idx="127">
                  <c:v>222.42</c:v>
                </c:pt>
                <c:pt idx="128">
                  <c:v>217.69</c:v>
                </c:pt>
                <c:pt idx="129">
                  <c:v>217.9</c:v>
                </c:pt>
                <c:pt idx="130">
                  <c:v>212.25</c:v>
                </c:pt>
                <c:pt idx="131">
                  <c:v>218.29</c:v>
                </c:pt>
                <c:pt idx="132">
                  <c:v>219.62</c:v>
                </c:pt>
                <c:pt idx="133">
                  <c:v>217.49</c:v>
                </c:pt>
                <c:pt idx="134">
                  <c:v>214.93</c:v>
                </c:pt>
                <c:pt idx="135">
                  <c:v>216.34</c:v>
                </c:pt>
                <c:pt idx="136">
                  <c:v>213.02</c:v>
                </c:pt>
                <c:pt idx="137">
                  <c:v>212.65</c:v>
                </c:pt>
                <c:pt idx="138">
                  <c:v>216.44</c:v>
                </c:pt>
                <c:pt idx="139">
                  <c:v>224.34</c:v>
                </c:pt>
                <c:pt idx="140">
                  <c:v>224.97</c:v>
                </c:pt>
                <c:pt idx="141">
                  <c:v>225.95</c:v>
                </c:pt>
                <c:pt idx="142">
                  <c:v>229.53</c:v>
                </c:pt>
                <c:pt idx="143">
                  <c:v>232.33</c:v>
                </c:pt>
                <c:pt idx="144">
                  <c:v>232.9</c:v>
                </c:pt>
                <c:pt idx="145">
                  <c:v>238.93</c:v>
                </c:pt>
                <c:pt idx="146">
                  <c:v>231.96</c:v>
                </c:pt>
                <c:pt idx="147">
                  <c:v>239.65</c:v>
                </c:pt>
                <c:pt idx="148">
                  <c:v>239.51</c:v>
                </c:pt>
                <c:pt idx="149">
                  <c:v>243</c:v>
                </c:pt>
                <c:pt idx="150">
                  <c:v>242.01</c:v>
                </c:pt>
                <c:pt idx="151">
                  <c:v>242.2</c:v>
                </c:pt>
                <c:pt idx="152">
                  <c:v>242.47</c:v>
                </c:pt>
                <c:pt idx="153">
                  <c:v>243.77</c:v>
                </c:pt>
                <c:pt idx="154">
                  <c:v>242.82</c:v>
                </c:pt>
                <c:pt idx="155">
                  <c:v>244.49</c:v>
                </c:pt>
                <c:pt idx="156">
                  <c:v>244.99</c:v>
                </c:pt>
                <c:pt idx="157">
                  <c:v>243.7</c:v>
                </c:pt>
                <c:pt idx="158">
                  <c:v>244.2</c:v>
                </c:pt>
                <c:pt idx="159">
                  <c:v>243.79</c:v>
                </c:pt>
                <c:pt idx="160">
                  <c:v>240.97</c:v>
                </c:pt>
                <c:pt idx="161">
                  <c:v>234.51</c:v>
                </c:pt>
                <c:pt idx="162">
                  <c:v>233.27</c:v>
                </c:pt>
                <c:pt idx="163">
                  <c:v>234.55</c:v>
                </c:pt>
                <c:pt idx="164">
                  <c:v>228.99</c:v>
                </c:pt>
                <c:pt idx="165">
                  <c:v>232.38</c:v>
                </c:pt>
                <c:pt idx="166">
                  <c:v>236.94</c:v>
                </c:pt>
                <c:pt idx="167">
                  <c:v>233.87</c:v>
                </c:pt>
                <c:pt idx="168">
                  <c:v>227.56</c:v>
                </c:pt>
                <c:pt idx="169">
                  <c:v>226.73</c:v>
                </c:pt>
                <c:pt idx="170">
                  <c:v>231.6</c:v>
                </c:pt>
                <c:pt idx="171">
                  <c:v>227.39</c:v>
                </c:pt>
                <c:pt idx="172">
                  <c:v>233.78</c:v>
                </c:pt>
                <c:pt idx="173">
                  <c:v>232.42</c:v>
                </c:pt>
                <c:pt idx="174">
                  <c:v>237.13</c:v>
                </c:pt>
                <c:pt idx="175">
                  <c:v>235.75</c:v>
                </c:pt>
                <c:pt idx="176">
                  <c:v>234.81</c:v>
                </c:pt>
                <c:pt idx="177">
                  <c:v>237.71</c:v>
                </c:pt>
                <c:pt idx="178">
                  <c:v>237.04</c:v>
                </c:pt>
                <c:pt idx="179">
                  <c:v>230.72</c:v>
                </c:pt>
                <c:pt idx="180">
                  <c:v>230.35</c:v>
                </c:pt>
                <c:pt idx="181">
                  <c:v>235.99</c:v>
                </c:pt>
                <c:pt idx="182">
                  <c:v>237.58</c:v>
                </c:pt>
                <c:pt idx="183">
                  <c:v>235.46</c:v>
                </c:pt>
                <c:pt idx="184">
                  <c:v>232.34</c:v>
                </c:pt>
                <c:pt idx="185">
                  <c:v>236.48</c:v>
                </c:pt>
                <c:pt idx="186">
                  <c:v>235.24</c:v>
                </c:pt>
                <c:pt idx="187">
                  <c:v>231.85</c:v>
                </c:pt>
                <c:pt idx="188">
                  <c:v>235.77</c:v>
                </c:pt>
                <c:pt idx="189">
                  <c:v>242.35</c:v>
                </c:pt>
                <c:pt idx="190">
                  <c:v>249.07</c:v>
                </c:pt>
                <c:pt idx="191">
                  <c:v>247.86</c:v>
                </c:pt>
                <c:pt idx="192">
                  <c:v>249.9</c:v>
                </c:pt>
                <c:pt idx="193">
                  <c:v>253.25</c:v>
                </c:pt>
                <c:pt idx="194">
                  <c:v>255.85</c:v>
                </c:pt>
                <c:pt idx="195">
                  <c:v>255.91</c:v>
                </c:pt>
                <c:pt idx="196">
                  <c:v>258.49</c:v>
                </c:pt>
                <c:pt idx="197">
                  <c:v>255.59</c:v>
                </c:pt>
                <c:pt idx="198">
                  <c:v>259.5</c:v>
                </c:pt>
                <c:pt idx="199">
                  <c:v>260.74</c:v>
                </c:pt>
                <c:pt idx="200">
                  <c:v>258.74</c:v>
                </c:pt>
                <c:pt idx="201">
                  <c:v>258.26</c:v>
                </c:pt>
                <c:pt idx="202">
                  <c:v>260.58</c:v>
                </c:pt>
                <c:pt idx="203">
                  <c:v>257.17</c:v>
                </c:pt>
                <c:pt idx="204">
                  <c:v>261.14999999999998</c:v>
                </c:pt>
                <c:pt idx="205">
                  <c:v>261.55</c:v>
                </c:pt>
                <c:pt idx="206">
                  <c:v>261.97000000000003</c:v>
                </c:pt>
                <c:pt idx="207">
                  <c:v>254.56</c:v>
                </c:pt>
                <c:pt idx="208">
                  <c:v>252.51</c:v>
                </c:pt>
                <c:pt idx="209">
                  <c:v>252.18</c:v>
                </c:pt>
                <c:pt idx="210">
                  <c:v>251.86</c:v>
                </c:pt>
                <c:pt idx="211">
                  <c:v>247.79</c:v>
                </c:pt>
                <c:pt idx="212">
                  <c:v>246.47</c:v>
                </c:pt>
                <c:pt idx="213">
                  <c:v>249.73</c:v>
                </c:pt>
                <c:pt idx="214">
                  <c:v>252.46</c:v>
                </c:pt>
                <c:pt idx="215">
                  <c:v>247.18</c:v>
                </c:pt>
                <c:pt idx="216">
                  <c:v>246.23</c:v>
                </c:pt>
                <c:pt idx="217">
                  <c:v>239</c:v>
                </c:pt>
                <c:pt idx="218">
                  <c:v>243.03</c:v>
                </c:pt>
                <c:pt idx="219">
                  <c:v>248.15</c:v>
                </c:pt>
                <c:pt idx="220">
                  <c:v>245.18</c:v>
                </c:pt>
                <c:pt idx="221">
                  <c:v>243.08</c:v>
                </c:pt>
                <c:pt idx="222">
                  <c:v>243.12</c:v>
                </c:pt>
                <c:pt idx="223">
                  <c:v>246.48</c:v>
                </c:pt>
                <c:pt idx="224">
                  <c:v>245.17</c:v>
                </c:pt>
                <c:pt idx="225">
                  <c:v>250.78</c:v>
                </c:pt>
                <c:pt idx="226">
                  <c:v>251.72</c:v>
                </c:pt>
                <c:pt idx="227">
                  <c:v>251.49</c:v>
                </c:pt>
                <c:pt idx="228">
                  <c:v>249.31</c:v>
                </c:pt>
                <c:pt idx="229">
                  <c:v>249.68</c:v>
                </c:pt>
                <c:pt idx="230">
                  <c:v>247.4</c:v>
                </c:pt>
                <c:pt idx="231">
                  <c:v>247.3</c:v>
                </c:pt>
                <c:pt idx="232">
                  <c:v>245.71</c:v>
                </c:pt>
                <c:pt idx="233">
                  <c:v>250.79</c:v>
                </c:pt>
                <c:pt idx="234">
                  <c:v>253.81</c:v>
                </c:pt>
                <c:pt idx="235">
                  <c:v>252.57</c:v>
                </c:pt>
                <c:pt idx="236">
                  <c:v>253.59</c:v>
                </c:pt>
                <c:pt idx="237">
                  <c:v>257.24</c:v>
                </c:pt>
                <c:pt idx="238">
                  <c:v>257.89</c:v>
                </c:pt>
                <c:pt idx="239">
                  <c:v>259.89</c:v>
                </c:pt>
                <c:pt idx="240">
                  <c:v>258.36</c:v>
                </c:pt>
                <c:pt idx="241">
                  <c:v>257.38</c:v>
                </c:pt>
                <c:pt idx="242">
                  <c:v>260.89999999999998</c:v>
                </c:pt>
                <c:pt idx="243">
                  <c:v>259.43</c:v>
                </c:pt>
                <c:pt idx="244">
                  <c:v>262.63</c:v>
                </c:pt>
                <c:pt idx="245">
                  <c:v>265.51</c:v>
                </c:pt>
                <c:pt idx="246">
                  <c:v>265.27499999999998</c:v>
                </c:pt>
                <c:pt idx="247">
                  <c:v>266.69</c:v>
                </c:pt>
                <c:pt idx="248">
                  <c:v>265.02</c:v>
                </c:pt>
                <c:pt idx="249">
                  <c:v>268.72000000000003</c:v>
                </c:pt>
                <c:pt idx="250">
                  <c:v>271.39999999999998</c:v>
                </c:pt>
                <c:pt idx="251">
                  <c:v>270.89999999999998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2-4AA1-81E2-6BE2A20E2934}"/>
            </c:ext>
          </c:extLst>
        </c:ser>
        <c:ser>
          <c:idx val="5"/>
          <c:order val="5"/>
          <c:tx>
            <c:strRef>
              <c:f>'stock-prices'!$G$1</c:f>
              <c:strCache>
                <c:ptCount val="1"/>
                <c:pt idx="0">
                  <c:v>NDX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'stock-prices'!$A$2:$A$253</c:f>
              <c:numCache>
                <c:formatCode>m/d/yyyy</c:formatCode>
                <c:ptCount val="252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  <c:pt idx="126">
                  <c:v>44195</c:v>
                </c:pt>
                <c:pt idx="127">
                  <c:v>44196</c:v>
                </c:pt>
                <c:pt idx="128">
                  <c:v>44200</c:v>
                </c:pt>
                <c:pt idx="129">
                  <c:v>44201</c:v>
                </c:pt>
                <c:pt idx="130">
                  <c:v>44202</c:v>
                </c:pt>
                <c:pt idx="131">
                  <c:v>44203</c:v>
                </c:pt>
                <c:pt idx="132">
                  <c:v>44204</c:v>
                </c:pt>
                <c:pt idx="133">
                  <c:v>44207</c:v>
                </c:pt>
                <c:pt idx="134">
                  <c:v>44208</c:v>
                </c:pt>
                <c:pt idx="135">
                  <c:v>44209</c:v>
                </c:pt>
                <c:pt idx="136">
                  <c:v>44210</c:v>
                </c:pt>
                <c:pt idx="137">
                  <c:v>44211</c:v>
                </c:pt>
                <c:pt idx="138">
                  <c:v>44215</c:v>
                </c:pt>
                <c:pt idx="139">
                  <c:v>44216</c:v>
                </c:pt>
                <c:pt idx="140">
                  <c:v>44217</c:v>
                </c:pt>
                <c:pt idx="141">
                  <c:v>44218</c:v>
                </c:pt>
                <c:pt idx="142">
                  <c:v>44221</c:v>
                </c:pt>
                <c:pt idx="143">
                  <c:v>44222</c:v>
                </c:pt>
                <c:pt idx="144">
                  <c:v>44223</c:v>
                </c:pt>
                <c:pt idx="145">
                  <c:v>44224</c:v>
                </c:pt>
                <c:pt idx="146">
                  <c:v>44225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44235</c:v>
                </c:pt>
                <c:pt idx="153">
                  <c:v>44236</c:v>
                </c:pt>
                <c:pt idx="154">
                  <c:v>44237</c:v>
                </c:pt>
                <c:pt idx="155">
                  <c:v>44238</c:v>
                </c:pt>
                <c:pt idx="156">
                  <c:v>44239</c:v>
                </c:pt>
                <c:pt idx="157">
                  <c:v>44243</c:v>
                </c:pt>
                <c:pt idx="158">
                  <c:v>44244</c:v>
                </c:pt>
                <c:pt idx="159">
                  <c:v>44245</c:v>
                </c:pt>
                <c:pt idx="160">
                  <c:v>44246</c:v>
                </c:pt>
                <c:pt idx="161">
                  <c:v>44249</c:v>
                </c:pt>
                <c:pt idx="162">
                  <c:v>44250</c:v>
                </c:pt>
                <c:pt idx="163">
                  <c:v>44251</c:v>
                </c:pt>
                <c:pt idx="164">
                  <c:v>44252</c:v>
                </c:pt>
                <c:pt idx="165">
                  <c:v>44253</c:v>
                </c:pt>
                <c:pt idx="166">
                  <c:v>44256</c:v>
                </c:pt>
                <c:pt idx="167">
                  <c:v>44257</c:v>
                </c:pt>
                <c:pt idx="168">
                  <c:v>44258</c:v>
                </c:pt>
                <c:pt idx="169">
                  <c:v>44259</c:v>
                </c:pt>
                <c:pt idx="170">
                  <c:v>44260</c:v>
                </c:pt>
                <c:pt idx="171">
                  <c:v>44263</c:v>
                </c:pt>
                <c:pt idx="172">
                  <c:v>44264</c:v>
                </c:pt>
                <c:pt idx="173">
                  <c:v>44265</c:v>
                </c:pt>
                <c:pt idx="174">
                  <c:v>44266</c:v>
                </c:pt>
                <c:pt idx="175">
                  <c:v>44267</c:v>
                </c:pt>
                <c:pt idx="176">
                  <c:v>44270</c:v>
                </c:pt>
                <c:pt idx="177">
                  <c:v>44271</c:v>
                </c:pt>
                <c:pt idx="178">
                  <c:v>44272</c:v>
                </c:pt>
                <c:pt idx="179">
                  <c:v>44273</c:v>
                </c:pt>
                <c:pt idx="180">
                  <c:v>44274</c:v>
                </c:pt>
                <c:pt idx="181">
                  <c:v>44277</c:v>
                </c:pt>
                <c:pt idx="182">
                  <c:v>44278</c:v>
                </c:pt>
                <c:pt idx="183">
                  <c:v>44279</c:v>
                </c:pt>
                <c:pt idx="184">
                  <c:v>44280</c:v>
                </c:pt>
                <c:pt idx="185">
                  <c:v>44281</c:v>
                </c:pt>
                <c:pt idx="186">
                  <c:v>44284</c:v>
                </c:pt>
                <c:pt idx="187">
                  <c:v>44285</c:v>
                </c:pt>
                <c:pt idx="188">
                  <c:v>44286</c:v>
                </c:pt>
                <c:pt idx="189">
                  <c:v>44287</c:v>
                </c:pt>
                <c:pt idx="190">
                  <c:v>44291</c:v>
                </c:pt>
                <c:pt idx="191">
                  <c:v>44292</c:v>
                </c:pt>
                <c:pt idx="192">
                  <c:v>44293</c:v>
                </c:pt>
                <c:pt idx="193">
                  <c:v>44294</c:v>
                </c:pt>
                <c:pt idx="194">
                  <c:v>44295</c:v>
                </c:pt>
                <c:pt idx="195">
                  <c:v>44298</c:v>
                </c:pt>
                <c:pt idx="196">
                  <c:v>44299</c:v>
                </c:pt>
                <c:pt idx="197">
                  <c:v>44300</c:v>
                </c:pt>
                <c:pt idx="198">
                  <c:v>44301</c:v>
                </c:pt>
                <c:pt idx="199">
                  <c:v>44302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44319</c:v>
                </c:pt>
                <c:pt idx="211">
                  <c:v>44320</c:v>
                </c:pt>
                <c:pt idx="212">
                  <c:v>44321</c:v>
                </c:pt>
                <c:pt idx="213">
                  <c:v>44322</c:v>
                </c:pt>
                <c:pt idx="214">
                  <c:v>44323</c:v>
                </c:pt>
                <c:pt idx="215">
                  <c:v>44326</c:v>
                </c:pt>
                <c:pt idx="216">
                  <c:v>44327</c:v>
                </c:pt>
                <c:pt idx="217">
                  <c:v>44328</c:v>
                </c:pt>
                <c:pt idx="218">
                  <c:v>44329</c:v>
                </c:pt>
                <c:pt idx="219">
                  <c:v>44330</c:v>
                </c:pt>
                <c:pt idx="220">
                  <c:v>44333</c:v>
                </c:pt>
                <c:pt idx="221">
                  <c:v>44334</c:v>
                </c:pt>
                <c:pt idx="222">
                  <c:v>44335</c:v>
                </c:pt>
                <c:pt idx="223">
                  <c:v>44336</c:v>
                </c:pt>
                <c:pt idx="224">
                  <c:v>44337</c:v>
                </c:pt>
                <c:pt idx="225">
                  <c:v>44340</c:v>
                </c:pt>
                <c:pt idx="226">
                  <c:v>44341</c:v>
                </c:pt>
                <c:pt idx="227">
                  <c:v>44342</c:v>
                </c:pt>
                <c:pt idx="228">
                  <c:v>44343</c:v>
                </c:pt>
                <c:pt idx="229">
                  <c:v>44344</c:v>
                </c:pt>
                <c:pt idx="230">
                  <c:v>44348</c:v>
                </c:pt>
                <c:pt idx="231">
                  <c:v>44349</c:v>
                </c:pt>
                <c:pt idx="232">
                  <c:v>44350</c:v>
                </c:pt>
                <c:pt idx="233">
                  <c:v>44351</c:v>
                </c:pt>
                <c:pt idx="234">
                  <c:v>44354</c:v>
                </c:pt>
                <c:pt idx="235">
                  <c:v>44355</c:v>
                </c:pt>
                <c:pt idx="236">
                  <c:v>44356</c:v>
                </c:pt>
                <c:pt idx="237">
                  <c:v>44357</c:v>
                </c:pt>
                <c:pt idx="238">
                  <c:v>44358</c:v>
                </c:pt>
                <c:pt idx="239">
                  <c:v>44361</c:v>
                </c:pt>
                <c:pt idx="240">
                  <c:v>44362</c:v>
                </c:pt>
                <c:pt idx="241">
                  <c:v>44363</c:v>
                </c:pt>
                <c:pt idx="242">
                  <c:v>44364</c:v>
                </c:pt>
                <c:pt idx="243">
                  <c:v>44365</c:v>
                </c:pt>
                <c:pt idx="244">
                  <c:v>44368</c:v>
                </c:pt>
                <c:pt idx="245">
                  <c:v>44369</c:v>
                </c:pt>
                <c:pt idx="246">
                  <c:v>44370</c:v>
                </c:pt>
                <c:pt idx="247">
                  <c:v>44371</c:v>
                </c:pt>
                <c:pt idx="248">
                  <c:v>44372</c:v>
                </c:pt>
                <c:pt idx="249">
                  <c:v>44375</c:v>
                </c:pt>
                <c:pt idx="250">
                  <c:v>44376</c:v>
                </c:pt>
                <c:pt idx="251">
                  <c:v>44377</c:v>
                </c:pt>
              </c:numCache>
            </c:numRef>
          </c:cat>
          <c:val>
            <c:numRef>
              <c:f>'stock-prices'!$G$2:$G$253</c:f>
              <c:numCache>
                <c:formatCode>General</c:formatCode>
                <c:ptCount val="252"/>
                <c:pt idx="0">
                  <c:v>10279.200000000001</c:v>
                </c:pt>
                <c:pt idx="1">
                  <c:v>10341.9</c:v>
                </c:pt>
                <c:pt idx="2">
                  <c:v>10604.1</c:v>
                </c:pt>
                <c:pt idx="3">
                  <c:v>10524</c:v>
                </c:pt>
                <c:pt idx="4">
                  <c:v>10666.7</c:v>
                </c:pt>
                <c:pt idx="5">
                  <c:v>10754.6</c:v>
                </c:pt>
                <c:pt idx="6">
                  <c:v>10836.3</c:v>
                </c:pt>
                <c:pt idx="7">
                  <c:v>10602.2</c:v>
                </c:pt>
                <c:pt idx="8">
                  <c:v>10689.5</c:v>
                </c:pt>
                <c:pt idx="9">
                  <c:v>10701.7</c:v>
                </c:pt>
                <c:pt idx="10">
                  <c:v>10626.5</c:v>
                </c:pt>
                <c:pt idx="11">
                  <c:v>10645.2</c:v>
                </c:pt>
                <c:pt idx="12">
                  <c:v>10952.1</c:v>
                </c:pt>
                <c:pt idx="13">
                  <c:v>10833.1</c:v>
                </c:pt>
                <c:pt idx="14">
                  <c:v>10870.8</c:v>
                </c:pt>
                <c:pt idx="15">
                  <c:v>10580.6</c:v>
                </c:pt>
                <c:pt idx="16">
                  <c:v>10483.1</c:v>
                </c:pt>
                <c:pt idx="17">
                  <c:v>10674.4</c:v>
                </c:pt>
                <c:pt idx="18">
                  <c:v>10532.5</c:v>
                </c:pt>
                <c:pt idx="19">
                  <c:v>10663</c:v>
                </c:pt>
                <c:pt idx="20">
                  <c:v>10715.5</c:v>
                </c:pt>
                <c:pt idx="21">
                  <c:v>10905.9</c:v>
                </c:pt>
                <c:pt idx="22">
                  <c:v>11055.1</c:v>
                </c:pt>
                <c:pt idx="23">
                  <c:v>11096.5</c:v>
                </c:pt>
                <c:pt idx="24">
                  <c:v>11125.4</c:v>
                </c:pt>
                <c:pt idx="25">
                  <c:v>11267.1</c:v>
                </c:pt>
                <c:pt idx="26">
                  <c:v>11139.4</c:v>
                </c:pt>
                <c:pt idx="27">
                  <c:v>11085.2</c:v>
                </c:pt>
                <c:pt idx="28">
                  <c:v>10876.1</c:v>
                </c:pt>
                <c:pt idx="29">
                  <c:v>11157.7</c:v>
                </c:pt>
                <c:pt idx="30">
                  <c:v>11178.4</c:v>
                </c:pt>
                <c:pt idx="31">
                  <c:v>11164.4</c:v>
                </c:pt>
                <c:pt idx="32">
                  <c:v>11288.6</c:v>
                </c:pt>
                <c:pt idx="33">
                  <c:v>11399</c:v>
                </c:pt>
                <c:pt idx="34">
                  <c:v>11318.6</c:v>
                </c:pt>
                <c:pt idx="35">
                  <c:v>11477</c:v>
                </c:pt>
                <c:pt idx="36">
                  <c:v>11555.2</c:v>
                </c:pt>
                <c:pt idx="37">
                  <c:v>11626.2</c:v>
                </c:pt>
                <c:pt idx="38">
                  <c:v>11721.8</c:v>
                </c:pt>
                <c:pt idx="39">
                  <c:v>11971.9</c:v>
                </c:pt>
                <c:pt idx="40">
                  <c:v>11926.2</c:v>
                </c:pt>
                <c:pt idx="41">
                  <c:v>11995.9</c:v>
                </c:pt>
                <c:pt idx="42">
                  <c:v>12110.7</c:v>
                </c:pt>
                <c:pt idx="43">
                  <c:v>12292.9</c:v>
                </c:pt>
                <c:pt idx="44">
                  <c:v>12420.5</c:v>
                </c:pt>
                <c:pt idx="45">
                  <c:v>11771.4</c:v>
                </c:pt>
                <c:pt idx="46">
                  <c:v>11622.1</c:v>
                </c:pt>
                <c:pt idx="47">
                  <c:v>11068.3</c:v>
                </c:pt>
                <c:pt idx="48">
                  <c:v>11395.8</c:v>
                </c:pt>
                <c:pt idx="49">
                  <c:v>11154.1</c:v>
                </c:pt>
                <c:pt idx="50">
                  <c:v>11087.4</c:v>
                </c:pt>
                <c:pt idx="51">
                  <c:v>11277.8</c:v>
                </c:pt>
                <c:pt idx="52">
                  <c:v>11438.9</c:v>
                </c:pt>
                <c:pt idx="53">
                  <c:v>11247.6</c:v>
                </c:pt>
                <c:pt idx="54">
                  <c:v>11081</c:v>
                </c:pt>
                <c:pt idx="55">
                  <c:v>10937</c:v>
                </c:pt>
                <c:pt idx="56">
                  <c:v>10980.2</c:v>
                </c:pt>
                <c:pt idx="57">
                  <c:v>11186.4</c:v>
                </c:pt>
                <c:pt idx="58">
                  <c:v>10833.3</c:v>
                </c:pt>
                <c:pt idx="59">
                  <c:v>10896.5</c:v>
                </c:pt>
                <c:pt idx="60">
                  <c:v>11151.1</c:v>
                </c:pt>
                <c:pt idx="61">
                  <c:v>11364.4</c:v>
                </c:pt>
                <c:pt idx="62">
                  <c:v>11323</c:v>
                </c:pt>
                <c:pt idx="63">
                  <c:v>11418.1</c:v>
                </c:pt>
                <c:pt idx="64">
                  <c:v>11583.2</c:v>
                </c:pt>
                <c:pt idx="65">
                  <c:v>11255.7</c:v>
                </c:pt>
                <c:pt idx="66">
                  <c:v>11509.1</c:v>
                </c:pt>
                <c:pt idx="67">
                  <c:v>11291.3</c:v>
                </c:pt>
                <c:pt idx="68">
                  <c:v>11503.2</c:v>
                </c:pt>
                <c:pt idx="69">
                  <c:v>11550.9</c:v>
                </c:pt>
                <c:pt idx="70">
                  <c:v>11725.9</c:v>
                </c:pt>
                <c:pt idx="71">
                  <c:v>12088.1</c:v>
                </c:pt>
                <c:pt idx="72">
                  <c:v>12083.2</c:v>
                </c:pt>
                <c:pt idx="73">
                  <c:v>11985.4</c:v>
                </c:pt>
                <c:pt idx="74">
                  <c:v>11898.6</c:v>
                </c:pt>
                <c:pt idx="75">
                  <c:v>11852.2</c:v>
                </c:pt>
                <c:pt idx="76">
                  <c:v>11634.3</c:v>
                </c:pt>
                <c:pt idx="77">
                  <c:v>11677.8</c:v>
                </c:pt>
                <c:pt idx="78">
                  <c:v>11665.4</c:v>
                </c:pt>
                <c:pt idx="79">
                  <c:v>11662.9</c:v>
                </c:pt>
                <c:pt idx="80">
                  <c:v>11692.6</c:v>
                </c:pt>
                <c:pt idx="81">
                  <c:v>11504.5</c:v>
                </c:pt>
                <c:pt idx="82">
                  <c:v>11598.9</c:v>
                </c:pt>
                <c:pt idx="83">
                  <c:v>11142.8</c:v>
                </c:pt>
                <c:pt idx="84">
                  <c:v>11350.7</c:v>
                </c:pt>
                <c:pt idx="85">
                  <c:v>11052.9</c:v>
                </c:pt>
                <c:pt idx="86">
                  <c:v>11084.8</c:v>
                </c:pt>
                <c:pt idx="87">
                  <c:v>11279.9</c:v>
                </c:pt>
                <c:pt idx="88">
                  <c:v>11777</c:v>
                </c:pt>
                <c:pt idx="89">
                  <c:v>12078.1</c:v>
                </c:pt>
                <c:pt idx="90">
                  <c:v>12091.3</c:v>
                </c:pt>
                <c:pt idx="91">
                  <c:v>11830.4</c:v>
                </c:pt>
                <c:pt idx="92">
                  <c:v>11624.3</c:v>
                </c:pt>
                <c:pt idx="93">
                  <c:v>11892.9</c:v>
                </c:pt>
                <c:pt idx="94">
                  <c:v>11827.1</c:v>
                </c:pt>
                <c:pt idx="95">
                  <c:v>11937.8</c:v>
                </c:pt>
                <c:pt idx="96">
                  <c:v>12013.4</c:v>
                </c:pt>
                <c:pt idx="97">
                  <c:v>11977.5</c:v>
                </c:pt>
                <c:pt idx="98">
                  <c:v>11894.7</c:v>
                </c:pt>
                <c:pt idx="99">
                  <c:v>11985.4</c:v>
                </c:pt>
                <c:pt idx="100">
                  <c:v>11906.4</c:v>
                </c:pt>
                <c:pt idx="101">
                  <c:v>11905.9</c:v>
                </c:pt>
                <c:pt idx="102">
                  <c:v>12079.8</c:v>
                </c:pt>
                <c:pt idx="103">
                  <c:v>12152.2</c:v>
                </c:pt>
                <c:pt idx="104">
                  <c:v>12258.2</c:v>
                </c:pt>
                <c:pt idx="105">
                  <c:v>12268.3</c:v>
                </c:pt>
                <c:pt idx="106">
                  <c:v>12455.3</c:v>
                </c:pt>
                <c:pt idx="107">
                  <c:v>12456.4</c:v>
                </c:pt>
                <c:pt idx="108">
                  <c:v>12467.1</c:v>
                </c:pt>
                <c:pt idx="109">
                  <c:v>12528.5</c:v>
                </c:pt>
                <c:pt idx="110">
                  <c:v>12596.5</c:v>
                </c:pt>
                <c:pt idx="111">
                  <c:v>12635.7</c:v>
                </c:pt>
                <c:pt idx="112">
                  <c:v>12364.6</c:v>
                </c:pt>
                <c:pt idx="113">
                  <c:v>12401.7</c:v>
                </c:pt>
                <c:pt idx="114">
                  <c:v>12375.4</c:v>
                </c:pt>
                <c:pt idx="115">
                  <c:v>12462.2</c:v>
                </c:pt>
                <c:pt idx="116">
                  <c:v>12595.9</c:v>
                </c:pt>
                <c:pt idx="117">
                  <c:v>12668.2</c:v>
                </c:pt>
                <c:pt idx="118">
                  <c:v>12752.1</c:v>
                </c:pt>
                <c:pt idx="119">
                  <c:v>12738.2</c:v>
                </c:pt>
                <c:pt idx="120">
                  <c:v>12690.3</c:v>
                </c:pt>
                <c:pt idx="121">
                  <c:v>12717.6</c:v>
                </c:pt>
                <c:pt idx="122">
                  <c:v>12653.1</c:v>
                </c:pt>
                <c:pt idx="123">
                  <c:v>12711</c:v>
                </c:pt>
                <c:pt idx="124">
                  <c:v>12838.9</c:v>
                </c:pt>
                <c:pt idx="125">
                  <c:v>12843.5</c:v>
                </c:pt>
                <c:pt idx="126">
                  <c:v>12845.4</c:v>
                </c:pt>
                <c:pt idx="127">
                  <c:v>12888.3</c:v>
                </c:pt>
                <c:pt idx="128">
                  <c:v>12694.7</c:v>
                </c:pt>
                <c:pt idx="129">
                  <c:v>12802.4</c:v>
                </c:pt>
                <c:pt idx="130">
                  <c:v>12623.4</c:v>
                </c:pt>
                <c:pt idx="131">
                  <c:v>12939.6</c:v>
                </c:pt>
                <c:pt idx="132">
                  <c:v>13105.2</c:v>
                </c:pt>
                <c:pt idx="133">
                  <c:v>12902.5</c:v>
                </c:pt>
                <c:pt idx="134">
                  <c:v>12892.1</c:v>
                </c:pt>
                <c:pt idx="135">
                  <c:v>12973.6</c:v>
                </c:pt>
                <c:pt idx="136">
                  <c:v>12898.7</c:v>
                </c:pt>
                <c:pt idx="137">
                  <c:v>12803.9</c:v>
                </c:pt>
                <c:pt idx="138">
                  <c:v>12996.5</c:v>
                </c:pt>
                <c:pt idx="139">
                  <c:v>13296.5</c:v>
                </c:pt>
                <c:pt idx="140">
                  <c:v>13405</c:v>
                </c:pt>
                <c:pt idx="141">
                  <c:v>13366.4</c:v>
                </c:pt>
                <c:pt idx="142">
                  <c:v>13483.3</c:v>
                </c:pt>
                <c:pt idx="143">
                  <c:v>13490.2</c:v>
                </c:pt>
                <c:pt idx="144">
                  <c:v>13112.6</c:v>
                </c:pt>
                <c:pt idx="145">
                  <c:v>13201.5</c:v>
                </c:pt>
                <c:pt idx="146">
                  <c:v>12925.4</c:v>
                </c:pt>
                <c:pt idx="147">
                  <c:v>13248.9</c:v>
                </c:pt>
                <c:pt idx="148">
                  <c:v>13456.1</c:v>
                </c:pt>
                <c:pt idx="149">
                  <c:v>13402.4</c:v>
                </c:pt>
                <c:pt idx="150">
                  <c:v>13560.9</c:v>
                </c:pt>
                <c:pt idx="151">
                  <c:v>13604</c:v>
                </c:pt>
                <c:pt idx="152">
                  <c:v>13695</c:v>
                </c:pt>
                <c:pt idx="153">
                  <c:v>13687.1</c:v>
                </c:pt>
                <c:pt idx="154">
                  <c:v>13655.3</c:v>
                </c:pt>
                <c:pt idx="155">
                  <c:v>13734.3</c:v>
                </c:pt>
                <c:pt idx="156">
                  <c:v>13807.7</c:v>
                </c:pt>
                <c:pt idx="157">
                  <c:v>13773.8</c:v>
                </c:pt>
                <c:pt idx="158">
                  <c:v>13699.7</c:v>
                </c:pt>
                <c:pt idx="159">
                  <c:v>13637.5</c:v>
                </c:pt>
                <c:pt idx="160">
                  <c:v>13580.8</c:v>
                </c:pt>
                <c:pt idx="161">
                  <c:v>13223.7</c:v>
                </c:pt>
                <c:pt idx="162">
                  <c:v>13194.7</c:v>
                </c:pt>
                <c:pt idx="163">
                  <c:v>13302.2</c:v>
                </c:pt>
                <c:pt idx="164">
                  <c:v>12828.3</c:v>
                </c:pt>
                <c:pt idx="165">
                  <c:v>12909.4</c:v>
                </c:pt>
                <c:pt idx="166">
                  <c:v>13283</c:v>
                </c:pt>
                <c:pt idx="167">
                  <c:v>13059.9</c:v>
                </c:pt>
                <c:pt idx="168">
                  <c:v>12683.3</c:v>
                </c:pt>
                <c:pt idx="169">
                  <c:v>12464</c:v>
                </c:pt>
                <c:pt idx="170">
                  <c:v>12668.5</c:v>
                </c:pt>
                <c:pt idx="171">
                  <c:v>12299.1</c:v>
                </c:pt>
                <c:pt idx="172">
                  <c:v>12794.5</c:v>
                </c:pt>
                <c:pt idx="173">
                  <c:v>12752.1</c:v>
                </c:pt>
                <c:pt idx="174">
                  <c:v>13052.9</c:v>
                </c:pt>
                <c:pt idx="175">
                  <c:v>12937.3</c:v>
                </c:pt>
                <c:pt idx="176">
                  <c:v>13082.5</c:v>
                </c:pt>
                <c:pt idx="177">
                  <c:v>13152.3</c:v>
                </c:pt>
                <c:pt idx="178">
                  <c:v>13202.4</c:v>
                </c:pt>
                <c:pt idx="179">
                  <c:v>12789.1</c:v>
                </c:pt>
                <c:pt idx="180">
                  <c:v>12867</c:v>
                </c:pt>
                <c:pt idx="181">
                  <c:v>13086.5</c:v>
                </c:pt>
                <c:pt idx="182">
                  <c:v>13017.8</c:v>
                </c:pt>
                <c:pt idx="183">
                  <c:v>12798.9</c:v>
                </c:pt>
                <c:pt idx="184">
                  <c:v>12780.5</c:v>
                </c:pt>
                <c:pt idx="185">
                  <c:v>12979.1</c:v>
                </c:pt>
                <c:pt idx="186">
                  <c:v>12965.7</c:v>
                </c:pt>
                <c:pt idx="187">
                  <c:v>12896.5</c:v>
                </c:pt>
                <c:pt idx="188">
                  <c:v>13091.4</c:v>
                </c:pt>
                <c:pt idx="189">
                  <c:v>13329.5</c:v>
                </c:pt>
                <c:pt idx="190">
                  <c:v>13598.2</c:v>
                </c:pt>
                <c:pt idx="191">
                  <c:v>13578.5</c:v>
                </c:pt>
                <c:pt idx="192">
                  <c:v>13616.7</c:v>
                </c:pt>
                <c:pt idx="193">
                  <c:v>13758.5</c:v>
                </c:pt>
                <c:pt idx="194">
                  <c:v>13845.1</c:v>
                </c:pt>
                <c:pt idx="195">
                  <c:v>13819.4</c:v>
                </c:pt>
                <c:pt idx="196">
                  <c:v>13986.5</c:v>
                </c:pt>
                <c:pt idx="197">
                  <c:v>13803.9</c:v>
                </c:pt>
                <c:pt idx="198">
                  <c:v>14026.2</c:v>
                </c:pt>
                <c:pt idx="199">
                  <c:v>14041.9</c:v>
                </c:pt>
                <c:pt idx="200">
                  <c:v>13907.7</c:v>
                </c:pt>
                <c:pt idx="201">
                  <c:v>13809.3</c:v>
                </c:pt>
                <c:pt idx="202">
                  <c:v>13935.2</c:v>
                </c:pt>
                <c:pt idx="203">
                  <c:v>13762.4</c:v>
                </c:pt>
                <c:pt idx="204">
                  <c:v>13941.4</c:v>
                </c:pt>
                <c:pt idx="205">
                  <c:v>14026.2</c:v>
                </c:pt>
                <c:pt idx="206">
                  <c:v>13960.3</c:v>
                </c:pt>
                <c:pt idx="207">
                  <c:v>13901.6</c:v>
                </c:pt>
                <c:pt idx="208">
                  <c:v>13970.2</c:v>
                </c:pt>
                <c:pt idx="209">
                  <c:v>13860.8</c:v>
                </c:pt>
                <c:pt idx="210">
                  <c:v>13799.7</c:v>
                </c:pt>
                <c:pt idx="211">
                  <c:v>13544.7</c:v>
                </c:pt>
                <c:pt idx="212">
                  <c:v>13503.4</c:v>
                </c:pt>
                <c:pt idx="213">
                  <c:v>13613.7</c:v>
                </c:pt>
                <c:pt idx="214">
                  <c:v>13719.6</c:v>
                </c:pt>
                <c:pt idx="215">
                  <c:v>13359.1</c:v>
                </c:pt>
                <c:pt idx="216">
                  <c:v>13351.3</c:v>
                </c:pt>
                <c:pt idx="217">
                  <c:v>13001.6</c:v>
                </c:pt>
                <c:pt idx="218">
                  <c:v>13109.1</c:v>
                </c:pt>
                <c:pt idx="219">
                  <c:v>13393.1</c:v>
                </c:pt>
                <c:pt idx="220">
                  <c:v>13312.9</c:v>
                </c:pt>
                <c:pt idx="221">
                  <c:v>13217.7</c:v>
                </c:pt>
                <c:pt idx="222">
                  <c:v>13237.9</c:v>
                </c:pt>
                <c:pt idx="223">
                  <c:v>13494.1</c:v>
                </c:pt>
                <c:pt idx="224">
                  <c:v>13411.7</c:v>
                </c:pt>
                <c:pt idx="225">
                  <c:v>13641.8</c:v>
                </c:pt>
                <c:pt idx="226">
                  <c:v>13657.7</c:v>
                </c:pt>
                <c:pt idx="227">
                  <c:v>13702.7</c:v>
                </c:pt>
                <c:pt idx="228">
                  <c:v>13657.8</c:v>
                </c:pt>
                <c:pt idx="229">
                  <c:v>13686.5</c:v>
                </c:pt>
                <c:pt idx="230">
                  <c:v>13654.6</c:v>
                </c:pt>
                <c:pt idx="231">
                  <c:v>13675.8</c:v>
                </c:pt>
                <c:pt idx="232">
                  <c:v>13529.7</c:v>
                </c:pt>
                <c:pt idx="233">
                  <c:v>13770.8</c:v>
                </c:pt>
                <c:pt idx="234">
                  <c:v>13802.9</c:v>
                </c:pt>
                <c:pt idx="235">
                  <c:v>13810.9</c:v>
                </c:pt>
                <c:pt idx="236">
                  <c:v>13814.9</c:v>
                </c:pt>
                <c:pt idx="237">
                  <c:v>13960.3</c:v>
                </c:pt>
                <c:pt idx="238">
                  <c:v>13998.3</c:v>
                </c:pt>
                <c:pt idx="239">
                  <c:v>14128.2</c:v>
                </c:pt>
                <c:pt idx="240">
                  <c:v>14030.4</c:v>
                </c:pt>
                <c:pt idx="241">
                  <c:v>13983</c:v>
                </c:pt>
                <c:pt idx="242">
                  <c:v>14163.8</c:v>
                </c:pt>
                <c:pt idx="243">
                  <c:v>14049.6</c:v>
                </c:pt>
                <c:pt idx="244">
                  <c:v>14137.2</c:v>
                </c:pt>
                <c:pt idx="245">
                  <c:v>14270.4</c:v>
                </c:pt>
                <c:pt idx="246">
                  <c:v>14274.2</c:v>
                </c:pt>
                <c:pt idx="247">
                  <c:v>14366</c:v>
                </c:pt>
                <c:pt idx="248">
                  <c:v>14345.2</c:v>
                </c:pt>
                <c:pt idx="249">
                  <c:v>14525</c:v>
                </c:pt>
                <c:pt idx="250">
                  <c:v>14572.7</c:v>
                </c:pt>
                <c:pt idx="251">
                  <c:v>14554.8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2-4AA1-81E2-6BE2A20E2934}"/>
            </c:ext>
          </c:extLst>
        </c:ser>
        <c:ser>
          <c:idx val="6"/>
          <c:order val="6"/>
          <c:tx>
            <c:strRef>
              <c:f>'stock-prices'!$H$1</c:f>
              <c:strCache>
                <c:ptCount val="1"/>
                <c:pt idx="0">
                  <c:v>NFLX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'stock-prices'!$A$2:$A$253</c:f>
              <c:numCache>
                <c:formatCode>m/d/yyyy</c:formatCode>
                <c:ptCount val="252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  <c:pt idx="126">
                  <c:v>44195</c:v>
                </c:pt>
                <c:pt idx="127">
                  <c:v>44196</c:v>
                </c:pt>
                <c:pt idx="128">
                  <c:v>44200</c:v>
                </c:pt>
                <c:pt idx="129">
                  <c:v>44201</c:v>
                </c:pt>
                <c:pt idx="130">
                  <c:v>44202</c:v>
                </c:pt>
                <c:pt idx="131">
                  <c:v>44203</c:v>
                </c:pt>
                <c:pt idx="132">
                  <c:v>44204</c:v>
                </c:pt>
                <c:pt idx="133">
                  <c:v>44207</c:v>
                </c:pt>
                <c:pt idx="134">
                  <c:v>44208</c:v>
                </c:pt>
                <c:pt idx="135">
                  <c:v>44209</c:v>
                </c:pt>
                <c:pt idx="136">
                  <c:v>44210</c:v>
                </c:pt>
                <c:pt idx="137">
                  <c:v>44211</c:v>
                </c:pt>
                <c:pt idx="138">
                  <c:v>44215</c:v>
                </c:pt>
                <c:pt idx="139">
                  <c:v>44216</c:v>
                </c:pt>
                <c:pt idx="140">
                  <c:v>44217</c:v>
                </c:pt>
                <c:pt idx="141">
                  <c:v>44218</c:v>
                </c:pt>
                <c:pt idx="142">
                  <c:v>44221</c:v>
                </c:pt>
                <c:pt idx="143">
                  <c:v>44222</c:v>
                </c:pt>
                <c:pt idx="144">
                  <c:v>44223</c:v>
                </c:pt>
                <c:pt idx="145">
                  <c:v>44224</c:v>
                </c:pt>
                <c:pt idx="146">
                  <c:v>44225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44235</c:v>
                </c:pt>
                <c:pt idx="153">
                  <c:v>44236</c:v>
                </c:pt>
                <c:pt idx="154">
                  <c:v>44237</c:v>
                </c:pt>
                <c:pt idx="155">
                  <c:v>44238</c:v>
                </c:pt>
                <c:pt idx="156">
                  <c:v>44239</c:v>
                </c:pt>
                <c:pt idx="157">
                  <c:v>44243</c:v>
                </c:pt>
                <c:pt idx="158">
                  <c:v>44244</c:v>
                </c:pt>
                <c:pt idx="159">
                  <c:v>44245</c:v>
                </c:pt>
                <c:pt idx="160">
                  <c:v>44246</c:v>
                </c:pt>
                <c:pt idx="161">
                  <c:v>44249</c:v>
                </c:pt>
                <c:pt idx="162">
                  <c:v>44250</c:v>
                </c:pt>
                <c:pt idx="163">
                  <c:v>44251</c:v>
                </c:pt>
                <c:pt idx="164">
                  <c:v>44252</c:v>
                </c:pt>
                <c:pt idx="165">
                  <c:v>44253</c:v>
                </c:pt>
                <c:pt idx="166">
                  <c:v>44256</c:v>
                </c:pt>
                <c:pt idx="167">
                  <c:v>44257</c:v>
                </c:pt>
                <c:pt idx="168">
                  <c:v>44258</c:v>
                </c:pt>
                <c:pt idx="169">
                  <c:v>44259</c:v>
                </c:pt>
                <c:pt idx="170">
                  <c:v>44260</c:v>
                </c:pt>
                <c:pt idx="171">
                  <c:v>44263</c:v>
                </c:pt>
                <c:pt idx="172">
                  <c:v>44264</c:v>
                </c:pt>
                <c:pt idx="173">
                  <c:v>44265</c:v>
                </c:pt>
                <c:pt idx="174">
                  <c:v>44266</c:v>
                </c:pt>
                <c:pt idx="175">
                  <c:v>44267</c:v>
                </c:pt>
                <c:pt idx="176">
                  <c:v>44270</c:v>
                </c:pt>
                <c:pt idx="177">
                  <c:v>44271</c:v>
                </c:pt>
                <c:pt idx="178">
                  <c:v>44272</c:v>
                </c:pt>
                <c:pt idx="179">
                  <c:v>44273</c:v>
                </c:pt>
                <c:pt idx="180">
                  <c:v>44274</c:v>
                </c:pt>
                <c:pt idx="181">
                  <c:v>44277</c:v>
                </c:pt>
                <c:pt idx="182">
                  <c:v>44278</c:v>
                </c:pt>
                <c:pt idx="183">
                  <c:v>44279</c:v>
                </c:pt>
                <c:pt idx="184">
                  <c:v>44280</c:v>
                </c:pt>
                <c:pt idx="185">
                  <c:v>44281</c:v>
                </c:pt>
                <c:pt idx="186">
                  <c:v>44284</c:v>
                </c:pt>
                <c:pt idx="187">
                  <c:v>44285</c:v>
                </c:pt>
                <c:pt idx="188">
                  <c:v>44286</c:v>
                </c:pt>
                <c:pt idx="189">
                  <c:v>44287</c:v>
                </c:pt>
                <c:pt idx="190">
                  <c:v>44291</c:v>
                </c:pt>
                <c:pt idx="191">
                  <c:v>44292</c:v>
                </c:pt>
                <c:pt idx="192">
                  <c:v>44293</c:v>
                </c:pt>
                <c:pt idx="193">
                  <c:v>44294</c:v>
                </c:pt>
                <c:pt idx="194">
                  <c:v>44295</c:v>
                </c:pt>
                <c:pt idx="195">
                  <c:v>44298</c:v>
                </c:pt>
                <c:pt idx="196">
                  <c:v>44299</c:v>
                </c:pt>
                <c:pt idx="197">
                  <c:v>44300</c:v>
                </c:pt>
                <c:pt idx="198">
                  <c:v>44301</c:v>
                </c:pt>
                <c:pt idx="199">
                  <c:v>44302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44319</c:v>
                </c:pt>
                <c:pt idx="211">
                  <c:v>44320</c:v>
                </c:pt>
                <c:pt idx="212">
                  <c:v>44321</c:v>
                </c:pt>
                <c:pt idx="213">
                  <c:v>44322</c:v>
                </c:pt>
                <c:pt idx="214">
                  <c:v>44323</c:v>
                </c:pt>
                <c:pt idx="215">
                  <c:v>44326</c:v>
                </c:pt>
                <c:pt idx="216">
                  <c:v>44327</c:v>
                </c:pt>
                <c:pt idx="217">
                  <c:v>44328</c:v>
                </c:pt>
                <c:pt idx="218">
                  <c:v>44329</c:v>
                </c:pt>
                <c:pt idx="219">
                  <c:v>44330</c:v>
                </c:pt>
                <c:pt idx="220">
                  <c:v>44333</c:v>
                </c:pt>
                <c:pt idx="221">
                  <c:v>44334</c:v>
                </c:pt>
                <c:pt idx="222">
                  <c:v>44335</c:v>
                </c:pt>
                <c:pt idx="223">
                  <c:v>44336</c:v>
                </c:pt>
                <c:pt idx="224">
                  <c:v>44337</c:v>
                </c:pt>
                <c:pt idx="225">
                  <c:v>44340</c:v>
                </c:pt>
                <c:pt idx="226">
                  <c:v>44341</c:v>
                </c:pt>
                <c:pt idx="227">
                  <c:v>44342</c:v>
                </c:pt>
                <c:pt idx="228">
                  <c:v>44343</c:v>
                </c:pt>
                <c:pt idx="229">
                  <c:v>44344</c:v>
                </c:pt>
                <c:pt idx="230">
                  <c:v>44348</c:v>
                </c:pt>
                <c:pt idx="231">
                  <c:v>44349</c:v>
                </c:pt>
                <c:pt idx="232">
                  <c:v>44350</c:v>
                </c:pt>
                <c:pt idx="233">
                  <c:v>44351</c:v>
                </c:pt>
                <c:pt idx="234">
                  <c:v>44354</c:v>
                </c:pt>
                <c:pt idx="235">
                  <c:v>44355</c:v>
                </c:pt>
                <c:pt idx="236">
                  <c:v>44356</c:v>
                </c:pt>
                <c:pt idx="237">
                  <c:v>44357</c:v>
                </c:pt>
                <c:pt idx="238">
                  <c:v>44358</c:v>
                </c:pt>
                <c:pt idx="239">
                  <c:v>44361</c:v>
                </c:pt>
                <c:pt idx="240">
                  <c:v>44362</c:v>
                </c:pt>
                <c:pt idx="241">
                  <c:v>44363</c:v>
                </c:pt>
                <c:pt idx="242">
                  <c:v>44364</c:v>
                </c:pt>
                <c:pt idx="243">
                  <c:v>44365</c:v>
                </c:pt>
                <c:pt idx="244">
                  <c:v>44368</c:v>
                </c:pt>
                <c:pt idx="245">
                  <c:v>44369</c:v>
                </c:pt>
                <c:pt idx="246">
                  <c:v>44370</c:v>
                </c:pt>
                <c:pt idx="247">
                  <c:v>44371</c:v>
                </c:pt>
                <c:pt idx="248">
                  <c:v>44372</c:v>
                </c:pt>
                <c:pt idx="249">
                  <c:v>44375</c:v>
                </c:pt>
                <c:pt idx="250">
                  <c:v>44376</c:v>
                </c:pt>
                <c:pt idx="251">
                  <c:v>44377</c:v>
                </c:pt>
              </c:numCache>
            </c:numRef>
          </c:cat>
          <c:val>
            <c:numRef>
              <c:f>'stock-prices'!$H$2:$H$253</c:f>
              <c:numCache>
                <c:formatCode>General</c:formatCode>
                <c:ptCount val="252"/>
                <c:pt idx="0">
                  <c:v>485.64</c:v>
                </c:pt>
                <c:pt idx="1">
                  <c:v>476.89</c:v>
                </c:pt>
                <c:pt idx="2">
                  <c:v>493.81</c:v>
                </c:pt>
                <c:pt idx="3">
                  <c:v>493.16</c:v>
                </c:pt>
                <c:pt idx="4">
                  <c:v>502.78</c:v>
                </c:pt>
                <c:pt idx="5">
                  <c:v>507.76</c:v>
                </c:pt>
                <c:pt idx="6">
                  <c:v>548.73</c:v>
                </c:pt>
                <c:pt idx="7">
                  <c:v>525.5</c:v>
                </c:pt>
                <c:pt idx="8">
                  <c:v>524.88</c:v>
                </c:pt>
                <c:pt idx="9">
                  <c:v>523.26</c:v>
                </c:pt>
                <c:pt idx="10">
                  <c:v>527.39</c:v>
                </c:pt>
                <c:pt idx="11">
                  <c:v>492.99</c:v>
                </c:pt>
                <c:pt idx="12">
                  <c:v>502.41</c:v>
                </c:pt>
                <c:pt idx="13">
                  <c:v>490.1</c:v>
                </c:pt>
                <c:pt idx="14">
                  <c:v>489.82</c:v>
                </c:pt>
                <c:pt idx="15">
                  <c:v>477.58</c:v>
                </c:pt>
                <c:pt idx="16">
                  <c:v>480.45</c:v>
                </c:pt>
                <c:pt idx="17">
                  <c:v>495.65</c:v>
                </c:pt>
                <c:pt idx="18">
                  <c:v>488.51</c:v>
                </c:pt>
                <c:pt idx="19">
                  <c:v>484.48</c:v>
                </c:pt>
                <c:pt idx="20">
                  <c:v>485.8</c:v>
                </c:pt>
                <c:pt idx="21">
                  <c:v>488.88</c:v>
                </c:pt>
                <c:pt idx="22">
                  <c:v>498.62</c:v>
                </c:pt>
                <c:pt idx="23">
                  <c:v>509.64</c:v>
                </c:pt>
                <c:pt idx="24">
                  <c:v>502.11</c:v>
                </c:pt>
                <c:pt idx="25">
                  <c:v>509.08</c:v>
                </c:pt>
                <c:pt idx="26">
                  <c:v>494.73</c:v>
                </c:pt>
                <c:pt idx="27">
                  <c:v>483.38</c:v>
                </c:pt>
                <c:pt idx="28">
                  <c:v>466.93</c:v>
                </c:pt>
                <c:pt idx="29">
                  <c:v>475.47</c:v>
                </c:pt>
                <c:pt idx="30">
                  <c:v>481.33</c:v>
                </c:pt>
                <c:pt idx="31">
                  <c:v>482.68</c:v>
                </c:pt>
                <c:pt idx="32">
                  <c:v>482.35</c:v>
                </c:pt>
                <c:pt idx="33">
                  <c:v>491.87</c:v>
                </c:pt>
                <c:pt idx="34">
                  <c:v>484.53</c:v>
                </c:pt>
                <c:pt idx="35">
                  <c:v>497.9</c:v>
                </c:pt>
                <c:pt idx="36">
                  <c:v>492.31</c:v>
                </c:pt>
                <c:pt idx="37">
                  <c:v>488.81</c:v>
                </c:pt>
                <c:pt idx="38">
                  <c:v>490.58</c:v>
                </c:pt>
                <c:pt idx="39">
                  <c:v>547.53</c:v>
                </c:pt>
                <c:pt idx="40">
                  <c:v>526.27</c:v>
                </c:pt>
                <c:pt idx="41">
                  <c:v>523.89</c:v>
                </c:pt>
                <c:pt idx="42">
                  <c:v>529.55999999999995</c:v>
                </c:pt>
                <c:pt idx="43">
                  <c:v>556.54999999999995</c:v>
                </c:pt>
                <c:pt idx="44">
                  <c:v>552.84</c:v>
                </c:pt>
                <c:pt idx="45">
                  <c:v>525.75</c:v>
                </c:pt>
                <c:pt idx="46">
                  <c:v>516.04999999999995</c:v>
                </c:pt>
                <c:pt idx="47">
                  <c:v>507.02</c:v>
                </c:pt>
                <c:pt idx="48">
                  <c:v>500.19</c:v>
                </c:pt>
                <c:pt idx="49">
                  <c:v>480.67</c:v>
                </c:pt>
                <c:pt idx="50">
                  <c:v>482.03</c:v>
                </c:pt>
                <c:pt idx="51">
                  <c:v>476.26</c:v>
                </c:pt>
                <c:pt idx="52">
                  <c:v>495.99</c:v>
                </c:pt>
                <c:pt idx="53">
                  <c:v>483.86</c:v>
                </c:pt>
                <c:pt idx="54">
                  <c:v>470.2</c:v>
                </c:pt>
                <c:pt idx="55">
                  <c:v>469.96</c:v>
                </c:pt>
                <c:pt idx="56">
                  <c:v>487.35</c:v>
                </c:pt>
                <c:pt idx="57">
                  <c:v>491.17</c:v>
                </c:pt>
                <c:pt idx="58">
                  <c:v>470.61</c:v>
                </c:pt>
                <c:pt idx="59">
                  <c:v>473.08</c:v>
                </c:pt>
                <c:pt idx="60">
                  <c:v>482.88</c:v>
                </c:pt>
                <c:pt idx="61">
                  <c:v>490.65</c:v>
                </c:pt>
                <c:pt idx="62">
                  <c:v>493.48</c:v>
                </c:pt>
                <c:pt idx="63">
                  <c:v>500.03</c:v>
                </c:pt>
                <c:pt idx="64">
                  <c:v>527.51</c:v>
                </c:pt>
                <c:pt idx="65">
                  <c:v>503.06</c:v>
                </c:pt>
                <c:pt idx="66">
                  <c:v>520.65</c:v>
                </c:pt>
                <c:pt idx="67">
                  <c:v>505.87</c:v>
                </c:pt>
                <c:pt idx="68">
                  <c:v>534.66</c:v>
                </c:pt>
                <c:pt idx="69">
                  <c:v>531.79</c:v>
                </c:pt>
                <c:pt idx="70">
                  <c:v>539.44000000000005</c:v>
                </c:pt>
                <c:pt idx="71">
                  <c:v>539.80999999999995</c:v>
                </c:pt>
                <c:pt idx="72">
                  <c:v>554.09</c:v>
                </c:pt>
                <c:pt idx="73">
                  <c:v>541.45000000000005</c:v>
                </c:pt>
                <c:pt idx="74">
                  <c:v>541.94000000000005</c:v>
                </c:pt>
                <c:pt idx="75">
                  <c:v>530.79</c:v>
                </c:pt>
                <c:pt idx="76">
                  <c:v>530.72</c:v>
                </c:pt>
                <c:pt idx="77">
                  <c:v>525.41999999999996</c:v>
                </c:pt>
                <c:pt idx="78">
                  <c:v>489.05</c:v>
                </c:pt>
                <c:pt idx="79">
                  <c:v>485.23</c:v>
                </c:pt>
                <c:pt idx="80">
                  <c:v>488.28</c:v>
                </c:pt>
                <c:pt idx="81">
                  <c:v>488.24</c:v>
                </c:pt>
                <c:pt idx="82">
                  <c:v>488.93</c:v>
                </c:pt>
                <c:pt idx="83">
                  <c:v>486.24</c:v>
                </c:pt>
                <c:pt idx="84">
                  <c:v>504.21</c:v>
                </c:pt>
                <c:pt idx="85">
                  <c:v>475.74</c:v>
                </c:pt>
                <c:pt idx="86">
                  <c:v>484.12</c:v>
                </c:pt>
                <c:pt idx="87">
                  <c:v>487.22</c:v>
                </c:pt>
                <c:pt idx="88">
                  <c:v>496.95</c:v>
                </c:pt>
                <c:pt idx="89">
                  <c:v>513.76</c:v>
                </c:pt>
                <c:pt idx="90">
                  <c:v>514.73</c:v>
                </c:pt>
                <c:pt idx="91">
                  <c:v>470.5</c:v>
                </c:pt>
                <c:pt idx="92">
                  <c:v>480.24</c:v>
                </c:pt>
                <c:pt idx="93">
                  <c:v>490.76</c:v>
                </c:pt>
                <c:pt idx="94">
                  <c:v>486.77</c:v>
                </c:pt>
                <c:pt idx="95">
                  <c:v>482.84</c:v>
                </c:pt>
                <c:pt idx="96">
                  <c:v>479.1</c:v>
                </c:pt>
                <c:pt idx="97">
                  <c:v>480.63</c:v>
                </c:pt>
                <c:pt idx="98">
                  <c:v>481.79</c:v>
                </c:pt>
                <c:pt idx="99">
                  <c:v>484.67</c:v>
                </c:pt>
                <c:pt idx="100">
                  <c:v>488.24</c:v>
                </c:pt>
                <c:pt idx="101">
                  <c:v>476.62</c:v>
                </c:pt>
                <c:pt idx="102">
                  <c:v>482.88</c:v>
                </c:pt>
                <c:pt idx="103">
                  <c:v>485</c:v>
                </c:pt>
                <c:pt idx="104">
                  <c:v>491.36</c:v>
                </c:pt>
                <c:pt idx="105">
                  <c:v>490.7</c:v>
                </c:pt>
                <c:pt idx="106">
                  <c:v>504.58</c:v>
                </c:pt>
                <c:pt idx="107">
                  <c:v>503.38</c:v>
                </c:pt>
                <c:pt idx="108">
                  <c:v>497.52</c:v>
                </c:pt>
                <c:pt idx="109">
                  <c:v>498.31</c:v>
                </c:pt>
                <c:pt idx="110">
                  <c:v>515.78</c:v>
                </c:pt>
                <c:pt idx="111">
                  <c:v>512.66</c:v>
                </c:pt>
                <c:pt idx="112">
                  <c:v>493.6</c:v>
                </c:pt>
                <c:pt idx="113">
                  <c:v>501.09</c:v>
                </c:pt>
                <c:pt idx="114">
                  <c:v>503.22</c:v>
                </c:pt>
                <c:pt idx="115">
                  <c:v>522.41999999999996</c:v>
                </c:pt>
                <c:pt idx="116">
                  <c:v>519.78</c:v>
                </c:pt>
                <c:pt idx="117">
                  <c:v>524.83000000000004</c:v>
                </c:pt>
                <c:pt idx="118">
                  <c:v>532.9</c:v>
                </c:pt>
                <c:pt idx="119">
                  <c:v>534.45000000000005</c:v>
                </c:pt>
                <c:pt idx="120">
                  <c:v>528.91</c:v>
                </c:pt>
                <c:pt idx="121">
                  <c:v>527.33000000000004</c:v>
                </c:pt>
                <c:pt idx="122">
                  <c:v>514.48</c:v>
                </c:pt>
                <c:pt idx="123">
                  <c:v>513.97</c:v>
                </c:pt>
                <c:pt idx="124">
                  <c:v>519.12</c:v>
                </c:pt>
                <c:pt idx="125">
                  <c:v>530.87</c:v>
                </c:pt>
                <c:pt idx="126">
                  <c:v>524.59</c:v>
                </c:pt>
                <c:pt idx="127">
                  <c:v>540.73</c:v>
                </c:pt>
                <c:pt idx="128">
                  <c:v>522.86</c:v>
                </c:pt>
                <c:pt idx="129">
                  <c:v>520.79999999999995</c:v>
                </c:pt>
                <c:pt idx="130">
                  <c:v>500.49</c:v>
                </c:pt>
                <c:pt idx="131">
                  <c:v>508.89</c:v>
                </c:pt>
                <c:pt idx="132">
                  <c:v>510.4</c:v>
                </c:pt>
                <c:pt idx="133">
                  <c:v>499.1</c:v>
                </c:pt>
                <c:pt idx="134">
                  <c:v>494.25</c:v>
                </c:pt>
                <c:pt idx="135">
                  <c:v>507.79</c:v>
                </c:pt>
                <c:pt idx="136">
                  <c:v>500.86</c:v>
                </c:pt>
                <c:pt idx="137">
                  <c:v>497.98</c:v>
                </c:pt>
                <c:pt idx="138">
                  <c:v>501.77</c:v>
                </c:pt>
                <c:pt idx="139">
                  <c:v>586.34</c:v>
                </c:pt>
                <c:pt idx="140">
                  <c:v>579.84</c:v>
                </c:pt>
                <c:pt idx="141">
                  <c:v>565.16999999999996</c:v>
                </c:pt>
                <c:pt idx="142">
                  <c:v>556.78</c:v>
                </c:pt>
                <c:pt idx="143">
                  <c:v>561.92999999999995</c:v>
                </c:pt>
                <c:pt idx="144">
                  <c:v>523.28</c:v>
                </c:pt>
                <c:pt idx="145">
                  <c:v>538.6</c:v>
                </c:pt>
                <c:pt idx="146">
                  <c:v>532.39</c:v>
                </c:pt>
                <c:pt idx="147">
                  <c:v>539.04</c:v>
                </c:pt>
                <c:pt idx="148">
                  <c:v>548.16</c:v>
                </c:pt>
                <c:pt idx="149">
                  <c:v>539.45000000000005</c:v>
                </c:pt>
                <c:pt idx="150">
                  <c:v>552.16</c:v>
                </c:pt>
                <c:pt idx="151">
                  <c:v>550.79</c:v>
                </c:pt>
                <c:pt idx="152">
                  <c:v>547.91999999999996</c:v>
                </c:pt>
                <c:pt idx="153">
                  <c:v>559.07000000000005</c:v>
                </c:pt>
                <c:pt idx="154">
                  <c:v>563.59</c:v>
                </c:pt>
                <c:pt idx="155">
                  <c:v>557.59</c:v>
                </c:pt>
                <c:pt idx="156">
                  <c:v>556.52</c:v>
                </c:pt>
                <c:pt idx="157">
                  <c:v>557.28</c:v>
                </c:pt>
                <c:pt idx="158">
                  <c:v>551.34</c:v>
                </c:pt>
                <c:pt idx="159">
                  <c:v>548.22</c:v>
                </c:pt>
                <c:pt idx="160">
                  <c:v>540.22</c:v>
                </c:pt>
                <c:pt idx="161">
                  <c:v>533.78</c:v>
                </c:pt>
                <c:pt idx="162">
                  <c:v>546.15</c:v>
                </c:pt>
                <c:pt idx="163">
                  <c:v>553.41</c:v>
                </c:pt>
                <c:pt idx="164">
                  <c:v>546.70000000000005</c:v>
                </c:pt>
                <c:pt idx="165">
                  <c:v>538.85</c:v>
                </c:pt>
                <c:pt idx="166">
                  <c:v>550.64</c:v>
                </c:pt>
                <c:pt idx="167">
                  <c:v>547.82000000000005</c:v>
                </c:pt>
                <c:pt idx="168">
                  <c:v>520.70000000000005</c:v>
                </c:pt>
                <c:pt idx="169">
                  <c:v>511.29</c:v>
                </c:pt>
                <c:pt idx="170">
                  <c:v>516.39</c:v>
                </c:pt>
                <c:pt idx="171">
                  <c:v>493.33</c:v>
                </c:pt>
                <c:pt idx="172">
                  <c:v>506.44</c:v>
                </c:pt>
                <c:pt idx="173">
                  <c:v>504.54</c:v>
                </c:pt>
                <c:pt idx="174">
                  <c:v>523.05999999999995</c:v>
                </c:pt>
                <c:pt idx="175">
                  <c:v>518.02</c:v>
                </c:pt>
                <c:pt idx="176">
                  <c:v>520.25</c:v>
                </c:pt>
                <c:pt idx="177">
                  <c:v>524.03</c:v>
                </c:pt>
                <c:pt idx="178">
                  <c:v>524.44000000000005</c:v>
                </c:pt>
                <c:pt idx="179">
                  <c:v>504.79</c:v>
                </c:pt>
                <c:pt idx="180">
                  <c:v>512.17999999999995</c:v>
                </c:pt>
                <c:pt idx="181">
                  <c:v>523.11</c:v>
                </c:pt>
                <c:pt idx="182">
                  <c:v>535.09</c:v>
                </c:pt>
                <c:pt idx="183">
                  <c:v>520.80999999999995</c:v>
                </c:pt>
                <c:pt idx="184">
                  <c:v>502.86</c:v>
                </c:pt>
                <c:pt idx="185">
                  <c:v>508.05</c:v>
                </c:pt>
                <c:pt idx="186">
                  <c:v>513.95000000000005</c:v>
                </c:pt>
                <c:pt idx="187">
                  <c:v>513.39</c:v>
                </c:pt>
                <c:pt idx="188">
                  <c:v>521.66</c:v>
                </c:pt>
                <c:pt idx="189">
                  <c:v>539.41999999999996</c:v>
                </c:pt>
                <c:pt idx="190">
                  <c:v>540.66999999999996</c:v>
                </c:pt>
                <c:pt idx="191">
                  <c:v>544.53</c:v>
                </c:pt>
                <c:pt idx="192">
                  <c:v>546.99</c:v>
                </c:pt>
                <c:pt idx="193">
                  <c:v>554.58000000000004</c:v>
                </c:pt>
                <c:pt idx="194">
                  <c:v>555.30999999999995</c:v>
                </c:pt>
                <c:pt idx="195">
                  <c:v>552.78</c:v>
                </c:pt>
                <c:pt idx="196">
                  <c:v>553.73</c:v>
                </c:pt>
                <c:pt idx="197">
                  <c:v>540.02</c:v>
                </c:pt>
                <c:pt idx="198">
                  <c:v>549.22</c:v>
                </c:pt>
                <c:pt idx="199">
                  <c:v>546.54</c:v>
                </c:pt>
                <c:pt idx="200">
                  <c:v>554.44000000000005</c:v>
                </c:pt>
                <c:pt idx="201">
                  <c:v>549.57000000000005</c:v>
                </c:pt>
                <c:pt idx="202">
                  <c:v>508.9</c:v>
                </c:pt>
                <c:pt idx="203">
                  <c:v>508.78</c:v>
                </c:pt>
                <c:pt idx="204">
                  <c:v>505.55</c:v>
                </c:pt>
                <c:pt idx="205">
                  <c:v>510.3</c:v>
                </c:pt>
                <c:pt idx="206">
                  <c:v>505.55</c:v>
                </c:pt>
                <c:pt idx="207">
                  <c:v>506.52</c:v>
                </c:pt>
                <c:pt idx="208">
                  <c:v>509</c:v>
                </c:pt>
                <c:pt idx="209">
                  <c:v>513.47</c:v>
                </c:pt>
                <c:pt idx="210">
                  <c:v>509.11</c:v>
                </c:pt>
                <c:pt idx="211">
                  <c:v>503.18</c:v>
                </c:pt>
                <c:pt idx="212">
                  <c:v>496.08</c:v>
                </c:pt>
                <c:pt idx="213">
                  <c:v>499.55</c:v>
                </c:pt>
                <c:pt idx="214">
                  <c:v>503.84</c:v>
                </c:pt>
                <c:pt idx="215">
                  <c:v>486.69</c:v>
                </c:pt>
                <c:pt idx="216">
                  <c:v>495.08</c:v>
                </c:pt>
                <c:pt idx="217">
                  <c:v>484.98</c:v>
                </c:pt>
                <c:pt idx="218">
                  <c:v>486.66</c:v>
                </c:pt>
                <c:pt idx="219">
                  <c:v>493.37</c:v>
                </c:pt>
                <c:pt idx="220">
                  <c:v>488.94</c:v>
                </c:pt>
                <c:pt idx="221">
                  <c:v>486.28</c:v>
                </c:pt>
                <c:pt idx="222">
                  <c:v>487.7</c:v>
                </c:pt>
                <c:pt idx="223">
                  <c:v>501.67</c:v>
                </c:pt>
                <c:pt idx="224">
                  <c:v>497.89</c:v>
                </c:pt>
                <c:pt idx="225">
                  <c:v>502.9</c:v>
                </c:pt>
                <c:pt idx="226">
                  <c:v>501.34</c:v>
                </c:pt>
                <c:pt idx="227">
                  <c:v>502.36</c:v>
                </c:pt>
                <c:pt idx="228">
                  <c:v>503.86</c:v>
                </c:pt>
                <c:pt idx="229">
                  <c:v>502.81</c:v>
                </c:pt>
                <c:pt idx="230">
                  <c:v>499.08</c:v>
                </c:pt>
                <c:pt idx="231">
                  <c:v>499.24</c:v>
                </c:pt>
                <c:pt idx="232">
                  <c:v>489.43</c:v>
                </c:pt>
                <c:pt idx="233">
                  <c:v>494.74</c:v>
                </c:pt>
                <c:pt idx="234">
                  <c:v>494.66</c:v>
                </c:pt>
                <c:pt idx="235">
                  <c:v>492.39</c:v>
                </c:pt>
                <c:pt idx="236">
                  <c:v>485.81</c:v>
                </c:pt>
                <c:pt idx="237">
                  <c:v>487.27</c:v>
                </c:pt>
                <c:pt idx="238">
                  <c:v>488.77</c:v>
                </c:pt>
                <c:pt idx="239">
                  <c:v>499.89</c:v>
                </c:pt>
                <c:pt idx="240">
                  <c:v>491.9</c:v>
                </c:pt>
                <c:pt idx="241">
                  <c:v>492.41</c:v>
                </c:pt>
                <c:pt idx="242">
                  <c:v>498.34</c:v>
                </c:pt>
                <c:pt idx="243">
                  <c:v>500.77</c:v>
                </c:pt>
                <c:pt idx="244">
                  <c:v>497</c:v>
                </c:pt>
                <c:pt idx="245">
                  <c:v>508.82</c:v>
                </c:pt>
                <c:pt idx="246">
                  <c:v>512.74</c:v>
                </c:pt>
                <c:pt idx="247">
                  <c:v>518.05999999999995</c:v>
                </c:pt>
                <c:pt idx="248">
                  <c:v>527.07000000000005</c:v>
                </c:pt>
                <c:pt idx="249">
                  <c:v>533.03</c:v>
                </c:pt>
                <c:pt idx="250">
                  <c:v>533.5</c:v>
                </c:pt>
                <c:pt idx="251">
                  <c:v>528.21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42-4AA1-81E2-6BE2A20E2934}"/>
            </c:ext>
          </c:extLst>
        </c:ser>
        <c:ser>
          <c:idx val="7"/>
          <c:order val="7"/>
          <c:tx>
            <c:strRef>
              <c:f>'stock-prices'!$I$1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'stock-prices'!$A$2:$A$253</c:f>
              <c:numCache>
                <c:formatCode>m/d/yyyy</c:formatCode>
                <c:ptCount val="252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  <c:pt idx="126">
                  <c:v>44195</c:v>
                </c:pt>
                <c:pt idx="127">
                  <c:v>44196</c:v>
                </c:pt>
                <c:pt idx="128">
                  <c:v>44200</c:v>
                </c:pt>
                <c:pt idx="129">
                  <c:v>44201</c:v>
                </c:pt>
                <c:pt idx="130">
                  <c:v>44202</c:v>
                </c:pt>
                <c:pt idx="131">
                  <c:v>44203</c:v>
                </c:pt>
                <c:pt idx="132">
                  <c:v>44204</c:v>
                </c:pt>
                <c:pt idx="133">
                  <c:v>44207</c:v>
                </c:pt>
                <c:pt idx="134">
                  <c:v>44208</c:v>
                </c:pt>
                <c:pt idx="135">
                  <c:v>44209</c:v>
                </c:pt>
                <c:pt idx="136">
                  <c:v>44210</c:v>
                </c:pt>
                <c:pt idx="137">
                  <c:v>44211</c:v>
                </c:pt>
                <c:pt idx="138">
                  <c:v>44215</c:v>
                </c:pt>
                <c:pt idx="139">
                  <c:v>44216</c:v>
                </c:pt>
                <c:pt idx="140">
                  <c:v>44217</c:v>
                </c:pt>
                <c:pt idx="141">
                  <c:v>44218</c:v>
                </c:pt>
                <c:pt idx="142">
                  <c:v>44221</c:v>
                </c:pt>
                <c:pt idx="143">
                  <c:v>44222</c:v>
                </c:pt>
                <c:pt idx="144">
                  <c:v>44223</c:v>
                </c:pt>
                <c:pt idx="145">
                  <c:v>44224</c:v>
                </c:pt>
                <c:pt idx="146">
                  <c:v>44225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44235</c:v>
                </c:pt>
                <c:pt idx="153">
                  <c:v>44236</c:v>
                </c:pt>
                <c:pt idx="154">
                  <c:v>44237</c:v>
                </c:pt>
                <c:pt idx="155">
                  <c:v>44238</c:v>
                </c:pt>
                <c:pt idx="156">
                  <c:v>44239</c:v>
                </c:pt>
                <c:pt idx="157">
                  <c:v>44243</c:v>
                </c:pt>
                <c:pt idx="158">
                  <c:v>44244</c:v>
                </c:pt>
                <c:pt idx="159">
                  <c:v>44245</c:v>
                </c:pt>
                <c:pt idx="160">
                  <c:v>44246</c:v>
                </c:pt>
                <c:pt idx="161">
                  <c:v>44249</c:v>
                </c:pt>
                <c:pt idx="162">
                  <c:v>44250</c:v>
                </c:pt>
                <c:pt idx="163">
                  <c:v>44251</c:v>
                </c:pt>
                <c:pt idx="164">
                  <c:v>44252</c:v>
                </c:pt>
                <c:pt idx="165">
                  <c:v>44253</c:v>
                </c:pt>
                <c:pt idx="166">
                  <c:v>44256</c:v>
                </c:pt>
                <c:pt idx="167">
                  <c:v>44257</c:v>
                </c:pt>
                <c:pt idx="168">
                  <c:v>44258</c:v>
                </c:pt>
                <c:pt idx="169">
                  <c:v>44259</c:v>
                </c:pt>
                <c:pt idx="170">
                  <c:v>44260</c:v>
                </c:pt>
                <c:pt idx="171">
                  <c:v>44263</c:v>
                </c:pt>
                <c:pt idx="172">
                  <c:v>44264</c:v>
                </c:pt>
                <c:pt idx="173">
                  <c:v>44265</c:v>
                </c:pt>
                <c:pt idx="174">
                  <c:v>44266</c:v>
                </c:pt>
                <c:pt idx="175">
                  <c:v>44267</c:v>
                </c:pt>
                <c:pt idx="176">
                  <c:v>44270</c:v>
                </c:pt>
                <c:pt idx="177">
                  <c:v>44271</c:v>
                </c:pt>
                <c:pt idx="178">
                  <c:v>44272</c:v>
                </c:pt>
                <c:pt idx="179">
                  <c:v>44273</c:v>
                </c:pt>
                <c:pt idx="180">
                  <c:v>44274</c:v>
                </c:pt>
                <c:pt idx="181">
                  <c:v>44277</c:v>
                </c:pt>
                <c:pt idx="182">
                  <c:v>44278</c:v>
                </c:pt>
                <c:pt idx="183">
                  <c:v>44279</c:v>
                </c:pt>
                <c:pt idx="184">
                  <c:v>44280</c:v>
                </c:pt>
                <c:pt idx="185">
                  <c:v>44281</c:v>
                </c:pt>
                <c:pt idx="186">
                  <c:v>44284</c:v>
                </c:pt>
                <c:pt idx="187">
                  <c:v>44285</c:v>
                </c:pt>
                <c:pt idx="188">
                  <c:v>44286</c:v>
                </c:pt>
                <c:pt idx="189">
                  <c:v>44287</c:v>
                </c:pt>
                <c:pt idx="190">
                  <c:v>44291</c:v>
                </c:pt>
                <c:pt idx="191">
                  <c:v>44292</c:v>
                </c:pt>
                <c:pt idx="192">
                  <c:v>44293</c:v>
                </c:pt>
                <c:pt idx="193">
                  <c:v>44294</c:v>
                </c:pt>
                <c:pt idx="194">
                  <c:v>44295</c:v>
                </c:pt>
                <c:pt idx="195">
                  <c:v>44298</c:v>
                </c:pt>
                <c:pt idx="196">
                  <c:v>44299</c:v>
                </c:pt>
                <c:pt idx="197">
                  <c:v>44300</c:v>
                </c:pt>
                <c:pt idx="198">
                  <c:v>44301</c:v>
                </c:pt>
                <c:pt idx="199">
                  <c:v>44302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44319</c:v>
                </c:pt>
                <c:pt idx="211">
                  <c:v>44320</c:v>
                </c:pt>
                <c:pt idx="212">
                  <c:v>44321</c:v>
                </c:pt>
                <c:pt idx="213">
                  <c:v>44322</c:v>
                </c:pt>
                <c:pt idx="214">
                  <c:v>44323</c:v>
                </c:pt>
                <c:pt idx="215">
                  <c:v>44326</c:v>
                </c:pt>
                <c:pt idx="216">
                  <c:v>44327</c:v>
                </c:pt>
                <c:pt idx="217">
                  <c:v>44328</c:v>
                </c:pt>
                <c:pt idx="218">
                  <c:v>44329</c:v>
                </c:pt>
                <c:pt idx="219">
                  <c:v>44330</c:v>
                </c:pt>
                <c:pt idx="220">
                  <c:v>44333</c:v>
                </c:pt>
                <c:pt idx="221">
                  <c:v>44334</c:v>
                </c:pt>
                <c:pt idx="222">
                  <c:v>44335</c:v>
                </c:pt>
                <c:pt idx="223">
                  <c:v>44336</c:v>
                </c:pt>
                <c:pt idx="224">
                  <c:v>44337</c:v>
                </c:pt>
                <c:pt idx="225">
                  <c:v>44340</c:v>
                </c:pt>
                <c:pt idx="226">
                  <c:v>44341</c:v>
                </c:pt>
                <c:pt idx="227">
                  <c:v>44342</c:v>
                </c:pt>
                <c:pt idx="228">
                  <c:v>44343</c:v>
                </c:pt>
                <c:pt idx="229">
                  <c:v>44344</c:v>
                </c:pt>
                <c:pt idx="230">
                  <c:v>44348</c:v>
                </c:pt>
                <c:pt idx="231">
                  <c:v>44349</c:v>
                </c:pt>
                <c:pt idx="232">
                  <c:v>44350</c:v>
                </c:pt>
                <c:pt idx="233">
                  <c:v>44351</c:v>
                </c:pt>
                <c:pt idx="234">
                  <c:v>44354</c:v>
                </c:pt>
                <c:pt idx="235">
                  <c:v>44355</c:v>
                </c:pt>
                <c:pt idx="236">
                  <c:v>44356</c:v>
                </c:pt>
                <c:pt idx="237">
                  <c:v>44357</c:v>
                </c:pt>
                <c:pt idx="238">
                  <c:v>44358</c:v>
                </c:pt>
                <c:pt idx="239">
                  <c:v>44361</c:v>
                </c:pt>
                <c:pt idx="240">
                  <c:v>44362</c:v>
                </c:pt>
                <c:pt idx="241">
                  <c:v>44363</c:v>
                </c:pt>
                <c:pt idx="242">
                  <c:v>44364</c:v>
                </c:pt>
                <c:pt idx="243">
                  <c:v>44365</c:v>
                </c:pt>
                <c:pt idx="244">
                  <c:v>44368</c:v>
                </c:pt>
                <c:pt idx="245">
                  <c:v>44369</c:v>
                </c:pt>
                <c:pt idx="246">
                  <c:v>44370</c:v>
                </c:pt>
                <c:pt idx="247">
                  <c:v>44371</c:v>
                </c:pt>
                <c:pt idx="248">
                  <c:v>44372</c:v>
                </c:pt>
                <c:pt idx="249">
                  <c:v>44375</c:v>
                </c:pt>
                <c:pt idx="250">
                  <c:v>44376</c:v>
                </c:pt>
                <c:pt idx="251">
                  <c:v>44377</c:v>
                </c:pt>
              </c:numCache>
            </c:numRef>
          </c:cat>
          <c:val>
            <c:numRef>
              <c:f>'stock-prices'!$I$2:$I$253</c:f>
              <c:numCache>
                <c:formatCode>General</c:formatCode>
                <c:ptCount val="252"/>
                <c:pt idx="0">
                  <c:v>95.3</c:v>
                </c:pt>
                <c:pt idx="1">
                  <c:v>96.122500000000002</c:v>
                </c:pt>
                <c:pt idx="2">
                  <c:v>98.392499999999998</c:v>
                </c:pt>
                <c:pt idx="3">
                  <c:v>98.717500000000001</c:v>
                </c:pt>
                <c:pt idx="4">
                  <c:v>102.16</c:v>
                </c:pt>
                <c:pt idx="5">
                  <c:v>105.09</c:v>
                </c:pt>
                <c:pt idx="6">
                  <c:v>104.7925</c:v>
                </c:pt>
                <c:pt idx="7">
                  <c:v>100.52249999999999</c:v>
                </c:pt>
                <c:pt idx="8">
                  <c:v>103.77</c:v>
                </c:pt>
                <c:pt idx="9">
                  <c:v>102.27249999999999</c:v>
                </c:pt>
                <c:pt idx="10">
                  <c:v>101.3475</c:v>
                </c:pt>
                <c:pt idx="11">
                  <c:v>102.015</c:v>
                </c:pt>
                <c:pt idx="12">
                  <c:v>105.1075</c:v>
                </c:pt>
                <c:pt idx="13">
                  <c:v>103.285</c:v>
                </c:pt>
                <c:pt idx="14">
                  <c:v>104.3875</c:v>
                </c:pt>
                <c:pt idx="15">
                  <c:v>101.2975</c:v>
                </c:pt>
                <c:pt idx="16">
                  <c:v>101.94499999999999</c:v>
                </c:pt>
                <c:pt idx="17">
                  <c:v>104.215</c:v>
                </c:pt>
                <c:pt idx="18">
                  <c:v>102.155</c:v>
                </c:pt>
                <c:pt idx="19">
                  <c:v>104.655</c:v>
                </c:pt>
                <c:pt idx="20">
                  <c:v>106.14</c:v>
                </c:pt>
                <c:pt idx="21">
                  <c:v>106.14749999999999</c:v>
                </c:pt>
                <c:pt idx="22">
                  <c:v>110.10250000000001</c:v>
                </c:pt>
                <c:pt idx="23">
                  <c:v>112.2775</c:v>
                </c:pt>
                <c:pt idx="24">
                  <c:v>112.86750000000001</c:v>
                </c:pt>
                <c:pt idx="25">
                  <c:v>113.355</c:v>
                </c:pt>
                <c:pt idx="26">
                  <c:v>111.995</c:v>
                </c:pt>
                <c:pt idx="27">
                  <c:v>111.65</c:v>
                </c:pt>
                <c:pt idx="28">
                  <c:v>108.5</c:v>
                </c:pt>
                <c:pt idx="29">
                  <c:v>114.4025</c:v>
                </c:pt>
                <c:pt idx="30">
                  <c:v>114.43</c:v>
                </c:pt>
                <c:pt idx="31">
                  <c:v>115.64</c:v>
                </c:pt>
                <c:pt idx="32">
                  <c:v>123.37</c:v>
                </c:pt>
                <c:pt idx="33">
                  <c:v>122.6075</c:v>
                </c:pt>
                <c:pt idx="34">
                  <c:v>121.38500000000001</c:v>
                </c:pt>
                <c:pt idx="35">
                  <c:v>121.41</c:v>
                </c:pt>
                <c:pt idx="36">
                  <c:v>126.83499999999999</c:v>
                </c:pt>
                <c:pt idx="37">
                  <c:v>127.2025</c:v>
                </c:pt>
                <c:pt idx="38">
                  <c:v>127.5</c:v>
                </c:pt>
                <c:pt idx="39">
                  <c:v>127.73</c:v>
                </c:pt>
                <c:pt idx="40">
                  <c:v>126.2825</c:v>
                </c:pt>
                <c:pt idx="41">
                  <c:v>131.47749999999999</c:v>
                </c:pt>
                <c:pt idx="42">
                  <c:v>133.745</c:v>
                </c:pt>
                <c:pt idx="43">
                  <c:v>138.21</c:v>
                </c:pt>
                <c:pt idx="44">
                  <c:v>143.465</c:v>
                </c:pt>
                <c:pt idx="45">
                  <c:v>130.155</c:v>
                </c:pt>
                <c:pt idx="46">
                  <c:v>126.22499999999999</c:v>
                </c:pt>
                <c:pt idx="47">
                  <c:v>119.13</c:v>
                </c:pt>
                <c:pt idx="48">
                  <c:v>127.15</c:v>
                </c:pt>
                <c:pt idx="49">
                  <c:v>123.11750000000001</c:v>
                </c:pt>
                <c:pt idx="50">
                  <c:v>121.645</c:v>
                </c:pt>
                <c:pt idx="51">
                  <c:v>128.7225</c:v>
                </c:pt>
                <c:pt idx="52">
                  <c:v>129.91</c:v>
                </c:pt>
                <c:pt idx="53">
                  <c:v>125.145</c:v>
                </c:pt>
                <c:pt idx="54">
                  <c:v>124.63500000000001</c:v>
                </c:pt>
                <c:pt idx="55">
                  <c:v>121.8925</c:v>
                </c:pt>
                <c:pt idx="56">
                  <c:v>125.1725</c:v>
                </c:pt>
                <c:pt idx="57">
                  <c:v>126.3775</c:v>
                </c:pt>
                <c:pt idx="58">
                  <c:v>121.2375</c:v>
                </c:pt>
                <c:pt idx="59">
                  <c:v>123.48</c:v>
                </c:pt>
                <c:pt idx="60">
                  <c:v>128.73750000000001</c:v>
                </c:pt>
                <c:pt idx="61">
                  <c:v>130.35</c:v>
                </c:pt>
                <c:pt idx="62">
                  <c:v>132.25749999999999</c:v>
                </c:pt>
                <c:pt idx="63">
                  <c:v>135.30500000000001</c:v>
                </c:pt>
                <c:pt idx="64">
                  <c:v>136.14500000000001</c:v>
                </c:pt>
                <c:pt idx="65">
                  <c:v>130.6225</c:v>
                </c:pt>
                <c:pt idx="66">
                  <c:v>136.42500000000001</c:v>
                </c:pt>
                <c:pt idx="67">
                  <c:v>137.36500000000001</c:v>
                </c:pt>
                <c:pt idx="68">
                  <c:v>139.63999999999999</c:v>
                </c:pt>
                <c:pt idx="69">
                  <c:v>138.38749999999999</c:v>
                </c:pt>
                <c:pt idx="70">
                  <c:v>137.6275</c:v>
                </c:pt>
                <c:pt idx="71">
                  <c:v>142.26</c:v>
                </c:pt>
                <c:pt idx="72">
                  <c:v>142.48249999999999</c:v>
                </c:pt>
                <c:pt idx="73">
                  <c:v>140.95249999999999</c:v>
                </c:pt>
                <c:pt idx="74">
                  <c:v>139.69999999999999</c:v>
                </c:pt>
                <c:pt idx="75">
                  <c:v>138.11500000000001</c:v>
                </c:pt>
                <c:pt idx="76">
                  <c:v>134.97749999999999</c:v>
                </c:pt>
                <c:pt idx="77">
                  <c:v>136.45500000000001</c:v>
                </c:pt>
                <c:pt idx="78">
                  <c:v>135.2475</c:v>
                </c:pt>
                <c:pt idx="79">
                  <c:v>133.61000000000001</c:v>
                </c:pt>
                <c:pt idx="80">
                  <c:v>135.9025</c:v>
                </c:pt>
                <c:pt idx="81">
                  <c:v>131.41249999999999</c:v>
                </c:pt>
                <c:pt idx="82">
                  <c:v>133.9675</c:v>
                </c:pt>
                <c:pt idx="83">
                  <c:v>126.27</c:v>
                </c:pt>
                <c:pt idx="84">
                  <c:v>130.24</c:v>
                </c:pt>
                <c:pt idx="85">
                  <c:v>125.34</c:v>
                </c:pt>
                <c:pt idx="86">
                  <c:v>125.8075</c:v>
                </c:pt>
                <c:pt idx="87">
                  <c:v>130.19499999999999</c:v>
                </c:pt>
                <c:pt idx="88">
                  <c:v>137.9425</c:v>
                </c:pt>
                <c:pt idx="89">
                  <c:v>141.6</c:v>
                </c:pt>
                <c:pt idx="90">
                  <c:v>145.62</c:v>
                </c:pt>
                <c:pt idx="91">
                  <c:v>136.3075</c:v>
                </c:pt>
                <c:pt idx="92">
                  <c:v>127.7</c:v>
                </c:pt>
                <c:pt idx="93">
                  <c:v>134.18</c:v>
                </c:pt>
                <c:pt idx="94">
                  <c:v>134.5675</c:v>
                </c:pt>
                <c:pt idx="95">
                  <c:v>132.97</c:v>
                </c:pt>
                <c:pt idx="96">
                  <c:v>135.1525</c:v>
                </c:pt>
                <c:pt idx="97">
                  <c:v>134.2225</c:v>
                </c:pt>
                <c:pt idx="98">
                  <c:v>134.28749999999999</c:v>
                </c:pt>
                <c:pt idx="99">
                  <c:v>134.4025</c:v>
                </c:pt>
                <c:pt idx="100">
                  <c:v>130.8775</c:v>
                </c:pt>
                <c:pt idx="101">
                  <c:v>131.4</c:v>
                </c:pt>
                <c:pt idx="102">
                  <c:v>129.57749999999999</c:v>
                </c:pt>
                <c:pt idx="103">
                  <c:v>132.3475</c:v>
                </c:pt>
                <c:pt idx="104">
                  <c:v>132.61250000000001</c:v>
                </c:pt>
                <c:pt idx="105">
                  <c:v>134.01499999999999</c:v>
                </c:pt>
                <c:pt idx="106">
                  <c:v>133.9</c:v>
                </c:pt>
                <c:pt idx="107">
                  <c:v>135.44499999999999</c:v>
                </c:pt>
                <c:pt idx="108">
                  <c:v>133.96</c:v>
                </c:pt>
                <c:pt idx="109">
                  <c:v>135.58250000000001</c:v>
                </c:pt>
                <c:pt idx="110">
                  <c:v>136.0675</c:v>
                </c:pt>
                <c:pt idx="111">
                  <c:v>133.5</c:v>
                </c:pt>
                <c:pt idx="112">
                  <c:v>129.3075</c:v>
                </c:pt>
                <c:pt idx="113">
                  <c:v>129.7225</c:v>
                </c:pt>
                <c:pt idx="114">
                  <c:v>130.13249999999999</c:v>
                </c:pt>
                <c:pt idx="115">
                  <c:v>133.08750000000001</c:v>
                </c:pt>
                <c:pt idx="116">
                  <c:v>133.60499999999999</c:v>
                </c:pt>
                <c:pt idx="117">
                  <c:v>132.42500000000001</c:v>
                </c:pt>
                <c:pt idx="118">
                  <c:v>133.41249999999999</c:v>
                </c:pt>
                <c:pt idx="119">
                  <c:v>132.72</c:v>
                </c:pt>
                <c:pt idx="120">
                  <c:v>133.32249999999999</c:v>
                </c:pt>
                <c:pt idx="121">
                  <c:v>132.7825</c:v>
                </c:pt>
                <c:pt idx="122">
                  <c:v>130.0925</c:v>
                </c:pt>
                <c:pt idx="123">
                  <c:v>129.9375</c:v>
                </c:pt>
                <c:pt idx="124">
                  <c:v>129</c:v>
                </c:pt>
                <c:pt idx="125">
                  <c:v>129.4325</c:v>
                </c:pt>
                <c:pt idx="126">
                  <c:v>131.45750000000001</c:v>
                </c:pt>
                <c:pt idx="127">
                  <c:v>130.55000000000001</c:v>
                </c:pt>
                <c:pt idx="128">
                  <c:v>131.13499999999999</c:v>
                </c:pt>
                <c:pt idx="129">
                  <c:v>134.04750000000001</c:v>
                </c:pt>
                <c:pt idx="130">
                  <c:v>126.145</c:v>
                </c:pt>
                <c:pt idx="131">
                  <c:v>133.44</c:v>
                </c:pt>
                <c:pt idx="132">
                  <c:v>132.76750000000001</c:v>
                </c:pt>
                <c:pt idx="133">
                  <c:v>136.215</c:v>
                </c:pt>
                <c:pt idx="134">
                  <c:v>134.8475</c:v>
                </c:pt>
                <c:pt idx="135">
                  <c:v>135.3175</c:v>
                </c:pt>
                <c:pt idx="136">
                  <c:v>132.0025</c:v>
                </c:pt>
                <c:pt idx="137">
                  <c:v>128.595</c:v>
                </c:pt>
                <c:pt idx="138">
                  <c:v>130.2525</c:v>
                </c:pt>
                <c:pt idx="139">
                  <c:v>133.6575</c:v>
                </c:pt>
                <c:pt idx="140">
                  <c:v>138.67500000000001</c:v>
                </c:pt>
                <c:pt idx="141">
                  <c:v>137.125</c:v>
                </c:pt>
                <c:pt idx="142">
                  <c:v>136.5325</c:v>
                </c:pt>
                <c:pt idx="143">
                  <c:v>134.35249999999999</c:v>
                </c:pt>
                <c:pt idx="144">
                  <c:v>129.17750000000001</c:v>
                </c:pt>
                <c:pt idx="145">
                  <c:v>130.51</c:v>
                </c:pt>
                <c:pt idx="146">
                  <c:v>129.89750000000001</c:v>
                </c:pt>
                <c:pt idx="147">
                  <c:v>132.37</c:v>
                </c:pt>
                <c:pt idx="148">
                  <c:v>135.5675</c:v>
                </c:pt>
                <c:pt idx="149">
                  <c:v>135.30500000000001</c:v>
                </c:pt>
                <c:pt idx="150">
                  <c:v>136.64250000000001</c:v>
                </c:pt>
                <c:pt idx="151">
                  <c:v>135.91</c:v>
                </c:pt>
                <c:pt idx="152">
                  <c:v>144.38749999999999</c:v>
                </c:pt>
                <c:pt idx="153">
                  <c:v>142.63249999999999</c:v>
                </c:pt>
                <c:pt idx="154">
                  <c:v>147.64250000000001</c:v>
                </c:pt>
                <c:pt idx="155">
                  <c:v>152.50749999999999</c:v>
                </c:pt>
                <c:pt idx="156">
                  <c:v>149.61250000000001</c:v>
                </c:pt>
                <c:pt idx="157">
                  <c:v>153.30250000000001</c:v>
                </c:pt>
                <c:pt idx="158">
                  <c:v>149.06</c:v>
                </c:pt>
                <c:pt idx="159">
                  <c:v>148.29</c:v>
                </c:pt>
                <c:pt idx="160">
                  <c:v>149.26499999999999</c:v>
                </c:pt>
                <c:pt idx="161">
                  <c:v>143.5575</c:v>
                </c:pt>
                <c:pt idx="162">
                  <c:v>141.41999999999999</c:v>
                </c:pt>
                <c:pt idx="163">
                  <c:v>144.99</c:v>
                </c:pt>
                <c:pt idx="164">
                  <c:v>133.07499999999999</c:v>
                </c:pt>
                <c:pt idx="165">
                  <c:v>137.14500000000001</c:v>
                </c:pt>
                <c:pt idx="166">
                  <c:v>138.41749999999999</c:v>
                </c:pt>
                <c:pt idx="167">
                  <c:v>134.0625</c:v>
                </c:pt>
                <c:pt idx="168">
                  <c:v>128.04750000000001</c:v>
                </c:pt>
                <c:pt idx="169">
                  <c:v>123.7025</c:v>
                </c:pt>
                <c:pt idx="170">
                  <c:v>124.61499999999999</c:v>
                </c:pt>
                <c:pt idx="171">
                  <c:v>115.9325</c:v>
                </c:pt>
                <c:pt idx="172">
                  <c:v>125.2025</c:v>
                </c:pt>
                <c:pt idx="173">
                  <c:v>124.6825</c:v>
                </c:pt>
                <c:pt idx="174">
                  <c:v>129.935</c:v>
                </c:pt>
                <c:pt idx="175">
                  <c:v>128.56</c:v>
                </c:pt>
                <c:pt idx="176">
                  <c:v>131.91249999999999</c:v>
                </c:pt>
                <c:pt idx="177">
                  <c:v>132.91249999999999</c:v>
                </c:pt>
                <c:pt idx="178">
                  <c:v>133.41249999999999</c:v>
                </c:pt>
                <c:pt idx="179">
                  <c:v>127.22499999999999</c:v>
                </c:pt>
                <c:pt idx="180">
                  <c:v>128.45750000000001</c:v>
                </c:pt>
                <c:pt idx="181">
                  <c:v>131.86250000000001</c:v>
                </c:pt>
                <c:pt idx="182">
                  <c:v>130.70750000000001</c:v>
                </c:pt>
                <c:pt idx="183">
                  <c:v>126.43</c:v>
                </c:pt>
                <c:pt idx="184">
                  <c:v>125.35250000000001</c:v>
                </c:pt>
                <c:pt idx="185">
                  <c:v>128.39250000000001</c:v>
                </c:pt>
                <c:pt idx="186">
                  <c:v>129.48249999999999</c:v>
                </c:pt>
                <c:pt idx="187">
                  <c:v>128.7175</c:v>
                </c:pt>
                <c:pt idx="188">
                  <c:v>133.48249999999999</c:v>
                </c:pt>
                <c:pt idx="189">
                  <c:v>138.11750000000001</c:v>
                </c:pt>
                <c:pt idx="190">
                  <c:v>139.875</c:v>
                </c:pt>
                <c:pt idx="191">
                  <c:v>138.61500000000001</c:v>
                </c:pt>
                <c:pt idx="192">
                  <c:v>141.435</c:v>
                </c:pt>
                <c:pt idx="193">
                  <c:v>143.16999999999999</c:v>
                </c:pt>
                <c:pt idx="194">
                  <c:v>144</c:v>
                </c:pt>
                <c:pt idx="195">
                  <c:v>152.09</c:v>
                </c:pt>
                <c:pt idx="196">
                  <c:v>156.79499999999999</c:v>
                </c:pt>
                <c:pt idx="197">
                  <c:v>152.77000000000001</c:v>
                </c:pt>
                <c:pt idx="198">
                  <c:v>161.3725</c:v>
                </c:pt>
                <c:pt idx="199">
                  <c:v>159.125</c:v>
                </c:pt>
                <c:pt idx="200">
                  <c:v>153.61750000000001</c:v>
                </c:pt>
                <c:pt idx="201">
                  <c:v>151.71250000000001</c:v>
                </c:pt>
                <c:pt idx="202">
                  <c:v>153.60499999999999</c:v>
                </c:pt>
                <c:pt idx="203">
                  <c:v>148.5025</c:v>
                </c:pt>
                <c:pt idx="204">
                  <c:v>152.6525</c:v>
                </c:pt>
                <c:pt idx="205">
                  <c:v>154.78</c:v>
                </c:pt>
                <c:pt idx="206">
                  <c:v>153.8175</c:v>
                </c:pt>
                <c:pt idx="207">
                  <c:v>152.76750000000001</c:v>
                </c:pt>
                <c:pt idx="208">
                  <c:v>153.2475</c:v>
                </c:pt>
                <c:pt idx="209">
                  <c:v>150.095</c:v>
                </c:pt>
                <c:pt idx="210">
                  <c:v>148.36750000000001</c:v>
                </c:pt>
                <c:pt idx="211">
                  <c:v>143.51249999999999</c:v>
                </c:pt>
                <c:pt idx="212">
                  <c:v>144.58500000000001</c:v>
                </c:pt>
                <c:pt idx="213">
                  <c:v>145.22999999999999</c:v>
                </c:pt>
                <c:pt idx="214">
                  <c:v>148.1225</c:v>
                </c:pt>
                <c:pt idx="215">
                  <c:v>142.6575</c:v>
                </c:pt>
                <c:pt idx="216">
                  <c:v>143.0625</c:v>
                </c:pt>
                <c:pt idx="217">
                  <c:v>137.58500000000001</c:v>
                </c:pt>
                <c:pt idx="218">
                  <c:v>136.6525</c:v>
                </c:pt>
                <c:pt idx="219">
                  <c:v>142.43</c:v>
                </c:pt>
                <c:pt idx="220">
                  <c:v>141.655</c:v>
                </c:pt>
                <c:pt idx="221">
                  <c:v>140.1575</c:v>
                </c:pt>
                <c:pt idx="222">
                  <c:v>140.6575</c:v>
                </c:pt>
                <c:pt idx="223">
                  <c:v>146.125</c:v>
                </c:pt>
                <c:pt idx="224">
                  <c:v>149.91749999999999</c:v>
                </c:pt>
                <c:pt idx="225">
                  <c:v>156.12</c:v>
                </c:pt>
                <c:pt idx="226">
                  <c:v>156.47749999999999</c:v>
                </c:pt>
                <c:pt idx="227">
                  <c:v>157</c:v>
                </c:pt>
                <c:pt idx="228">
                  <c:v>154.88</c:v>
                </c:pt>
                <c:pt idx="229">
                  <c:v>162.44499999999999</c:v>
                </c:pt>
                <c:pt idx="230">
                  <c:v>162.64500000000001</c:v>
                </c:pt>
                <c:pt idx="231">
                  <c:v>167.7825</c:v>
                </c:pt>
                <c:pt idx="232">
                  <c:v>169.69749999999999</c:v>
                </c:pt>
                <c:pt idx="233">
                  <c:v>175.7825</c:v>
                </c:pt>
                <c:pt idx="234">
                  <c:v>176.19</c:v>
                </c:pt>
                <c:pt idx="235">
                  <c:v>174.57</c:v>
                </c:pt>
                <c:pt idx="236">
                  <c:v>173.58250000000001</c:v>
                </c:pt>
                <c:pt idx="237">
                  <c:v>174.25</c:v>
                </c:pt>
                <c:pt idx="238">
                  <c:v>178.2525</c:v>
                </c:pt>
                <c:pt idx="239">
                  <c:v>180.1875</c:v>
                </c:pt>
                <c:pt idx="240">
                  <c:v>177.88499999999999</c:v>
                </c:pt>
                <c:pt idx="241">
                  <c:v>178.10249999999999</c:v>
                </c:pt>
                <c:pt idx="242">
                  <c:v>186.57249999999999</c:v>
                </c:pt>
                <c:pt idx="243">
                  <c:v>186.38749999999999</c:v>
                </c:pt>
                <c:pt idx="244">
                  <c:v>184.27250000000001</c:v>
                </c:pt>
                <c:pt idx="245">
                  <c:v>188.86750000000001</c:v>
                </c:pt>
                <c:pt idx="246">
                  <c:v>190.57249999999999</c:v>
                </c:pt>
                <c:pt idx="247">
                  <c:v>192.05500000000001</c:v>
                </c:pt>
                <c:pt idx="248">
                  <c:v>190.31</c:v>
                </c:pt>
                <c:pt idx="249">
                  <c:v>199.85</c:v>
                </c:pt>
                <c:pt idx="250">
                  <c:v>200.26750000000001</c:v>
                </c:pt>
                <c:pt idx="251">
                  <c:v>200.02500000000001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42-4AA1-81E2-6BE2A20E2934}"/>
            </c:ext>
          </c:extLst>
        </c:ser>
        <c:ser>
          <c:idx val="8"/>
          <c:order val="8"/>
          <c:tx>
            <c:strRef>
              <c:f>'stock-prices'!$J$1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'stock-prices'!$A$2:$A$253</c:f>
              <c:numCache>
                <c:formatCode>m/d/yyyy</c:formatCode>
                <c:ptCount val="252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  <c:pt idx="126">
                  <c:v>44195</c:v>
                </c:pt>
                <c:pt idx="127">
                  <c:v>44196</c:v>
                </c:pt>
                <c:pt idx="128">
                  <c:v>44200</c:v>
                </c:pt>
                <c:pt idx="129">
                  <c:v>44201</c:v>
                </c:pt>
                <c:pt idx="130">
                  <c:v>44202</c:v>
                </c:pt>
                <c:pt idx="131">
                  <c:v>44203</c:v>
                </c:pt>
                <c:pt idx="132">
                  <c:v>44204</c:v>
                </c:pt>
                <c:pt idx="133">
                  <c:v>44207</c:v>
                </c:pt>
                <c:pt idx="134">
                  <c:v>44208</c:v>
                </c:pt>
                <c:pt idx="135">
                  <c:v>44209</c:v>
                </c:pt>
                <c:pt idx="136">
                  <c:v>44210</c:v>
                </c:pt>
                <c:pt idx="137">
                  <c:v>44211</c:v>
                </c:pt>
                <c:pt idx="138">
                  <c:v>44215</c:v>
                </c:pt>
                <c:pt idx="139">
                  <c:v>44216</c:v>
                </c:pt>
                <c:pt idx="140">
                  <c:v>44217</c:v>
                </c:pt>
                <c:pt idx="141">
                  <c:v>44218</c:v>
                </c:pt>
                <c:pt idx="142">
                  <c:v>44221</c:v>
                </c:pt>
                <c:pt idx="143">
                  <c:v>44222</c:v>
                </c:pt>
                <c:pt idx="144">
                  <c:v>44223</c:v>
                </c:pt>
                <c:pt idx="145">
                  <c:v>44224</c:v>
                </c:pt>
                <c:pt idx="146">
                  <c:v>44225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44235</c:v>
                </c:pt>
                <c:pt idx="153">
                  <c:v>44236</c:v>
                </c:pt>
                <c:pt idx="154">
                  <c:v>44237</c:v>
                </c:pt>
                <c:pt idx="155">
                  <c:v>44238</c:v>
                </c:pt>
                <c:pt idx="156">
                  <c:v>44239</c:v>
                </c:pt>
                <c:pt idx="157">
                  <c:v>44243</c:v>
                </c:pt>
                <c:pt idx="158">
                  <c:v>44244</c:v>
                </c:pt>
                <c:pt idx="159">
                  <c:v>44245</c:v>
                </c:pt>
                <c:pt idx="160">
                  <c:v>44246</c:v>
                </c:pt>
                <c:pt idx="161">
                  <c:v>44249</c:v>
                </c:pt>
                <c:pt idx="162">
                  <c:v>44250</c:v>
                </c:pt>
                <c:pt idx="163">
                  <c:v>44251</c:v>
                </c:pt>
                <c:pt idx="164">
                  <c:v>44252</c:v>
                </c:pt>
                <c:pt idx="165">
                  <c:v>44253</c:v>
                </c:pt>
                <c:pt idx="166">
                  <c:v>44256</c:v>
                </c:pt>
                <c:pt idx="167">
                  <c:v>44257</c:v>
                </c:pt>
                <c:pt idx="168">
                  <c:v>44258</c:v>
                </c:pt>
                <c:pt idx="169">
                  <c:v>44259</c:v>
                </c:pt>
                <c:pt idx="170">
                  <c:v>44260</c:v>
                </c:pt>
                <c:pt idx="171">
                  <c:v>44263</c:v>
                </c:pt>
                <c:pt idx="172">
                  <c:v>44264</c:v>
                </c:pt>
                <c:pt idx="173">
                  <c:v>44265</c:v>
                </c:pt>
                <c:pt idx="174">
                  <c:v>44266</c:v>
                </c:pt>
                <c:pt idx="175">
                  <c:v>44267</c:v>
                </c:pt>
                <c:pt idx="176">
                  <c:v>44270</c:v>
                </c:pt>
                <c:pt idx="177">
                  <c:v>44271</c:v>
                </c:pt>
                <c:pt idx="178">
                  <c:v>44272</c:v>
                </c:pt>
                <c:pt idx="179">
                  <c:v>44273</c:v>
                </c:pt>
                <c:pt idx="180">
                  <c:v>44274</c:v>
                </c:pt>
                <c:pt idx="181">
                  <c:v>44277</c:v>
                </c:pt>
                <c:pt idx="182">
                  <c:v>44278</c:v>
                </c:pt>
                <c:pt idx="183">
                  <c:v>44279</c:v>
                </c:pt>
                <c:pt idx="184">
                  <c:v>44280</c:v>
                </c:pt>
                <c:pt idx="185">
                  <c:v>44281</c:v>
                </c:pt>
                <c:pt idx="186">
                  <c:v>44284</c:v>
                </c:pt>
                <c:pt idx="187">
                  <c:v>44285</c:v>
                </c:pt>
                <c:pt idx="188">
                  <c:v>44286</c:v>
                </c:pt>
                <c:pt idx="189">
                  <c:v>44287</c:v>
                </c:pt>
                <c:pt idx="190">
                  <c:v>44291</c:v>
                </c:pt>
                <c:pt idx="191">
                  <c:v>44292</c:v>
                </c:pt>
                <c:pt idx="192">
                  <c:v>44293</c:v>
                </c:pt>
                <c:pt idx="193">
                  <c:v>44294</c:v>
                </c:pt>
                <c:pt idx="194">
                  <c:v>44295</c:v>
                </c:pt>
                <c:pt idx="195">
                  <c:v>44298</c:v>
                </c:pt>
                <c:pt idx="196">
                  <c:v>44299</c:v>
                </c:pt>
                <c:pt idx="197">
                  <c:v>44300</c:v>
                </c:pt>
                <c:pt idx="198">
                  <c:v>44301</c:v>
                </c:pt>
                <c:pt idx="199">
                  <c:v>44302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44319</c:v>
                </c:pt>
                <c:pt idx="211">
                  <c:v>44320</c:v>
                </c:pt>
                <c:pt idx="212">
                  <c:v>44321</c:v>
                </c:pt>
                <c:pt idx="213">
                  <c:v>44322</c:v>
                </c:pt>
                <c:pt idx="214">
                  <c:v>44323</c:v>
                </c:pt>
                <c:pt idx="215">
                  <c:v>44326</c:v>
                </c:pt>
                <c:pt idx="216">
                  <c:v>44327</c:v>
                </c:pt>
                <c:pt idx="217">
                  <c:v>44328</c:v>
                </c:pt>
                <c:pt idx="218">
                  <c:v>44329</c:v>
                </c:pt>
                <c:pt idx="219">
                  <c:v>44330</c:v>
                </c:pt>
                <c:pt idx="220">
                  <c:v>44333</c:v>
                </c:pt>
                <c:pt idx="221">
                  <c:v>44334</c:v>
                </c:pt>
                <c:pt idx="222">
                  <c:v>44335</c:v>
                </c:pt>
                <c:pt idx="223">
                  <c:v>44336</c:v>
                </c:pt>
                <c:pt idx="224">
                  <c:v>44337</c:v>
                </c:pt>
                <c:pt idx="225">
                  <c:v>44340</c:v>
                </c:pt>
                <c:pt idx="226">
                  <c:v>44341</c:v>
                </c:pt>
                <c:pt idx="227">
                  <c:v>44342</c:v>
                </c:pt>
                <c:pt idx="228">
                  <c:v>44343</c:v>
                </c:pt>
                <c:pt idx="229">
                  <c:v>44344</c:v>
                </c:pt>
                <c:pt idx="230">
                  <c:v>44348</c:v>
                </c:pt>
                <c:pt idx="231">
                  <c:v>44349</c:v>
                </c:pt>
                <c:pt idx="232">
                  <c:v>44350</c:v>
                </c:pt>
                <c:pt idx="233">
                  <c:v>44351</c:v>
                </c:pt>
                <c:pt idx="234">
                  <c:v>44354</c:v>
                </c:pt>
                <c:pt idx="235">
                  <c:v>44355</c:v>
                </c:pt>
                <c:pt idx="236">
                  <c:v>44356</c:v>
                </c:pt>
                <c:pt idx="237">
                  <c:v>44357</c:v>
                </c:pt>
                <c:pt idx="238">
                  <c:v>44358</c:v>
                </c:pt>
                <c:pt idx="239">
                  <c:v>44361</c:v>
                </c:pt>
                <c:pt idx="240">
                  <c:v>44362</c:v>
                </c:pt>
                <c:pt idx="241">
                  <c:v>44363</c:v>
                </c:pt>
                <c:pt idx="242">
                  <c:v>44364</c:v>
                </c:pt>
                <c:pt idx="243">
                  <c:v>44365</c:v>
                </c:pt>
                <c:pt idx="244">
                  <c:v>44368</c:v>
                </c:pt>
                <c:pt idx="245">
                  <c:v>44369</c:v>
                </c:pt>
                <c:pt idx="246">
                  <c:v>44370</c:v>
                </c:pt>
                <c:pt idx="247">
                  <c:v>44371</c:v>
                </c:pt>
                <c:pt idx="248">
                  <c:v>44372</c:v>
                </c:pt>
                <c:pt idx="249">
                  <c:v>44375</c:v>
                </c:pt>
                <c:pt idx="250">
                  <c:v>44376</c:v>
                </c:pt>
                <c:pt idx="251">
                  <c:v>44377</c:v>
                </c:pt>
              </c:numCache>
            </c:numRef>
          </c:cat>
          <c:val>
            <c:numRef>
              <c:f>'stock-prices'!$J$2:$J$253</c:f>
              <c:numCache>
                <c:formatCode>General</c:formatCode>
                <c:ptCount val="252"/>
                <c:pt idx="0">
                  <c:v>3115.86</c:v>
                </c:pt>
                <c:pt idx="1">
                  <c:v>3130.01</c:v>
                </c:pt>
                <c:pt idx="2">
                  <c:v>3179.72</c:v>
                </c:pt>
                <c:pt idx="3">
                  <c:v>3145.32</c:v>
                </c:pt>
                <c:pt idx="4">
                  <c:v>3169.94</c:v>
                </c:pt>
                <c:pt idx="5">
                  <c:v>3152.05</c:v>
                </c:pt>
                <c:pt idx="6">
                  <c:v>3185.04</c:v>
                </c:pt>
                <c:pt idx="7">
                  <c:v>3155.22</c:v>
                </c:pt>
                <c:pt idx="8">
                  <c:v>3197.52</c:v>
                </c:pt>
                <c:pt idx="9">
                  <c:v>3226.56</c:v>
                </c:pt>
                <c:pt idx="10">
                  <c:v>3215.57</c:v>
                </c:pt>
                <c:pt idx="11">
                  <c:v>3224.73</c:v>
                </c:pt>
                <c:pt idx="12">
                  <c:v>3251.84</c:v>
                </c:pt>
                <c:pt idx="13">
                  <c:v>3257.3</c:v>
                </c:pt>
                <c:pt idx="14">
                  <c:v>3276.02</c:v>
                </c:pt>
                <c:pt idx="15">
                  <c:v>3235.66</c:v>
                </c:pt>
                <c:pt idx="16">
                  <c:v>3215.63</c:v>
                </c:pt>
                <c:pt idx="17">
                  <c:v>3239.41</c:v>
                </c:pt>
                <c:pt idx="18">
                  <c:v>3218.44</c:v>
                </c:pt>
                <c:pt idx="19">
                  <c:v>3258.44</c:v>
                </c:pt>
                <c:pt idx="20">
                  <c:v>3246.22</c:v>
                </c:pt>
                <c:pt idx="21">
                  <c:v>3271.12</c:v>
                </c:pt>
                <c:pt idx="22">
                  <c:v>3294.61</c:v>
                </c:pt>
                <c:pt idx="23">
                  <c:v>3306.51</c:v>
                </c:pt>
                <c:pt idx="24">
                  <c:v>3327.77</c:v>
                </c:pt>
                <c:pt idx="25">
                  <c:v>3349.16</c:v>
                </c:pt>
                <c:pt idx="26">
                  <c:v>3351.28</c:v>
                </c:pt>
                <c:pt idx="27">
                  <c:v>3360.47</c:v>
                </c:pt>
                <c:pt idx="28">
                  <c:v>3333.69</c:v>
                </c:pt>
                <c:pt idx="29">
                  <c:v>3380.35</c:v>
                </c:pt>
                <c:pt idx="30">
                  <c:v>3373.43</c:v>
                </c:pt>
                <c:pt idx="31">
                  <c:v>3372.85</c:v>
                </c:pt>
                <c:pt idx="32">
                  <c:v>3381.99</c:v>
                </c:pt>
                <c:pt idx="33">
                  <c:v>3389.78</c:v>
                </c:pt>
                <c:pt idx="34">
                  <c:v>3374.85</c:v>
                </c:pt>
                <c:pt idx="35">
                  <c:v>3385.51</c:v>
                </c:pt>
                <c:pt idx="36">
                  <c:v>3397.16</c:v>
                </c:pt>
                <c:pt idx="37">
                  <c:v>3431.28</c:v>
                </c:pt>
                <c:pt idx="38">
                  <c:v>3443.62</c:v>
                </c:pt>
                <c:pt idx="39">
                  <c:v>3478.73</c:v>
                </c:pt>
                <c:pt idx="40">
                  <c:v>3484.55</c:v>
                </c:pt>
                <c:pt idx="41">
                  <c:v>3508.01</c:v>
                </c:pt>
                <c:pt idx="42">
                  <c:v>3500.31</c:v>
                </c:pt>
                <c:pt idx="43">
                  <c:v>3526.65</c:v>
                </c:pt>
                <c:pt idx="44">
                  <c:v>3580.84</c:v>
                </c:pt>
                <c:pt idx="45">
                  <c:v>3455.06</c:v>
                </c:pt>
                <c:pt idx="46">
                  <c:v>3426.96</c:v>
                </c:pt>
                <c:pt idx="47">
                  <c:v>3331.84</c:v>
                </c:pt>
                <c:pt idx="48">
                  <c:v>3398.96</c:v>
                </c:pt>
                <c:pt idx="49">
                  <c:v>3339.19</c:v>
                </c:pt>
                <c:pt idx="50">
                  <c:v>3340.97</c:v>
                </c:pt>
                <c:pt idx="51">
                  <c:v>3383.54</c:v>
                </c:pt>
                <c:pt idx="52">
                  <c:v>3401.2</c:v>
                </c:pt>
                <c:pt idx="53">
                  <c:v>3385.49</c:v>
                </c:pt>
                <c:pt idx="54">
                  <c:v>3357.01</c:v>
                </c:pt>
                <c:pt idx="55">
                  <c:v>3319.47</c:v>
                </c:pt>
                <c:pt idx="56">
                  <c:v>3281.06</c:v>
                </c:pt>
                <c:pt idx="57">
                  <c:v>3315.57</c:v>
                </c:pt>
                <c:pt idx="58">
                  <c:v>3236.92</c:v>
                </c:pt>
                <c:pt idx="59">
                  <c:v>3246.59</c:v>
                </c:pt>
                <c:pt idx="60">
                  <c:v>3298.46</c:v>
                </c:pt>
                <c:pt idx="61">
                  <c:v>3351.6</c:v>
                </c:pt>
                <c:pt idx="62">
                  <c:v>3335.47</c:v>
                </c:pt>
                <c:pt idx="63">
                  <c:v>3363</c:v>
                </c:pt>
                <c:pt idx="64">
                  <c:v>3380.8</c:v>
                </c:pt>
                <c:pt idx="65">
                  <c:v>3348.42</c:v>
                </c:pt>
                <c:pt idx="66">
                  <c:v>3408.6</c:v>
                </c:pt>
                <c:pt idx="67">
                  <c:v>3360.97</c:v>
                </c:pt>
                <c:pt idx="68">
                  <c:v>3419.44</c:v>
                </c:pt>
                <c:pt idx="69">
                  <c:v>3446.83</c:v>
                </c:pt>
                <c:pt idx="70">
                  <c:v>3477.14</c:v>
                </c:pt>
                <c:pt idx="71">
                  <c:v>3534.22</c:v>
                </c:pt>
                <c:pt idx="72">
                  <c:v>3511.93</c:v>
                </c:pt>
                <c:pt idx="73">
                  <c:v>3488.67</c:v>
                </c:pt>
                <c:pt idx="74">
                  <c:v>3483.34</c:v>
                </c:pt>
                <c:pt idx="75">
                  <c:v>3483.81</c:v>
                </c:pt>
                <c:pt idx="76">
                  <c:v>3426.92</c:v>
                </c:pt>
                <c:pt idx="77">
                  <c:v>3443.12</c:v>
                </c:pt>
                <c:pt idx="78">
                  <c:v>3435.56</c:v>
                </c:pt>
                <c:pt idx="79">
                  <c:v>3453.49</c:v>
                </c:pt>
                <c:pt idx="80">
                  <c:v>3465.39</c:v>
                </c:pt>
                <c:pt idx="81">
                  <c:v>3400.97</c:v>
                </c:pt>
                <c:pt idx="82">
                  <c:v>3390.68</c:v>
                </c:pt>
                <c:pt idx="83">
                  <c:v>3271.03</c:v>
                </c:pt>
                <c:pt idx="84">
                  <c:v>3310.11</c:v>
                </c:pt>
                <c:pt idx="85">
                  <c:v>3269.96</c:v>
                </c:pt>
                <c:pt idx="86">
                  <c:v>3310.24</c:v>
                </c:pt>
                <c:pt idx="87">
                  <c:v>3369.16</c:v>
                </c:pt>
                <c:pt idx="88">
                  <c:v>3443.44</c:v>
                </c:pt>
                <c:pt idx="89">
                  <c:v>3510.45</c:v>
                </c:pt>
                <c:pt idx="90">
                  <c:v>3509.44</c:v>
                </c:pt>
                <c:pt idx="91">
                  <c:v>3550.5</c:v>
                </c:pt>
                <c:pt idx="92">
                  <c:v>3545.53</c:v>
                </c:pt>
                <c:pt idx="93">
                  <c:v>3572.66</c:v>
                </c:pt>
                <c:pt idx="94">
                  <c:v>3537.01</c:v>
                </c:pt>
                <c:pt idx="95">
                  <c:v>3585.15</c:v>
                </c:pt>
                <c:pt idx="96">
                  <c:v>3626.91</c:v>
                </c:pt>
                <c:pt idx="97">
                  <c:v>3609.53</c:v>
                </c:pt>
                <c:pt idx="98">
                  <c:v>3567.79</c:v>
                </c:pt>
                <c:pt idx="99">
                  <c:v>3581.87</c:v>
                </c:pt>
                <c:pt idx="100">
                  <c:v>3557.54</c:v>
                </c:pt>
                <c:pt idx="101">
                  <c:v>3577.59</c:v>
                </c:pt>
                <c:pt idx="102">
                  <c:v>3635.41</c:v>
                </c:pt>
                <c:pt idx="103">
                  <c:v>3629.65</c:v>
                </c:pt>
                <c:pt idx="104">
                  <c:v>3638.35</c:v>
                </c:pt>
                <c:pt idx="105">
                  <c:v>3621.63</c:v>
                </c:pt>
                <c:pt idx="106">
                  <c:v>3662.45</c:v>
                </c:pt>
                <c:pt idx="107">
                  <c:v>3669.01</c:v>
                </c:pt>
                <c:pt idx="108">
                  <c:v>3666.72</c:v>
                </c:pt>
                <c:pt idx="109">
                  <c:v>3699.12</c:v>
                </c:pt>
                <c:pt idx="110">
                  <c:v>3691.96</c:v>
                </c:pt>
                <c:pt idx="111">
                  <c:v>3702.25</c:v>
                </c:pt>
                <c:pt idx="112">
                  <c:v>3672.82</c:v>
                </c:pt>
                <c:pt idx="113">
                  <c:v>3668.1</c:v>
                </c:pt>
                <c:pt idx="114">
                  <c:v>3663.46</c:v>
                </c:pt>
                <c:pt idx="115">
                  <c:v>3647.49</c:v>
                </c:pt>
                <c:pt idx="116">
                  <c:v>3694.62</c:v>
                </c:pt>
                <c:pt idx="117">
                  <c:v>3701.17</c:v>
                </c:pt>
                <c:pt idx="118">
                  <c:v>3722.48</c:v>
                </c:pt>
                <c:pt idx="119">
                  <c:v>3709.41</c:v>
                </c:pt>
                <c:pt idx="120">
                  <c:v>3694.92</c:v>
                </c:pt>
                <c:pt idx="121">
                  <c:v>3687.26</c:v>
                </c:pt>
                <c:pt idx="122">
                  <c:v>3690.01</c:v>
                </c:pt>
                <c:pt idx="123">
                  <c:v>3703.06</c:v>
                </c:pt>
                <c:pt idx="124">
                  <c:v>3735.36</c:v>
                </c:pt>
                <c:pt idx="125">
                  <c:v>3727.04</c:v>
                </c:pt>
                <c:pt idx="126">
                  <c:v>3732.04</c:v>
                </c:pt>
                <c:pt idx="127">
                  <c:v>3756.07</c:v>
                </c:pt>
                <c:pt idx="128">
                  <c:v>3700.65</c:v>
                </c:pt>
                <c:pt idx="129">
                  <c:v>3726.86</c:v>
                </c:pt>
                <c:pt idx="130">
                  <c:v>3748.14</c:v>
                </c:pt>
                <c:pt idx="131">
                  <c:v>3803.79</c:v>
                </c:pt>
                <c:pt idx="132">
                  <c:v>3824.68</c:v>
                </c:pt>
                <c:pt idx="133">
                  <c:v>3799.61</c:v>
                </c:pt>
                <c:pt idx="134">
                  <c:v>3801.19</c:v>
                </c:pt>
                <c:pt idx="135">
                  <c:v>3809.84</c:v>
                </c:pt>
                <c:pt idx="136">
                  <c:v>3795.54</c:v>
                </c:pt>
                <c:pt idx="137">
                  <c:v>3768.25</c:v>
                </c:pt>
                <c:pt idx="138">
                  <c:v>3798.91</c:v>
                </c:pt>
                <c:pt idx="139">
                  <c:v>3851.85</c:v>
                </c:pt>
                <c:pt idx="140">
                  <c:v>3853.07</c:v>
                </c:pt>
                <c:pt idx="141">
                  <c:v>3841.47</c:v>
                </c:pt>
                <c:pt idx="142">
                  <c:v>3855.36</c:v>
                </c:pt>
                <c:pt idx="143">
                  <c:v>3849.62</c:v>
                </c:pt>
                <c:pt idx="144">
                  <c:v>3750.77</c:v>
                </c:pt>
                <c:pt idx="145">
                  <c:v>3787.38</c:v>
                </c:pt>
                <c:pt idx="146">
                  <c:v>3714.24</c:v>
                </c:pt>
                <c:pt idx="147">
                  <c:v>3773.86</c:v>
                </c:pt>
                <c:pt idx="148">
                  <c:v>3826.31</c:v>
                </c:pt>
                <c:pt idx="149">
                  <c:v>3830.17</c:v>
                </c:pt>
                <c:pt idx="150">
                  <c:v>3871.74</c:v>
                </c:pt>
                <c:pt idx="151">
                  <c:v>3886.83</c:v>
                </c:pt>
                <c:pt idx="152">
                  <c:v>3915.59</c:v>
                </c:pt>
                <c:pt idx="153">
                  <c:v>3911.23</c:v>
                </c:pt>
                <c:pt idx="154">
                  <c:v>3909.88</c:v>
                </c:pt>
                <c:pt idx="155">
                  <c:v>3916.38</c:v>
                </c:pt>
                <c:pt idx="156">
                  <c:v>3934.83</c:v>
                </c:pt>
                <c:pt idx="157">
                  <c:v>3932.59</c:v>
                </c:pt>
                <c:pt idx="158">
                  <c:v>3931.33</c:v>
                </c:pt>
                <c:pt idx="159">
                  <c:v>3913.97</c:v>
                </c:pt>
                <c:pt idx="160">
                  <c:v>3906.71</c:v>
                </c:pt>
                <c:pt idx="161">
                  <c:v>3876.5</c:v>
                </c:pt>
                <c:pt idx="162">
                  <c:v>3881.37</c:v>
                </c:pt>
                <c:pt idx="163">
                  <c:v>3925.43</c:v>
                </c:pt>
                <c:pt idx="164">
                  <c:v>3829.34</c:v>
                </c:pt>
                <c:pt idx="165">
                  <c:v>3811.15</c:v>
                </c:pt>
                <c:pt idx="166">
                  <c:v>3901.82</c:v>
                </c:pt>
                <c:pt idx="167">
                  <c:v>3870.29</c:v>
                </c:pt>
                <c:pt idx="168">
                  <c:v>3819.72</c:v>
                </c:pt>
                <c:pt idx="169">
                  <c:v>3768.47</c:v>
                </c:pt>
                <c:pt idx="170">
                  <c:v>3841.94</c:v>
                </c:pt>
                <c:pt idx="171">
                  <c:v>3821.35</c:v>
                </c:pt>
                <c:pt idx="172">
                  <c:v>3875.44</c:v>
                </c:pt>
                <c:pt idx="173">
                  <c:v>3898.81</c:v>
                </c:pt>
                <c:pt idx="174">
                  <c:v>3939.34</c:v>
                </c:pt>
                <c:pt idx="175">
                  <c:v>3943.34</c:v>
                </c:pt>
                <c:pt idx="176">
                  <c:v>3968.94</c:v>
                </c:pt>
                <c:pt idx="177">
                  <c:v>3962.71</c:v>
                </c:pt>
                <c:pt idx="178">
                  <c:v>3974.12</c:v>
                </c:pt>
                <c:pt idx="179">
                  <c:v>3915.46</c:v>
                </c:pt>
                <c:pt idx="180">
                  <c:v>3913.1</c:v>
                </c:pt>
                <c:pt idx="181">
                  <c:v>3940.59</c:v>
                </c:pt>
                <c:pt idx="182">
                  <c:v>3910.52</c:v>
                </c:pt>
                <c:pt idx="183">
                  <c:v>3889.14</c:v>
                </c:pt>
                <c:pt idx="184">
                  <c:v>3909.52</c:v>
                </c:pt>
                <c:pt idx="185">
                  <c:v>3974.54</c:v>
                </c:pt>
                <c:pt idx="186">
                  <c:v>3971.09</c:v>
                </c:pt>
                <c:pt idx="187">
                  <c:v>3958.55</c:v>
                </c:pt>
                <c:pt idx="188">
                  <c:v>3972.89</c:v>
                </c:pt>
                <c:pt idx="189">
                  <c:v>4019.87</c:v>
                </c:pt>
                <c:pt idx="190">
                  <c:v>4077.91</c:v>
                </c:pt>
                <c:pt idx="191">
                  <c:v>4073.94</c:v>
                </c:pt>
                <c:pt idx="192">
                  <c:v>4079.95</c:v>
                </c:pt>
                <c:pt idx="193">
                  <c:v>4097.17</c:v>
                </c:pt>
                <c:pt idx="194">
                  <c:v>4128.8</c:v>
                </c:pt>
                <c:pt idx="195">
                  <c:v>4127.99</c:v>
                </c:pt>
                <c:pt idx="196">
                  <c:v>4141.59</c:v>
                </c:pt>
                <c:pt idx="197">
                  <c:v>4124.66</c:v>
                </c:pt>
                <c:pt idx="198">
                  <c:v>4170.42</c:v>
                </c:pt>
                <c:pt idx="199">
                  <c:v>4185.47</c:v>
                </c:pt>
                <c:pt idx="200">
                  <c:v>4163.26</c:v>
                </c:pt>
                <c:pt idx="201">
                  <c:v>4134.9399999999996</c:v>
                </c:pt>
                <c:pt idx="202">
                  <c:v>4173.42</c:v>
                </c:pt>
                <c:pt idx="203">
                  <c:v>4134.9799999999996</c:v>
                </c:pt>
                <c:pt idx="204">
                  <c:v>4180.17</c:v>
                </c:pt>
                <c:pt idx="205">
                  <c:v>4187.62</c:v>
                </c:pt>
                <c:pt idx="206">
                  <c:v>4186.72</c:v>
                </c:pt>
                <c:pt idx="207">
                  <c:v>4183.18</c:v>
                </c:pt>
                <c:pt idx="208">
                  <c:v>4211.47</c:v>
                </c:pt>
                <c:pt idx="209">
                  <c:v>4181.17</c:v>
                </c:pt>
                <c:pt idx="210">
                  <c:v>4192.66</c:v>
                </c:pt>
                <c:pt idx="211">
                  <c:v>4164.66</c:v>
                </c:pt>
                <c:pt idx="212">
                  <c:v>4167.59</c:v>
                </c:pt>
                <c:pt idx="213">
                  <c:v>4201.62</c:v>
                </c:pt>
                <c:pt idx="214">
                  <c:v>4232.6000000000004</c:v>
                </c:pt>
                <c:pt idx="215">
                  <c:v>4188.43</c:v>
                </c:pt>
                <c:pt idx="216">
                  <c:v>4152.1000000000004</c:v>
                </c:pt>
                <c:pt idx="217">
                  <c:v>4063.04</c:v>
                </c:pt>
                <c:pt idx="218">
                  <c:v>4112.5</c:v>
                </c:pt>
                <c:pt idx="219">
                  <c:v>4173.8500000000004</c:v>
                </c:pt>
                <c:pt idx="220">
                  <c:v>4163.29</c:v>
                </c:pt>
                <c:pt idx="221">
                  <c:v>4127.83</c:v>
                </c:pt>
                <c:pt idx="222">
                  <c:v>4115.68</c:v>
                </c:pt>
                <c:pt idx="223">
                  <c:v>4159.12</c:v>
                </c:pt>
                <c:pt idx="224">
                  <c:v>4155.8599999999997</c:v>
                </c:pt>
                <c:pt idx="225">
                  <c:v>4197.05</c:v>
                </c:pt>
                <c:pt idx="226">
                  <c:v>4188.13</c:v>
                </c:pt>
                <c:pt idx="227">
                  <c:v>4195.99</c:v>
                </c:pt>
                <c:pt idx="228">
                  <c:v>4200.88</c:v>
                </c:pt>
                <c:pt idx="229">
                  <c:v>4204.1099999999997</c:v>
                </c:pt>
                <c:pt idx="230">
                  <c:v>4202.04</c:v>
                </c:pt>
                <c:pt idx="231">
                  <c:v>4208.12</c:v>
                </c:pt>
                <c:pt idx="232">
                  <c:v>4192.8500000000004</c:v>
                </c:pt>
                <c:pt idx="233">
                  <c:v>4229.8900000000003</c:v>
                </c:pt>
                <c:pt idx="234">
                  <c:v>4226.5200000000004</c:v>
                </c:pt>
                <c:pt idx="235">
                  <c:v>4227.26</c:v>
                </c:pt>
                <c:pt idx="236">
                  <c:v>4219.55</c:v>
                </c:pt>
                <c:pt idx="237">
                  <c:v>4239.18</c:v>
                </c:pt>
                <c:pt idx="238">
                  <c:v>4247.4399999999996</c:v>
                </c:pt>
                <c:pt idx="239">
                  <c:v>4255.1499999999996</c:v>
                </c:pt>
                <c:pt idx="240">
                  <c:v>4246.59</c:v>
                </c:pt>
                <c:pt idx="241">
                  <c:v>4223.7</c:v>
                </c:pt>
                <c:pt idx="242">
                  <c:v>4221.8599999999997</c:v>
                </c:pt>
                <c:pt idx="243">
                  <c:v>4166.45</c:v>
                </c:pt>
                <c:pt idx="244">
                  <c:v>4224.79</c:v>
                </c:pt>
                <c:pt idx="245">
                  <c:v>4246.4399999999996</c:v>
                </c:pt>
                <c:pt idx="246">
                  <c:v>4241.84</c:v>
                </c:pt>
                <c:pt idx="247">
                  <c:v>4266.49</c:v>
                </c:pt>
                <c:pt idx="248">
                  <c:v>4280.7</c:v>
                </c:pt>
                <c:pt idx="249">
                  <c:v>4290.6099999999997</c:v>
                </c:pt>
                <c:pt idx="250">
                  <c:v>4291.8</c:v>
                </c:pt>
                <c:pt idx="251">
                  <c:v>4297.5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42-4AA1-81E2-6BE2A20E2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222320"/>
        <c:axId val="959207344"/>
      </c:lineChart>
      <c:dateAx>
        <c:axId val="959222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959207344"/>
        <c:crosses val="autoZero"/>
        <c:auto val="1"/>
        <c:lblOffset val="100"/>
        <c:baseTimeUnit val="days"/>
      </c:dateAx>
      <c:valAx>
        <c:axId val="959207344"/>
        <c:scaling>
          <c:logBase val="10"/>
          <c:orientation val="minMax"/>
          <c:max val="300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9592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/>
              <a:t>Risk (</a:t>
            </a:r>
            <a:r>
              <a:rPr lang="en-US" i="1"/>
              <a:t>IVX</a:t>
            </a:r>
            <a:r>
              <a:rPr lang="en-US"/>
              <a:t>) vs Return (</a:t>
            </a:r>
            <a:r>
              <a:rPr lang="en-US" i="1"/>
              <a:t>APY</a:t>
            </a:r>
            <a:r>
              <a:rPr lang="en-US"/>
              <a:t>) of all instruments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Sheet3!$A$12</c:f>
              <c:strCache>
                <c:ptCount val="1"/>
                <c:pt idx="0">
                  <c:v>IVX_avg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7FF6171-E975-4346-BE06-B3BD2B8D35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B84-4492-9B94-F84F16C6E0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BEBB5A-FEA1-45A5-834A-326995E73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B84-4492-9B94-F84F16C6E0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367CA4-797A-481F-9087-FB8C9BF475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B84-4492-9B94-F84F16C6E0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50F447-D98A-489B-BBE9-E7421A2F7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B84-4492-9B94-F84F16C6E0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6BAD08-FFAF-46FF-AB97-EB2A9BBB54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B84-4492-9B94-F84F16C6E03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E431829-56B1-46AA-BDC3-FC9367E30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B84-4492-9B94-F84F16C6E03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403293-87A6-4F52-A7C7-3E3590DA7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B84-4492-9B94-F84F16C6E03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C3649D9-3D92-4DB9-AE8B-76820CFF2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B84-4492-9B94-F84F16C6E03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135C99D-0B02-484A-B2FA-2750C38C76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B84-4492-9B94-F84F16C6E0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Sheet3!$B$12:$J$12</c:f>
              <c:numCache>
                <c:formatCode>General</c:formatCode>
                <c:ptCount val="9"/>
                <c:pt idx="0">
                  <c:v>0.34921335956349209</c:v>
                </c:pt>
                <c:pt idx="1">
                  <c:v>0.30250307099206364</c:v>
                </c:pt>
                <c:pt idx="2">
                  <c:v>0.35013988373015886</c:v>
                </c:pt>
                <c:pt idx="3">
                  <c:v>0.30482811134920634</c:v>
                </c:pt>
                <c:pt idx="4">
                  <c:v>0.36927863948412692</c:v>
                </c:pt>
                <c:pt idx="5">
                  <c:v>0.4049970269047618</c:v>
                </c:pt>
                <c:pt idx="6">
                  <c:v>0.44239458464285725</c:v>
                </c:pt>
                <c:pt idx="7">
                  <c:v>0.21622216714285736</c:v>
                </c:pt>
                <c:pt idx="8">
                  <c:v>0.26216633781746029</c:v>
                </c:pt>
              </c:numCache>
            </c:numRef>
          </c:xVal>
          <c:yVal>
            <c:numRef>
              <c:f>Sheet3!$B$13:$J$13</c:f>
              <c:numCache>
                <c:formatCode>General</c:formatCode>
                <c:ptCount val="9"/>
                <c:pt idx="0">
                  <c:v>0.40852725372694187</c:v>
                </c:pt>
                <c:pt idx="1">
                  <c:v>0.28020425642380536</c:v>
                </c:pt>
                <c:pt idx="2">
                  <c:v>0.17817917857924892</c:v>
                </c:pt>
                <c:pt idx="3">
                  <c:v>0.5555344665335975</c:v>
                </c:pt>
                <c:pt idx="4">
                  <c:v>0.38099067139296638</c:v>
                </c:pt>
                <c:pt idx="5">
                  <c:v>8.4026323230687969E-2</c:v>
                </c:pt>
                <c:pt idx="6">
                  <c:v>0.74141254807603219</c:v>
                </c:pt>
                <c:pt idx="7">
                  <c:v>0.32152826067238355</c:v>
                </c:pt>
                <c:pt idx="8">
                  <c:v>0.34779840013356594</c:v>
                </c:pt>
              </c:numCache>
            </c:numRef>
          </c:yVal>
          <c:bubbleSize>
            <c:numRef>
              <c:f>Sheet3!$B$13:$J$13</c:f>
              <c:numCache>
                <c:formatCode>General</c:formatCode>
                <c:ptCount val="9"/>
                <c:pt idx="0">
                  <c:v>0.40852725372694187</c:v>
                </c:pt>
                <c:pt idx="1">
                  <c:v>0.28020425642380536</c:v>
                </c:pt>
                <c:pt idx="2">
                  <c:v>0.17817917857924892</c:v>
                </c:pt>
                <c:pt idx="3">
                  <c:v>0.5555344665335975</c:v>
                </c:pt>
                <c:pt idx="4">
                  <c:v>0.38099067139296638</c:v>
                </c:pt>
                <c:pt idx="5">
                  <c:v>8.4026323230687969E-2</c:v>
                </c:pt>
                <c:pt idx="6">
                  <c:v>0.74141254807603219</c:v>
                </c:pt>
                <c:pt idx="7">
                  <c:v>0.32152826067238355</c:v>
                </c:pt>
                <c:pt idx="8">
                  <c:v>0.34779840013356594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Sheet3!$B$11:$J$11</c15:f>
                <c15:dlblRangeCache>
                  <c:ptCount val="9"/>
                  <c:pt idx="0">
                    <c:v>AAPL</c:v>
                  </c:pt>
                  <c:pt idx="1">
                    <c:v>MSFT</c:v>
                  </c:pt>
                  <c:pt idx="2">
                    <c:v>AMZN</c:v>
                  </c:pt>
                  <c:pt idx="3">
                    <c:v>GOOG</c:v>
                  </c:pt>
                  <c:pt idx="4">
                    <c:v>META</c:v>
                  </c:pt>
                  <c:pt idx="5">
                    <c:v>NFLX</c:v>
                  </c:pt>
                  <c:pt idx="6">
                    <c:v>NVDA</c:v>
                  </c:pt>
                  <c:pt idx="7">
                    <c:v>SPX</c:v>
                  </c:pt>
                  <c:pt idx="8">
                    <c:v>NDX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B84-4492-9B94-F84F16C6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75072351"/>
        <c:axId val="75049887"/>
      </c:bubbleChart>
      <c:valAx>
        <c:axId val="7507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/>
                  <a:t>Implied Volatility Mean (Call+Put) </a:t>
                </a:r>
                <a:r>
                  <a:rPr lang="en-US" i="1"/>
                  <a:t>IVX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5049887"/>
        <c:crosses val="autoZero"/>
        <c:crossBetween val="midCat"/>
      </c:valAx>
      <c:valAx>
        <c:axId val="750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/>
                  <a:t>Annualized Percentage Yield </a:t>
                </a:r>
                <a:r>
                  <a:rPr lang="en-US" i="1"/>
                  <a:t>APY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507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190499</xdr:rowOff>
    </xdr:from>
    <xdr:to>
      <xdr:col>7</xdr:col>
      <xdr:colOff>257176</xdr:colOff>
      <xdr:row>28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CABAE6-FAAB-031A-3990-2E19A5A69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10</xdr:row>
      <xdr:rowOff>114299</xdr:rowOff>
    </xdr:from>
    <xdr:to>
      <xdr:col>15</xdr:col>
      <xdr:colOff>266701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4E61C-0882-4678-B2D6-7EA8F6420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1</xdr:row>
      <xdr:rowOff>0</xdr:rowOff>
    </xdr:from>
    <xdr:to>
      <xdr:col>14</xdr:col>
      <xdr:colOff>447675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09253-A593-C3CE-D6F1-6566AC672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595032</xdr:colOff>
      <xdr:row>11</xdr:row>
      <xdr:rowOff>142874</xdr:rowOff>
    </xdr:from>
    <xdr:to>
      <xdr:col>26</xdr:col>
      <xdr:colOff>409014</xdr:colOff>
      <xdr:row>32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93DAC-324F-5FA0-DA1A-B0478D90F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Чураков Виталий" refreshedDate="44924.644752777778" createdVersion="8" refreshedVersion="8" minRefreshableVersion="3" recordCount="252" xr:uid="{825729F4-F4C2-42EC-82EE-CC0B66A4F3E2}">
  <cacheSource type="worksheet">
    <worksheetSource name="table_stock_prices[[AAPL]:[Year]]"/>
  </cacheSource>
  <cacheFields count="20">
    <cacheField name="AAPL" numFmtId="0">
      <sharedItems containsSemiMixedTypes="0" containsString="0" containsNumber="1" minValue="91.027500000000003" maxValue="143.16"/>
    </cacheField>
    <cacheField name="AMZN" numFmtId="0">
      <sharedItems containsSemiMixedTypes="0" containsString="0" containsNumber="1" minValue="143.935" maxValue="176.57249999999999"/>
    </cacheField>
    <cacheField name="FB" numFmtId="0">
      <sharedItems containsSemiMixedTypes="0" containsString="0" containsNumber="1" minValue="230.12" maxValue="355.64"/>
    </cacheField>
    <cacheField name="GOOG" numFmtId="0">
      <sharedItems containsSemiMixedTypes="0" containsString="0" containsNumber="1" minValue="70.760499999999993" maxValue="127.282"/>
    </cacheField>
    <cacheField name="MSFT" numFmtId="0">
      <sharedItems containsSemiMixedTypes="0" containsString="0" containsNumber="1" minValue="200.39" maxValue="271.39999999999998"/>
    </cacheField>
    <cacheField name="NDX" numFmtId="0">
      <sharedItems containsSemiMixedTypes="0" containsString="0" containsNumber="1" minValue="10279.200000000001" maxValue="14572.7"/>
    </cacheField>
    <cacheField name="NFLX" numFmtId="0">
      <sharedItems containsSemiMixedTypes="0" containsString="0" containsNumber="1" minValue="466.93" maxValue="586.34"/>
    </cacheField>
    <cacheField name="NVDA" numFmtId="0">
      <sharedItems containsSemiMixedTypes="0" containsString="0" containsNumber="1" minValue="95.3" maxValue="200.26750000000001"/>
    </cacheField>
    <cacheField name="SPX" numFmtId="0">
      <sharedItems containsSemiMixedTypes="0" containsString="0" containsNumber="1" minValue="3115.86" maxValue="4297.5"/>
    </cacheField>
    <cacheField name="AAPL_log" numFmtId="0">
      <sharedItems containsSemiMixedTypes="0" containsString="0" containsNumber="1" minValue="-8.3447788086026042E-2" maxValue="9.9563518858273095E-2"/>
    </cacheField>
    <cacheField name="AMZN_log" numFmtId="0">
      <sharedItems containsSemiMixedTypes="0" containsString="0" containsNumber="1" minValue="-5.5995263969622976E-2" maxValue="7.6308296965486008E-2"/>
    </cacheField>
    <cacheField name="FB_log" numFmtId="0">
      <sharedItems containsSemiMixedTypes="0" containsString="0" containsNumber="1" minValue="-6.5177308365975684E-2" maxValue="7.9944120657366433E-2"/>
    </cacheField>
    <cacheField name="GOOG_log" numFmtId="0">
      <sharedItems containsSemiMixedTypes="0" containsString="0" containsNumber="1" minValue="-5.6178416480880698E-2" maxValue="7.1353408621301739E-2" count="252">
        <n v="0"/>
        <n v="1.8369368018455862E-2"/>
        <n v="2.0943827854356292E-2"/>
        <n v="-7.0582941662012582E-3"/>
        <n v="7.2589025220060055E-3"/>
        <n v="9.9701855827307641E-3"/>
        <n v="2.0146583597529379E-2"/>
        <n v="-1.9915106541939929E-2"/>
        <n v="6.0952988322155012E-3"/>
        <n v="-4.574494995222206E-3"/>
        <n v="2.8763329458393562E-3"/>
        <n v="-1.6152168040940876E-3"/>
        <n v="3.2567256055206432E-2"/>
        <n v="-4.6731665576511391E-3"/>
        <n v="6.4408214433616514E-3"/>
        <n v="-3.4249137183585507E-2"/>
        <n v="-2.5168613298045752E-3"/>
        <n v="1.2051005867806826E-2"/>
        <n v="-1.9706551392986944E-2"/>
        <n v="1.4346570885934027E-2"/>
        <n v="6.1765337715407008E-3"/>
        <n v="-3.2174910723173258E-2"/>
        <n v="-5.7551197514895056E-3"/>
        <n v="-6.4501388108449825E-3"/>
        <n v="5.880408154284999E-3"/>
        <n v="1.7816599954764849E-2"/>
        <n v="-3.7467610343087767E-3"/>
        <n v="1.0768444005453926E-3"/>
        <n v="-1.0603575298061546E-2"/>
        <n v="1.7610583371598616E-2"/>
        <n v="7.8212137382521734E-3"/>
        <n v="-7.0848029434230266E-3"/>
        <n v="6.7752288687671419E-3"/>
        <n v="2.6407478771246051E-2"/>
        <n v="-7.1277416937970137E-3"/>
        <n v="2.1871588311330212E-2"/>
        <n v="-8.4119454578766178E-4"/>
        <n v="4.9106146084136474E-3"/>
        <n v="1.2526666030696239E-2"/>
        <n v="2.708875772216959E-2"/>
        <n v="-1.0983738429053418E-2"/>
        <n v="6.1487228372397165E-3"/>
        <n v="-6.2405077790666412E-3"/>
        <n v="1.610407228014751E-2"/>
        <n v="3.9881472522702771E-2"/>
        <n v="-5.1309191060879729E-2"/>
        <n v="-3.1429612771338634E-2"/>
        <n v="-3.7559282348338108E-2"/>
        <n v="1.5906593979780052E-2"/>
        <n v="-1.6148076028068656E-2"/>
        <n v="-7.4032849060393178E-3"/>
        <n v="-9.4730273358135562E-4"/>
        <n v="1.448050603586633E-2"/>
        <n v="-1.3414779563532911E-2"/>
        <n v="-1.6821538963056576E-2"/>
        <n v="-2.4051139551409608E-2"/>
        <n v="-1.9944282134538853E-2"/>
        <n v="2.3683813872409212E-2"/>
        <n v="-3.4891188142055253E-2"/>
        <n v="9.2000645679389224E-3"/>
        <n v="1.1603644974877784E-2"/>
        <n v="1.3445986148223449E-2"/>
        <n v="3.278888908814317E-3"/>
        <n v="1.8368590480655997E-4"/>
        <n v="1.3846320335566801E-2"/>
        <n v="-2.1482862870673653E-2"/>
        <n v="1.8747747208109296E-2"/>
        <n v="-2.2168244660196557E-2"/>
        <n v="4.7018856378757542E-3"/>
        <n v="1.7405792727445316E-2"/>
        <n v="1.9519804079853528E-2"/>
        <n v="3.4973479518580874E-2"/>
        <n v="1.6109884856650729E-3"/>
        <n v="-2.2932974540610593E-3"/>
        <n v="-5.7238401048050856E-3"/>
        <n v="8.8630079494615346E-3"/>
        <n v="-2.4714704238767645E-2"/>
        <n v="1.3797031960972803E-2"/>
        <n v="2.3740354529276989E-2"/>
        <n v="1.3725544673165092E-2"/>
        <n v="1.5766603848288645E-2"/>
        <n v="-3.128881705017398E-2"/>
        <n v="8.6455960136985754E-3"/>
        <n v="-5.6178416480880698E-2"/>
        <n v="3.2831935958020003E-2"/>
        <n v="3.373342459721549E-2"/>
        <n v="3.0919259940850314E-3"/>
        <n v="1.4761091401357207E-2"/>
        <n v="5.8216026091800308E-2"/>
        <n v="8.1081723036819184E-3"/>
        <n v="-9.1900418828428656E-4"/>
        <n v="7.0908860146044045E-4"/>
        <n v="-1.2907609307615271E-2"/>
        <n v="7.0539355213673736E-3"/>
        <n v="-1.6388063795385668E-3"/>
        <n v="1.5413448849059791E-2"/>
        <n v="2.4505407946667163E-3"/>
        <n v="-6.3239430853748732E-3"/>
        <n v="-1.3290251438255544E-2"/>
        <n v="9.7644547780238074E-3"/>
        <n v="-1.239566256521704E-2"/>
        <n v="-4.2162240166250392E-3"/>
        <n v="1.9419859441338071E-2"/>
        <n v="1.4405520652022001E-3"/>
        <n v="1.2209026653834984E-2"/>
        <n v="-1.8261981431529538E-2"/>
        <n v="2.0996376626183807E-2"/>
        <n v="1.6464568504829264E-2"/>
        <n v="-6.4563084253737397E-4"/>
        <n v="6.6751303972980419E-4"/>
        <n v="-4.6662565785896637E-3"/>
        <n v="-5.1126572362408047E-4"/>
        <n v="-1.9108578797174501E-2"/>
        <n v="-4.944636645452645E-3"/>
        <n v="3.6209874435291873E-3"/>
        <n v="-1.2259284698603877E-2"/>
        <n v="4.370942952405212E-3"/>
        <n v="-2.7020751600322912E-3"/>
        <n v="-8.6017222218225022E-3"/>
        <n v="-9.7100599432159949E-3"/>
        <n v="4.8179255132311839E-3"/>
        <n v="-9.1658717233436392E-3"/>
        <n v="5.1390786390077417E-3"/>
        <n v="3.7278470780885385E-3"/>
        <n v="2.1190286269805989E-2"/>
        <n v="-9.8279903704694277E-3"/>
        <n v="-1.0977115490683495E-2"/>
        <n v="7.0802839172192959E-3"/>
        <n v="-1.3585947391167646E-2"/>
        <n v="7.3102169414965869E-3"/>
        <n v="-3.2392201626937917E-3"/>
        <n v="2.9503523307554236E-2"/>
        <n v="1.110614986527419E-2"/>
        <n v="-2.2659499464672481E-2"/>
        <n v="-1.1482306572642747E-2"/>
        <n v="4.4846185797230631E-3"/>
        <n v="-8.1384759687270335E-3"/>
        <n v="-2.2955680148773034E-3"/>
        <n v="3.1002963265348155E-2"/>
        <n v="5.2239213415200589E-2"/>
        <n v="2.3028213028614556E-3"/>
        <n v="5.1684315888250523E-3"/>
        <n v="-8.6847617895364213E-4"/>
        <n v="9.348710315043406E-3"/>
        <n v="-4.6139029534757139E-2"/>
        <n v="1.7499512117602388E-2"/>
        <n v="-1.4799464458279968E-2"/>
        <n v="3.511649021395831E-2"/>
        <n v="1.3664854325467541E-2"/>
        <n v="7.1353408621301739E-2"/>
        <n v="-3.7265192176556957E-3"/>
        <n v="1.7128606061125137E-2"/>
        <n v="-2.4291634733039601E-3"/>
        <n v="-4.5013750159177525E-3"/>
        <n v="5.6809496892935166E-3"/>
        <n v="2.4331527898750996E-4"/>
        <n v="3.9143859505279457E-3"/>
        <n v="8.4191970690707454E-3"/>
        <n v="3.0164556770531405E-3"/>
        <n v="-5.2338141481214498E-3"/>
        <n v="-7.6145016095230276E-3"/>
        <n v="-1.7407884791025525E-2"/>
        <n v="2.8920019123892643E-3"/>
        <n v="1.1670619153165616E-2"/>
        <n v="-3.0929176190903931E-2"/>
        <n v="2.7038868846212009E-3"/>
        <n v="2.1684185508654242E-2"/>
        <n v="-2.7276044799850584E-3"/>
        <n v="-2.3952248069809074E-2"/>
        <n v="1.0982111400738711E-2"/>
        <n v="2.859991413686111E-2"/>
        <n v="-4.0835926058011091E-2"/>
        <n v="1.3996112225802266E-2"/>
        <n v="1.1344953571160567E-3"/>
        <n v="2.8655613158149327E-2"/>
        <n v="-2.5308568978969822E-2"/>
        <n v="2.2140252970485261E-3"/>
        <n v="1.2517565422844152E-2"/>
        <n v="-6.8840236010504448E-4"/>
        <n v="-2.658562928139438E-2"/>
        <n v="3.4221175025104951E-3"/>
        <n v="-2.2587747289103668E-3"/>
        <n v="7.0242130414557907E-3"/>
        <n v="-3.8554178587707631E-3"/>
        <n v="-3.4240551779756145E-4"/>
        <n v="-4.3186901280315325E-3"/>
        <n v="9.9719362812424831E-3"/>
        <n v="-1.9944107919946737E-4"/>
        <n v="6.3479265937273488E-3"/>
        <n v="3.2867360308342197E-2"/>
        <n v="4.0250237975017533E-2"/>
        <n v="-3.595622741106843E-4"/>
        <n v="1.1143345223196124E-2"/>
        <n v="6.9810702632640623E-3"/>
        <n v="8.9820178215146412E-3"/>
        <n v="-1.3694140830508085E-2"/>
        <n v="5.5196223335663838E-3"/>
        <n v="-5.4974120861122685E-3"/>
        <n v="1.8376754032884128E-2"/>
        <n v="4.7892881753205751E-4"/>
        <n v="2.0172783878542942E-3"/>
        <n v="-3.816333221320036E-3"/>
        <n v="-1.4816914144562027E-4"/>
        <n v="-1.1124434755094706E-2"/>
        <n v="2.0676192174850075E-2"/>
        <n v="4.9288774590961733E-3"/>
        <n v="-8.4681527905785831E-3"/>
        <n v="3.1062678398789793E-2"/>
        <n v="2.0783234687562296E-2"/>
        <n v="-8.1693345424409484E-3"/>
        <n v="-6.2223624327569886E-3"/>
        <n v="-1.7232004146651939E-2"/>
        <n v="1.0571027456538571E-3"/>
        <n v="1.0388287601072143E-2"/>
        <n v="7.2551092172537445E-3"/>
        <n v="-2.4062710808956618E-2"/>
        <n v="-1.4149410292994168E-2"/>
        <n v="-3.0645516655043673E-2"/>
        <n v="1.0171003582237022E-2"/>
        <n v="2.3674571155927967E-2"/>
        <n v="2.2640832734324491E-3"/>
        <n v="-7.7754956607441177E-3"/>
        <n v="2.2896974228236834E-3"/>
        <n v="2.0314572365146229E-2"/>
        <n v="-4.6754117994829338E-3"/>
        <n v="2.5915928481904174E-2"/>
        <n v="9.9684789417749868E-4"/>
        <n v="1.0102014207685727E-2"/>
        <n v="-1.2828853953575468E-2"/>
        <n v="3.7598168124125244E-3"/>
        <n v="7.5392239981369865E-3"/>
        <n v="-3.5167390385239146E-3"/>
        <n v="-6.9085145371543246E-3"/>
        <n v="1.9418322581832188E-2"/>
        <n v="5.8277988653010048E-3"/>
        <n v="6.7731610412712223E-3"/>
        <n v="3.437627285873122E-3"/>
        <n v="1.204889948772081E-2"/>
        <n v="-3.0463947525666201E-3"/>
        <n v="5.2014709702113615E-3"/>
        <n v="-2.5279249048960231E-3"/>
        <n v="-2.6735460653154013E-3"/>
        <n v="5.3517540867914718E-3"/>
        <n v="-6.3784830358767025E-3"/>
        <n v="7.0430112469996621E-3"/>
        <n v="4.2966357880504192E-3"/>
        <n v="-4.2452354246779499E-3"/>
        <n v="6.4671832755946483E-3"/>
        <n v="-2.2574210606841521E-3"/>
        <n v="-1.3828921057825439E-3"/>
        <n v="-6.3359832034821789E-3"/>
        <n v="-5.5902536385230243E-3"/>
      </sharedItems>
    </cacheField>
    <cacheField name="MSFT_log" numFmtId="0">
      <sharedItems containsSemiMixedTypes="0" containsString="0" containsNumber="1" minValue="-6.3948724600273413E-2" maxValue="5.4716529446268529E-2"/>
    </cacheField>
    <cacheField name="NDX_log" numFmtId="0">
      <sharedItems containsSemiMixedTypes="0" containsString="0" containsNumber="1" minValue="-5.3675472671267564E-2" maxValue="4.3126096077022044E-2"/>
    </cacheField>
    <cacheField name="NFLX_log" numFmtId="0">
      <sharedItems containsSemiMixedTypes="0" containsString="0" containsNumber="1" minValue="-8.984653231510524E-2" maxValue="0.15575797873112496"/>
    </cacheField>
    <cacheField name="NVDA_log" numFmtId="0">
      <sharedItems containsSemiMixedTypes="0" containsString="0" containsNumber="1" minValue="-9.7365055098051517E-2" maxValue="7.6924301330621461E-2"/>
    </cacheField>
    <cacheField name="SPX_log" numFmtId="0">
      <sharedItems containsSemiMixedTypes="0" containsString="0" containsNumber="1" minValue="-3.5925571226008889E-2" maxValue="2.3512130081996933E-2"/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Field1" numFmtId="0" formula="25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n v="91.027500000000003"/>
    <n v="143.935"/>
    <n v="237.55"/>
    <n v="71.902000000000001"/>
    <n v="204.7"/>
    <n v="10279.200000000001"/>
    <n v="485.64"/>
    <n v="95.3"/>
    <n v="3115.86"/>
    <n v="0"/>
    <n v="0"/>
    <n v="0"/>
    <x v="0"/>
    <n v="0"/>
    <n v="0"/>
    <n v="0"/>
    <n v="0"/>
    <n v="0"/>
    <x v="0"/>
  </r>
  <r>
    <n v="91.027500000000003"/>
    <n v="144.51499999999999"/>
    <n v="233.42"/>
    <n v="73.234999999999999"/>
    <n v="206.26"/>
    <n v="10341.9"/>
    <n v="476.89"/>
    <n v="96.122500000000002"/>
    <n v="3130.01"/>
    <n v="0"/>
    <n v="4.0214996128870133E-3"/>
    <n v="-1.753872164872284E-2"/>
    <x v="1"/>
    <n v="7.5920162206791044E-3"/>
    <n v="6.0811686305364543E-3"/>
    <n v="-1.8181752347996051E-2"/>
    <n v="8.5936090251022643E-3"/>
    <n v="4.5310018326532803E-3"/>
    <x v="0"/>
  </r>
  <r>
    <n v="93.462500000000006"/>
    <n v="152.852"/>
    <n v="240.28"/>
    <n v="74.784996000000007"/>
    <n v="210.7"/>
    <n v="10604.1"/>
    <n v="493.81"/>
    <n v="98.392499999999998"/>
    <n v="3179.72"/>
    <n v="2.639862765954477E-2"/>
    <n v="5.6086824581457764E-2"/>
    <n v="2.8965503997753151E-2"/>
    <x v="2"/>
    <n v="2.1297811922220342E-2"/>
    <n v="2.5037114168264134E-2"/>
    <n v="3.4864971492060935E-2"/>
    <n v="2.3341161955899425E-2"/>
    <n v="1.5756943165826313E-2"/>
    <x v="0"/>
  </r>
  <r>
    <n v="93.172499999999999"/>
    <n v="150.00601"/>
    <n v="240.86"/>
    <n v="74.259"/>
    <n v="208.25"/>
    <n v="10524"/>
    <n v="493.16"/>
    <n v="98.717500000000001"/>
    <n v="3145.32"/>
    <n v="-3.1076725522293748E-3"/>
    <n v="-1.8794773014549543E-2"/>
    <n v="2.4109418503733028E-3"/>
    <x v="3"/>
    <n v="-1.1696039763191187E-2"/>
    <n v="-7.5823556078881893E-3"/>
    <n v="-1.317162819487351E-3"/>
    <n v="3.2976540461494654E-3"/>
    <n v="-1.0877508816987262E-2"/>
    <x v="0"/>
  </r>
  <r>
    <n v="95.342500000000001"/>
    <n v="154.05551"/>
    <n v="243.58"/>
    <n v="74.8"/>
    <n v="212.83"/>
    <n v="10666.7"/>
    <n v="502.78"/>
    <n v="102.16"/>
    <n v="3169.94"/>
    <n v="2.3023057601607385E-2"/>
    <n v="2.6637632050675833E-2"/>
    <n v="1.1229578826630686E-2"/>
    <x v="4"/>
    <n v="2.1754443927760391E-2"/>
    <n v="1.346837594868785E-2"/>
    <n v="1.9319033677190161E-2"/>
    <n v="3.4277976036976486E-2"/>
    <n v="7.7970264812917862E-3"/>
    <x v="0"/>
  </r>
  <r>
    <n v="95.682500000000005"/>
    <n v="159.13149999999999"/>
    <n v="244.5"/>
    <n v="75.549499999999995"/>
    <n v="214.32"/>
    <n v="10754.6"/>
    <n v="507.76"/>
    <n v="105.09"/>
    <n v="3152.05"/>
    <n v="3.5597472481012906E-3"/>
    <n v="3.2417912421977849E-2"/>
    <n v="3.7698782559621911E-3"/>
    <x v="5"/>
    <n v="6.9765002616409182E-3"/>
    <n v="8.2068308976004159E-3"/>
    <n v="9.8561963206725573E-3"/>
    <n v="2.8276914153221311E-2"/>
    <n v="-5.6596254512879147E-3"/>
    <x v="0"/>
  </r>
  <r>
    <n v="95.92"/>
    <n v="160"/>
    <n v="245.07"/>
    <n v="77.087000000000003"/>
    <n v="213.67"/>
    <n v="10836.3"/>
    <n v="548.73"/>
    <n v="104.7925"/>
    <n v="3185.04"/>
    <n v="2.4790920957454355E-3"/>
    <n v="5.442910800898421E-3"/>
    <n v="2.3285751069608389E-3"/>
    <x v="6"/>
    <n v="-3.0374564814564737E-3"/>
    <n v="7.5680393080797097E-3"/>
    <n v="7.7597622257729412E-2"/>
    <n v="-2.8349214369481329E-3"/>
    <n v="1.0411813000986475E-2"/>
    <x v="0"/>
  </r>
  <r>
    <n v="95.477500000000006"/>
    <n v="155.19999999999999"/>
    <n v="239"/>
    <n v="75.566990000000004"/>
    <n v="207.07"/>
    <n v="10602.2"/>
    <n v="525.5"/>
    <n v="100.52249999999999"/>
    <n v="3155.22"/>
    <n v="-4.6238930853484649E-3"/>
    <n v="-3.0459207484708574E-2"/>
    <n v="-2.508033209037697E-2"/>
    <x v="7"/>
    <n v="-3.1375868402963358E-2"/>
    <n v="-2.1840082579515582E-2"/>
    <n v="-4.3256326938938328E-2"/>
    <n v="-4.1600621401932714E-2"/>
    <n v="-9.4066236664834702E-3"/>
    <x v="0"/>
  </r>
  <r>
    <n v="97.057500000000005"/>
    <n v="154.19999999999999"/>
    <n v="239.73"/>
    <n v="76.028999999999996"/>
    <n v="208.35"/>
    <n v="10689.5"/>
    <n v="524.88"/>
    <n v="103.77"/>
    <n v="3197.52"/>
    <n v="1.6412968747887519E-2"/>
    <n v="-6.4641466198892376E-3"/>
    <n v="3.0497381229703372E-3"/>
    <x v="8"/>
    <n v="6.1624575165289694E-3"/>
    <n v="8.2004245054270643E-3"/>
    <n v="-1.1805252803837806E-3"/>
    <n v="3.179532857856273E-2"/>
    <n v="1.3317285189446137E-2"/>
    <x v="0"/>
  </r>
  <r>
    <n v="97.724999999999994"/>
    <n v="150.44351"/>
    <n v="240.28"/>
    <n v="75.682000000000002"/>
    <n v="208.04"/>
    <n v="10701.7"/>
    <n v="523.26"/>
    <n v="102.27249999999999"/>
    <n v="3226.56"/>
    <n v="6.853825297220578E-3"/>
    <n v="-2.4662796238514906E-2"/>
    <n v="2.2916199274797032E-3"/>
    <x v="9"/>
    <n v="-1.4889889635907637E-3"/>
    <n v="1.1406560943549317E-3"/>
    <n v="-3.0911925696728579E-3"/>
    <n v="-1.453609200172847E-2"/>
    <n v="9.0410448847842075E-3"/>
    <x v="0"/>
  </r>
  <r>
    <n v="96.522499999999994"/>
    <n v="149.995"/>
    <n v="240.93"/>
    <n v="75.900000000000006"/>
    <n v="203.92"/>
    <n v="10626.5"/>
    <n v="527.39"/>
    <n v="101.3475"/>
    <n v="3215.57"/>
    <n v="-1.2381269890029981E-2"/>
    <n v="-2.9857046833596237E-3"/>
    <n v="2.7015248865199736E-3"/>
    <x v="10"/>
    <n v="-2.000260883701175E-2"/>
    <n v="-7.0517260360718264E-3"/>
    <n v="7.8618403320135141E-3"/>
    <n v="-9.0856140172447669E-3"/>
    <n v="-3.4119183131618158E-3"/>
    <x v="0"/>
  </r>
  <r>
    <n v="96.327500000000001"/>
    <n v="148.0985"/>
    <n v="242.03"/>
    <n v="75.777503999999993"/>
    <n v="202.88"/>
    <n v="10645.2"/>
    <n v="492.99"/>
    <n v="102.015"/>
    <n v="3224.73"/>
    <n v="-2.0222978113292392E-3"/>
    <n v="-1.2724367276587762E-2"/>
    <n v="4.5552505470882786E-3"/>
    <x v="11"/>
    <n v="-5.1130888189988323E-3"/>
    <n v="1.7582050157959673E-3"/>
    <n v="-6.7451422937654493E-2"/>
    <n v="6.5646556974978659E-3"/>
    <n v="2.8445899031588197E-3"/>
    <x v="0"/>
  </r>
  <r>
    <n v="98.357500000000002"/>
    <n v="159.84200999999999"/>
    <n v="245.42"/>
    <n v="78.285995"/>
    <n v="211.6"/>
    <n v="10952.1"/>
    <n v="502.41"/>
    <n v="105.1075"/>
    <n v="3251.84"/>
    <n v="2.0854956211207188E-2"/>
    <n v="7.6308296965486008E-2"/>
    <n v="1.3909343132832834E-2"/>
    <x v="12"/>
    <n v="4.208302873528328E-2"/>
    <n v="2.8422132364432199E-2"/>
    <n v="1.8927629553188288E-2"/>
    <n v="2.9863774650090439E-2"/>
    <n v="8.3717641704647815E-3"/>
    <x v="0"/>
  </r>
  <r>
    <n v="97"/>
    <n v="156.9145"/>
    <n v="241.75"/>
    <n v="77.921004999999994"/>
    <n v="208.75"/>
    <n v="10833.1"/>
    <n v="490.1"/>
    <n v="103.285"/>
    <n v="3257.3"/>
    <n v="-1.3897821685483569E-2"/>
    <n v="-1.8484818876013331E-2"/>
    <n v="-1.5066894214998005E-2"/>
    <x v="13"/>
    <n v="-1.3560336253179386E-2"/>
    <n v="-1.0924956722748987E-2"/>
    <n v="-2.4807067498994695E-2"/>
    <n v="-1.7491478495586188E-2"/>
    <n v="1.6776413721593887E-3"/>
    <x v="0"/>
  </r>
  <r>
    <n v="97.272499999999994"/>
    <n v="154.99549999999999"/>
    <n v="239.87"/>
    <n v="78.424499999999995"/>
    <n v="211.75"/>
    <n v="10870.8"/>
    <n v="489.82"/>
    <n v="104.3875"/>
    <n v="3276.02"/>
    <n v="2.8053397028707616E-3"/>
    <n v="-1.230498678050157E-2"/>
    <n v="-7.8070244124649746E-3"/>
    <x v="14"/>
    <n v="1.4268969801198848E-2"/>
    <n v="3.4740335070175678E-3"/>
    <n v="-5.7147523802005375E-4"/>
    <n v="1.0617779029131772E-2"/>
    <n v="5.7306396229577271E-3"/>
    <x v="0"/>
  </r>
  <r>
    <n v="92.844999999999999"/>
    <n v="149.32749999999999"/>
    <n v="232.6"/>
    <n v="75.784003999999996"/>
    <n v="202.54"/>
    <n v="10580.6"/>
    <n v="477.58"/>
    <n v="101.2975"/>
    <n v="3235.66"/>
    <n v="-4.6584882153694669E-2"/>
    <n v="-3.725420375582187E-2"/>
    <n v="-3.0776869836374704E-2"/>
    <x v="15"/>
    <n v="-4.4468935628024821E-2"/>
    <n v="-2.7058159883899893E-2"/>
    <n v="-2.5306291522816771E-2"/>
    <n v="-3.0048204700025789E-2"/>
    <n v="-1.2396345287241563E-2"/>
    <x v="0"/>
  </r>
  <r>
    <n v="92.614999999999995"/>
    <n v="150.44550000000001"/>
    <n v="230.71"/>
    <n v="75.593506000000005"/>
    <n v="201.3"/>
    <n v="10483.1"/>
    <n v="480.45"/>
    <n v="101.94499999999999"/>
    <n v="3215.63"/>
    <n v="-2.4803204778725985E-3"/>
    <n v="7.4590118756247929E-3"/>
    <n v="-8.1587295070468611E-3"/>
    <x v="16"/>
    <n v="-6.1410652583930381E-3"/>
    <n v="-9.2576989182377792E-3"/>
    <n v="5.991479568611912E-3"/>
    <n v="6.371720389615399E-3"/>
    <n v="-6.2096307443050324E-3"/>
    <x v="0"/>
  </r>
  <r>
    <n v="94.81"/>
    <n v="152.76050000000001"/>
    <n v="233.5"/>
    <n v="76.509995000000004"/>
    <n v="203.85"/>
    <n v="10674.4"/>
    <n v="495.65"/>
    <n v="104.215"/>
    <n v="3239.41"/>
    <n v="2.34237733551814E-2"/>
    <n v="1.5270443100561594E-2"/>
    <n v="1.2020566531434769E-2"/>
    <x v="17"/>
    <n v="1.2588096619516534E-2"/>
    <n v="1.808391476710626E-2"/>
    <n v="3.1146867755629543E-2"/>
    <n v="2.2022620724696598E-2"/>
    <n v="7.3679195100667611E-3"/>
    <x v="0"/>
  </r>
  <r>
    <n v="93.252499999999998"/>
    <n v="150.01651000000001"/>
    <n v="230.12"/>
    <n v="75.017005999999995"/>
    <n v="202.02"/>
    <n v="10532.5"/>
    <n v="488.51"/>
    <n v="102.155"/>
    <n v="3218.44"/>
    <n v="-1.6564021113840633E-2"/>
    <n v="-1.8125980754071E-2"/>
    <n v="-1.4581165113859327E-2"/>
    <x v="18"/>
    <n v="-9.0177268642242549E-3"/>
    <n v="-1.3382636575039254E-2"/>
    <n v="-1.4510090376525021E-2"/>
    <n v="-1.9964805201858785E-2"/>
    <n v="-6.4944443446863422E-3"/>
    <x v="0"/>
  </r>
  <r>
    <n v="95.04"/>
    <n v="151.6765"/>
    <n v="233.29"/>
    <n v="76.100999999999999"/>
    <n v="204.06"/>
    <n v="10663"/>
    <n v="484.48"/>
    <n v="104.655"/>
    <n v="3258.44"/>
    <n v="1.8986987798307715E-2"/>
    <n v="1.1004608639936185E-2"/>
    <n v="1.3681402847454699E-2"/>
    <x v="19"/>
    <n v="1.0047365846121018E-2"/>
    <n v="1.2314090165007958E-2"/>
    <n v="-8.2837912933520896E-3"/>
    <n v="2.417795836753437E-2"/>
    <n v="1.2351783128253628E-2"/>
    <x v="0"/>
  </r>
  <r>
    <n v="96.19"/>
    <n v="152.59399999999999"/>
    <n v="234.5"/>
    <n v="76.572495000000004"/>
    <n v="203.9"/>
    <n v="10715.5"/>
    <n v="485.8"/>
    <n v="106.14"/>
    <n v="3246.22"/>
    <n v="1.2027546550189306E-2"/>
    <n v="6.0308362517120569E-3"/>
    <n v="5.1732730437867181E-3"/>
    <x v="20"/>
    <n v="-7.843906667496139E-4"/>
    <n v="4.9114863565509186E-3"/>
    <n v="2.7208657590428492E-3"/>
    <n v="1.4089751340439279E-2"/>
    <n v="-3.7573107206831397E-3"/>
    <x v="0"/>
  </r>
  <r>
    <n v="106.26"/>
    <n v="158.23400000000001"/>
    <n v="253.67"/>
    <n v="74.147994999999995"/>
    <n v="205.01"/>
    <n v="10905.9"/>
    <n v="488.88"/>
    <n v="106.14749999999999"/>
    <n v="3271.12"/>
    <n v="9.9563518858273095E-2"/>
    <n v="3.6294150469884046E-2"/>
    <n v="7.8578621825372827E-2"/>
    <x v="21"/>
    <n v="5.4290808560741336E-3"/>
    <n v="1.7612635804613346E-2"/>
    <n v="6.3200440185878374E-3"/>
    <n v="7.0658894217603651E-5"/>
    <n v="7.6411913923716676E-3"/>
    <x v="0"/>
  </r>
  <r>
    <n v="108.9375"/>
    <n v="155.59450000000001"/>
    <n v="251.96"/>
    <n v="73.722489999999993"/>
    <n v="216.54"/>
    <n v="11055.1"/>
    <n v="498.62"/>
    <n v="110.10250000000001"/>
    <n v="3294.61"/>
    <n v="2.488540225744253E-2"/>
    <n v="-1.682168599169542E-2"/>
    <n v="-6.763864957978598E-3"/>
    <x v="22"/>
    <n v="5.4716529446268529E-2"/>
    <n v="1.3587932751978263E-2"/>
    <n v="1.9727222012800541E-2"/>
    <n v="3.6582113807212276E-2"/>
    <n v="7.1553658839056062E-3"/>
    <x v="0"/>
  </r>
  <r>
    <n v="109.66500000000001"/>
    <n v="156.94149999999999"/>
    <n v="249.83"/>
    <n v="73.248500000000007"/>
    <n v="213.29"/>
    <n v="11096.5"/>
    <n v="509.64"/>
    <n v="112.2775"/>
    <n v="3306.51"/>
    <n v="6.6559411331492133E-3"/>
    <n v="8.619860370570687E-3"/>
    <n v="-8.4896581963459714E-3"/>
    <x v="23"/>
    <n v="-1.5122545829821183E-2"/>
    <n v="3.7378833314615834E-3"/>
    <n v="2.1860311513719421E-2"/>
    <n v="1.9561735380456271E-2"/>
    <n v="3.6054526780178501E-3"/>
    <x v="0"/>
  </r>
  <r>
    <n v="110.0625"/>
    <n v="160.25149999999999"/>
    <n v="249.12"/>
    <n v="73.680499999999995"/>
    <n v="212.94"/>
    <n v="11125.4"/>
    <n v="502.11"/>
    <n v="112.86750000000001"/>
    <n v="3327.77"/>
    <n v="3.6181218430358332E-3"/>
    <n v="2.0871331684947609E-2"/>
    <n v="-2.84597847169407E-3"/>
    <x v="24"/>
    <n v="-1.6423061664708018E-3"/>
    <n v="2.601039181469496E-3"/>
    <n v="-1.4885374919523683E-2"/>
    <n v="5.2410788652114517E-3"/>
    <n v="6.4091575198012216E-3"/>
    <x v="0"/>
  </r>
  <r>
    <n v="113.9025"/>
    <n v="161.25"/>
    <n v="265.27999999999997"/>
    <n v="75.004999999999995"/>
    <n v="216.35"/>
    <n v="11267.1"/>
    <n v="509.08"/>
    <n v="113.355"/>
    <n v="3349.16"/>
    <n v="3.4294433033972706E-2"/>
    <n v="6.2114995444956418E-3"/>
    <n v="6.2851163861241816E-2"/>
    <x v="25"/>
    <n v="1.5887030784433653E-2"/>
    <n v="1.2656192157582832E-2"/>
    <n v="1.3785955930189879E-2"/>
    <n v="4.3099227939465507E-3"/>
    <n v="6.4071581324233757E-3"/>
    <x v="0"/>
  </r>
  <r>
    <n v="111.1125"/>
    <n v="158.37299999999999"/>
    <n v="268.44"/>
    <n v="74.724500000000006"/>
    <n v="212.48"/>
    <n v="11139.4"/>
    <n v="494.73"/>
    <n v="111.995"/>
    <n v="3351.28"/>
    <n v="-2.4799617722604427E-2"/>
    <n v="-1.8002945370038118E-2"/>
    <n v="1.1841553343108482E-2"/>
    <x v="26"/>
    <n v="-1.8049600382824754E-2"/>
    <n v="-1.1398601535154379E-2"/>
    <n v="-2.8593015915057966E-2"/>
    <n v="-1.207025969936319E-2"/>
    <n v="6.3279428537303944E-4"/>
    <x v="0"/>
  </r>
  <r>
    <n v="112.72750000000001"/>
    <n v="157.40799000000001"/>
    <n v="263"/>
    <n v="74.805009999999996"/>
    <n v="208.25"/>
    <n v="11085.2"/>
    <n v="483.38"/>
    <n v="111.65"/>
    <n v="3360.47"/>
    <n v="1.4430200359918594E-2"/>
    <n v="-6.1119132220890287E-3"/>
    <n v="-2.0473393112273953E-2"/>
    <x v="27"/>
    <n v="-2.0108585241116906E-2"/>
    <n v="-4.877487779392781E-3"/>
    <n v="-2.3209065398957857E-2"/>
    <n v="-3.0852491552628234E-3"/>
    <n v="2.7384827334759297E-3"/>
    <x v="0"/>
  </r>
  <r>
    <n v="109.375"/>
    <n v="154.0335"/>
    <n v="256.13"/>
    <n v="74.016000000000005"/>
    <n v="203.38"/>
    <n v="10876.1"/>
    <n v="466.93"/>
    <n v="108.5"/>
    <n v="3333.69"/>
    <n v="-3.0191057249933376E-2"/>
    <n v="-2.1670985859349626E-2"/>
    <n v="-2.6468904091335826E-2"/>
    <x v="28"/>
    <n v="-2.3663130683960681E-2"/>
    <n v="-1.9043164020374925E-2"/>
    <n v="-3.4623740309620649E-2"/>
    <n v="-2.8618805305652677E-2"/>
    <n v="-8.0010465432212886E-3"/>
    <x v="0"/>
  </r>
  <r>
    <n v="113.01"/>
    <n v="158.11199999999999"/>
    <n v="259.89"/>
    <n v="75.331010000000006"/>
    <n v="209.19"/>
    <n v="11157.7"/>
    <n v="475.47"/>
    <n v="114.4025"/>
    <n v="3380.35"/>
    <n v="3.2693965694280944E-2"/>
    <n v="2.6133531438934432E-2"/>
    <n v="1.4573336483729734E-2"/>
    <x v="29"/>
    <n v="2.816677953803761E-2"/>
    <n v="2.5562121238304012E-2"/>
    <n v="1.8124435012233989E-2"/>
    <n v="5.2972758873259959E-2"/>
    <n v="1.3899455827979215E-2"/>
    <x v="0"/>
  </r>
  <r>
    <n v="115.01"/>
    <n v="158.05099999999999"/>
    <n v="261.3"/>
    <n v="75.922499999999999"/>
    <n v="208.7"/>
    <n v="11178.4"/>
    <n v="481.33"/>
    <n v="114.43"/>
    <n v="3373.43"/>
    <n v="1.754277073243065E-2"/>
    <n v="-3.8587691005542582E-4"/>
    <n v="5.4107079564082563E-3"/>
    <x v="30"/>
    <n v="-2.3451158178740016E-3"/>
    <n v="1.8535022610201325E-3"/>
    <n v="1.2249317040482311E-2"/>
    <n v="2.4035047584924796E-4"/>
    <n v="-2.0492235227105187E-3"/>
    <x v="0"/>
  </r>
  <r>
    <n v="114.9075"/>
    <n v="157.40100000000001"/>
    <n v="261.24"/>
    <n v="75.386505"/>
    <n v="208.9"/>
    <n v="11164.4"/>
    <n v="482.68"/>
    <n v="115.64"/>
    <n v="3372.85"/>
    <n v="-8.9162422860878841E-4"/>
    <n v="-4.1210765500104031E-3"/>
    <n v="-2.2964749211048377E-4"/>
    <x v="31"/>
    <n v="9.5785447936517771E-4"/>
    <n v="-1.2532003000754154E-3"/>
    <n v="2.8008026524737723E-3"/>
    <n v="1.0518634818521876E-2"/>
    <n v="-1.7194661396471121E-4"/>
    <x v="0"/>
  </r>
  <r>
    <n v="114.6075"/>
    <n v="159.12049999999999"/>
    <n v="261.16000000000003"/>
    <n v="75.899000000000001"/>
    <n v="210.28"/>
    <n v="11288.6"/>
    <n v="482.35"/>
    <n v="123.37"/>
    <n v="3381.99"/>
    <n v="-2.614209710496362E-3"/>
    <n v="1.0865087620060195E-2"/>
    <n v="-3.0627871602360575E-4"/>
    <x v="32"/>
    <n v="6.5843073887271956E-3"/>
    <n v="1.1063222445511637E-2"/>
    <n v="-6.8391658883741136E-4"/>
    <n v="6.4706052935227965E-2"/>
    <n v="2.7062093485908582E-3"/>
    <x v="0"/>
  </r>
  <r>
    <n v="115.5625"/>
    <n v="165.62450000000001"/>
    <n v="262.33999999999997"/>
    <n v="77.930000000000007"/>
    <n v="211.49"/>
    <n v="11399"/>
    <n v="491.87"/>
    <n v="122.6075"/>
    <n v="3389.78"/>
    <n v="8.2982619819586424E-3"/>
    <n v="4.0061401044671686E-2"/>
    <n v="4.5081260685666848E-3"/>
    <x v="33"/>
    <n v="5.7377400934112812E-3"/>
    <n v="9.7322653251041471E-3"/>
    <n v="1.9544462319195318E-2"/>
    <n v="-6.199773900962117E-3"/>
    <n v="2.3007288895721292E-3"/>
    <x v="0"/>
  </r>
  <r>
    <n v="115.7075"/>
    <n v="163.024"/>
    <n v="262.58999999999997"/>
    <n v="77.376509999999996"/>
    <n v="209.7"/>
    <n v="11318.6"/>
    <n v="484.53"/>
    <n v="121.38500000000001"/>
    <n v="3374.85"/>
    <n v="1.2539457690109346E-3"/>
    <n v="-1.582574863607587E-2"/>
    <n v="9.5250802545665438E-4"/>
    <x v="34"/>
    <n v="-8.4997781367844218E-3"/>
    <n v="-7.0782420396379112E-3"/>
    <n v="-1.5035105017226455E-2"/>
    <n v="-1.0020883675340765E-2"/>
    <n v="-4.4141436389460408E-3"/>
    <x v="0"/>
  </r>
  <r>
    <n v="118.27500000000001"/>
    <n v="164.86850000000001"/>
    <n v="269.01"/>
    <n v="79.087500000000006"/>
    <n v="214.58"/>
    <n v="11477"/>
    <n v="497.9"/>
    <n v="121.41"/>
    <n v="3385.51"/>
    <n v="2.1946966600857144E-2"/>
    <n v="1.1250757222497054E-2"/>
    <n v="2.4154673219609624E-2"/>
    <x v="35"/>
    <n v="2.3004691300725917E-2"/>
    <n v="1.3897642483527702E-2"/>
    <n v="2.721990472960549E-2"/>
    <n v="2.0593504881345041E-4"/>
    <n v="3.1536808202811935E-3"/>
    <x v="0"/>
  </r>
  <r>
    <n v="124.37"/>
    <n v="164.23599999999999"/>
    <n v="267.01"/>
    <n v="79.021000000000001"/>
    <n v="213.02"/>
    <n v="11555.2"/>
    <n v="492.31"/>
    <n v="126.83499999999999"/>
    <n v="3397.16"/>
    <n v="5.0248572148437892E-2"/>
    <n v="-3.8437686433465783E-3"/>
    <n v="-7.4624427496486822E-3"/>
    <x v="36"/>
    <n v="-7.2965711935805647E-3"/>
    <n v="6.7905194024704164E-3"/>
    <n v="-1.1290654272896826E-2"/>
    <n v="4.3713781595877743E-2"/>
    <n v="3.4352287393030465E-3"/>
    <x v="0"/>
  </r>
  <r>
    <n v="125.8575"/>
    <n v="165.37299999999999"/>
    <n v="271.39"/>
    <n v="79.409996000000007"/>
    <n v="213.69"/>
    <n v="11626.2"/>
    <n v="488.81"/>
    <n v="127.2025"/>
    <n v="3431.28"/>
    <n v="1.1889320895639802E-2"/>
    <n v="6.8991108245307197E-3"/>
    <n v="1.6270789855733797E-2"/>
    <x v="37"/>
    <n v="3.14030864335241E-3"/>
    <n v="6.1256198514532028E-3"/>
    <n v="-7.1347334619829769E-3"/>
    <n v="2.8932756491713216E-3"/>
    <n v="9.9935809549321058E-3"/>
    <x v="0"/>
  </r>
  <r>
    <n v="124.825"/>
    <n v="167.3245"/>
    <n v="280.82"/>
    <n v="80.410995"/>
    <n v="216.47"/>
    <n v="11721.8"/>
    <n v="490.58"/>
    <n v="127.5"/>
    <n v="3443.62"/>
    <n v="-8.2375581746164991E-3"/>
    <n v="1.1731512150007442E-2"/>
    <n v="3.4156993948345038E-2"/>
    <x v="38"/>
    <n v="1.2925603053391906E-2"/>
    <n v="8.1891840214028955E-3"/>
    <n v="3.614498671679605E-3"/>
    <n v="2.3360597975477064E-3"/>
    <n v="3.58987425339455E-3"/>
    <x v="0"/>
  </r>
  <r>
    <n v="126.52249999999999"/>
    <n v="172.0925"/>
    <n v="303.91000000000003"/>
    <n v="82.619"/>
    <n v="221.15"/>
    <n v="11971.9"/>
    <n v="547.53"/>
    <n v="127.73"/>
    <n v="3478.73"/>
    <n v="1.350740157733734E-2"/>
    <n v="2.8097082167917869E-2"/>
    <n v="7.9017710255915086E-2"/>
    <x v="39"/>
    <n v="2.1389234602571739E-2"/>
    <n v="2.1111881158455605E-2"/>
    <n v="0.10982889012510202"/>
    <n v="1.8022964562045829E-3"/>
    <n v="1.0144040989640822E-2"/>
    <x v="0"/>
  </r>
  <r>
    <n v="125.01"/>
    <n v="170"/>
    <n v="293.22000000000003"/>
    <n v="81.716499999999996"/>
    <n v="226.58"/>
    <n v="11926.2"/>
    <n v="526.27"/>
    <n v="126.2825"/>
    <n v="3484.55"/>
    <n v="-1.2026423861538555E-2"/>
    <n v="-1.2233685903273993E-2"/>
    <n v="-3.580842443229261E-2"/>
    <x v="40"/>
    <n v="2.4256879131006829E-2"/>
    <n v="-3.824576489841813E-3"/>
    <n v="-3.9602865685016177E-2"/>
    <n v="-1.1397200284963247E-2"/>
    <n v="1.6716264045830256E-3"/>
    <x v="0"/>
  </r>
  <r>
    <n v="124.8075"/>
    <n v="170.09"/>
    <n v="293.66000000000003"/>
    <n v="82.220500000000001"/>
    <n v="228.91"/>
    <n v="11995.9"/>
    <n v="523.89"/>
    <n v="131.47749999999999"/>
    <n v="3508.01"/>
    <n v="-1.6211838189998278E-3"/>
    <n v="5.2927167573856904E-4"/>
    <n v="1.4994550246729501E-3"/>
    <x v="41"/>
    <n v="1.0230829758571102E-2"/>
    <n v="5.8272640975083898E-3"/>
    <n v="-4.5326504051592612E-3"/>
    <n v="4.0314273546769523E-2"/>
    <n v="6.7100140785116896E-3"/>
    <x v="0"/>
  </r>
  <r>
    <n v="129.04"/>
    <n v="172.548"/>
    <n v="293.2"/>
    <n v="81.709000000000003"/>
    <n v="225.53"/>
    <n v="12110.7"/>
    <n v="529.55999999999995"/>
    <n v="133.745"/>
    <n v="3500.31"/>
    <n v="3.3349883533481332E-2"/>
    <n v="1.4347749907603886E-2"/>
    <n v="-1.5676655222951938E-3"/>
    <x v="42"/>
    <n v="-1.4875725415896501E-2"/>
    <n v="9.5244346226732984E-3"/>
    <n v="1.0764734449592526E-2"/>
    <n v="1.7099267583285626E-2"/>
    <n v="-2.1973891312895358E-3"/>
    <x v="0"/>
  </r>
  <r>
    <n v="134.18"/>
    <n v="174.95600999999999"/>
    <n v="295.44"/>
    <n v="83.035499999999999"/>
    <n v="227.27"/>
    <n v="12292.9"/>
    <n v="556.54999999999995"/>
    <n v="138.21"/>
    <n v="3526.65"/>
    <n v="3.9059748317788613E-2"/>
    <n v="1.3859112262245291E-2"/>
    <n v="7.6108005318114508E-3"/>
    <x v="43"/>
    <n v="7.6855501979038818E-3"/>
    <n v="1.4932500578653E-2"/>
    <n v="4.9710540869778726E-2"/>
    <n v="3.2839265716157834E-2"/>
    <n v="7.496875851234013E-3"/>
    <x v="0"/>
  </r>
  <r>
    <n v="131.4"/>
    <n v="176.57249999999999"/>
    <n v="302.5"/>
    <n v="86.414000000000001"/>
    <n v="231.65"/>
    <n v="12420.5"/>
    <n v="552.84"/>
    <n v="143.465"/>
    <n v="3580.84"/>
    <n v="-2.0936076084231873E-2"/>
    <n v="9.1969860092282803E-3"/>
    <n v="2.3615506926588398E-2"/>
    <x v="44"/>
    <n v="1.9088873876736422E-2"/>
    <n v="1.0326473402662739E-2"/>
    <n v="-6.6883852034087003E-3"/>
    <n v="3.7316835395678885E-2"/>
    <n v="1.5248997908235747E-2"/>
    <x v="0"/>
  </r>
  <r>
    <n v="120.88"/>
    <n v="168.4"/>
    <n v="291.12"/>
    <n v="82.091994999999997"/>
    <n v="217.3"/>
    <n v="11771.4"/>
    <n v="525.75"/>
    <n v="130.155"/>
    <n v="3455.06"/>
    <n v="-8.3447788086026042E-2"/>
    <n v="-4.7389455096851441E-2"/>
    <n v="-3.8345724166991786E-2"/>
    <x v="45"/>
    <n v="-6.3948724600273413E-2"/>
    <n v="-5.3675472671267564E-2"/>
    <n v="-5.024281415301686E-2"/>
    <n v="-9.7365055098051517E-2"/>
    <n v="-3.5757586556313434E-2"/>
    <x v="0"/>
  </r>
  <r>
    <n v="120.96"/>
    <n v="164.73099999999999"/>
    <n v="282.73"/>
    <n v="79.552000000000007"/>
    <n v="214.25"/>
    <n v="11622.1"/>
    <n v="516.04999999999995"/>
    <n v="126.22499999999999"/>
    <n v="3426.96"/>
    <n v="6.6159446673871847E-4"/>
    <n v="-2.2028261328090111E-2"/>
    <n v="-2.9243174673269534E-2"/>
    <x v="46"/>
    <n v="-1.4135329784494841E-2"/>
    <n v="-1.2764402685784115E-2"/>
    <n v="-1.8622154570866918E-2"/>
    <n v="-3.0660019168583377E-2"/>
    <n v="-8.1662523968659001E-3"/>
    <x v="0"/>
  </r>
  <r>
    <n v="112.82"/>
    <n v="157.49199999999999"/>
    <n v="271.16000000000003"/>
    <n v="76.619500000000002"/>
    <n v="202.66"/>
    <n v="11068.3"/>
    <n v="507.02"/>
    <n v="119.13"/>
    <n v="3331.84"/>
    <n v="-6.9666284119392768E-2"/>
    <n v="-4.4939177155283394E-2"/>
    <n v="-4.1783326067869941E-2"/>
    <x v="47"/>
    <n v="-5.5613859457717678E-2"/>
    <n v="-4.882329126152396E-2"/>
    <n v="-1.7653209467044996E-2"/>
    <n v="-5.7850694933709632E-2"/>
    <n v="-2.8148866864058281E-2"/>
    <x v="0"/>
  </r>
  <r>
    <n v="117.32"/>
    <n v="163.43051"/>
    <n v="273.72000000000003"/>
    <n v="77.847999999999999"/>
    <n v="211.29"/>
    <n v="11395.8"/>
    <n v="500.19"/>
    <n v="127.15"/>
    <n v="3398.96"/>
    <n v="3.9111615797420202E-2"/>
    <n v="3.7013221377337209E-2"/>
    <n v="9.39663352153201E-3"/>
    <x v="48"/>
    <n v="4.1701899405257085E-2"/>
    <n v="2.9159699738715343E-2"/>
    <n v="-1.3562424304420099E-2"/>
    <n v="6.5152158056858894E-2"/>
    <n v="1.9944798533671326E-2"/>
    <x v="0"/>
  </r>
  <r>
    <n v="113.49"/>
    <n v="158.75550999999999"/>
    <n v="268.08999999999997"/>
    <n v="76.600999999999999"/>
    <n v="205.37"/>
    <n v="11154.1"/>
    <n v="480.67"/>
    <n v="123.11750000000001"/>
    <n v="3339.19"/>
    <n v="-3.3190516796202683E-2"/>
    <n v="-2.9022538870303566E-2"/>
    <n v="-2.0782941053134062E-2"/>
    <x v="49"/>
    <n v="-2.8418367073426841E-2"/>
    <n v="-2.1437723143354567E-2"/>
    <n v="-3.9807062274978107E-2"/>
    <n v="-3.2228307936774572E-2"/>
    <n v="-1.774123987058698E-2"/>
    <x v="0"/>
  </r>
  <r>
    <n v="112"/>
    <n v="155.81100000000001"/>
    <n v="266.61"/>
    <n v="76.035995"/>
    <n v="204.03"/>
    <n v="11087.4"/>
    <n v="482.03"/>
    <n v="121.645"/>
    <n v="3340.97"/>
    <n v="-1.3215856017952983E-2"/>
    <n v="-1.8721611549924699E-2"/>
    <n v="-5.5358286126694304E-3"/>
    <x v="50"/>
    <n v="-6.5461884963448382E-3"/>
    <n v="-5.9978148914560693E-3"/>
    <n v="2.825388812131774E-3"/>
    <n v="-1.2032217067269478E-2"/>
    <n v="5.32921379765575E-4"/>
    <x v="0"/>
  </r>
  <r>
    <n v="115.355"/>
    <n v="155.14850000000001"/>
    <n v="266.14999999999998"/>
    <n v="75.963999999999999"/>
    <n v="205.41"/>
    <n v="11277.8"/>
    <n v="476.26"/>
    <n v="128.7225"/>
    <n v="3383.54"/>
    <n v="2.9515458722477402E-2"/>
    <n v="-4.2610114974733614E-3"/>
    <n v="-1.7268567997272741E-3"/>
    <x v="51"/>
    <n v="6.7409399454240971E-3"/>
    <n v="1.7026863157733229E-2"/>
    <n v="-1.2042429181833918E-2"/>
    <n v="5.6551957632681532E-2"/>
    <n v="1.2661314711189059E-2"/>
    <x v="0"/>
  </r>
  <r>
    <n v="115.54"/>
    <n v="157.80649"/>
    <n v="272.42"/>
    <n v="77.072000000000003"/>
    <n v="208.78"/>
    <n v="11438.9"/>
    <n v="495.99"/>
    <n v="129.91"/>
    <n v="3401.2"/>
    <n v="1.6024603355476621E-3"/>
    <n v="1.698681279169121E-2"/>
    <n v="2.328493340042926E-2"/>
    <x v="52"/>
    <n v="1.6273084179071147E-2"/>
    <n v="1.4183635895389436E-2"/>
    <n v="4.0591841635566395E-2"/>
    <n v="9.1829785108752896E-3"/>
    <n v="5.2058118315071811E-3"/>
    <x v="0"/>
  </r>
  <r>
    <n v="112.13"/>
    <n v="153.905"/>
    <n v="263.52"/>
    <n v="76.045000000000002"/>
    <n v="205.05"/>
    <n v="11247.6"/>
    <n v="483.86"/>
    <n v="125.145"/>
    <n v="3385.49"/>
    <n v="-2.9957877880330188E-2"/>
    <n v="-2.5034006630110534E-2"/>
    <n v="-3.3215726589865519E-2"/>
    <x v="53"/>
    <n v="-1.8027214142084035E-2"/>
    <n v="-1.6865054924117124E-2"/>
    <n v="-2.4760156555721873E-2"/>
    <n v="-3.7368837985493904E-2"/>
    <n v="-4.6296583637453039E-3"/>
    <x v="0"/>
  </r>
  <r>
    <n v="110.34"/>
    <n v="150.4365"/>
    <n v="254.82"/>
    <n v="74.776505"/>
    <n v="202.91"/>
    <n v="11081"/>
    <n v="470.2"/>
    <n v="124.63500000000001"/>
    <n v="3357.01"/>
    <n v="-1.6092404628504513E-2"/>
    <n v="-2.2794460703642182E-2"/>
    <n v="-3.3571852876095369E-2"/>
    <x v="54"/>
    <n v="-1.0491320858535423E-2"/>
    <n v="-1.4922842604114984E-2"/>
    <n v="-2.8637472569672383E-2"/>
    <n v="-4.0835992370931743E-3"/>
    <n v="-8.4479553221299946E-3"/>
    <x v="0"/>
  </r>
  <r>
    <n v="106.84"/>
    <n v="147.74549999999999"/>
    <n v="252.53"/>
    <n v="72.999499999999998"/>
    <n v="200.39"/>
    <n v="10937"/>
    <n v="469.96"/>
    <n v="121.8925"/>
    <n v="3319.47"/>
    <n v="-3.2234119602524557E-2"/>
    <n v="-1.8049869272830928E-2"/>
    <n v="-9.0273600142046738E-3"/>
    <x v="55"/>
    <n v="-1.2497063213480439E-2"/>
    <n v="-1.3080393601099636E-2"/>
    <n v="-5.1055140659733223E-4"/>
    <n v="-2.2249957031473883E-2"/>
    <n v="-1.1245565213035068E-2"/>
    <x v="0"/>
  </r>
  <r>
    <n v="110.08"/>
    <n v="148.02350000000001"/>
    <n v="248.15"/>
    <n v="71.558000000000007"/>
    <n v="202.54"/>
    <n v="10980.2"/>
    <n v="487.35"/>
    <n v="125.1725"/>
    <n v="3281.06"/>
    <n v="2.9874985943273268E-2"/>
    <n v="1.8798459734918509E-3"/>
    <n v="-1.7496651505580205E-2"/>
    <x v="56"/>
    <n v="1.0671930138086332E-2"/>
    <n v="3.9421144986537373E-3"/>
    <n v="3.6334966083847349E-2"/>
    <n v="2.6553277223838927E-2"/>
    <n v="-1.1638590711243436E-2"/>
    <x v="0"/>
  </r>
  <r>
    <n v="111.81"/>
    <n v="156.4495"/>
    <n v="254.75"/>
    <n v="73.272994999999995"/>
    <n v="207.42"/>
    <n v="11186.4"/>
    <n v="491.17"/>
    <n v="126.3775"/>
    <n v="3315.57"/>
    <n v="1.5593627974243187E-2"/>
    <n v="5.5362229257459789E-2"/>
    <n v="2.6249270069384375E-2"/>
    <x v="57"/>
    <n v="2.3808325257449203E-2"/>
    <n v="1.8605103892761297E-2"/>
    <n v="7.80774926599809E-3"/>
    <n v="9.5806735612166075E-3"/>
    <n v="1.0463013638868866E-2"/>
    <x v="0"/>
  </r>
  <r>
    <n v="107.12"/>
    <n v="149.99301"/>
    <n v="249.02"/>
    <n v="70.760499999999993"/>
    <n v="200.59"/>
    <n v="10833.3"/>
    <n v="470.61"/>
    <n v="121.2375"/>
    <n v="3236.92"/>
    <n v="-4.2851300776359645E-2"/>
    <n v="-4.2144581190106049E-2"/>
    <n v="-2.2749457578567622E-2"/>
    <x v="58"/>
    <n v="-3.3482699324981879E-2"/>
    <n v="-3.2074031004732363E-2"/>
    <n v="-4.2760574512958491E-2"/>
    <n v="-4.1522027818974988E-2"/>
    <n v="-2.4007294161091854E-2"/>
    <x v="0"/>
  </r>
  <r>
    <n v="108.22"/>
    <n v="150.98949999999999"/>
    <n v="249.53"/>
    <n v="71.414505000000005"/>
    <n v="203.19"/>
    <n v="10896.5"/>
    <n v="473.08"/>
    <n v="123.48"/>
    <n v="3246.59"/>
    <n v="1.0216490831672094E-2"/>
    <n v="6.6216049628720517E-3"/>
    <n v="2.0459339199614826E-3"/>
    <x v="59"/>
    <n v="1.2878478058315712E-2"/>
    <n v="5.8169130139573795E-3"/>
    <n v="5.2347818466574767E-3"/>
    <n v="1.8327767914297407E-2"/>
    <n v="2.9829543473573147E-3"/>
    <x v="0"/>
  </r>
  <r>
    <n v="112.28"/>
    <n v="154.75649999999999"/>
    <n v="254.82"/>
    <n v="72.248000000000005"/>
    <n v="207.82"/>
    <n v="11151.1"/>
    <n v="482.88"/>
    <n v="128.73750000000001"/>
    <n v="3298.46"/>
    <n v="3.6829559279092587E-2"/>
    <n v="2.4642615940298155E-2"/>
    <n v="2.0978265109006675E-2"/>
    <x v="60"/>
    <n v="2.253081852957867E-2"/>
    <n v="2.3096510994863519E-2"/>
    <n v="2.0503668196567938E-2"/>
    <n v="4.1696247817961579E-2"/>
    <n v="1.5850478138509476E-2"/>
    <x v="0"/>
  </r>
  <r>
    <n v="114.96"/>
    <n v="158.70249999999999"/>
    <n v="256.82"/>
    <n v="73.226005999999998"/>
    <n v="209.44"/>
    <n v="11364.4"/>
    <n v="490.65"/>
    <n v="130.35"/>
    <n v="3351.6"/>
    <n v="2.358849027708761E-2"/>
    <n v="2.5178466487742825E-2"/>
    <n v="7.8180368498931719E-3"/>
    <x v="61"/>
    <n v="7.7649817370891534E-3"/>
    <n v="1.8947514497519462E-2"/>
    <n v="1.5962867073018572E-2"/>
    <n v="1.2447692927590475E-2"/>
    <n v="1.5982150874003724E-2"/>
    <x v="0"/>
  </r>
  <r>
    <n v="114.09"/>
    <n v="157.24399"/>
    <n v="261.79000000000002"/>
    <n v="73.466499999999996"/>
    <n v="207.26"/>
    <n v="11323"/>
    <n v="493.48"/>
    <n v="132.25749999999999"/>
    <n v="3335.47"/>
    <n v="-7.5966311624914452E-3"/>
    <n v="-9.2327049470511749E-3"/>
    <n v="1.9167205246123458E-2"/>
    <x v="62"/>
    <n v="-1.0463258405518473E-2"/>
    <n v="-3.6496069142092041E-3"/>
    <n v="5.7512885507612918E-3"/>
    <n v="1.4527639525950119E-2"/>
    <n v="-4.8242447838090239E-3"/>
    <x v="0"/>
  </r>
  <r>
    <n v="115.81"/>
    <n v="157.4365"/>
    <n v="261.89999999999998"/>
    <n v="73.479996"/>
    <n v="210.33"/>
    <n v="11418.1"/>
    <n v="500.03"/>
    <n v="135.30500000000001"/>
    <n v="3363"/>
    <n v="1.4963306588008254E-2"/>
    <n v="1.2235269114771739E-3"/>
    <n v="4.2009586441474128E-4"/>
    <x v="63"/>
    <n v="1.4703682130914639E-2"/>
    <n v="8.3637602730567608E-3"/>
    <n v="1.3185765418999866E-2"/>
    <n v="2.2780709503469304E-2"/>
    <n v="8.2198337849473339E-3"/>
    <x v="0"/>
  </r>
  <r>
    <n v="116.79"/>
    <n v="161.06299999999999"/>
    <n v="266.63"/>
    <n v="74.504499999999993"/>
    <n v="212.46"/>
    <n v="11583.2"/>
    <n v="527.51"/>
    <n v="136.14500000000001"/>
    <n v="3380.8"/>
    <n v="8.4265330941876888E-3"/>
    <n v="2.2773390426928015E-2"/>
    <n v="1.7899178032159849E-2"/>
    <x v="64"/>
    <n v="1.0076009464881375E-2"/>
    <n v="1.4355956880115754E-2"/>
    <n v="5.3499725894241172E-2"/>
    <n v="6.1890048352400816E-3"/>
    <n v="5.2789351215227383E-3"/>
    <x v="0"/>
  </r>
  <r>
    <n v="113.02"/>
    <n v="156.25"/>
    <n v="259.94"/>
    <n v="72.921000000000006"/>
    <n v="206.19"/>
    <n v="11255.7"/>
    <n v="503.06"/>
    <n v="130.6225"/>
    <n v="3348.42"/>
    <n v="-3.2812656088776926E-2"/>
    <n v="-3.0338304176198053E-2"/>
    <n v="-2.5411094392383624E-2"/>
    <x v="65"/>
    <n v="-2.9955661550243845E-2"/>
    <n v="-2.8681105480195441E-2"/>
    <n v="-4.7458375236336794E-2"/>
    <n v="-4.1409010464223746E-2"/>
    <n v="-9.6237750916984329E-3"/>
    <x v="0"/>
  </r>
  <r>
    <n v="116.5"/>
    <n v="159.95999"/>
    <n v="264.64999999999998"/>
    <n v="74.301000000000002"/>
    <n v="210.38"/>
    <n v="11509.1"/>
    <n v="520.65"/>
    <n v="136.42500000000001"/>
    <n v="3408.6"/>
    <n v="3.0326478804057942E-2"/>
    <n v="2.3466432846475892E-2"/>
    <n v="1.7957363150554073E-2"/>
    <x v="66"/>
    <n v="2.0117345509504433E-2"/>
    <n v="2.2263359795929388E-2"/>
    <n v="3.4368583695736844E-2"/>
    <n v="4.3463529292349444E-2"/>
    <n v="1.7813057021042421E-2"/>
    <x v="0"/>
  </r>
  <r>
    <n v="113.16"/>
    <n v="154.99799999999999"/>
    <n v="258.66000000000003"/>
    <n v="72.671999999999997"/>
    <n v="205.91"/>
    <n v="11291.3"/>
    <n v="505.87"/>
    <n v="137.36500000000001"/>
    <n v="3360.97"/>
    <n v="-2.9088526572388838E-2"/>
    <n v="-3.1511507852794052E-2"/>
    <n v="-2.2893740316898087E-2"/>
    <x v="67"/>
    <n v="-2.1476239191072818E-2"/>
    <n v="-1.9105509121014178E-2"/>
    <n v="-2.8798311693312022E-2"/>
    <n v="6.8666035533283837E-3"/>
    <n v="-1.4072027020773103E-2"/>
    <x v="0"/>
  </r>
  <r>
    <n v="115.08"/>
    <n v="159.78450000000001"/>
    <n v="258.12"/>
    <n v="73.014499999999998"/>
    <n v="209.83"/>
    <n v="11503.2"/>
    <n v="534.66"/>
    <n v="139.63999999999999"/>
    <n v="3419.44"/>
    <n v="1.6824792249980777E-2"/>
    <n v="3.0413818772234997E-2"/>
    <n v="-2.0898649194593531E-3"/>
    <x v="68"/>
    <n v="1.8858498946548348E-2"/>
    <n v="1.8592739851599517E-2"/>
    <n v="5.5351311570090489E-2"/>
    <n v="1.6426065611210881E-2"/>
    <n v="1.7247172188931348E-2"/>
    <x v="0"/>
  </r>
  <r>
    <n v="114.97"/>
    <n v="159.5275"/>
    <n v="263.76"/>
    <n v="74.296499999999995"/>
    <n v="210.58"/>
    <n v="11550.9"/>
    <n v="531.79"/>
    <n v="138.38749999999999"/>
    <n v="3446.83"/>
    <n v="-9.5631391769834763E-4"/>
    <n v="-1.6097112259748072E-3"/>
    <n v="2.1615005695836659E-2"/>
    <x v="69"/>
    <n v="3.5679493620096731E-3"/>
    <n v="4.1380984785629651E-3"/>
    <n v="-5.3823562822399159E-3"/>
    <n v="-9.0099610512500931E-3"/>
    <n v="7.9781730936344594E-3"/>
    <x v="0"/>
  </r>
  <r>
    <n v="116.97"/>
    <n v="164.33249000000001"/>
    <n v="264.45"/>
    <n v="75.760999999999996"/>
    <n v="215.81"/>
    <n v="11725.9"/>
    <n v="539.44000000000005"/>
    <n v="137.6275"/>
    <n v="3477.14"/>
    <n v="1.7246266896966875E-2"/>
    <n v="2.9675432359117748E-2"/>
    <n v="2.612598748513354E-3"/>
    <x v="70"/>
    <n v="2.4532762524758965E-2"/>
    <n v="1.5036714438393438E-2"/>
    <n v="1.428288985588305E-2"/>
    <n v="-5.5069610034594041E-3"/>
    <n v="8.7551487402514096E-3"/>
    <x v="0"/>
  </r>
  <r>
    <n v="124.4"/>
    <n v="172.1465"/>
    <n v="275.75"/>
    <n v="78.457504"/>
    <n v="221.4"/>
    <n v="12088.1"/>
    <n v="539.80999999999995"/>
    <n v="142.26"/>
    <n v="3534.22"/>
    <n v="6.1584688642463428E-2"/>
    <n v="4.645410495568926E-2"/>
    <n v="4.1842460621622925E-2"/>
    <x v="71"/>
    <n v="2.5572629321164317E-2"/>
    <n v="3.042142715497733E-2"/>
    <n v="6.8566136575524028E-4"/>
    <n v="3.310560912324334E-2"/>
    <n v="1.6282507554067349E-2"/>
    <x v="0"/>
  </r>
  <r>
    <n v="121.1"/>
    <n v="172.18149"/>
    <n v="276.14"/>
    <n v="78.584000000000003"/>
    <n v="222.86"/>
    <n v="12083.2"/>
    <n v="554.09"/>
    <n v="142.48249999999999"/>
    <n v="3511.93"/>
    <n v="-2.6885529746032626E-2"/>
    <n v="2.0323645556913442E-4"/>
    <n v="1.4133253543944537E-3"/>
    <x v="72"/>
    <n v="6.5727513443713352E-3"/>
    <n v="-4.0543951439281665E-4"/>
    <n v="2.6109902634484237E-2"/>
    <n v="1.562815844393032E-3"/>
    <n v="-6.3268804537488111E-3"/>
    <x v="0"/>
  </r>
  <r>
    <n v="121.19"/>
    <n v="168.18549999999999"/>
    <n v="271.82"/>
    <n v="78.403989999999993"/>
    <n v="220.86"/>
    <n v="11985.4"/>
    <n v="541.45000000000005"/>
    <n v="140.95249999999999"/>
    <n v="3488.67"/>
    <n v="7.429114213495585E-4"/>
    <n v="-2.3481558000561266E-2"/>
    <n v="-1.5767900960805072E-2"/>
    <x v="73"/>
    <n v="-9.0147549999230799E-3"/>
    <n v="-8.1268157073736708E-3"/>
    <n v="-2.3076402352177519E-2"/>
    <n v="-1.0796230960841225E-2"/>
    <n v="-6.6451691550408936E-3"/>
    <x v="0"/>
  </r>
  <r>
    <n v="120.71"/>
    <n v="166.9325"/>
    <n v="266.72000000000003"/>
    <n v="77.956500000000005"/>
    <n v="219.66"/>
    <n v="11898.6"/>
    <n v="541.94000000000005"/>
    <n v="139.69999999999999"/>
    <n v="3483.34"/>
    <n v="-3.9685872673603352E-3"/>
    <n v="-7.4779978337284345E-3"/>
    <n v="-1.8940663524717211E-2"/>
    <x v="74"/>
    <n v="-5.4481202587850219E-3"/>
    <n v="-7.2684962438593253E-3"/>
    <n v="9.0456813042691462E-4"/>
    <n v="-8.9256879260047987E-3"/>
    <n v="-1.5289711398439405E-3"/>
    <x v="0"/>
  </r>
  <r>
    <n v="119.02"/>
    <n v="163.63550000000001"/>
    <n v="265.93"/>
    <n v="78.650499999999994"/>
    <n v="219.66"/>
    <n v="11852.2"/>
    <n v="530.79"/>
    <n v="138.11500000000001"/>
    <n v="3483.81"/>
    <n v="-1.4099428496329657E-2"/>
    <n v="-1.9948145798359167E-2"/>
    <n v="-2.9663027476364259E-3"/>
    <x v="75"/>
    <n v="0"/>
    <n v="-3.9072417796958457E-3"/>
    <n v="-2.0788831411794377E-2"/>
    <n v="-1.1410594801819407E-2"/>
    <n v="1.3491886946954788E-4"/>
    <x v="0"/>
  </r>
  <r>
    <n v="115.98"/>
    <n v="160.3605"/>
    <n v="261.39999999999998"/>
    <n v="76.730500000000006"/>
    <n v="214.22"/>
    <n v="11634.3"/>
    <n v="530.72"/>
    <n v="134.97749999999999"/>
    <n v="3426.92"/>
    <n v="-2.5873783768411363E-2"/>
    <n v="-2.0216987540200154E-2"/>
    <n v="-1.7181315064726008E-2"/>
    <x v="76"/>
    <n v="-2.5077372023716262E-2"/>
    <n v="-1.855587271402211E-2"/>
    <n v="-1.3188759427875776E-4"/>
    <n v="-2.2978573579766164E-2"/>
    <n v="-1.6464623898632638E-2"/>
    <x v="0"/>
  </r>
  <r>
    <n v="117.51"/>
    <n v="160.85050000000001"/>
    <n v="267.56"/>
    <n v="77.796490000000006"/>
    <n v="214.65"/>
    <n v="11677.8"/>
    <n v="525.41999999999996"/>
    <n v="136.45500000000001"/>
    <n v="3443.12"/>
    <n v="1.3105673897555029E-2"/>
    <n v="3.0509564123912766E-3"/>
    <n v="2.3292039060085711E-2"/>
    <x v="77"/>
    <n v="2.0052703340860448E-3"/>
    <n v="3.7319718504628626E-3"/>
    <n v="-1.0036632436554385E-2"/>
    <n v="1.0886792060804491E-2"/>
    <n v="4.7161384872977134E-3"/>
    <x v="0"/>
  </r>
  <r>
    <n v="116.87"/>
    <n v="159.24700000000001"/>
    <n v="278.73"/>
    <n v="79.665503999999999"/>
    <n v="214.8"/>
    <n v="11665.4"/>
    <n v="489.05"/>
    <n v="135.2475"/>
    <n v="3435.56"/>
    <n v="-5.4612304007839469E-3"/>
    <n v="-1.0018906196094208E-2"/>
    <n v="4.0899731071123539E-2"/>
    <x v="78"/>
    <n v="6.9856796414006529E-4"/>
    <n v="-1.0624079960189032E-3"/>
    <n v="-7.1733209025686015E-2"/>
    <n v="-8.8884566747355238E-3"/>
    <n v="-2.1980970313859494E-3"/>
    <x v="0"/>
  </r>
  <r>
    <n v="115.75"/>
    <n v="158.81998999999999"/>
    <n v="278.12"/>
    <n v="80.766495000000006"/>
    <n v="214.89"/>
    <n v="11662.9"/>
    <n v="485.23"/>
    <n v="133.61000000000001"/>
    <n v="3453.49"/>
    <n v="-9.6295129787222315E-3"/>
    <n v="-2.6850334675764809E-3"/>
    <n v="-2.1908960905138047E-3"/>
    <x v="79"/>
    <n v="4.1890665975975039E-4"/>
    <n v="-2.1433194956943754E-4"/>
    <n v="-7.8417284048886999E-3"/>
    <n v="-1.2181324666596677E-2"/>
    <n v="5.2053738863262616E-3"/>
    <x v="0"/>
  </r>
  <r>
    <n v="115.04"/>
    <n v="160.22"/>
    <n v="284.79000000000002"/>
    <n v="82.05"/>
    <n v="216.23"/>
    <n v="11692.6"/>
    <n v="488.28"/>
    <n v="135.9025"/>
    <n v="3465.39"/>
    <n v="-6.1527989936068662E-3"/>
    <n v="8.7764482842700008E-3"/>
    <n v="2.3699391330999849E-2"/>
    <x v="80"/>
    <n v="6.2163866913341852E-3"/>
    <n v="2.543299523385991E-3"/>
    <n v="6.2660064699857267E-3"/>
    <n v="1.70126082664162E-2"/>
    <n v="3.4398664911297477E-3"/>
    <x v="0"/>
  </r>
  <r>
    <n v="115.05"/>
    <n v="160.352"/>
    <n v="277.11"/>
    <n v="79.522499999999994"/>
    <n v="210.08"/>
    <n v="11504.5"/>
    <n v="488.24"/>
    <n v="131.41249999999999"/>
    <n v="3400.97"/>
    <n v="8.692250863814551E-5"/>
    <n v="8.2352799034345471E-4"/>
    <n v="-2.7337527289188424E-2"/>
    <x v="81"/>
    <n v="-2.8854245431317455E-2"/>
    <n v="-1.6217899894794538E-2"/>
    <n v="-8.1923565359291373E-5"/>
    <n v="-3.3596485965269762E-2"/>
    <n v="-1.8764495369547173E-2"/>
    <x v="0"/>
  </r>
  <r>
    <n v="116.6"/>
    <n v="164.31649999999999"/>
    <n v="283.29000000000002"/>
    <n v="80.212999999999994"/>
    <n v="213.25"/>
    <n v="11598.9"/>
    <n v="488.93"/>
    <n v="133.9675"/>
    <n v="3390.68"/>
    <n v="1.3382457435017005E-2"/>
    <n v="2.4423047273458759E-2"/>
    <n v="2.2056568670459065E-2"/>
    <x v="82"/>
    <n v="1.4976775817302418E-2"/>
    <n v="8.1720028522417644E-3"/>
    <n v="1.4122417075423221E-3"/>
    <n v="1.9256002318598611E-2"/>
    <n v="-3.0301938037524704E-3"/>
    <x v="0"/>
  </r>
  <r>
    <n v="111.2"/>
    <n v="158.13900000000001"/>
    <n v="267.67"/>
    <n v="75.831000000000003"/>
    <n v="202.68"/>
    <n v="11142.8"/>
    <n v="486.24"/>
    <n v="126.27"/>
    <n v="3271.03"/>
    <n v="-4.7418892099909918E-2"/>
    <n v="-3.8320052938798504E-2"/>
    <n v="-5.6716229441852693E-2"/>
    <x v="83"/>
    <n v="-5.0836805764079472E-2"/>
    <n v="-4.01167166136914E-2"/>
    <n v="-5.5170007752988444E-3"/>
    <n v="-5.9174761769958811E-2"/>
    <n v="-3.5925571226008889E-2"/>
    <x v="0"/>
  </r>
  <r>
    <n v="115.32"/>
    <n v="160.5505"/>
    <n v="280.83"/>
    <n v="78.361999999999995"/>
    <n v="204.72"/>
    <n v="11350.7"/>
    <n v="504.21"/>
    <n v="130.24"/>
    <n v="3310.11"/>
    <n v="3.6380490953719251E-2"/>
    <n v="1.5134141713311504E-2"/>
    <n v="4.7994625550527997E-2"/>
    <x v="84"/>
    <n v="1.0014811243824301E-2"/>
    <n v="1.8485866618457945E-2"/>
    <n v="3.6290518788101772E-2"/>
    <n v="3.0956430803641254E-2"/>
    <n v="1.18765014438055E-2"/>
    <x v="0"/>
  </r>
  <r>
    <n v="108.86"/>
    <n v="151.8075"/>
    <n v="263.11"/>
    <n v="81.050510000000003"/>
    <n v="202.47"/>
    <n v="11052.9"/>
    <n v="475.74"/>
    <n v="125.34"/>
    <n v="3269.96"/>
    <n v="-5.7648219764147385E-2"/>
    <n v="-5.5995263969622976E-2"/>
    <n v="-6.5177308365975684E-2"/>
    <x v="85"/>
    <n v="-1.1051464428108559E-2"/>
    <n v="-2.6586579064038114E-2"/>
    <n v="-5.812136144422228E-2"/>
    <n v="-3.8348857457700787E-2"/>
    <n v="-1.2203669046735501E-2"/>
    <x v="0"/>
  </r>
  <r>
    <n v="108.77"/>
    <n v="150.22399999999999"/>
    <n v="261.36"/>
    <n v="81.301500000000004"/>
    <n v="202.33"/>
    <n v="11084.8"/>
    <n v="484.12"/>
    <n v="125.8075"/>
    <n v="3310.24"/>
    <n v="-8.2709190029512389E-4"/>
    <n v="-1.0485757339471271E-2"/>
    <n v="-6.6734283929724483E-3"/>
    <x v="86"/>
    <n v="-6.9169963232151139E-4"/>
    <n v="2.8819635354489061E-3"/>
    <n v="1.7461323358040445E-2"/>
    <n v="3.7229161346735177E-3"/>
    <n v="1.2242941894852779E-2"/>
    <x v="0"/>
  </r>
  <r>
    <n v="110.44"/>
    <n v="152.4205"/>
    <n v="265.3"/>
    <n v="82.510499999999993"/>
    <n v="206.43"/>
    <n v="11279.9"/>
    <n v="487.22"/>
    <n v="130.19499999999999"/>
    <n v="3369.16"/>
    <n v="1.5236825956194834E-2"/>
    <n v="1.4515635125794464E-2"/>
    <n v="1.4962493850879211E-2"/>
    <x v="87"/>
    <n v="2.0061344091395067E-2"/>
    <n v="1.744758027651986E-2"/>
    <n v="6.3829565858389229E-3"/>
    <n v="3.4280365648115374E-2"/>
    <n v="1.7642760820758659E-2"/>
    <x v="0"/>
  </r>
  <r>
    <n v="114.95"/>
    <n v="162.05799999999999"/>
    <n v="287.38"/>
    <n v="87.456505000000007"/>
    <n v="216.39"/>
    <n v="11777"/>
    <n v="496.95"/>
    <n v="137.9425"/>
    <n v="3443.44"/>
    <n v="4.0024864147236841E-2"/>
    <n v="6.1311147206209574E-2"/>
    <n v="7.9944120657366433E-2"/>
    <x v="88"/>
    <n v="4.7120963301192767E-2"/>
    <n v="4.3126096077022044E-2"/>
    <n v="1.9773650957772712E-2"/>
    <n v="5.7803605081544064E-2"/>
    <n v="2.1807516584335981E-2"/>
    <x v="0"/>
  </r>
  <r>
    <n v="119.03"/>
    <n v="166.1"/>
    <n v="294.68"/>
    <n v="88.168499999999995"/>
    <n v="223.29"/>
    <n v="12078.1"/>
    <n v="513.76"/>
    <n v="141.6"/>
    <n v="3510.45"/>
    <n v="3.4878310970597737E-2"/>
    <n v="2.4635720771053724E-2"/>
    <n v="2.5084640013552234E-2"/>
    <x v="89"/>
    <n v="3.1389039856238025E-2"/>
    <n v="2.524541850849937E-2"/>
    <n v="3.3266812927189332E-2"/>
    <n v="2.6169249598757095E-2"/>
    <n v="1.9273262670013912E-2"/>
    <x v="0"/>
  </r>
  <r>
    <n v="118.69"/>
    <n v="165.56851"/>
    <n v="293.41000000000003"/>
    <n v="88.087509999999995"/>
    <n v="223.72"/>
    <n v="12091.3"/>
    <n v="514.73"/>
    <n v="145.62"/>
    <n v="3509.44"/>
    <n v="-2.8605101113745621E-3"/>
    <n v="-3.2049497550563364E-3"/>
    <n v="-4.3190735236316655E-3"/>
    <x v="90"/>
    <n v="1.9238949134582444E-3"/>
    <n v="1.0922903599101844E-3"/>
    <n v="1.8862609993358743E-3"/>
    <n v="2.7994307706945706E-2"/>
    <n v="-2.8775379869741254E-4"/>
    <x v="0"/>
  </r>
  <r>
    <n v="116.32"/>
    <n v="157.18700000000001"/>
    <n v="278.77"/>
    <n v="88.149994000000007"/>
    <n v="218.39"/>
    <n v="11830.4"/>
    <n v="470.5"/>
    <n v="136.3075"/>
    <n v="3550.5"/>
    <n v="-2.017003828320468E-2"/>
    <n v="-5.1948887489706511E-2"/>
    <n v="-5.11838792115566E-2"/>
    <x v="91"/>
    <n v="-2.4112814676706555E-2"/>
    <n v="-2.1813695967645191E-2"/>
    <n v="-8.984653231510524E-2"/>
    <n v="-6.6087126099285173E-2"/>
    <n v="1.1631958050304203E-2"/>
    <x v="0"/>
  </r>
  <r>
    <n v="115.97"/>
    <n v="151.751"/>
    <n v="272.43"/>
    <n v="87.019499999999994"/>
    <n v="211.01"/>
    <n v="11624.3"/>
    <n v="480.24"/>
    <n v="127.7"/>
    <n v="3545.53"/>
    <n v="-3.0134768165973255E-3"/>
    <n v="-3.5195159670759327E-2"/>
    <n v="-2.3005368709577804E-2"/>
    <x v="92"/>
    <n v="-3.437692955871538E-2"/>
    <n v="-1.7574755153518327E-2"/>
    <n v="2.0490019918153284E-2"/>
    <n v="-6.5229599828786275E-2"/>
    <n v="-1.4007834839128777E-3"/>
    <x v="0"/>
  </r>
  <r>
    <n v="119.49"/>
    <n v="156.86949000000001"/>
    <n v="276.48"/>
    <n v="87.635499999999993"/>
    <n v="216.55"/>
    <n v="11892.9"/>
    <n v="490.76"/>
    <n v="134.18"/>
    <n v="3572.66"/>
    <n v="2.9901148893050636E-2"/>
    <n v="3.3173166059500429E-2"/>
    <n v="1.4756785245844117E-2"/>
    <x v="93"/>
    <n v="2.5915941942670408E-2"/>
    <n v="2.2843848795693171E-2"/>
    <n v="2.1669230979394449E-2"/>
    <n v="4.9498419096248469E-2"/>
    <n v="7.622761226929676E-3"/>
    <x v="0"/>
  </r>
  <r>
    <n v="119.21"/>
    <n v="155.51400000000001"/>
    <n v="275.08"/>
    <n v="87.492000000000004"/>
    <n v="215.44"/>
    <n v="11827.1"/>
    <n v="486.77"/>
    <n v="134.5675"/>
    <n v="3537.01"/>
    <n v="-2.3460421317523152E-3"/>
    <n v="-8.6784260422489729E-3"/>
    <n v="-5.0765211640555769E-3"/>
    <x v="94"/>
    <n v="-5.1390191572922407E-3"/>
    <n v="-5.5480749395563902E-3"/>
    <n v="-8.1634776601487245E-3"/>
    <n v="2.8837497542328495E-3"/>
    <n v="-1.0028678908945363E-2"/>
    <x v="0"/>
  </r>
  <r>
    <n v="119.26"/>
    <n v="156.44049999999999"/>
    <n v="276.95"/>
    <n v="88.850999999999999"/>
    <n v="216.51"/>
    <n v="11937.8"/>
    <n v="482.84"/>
    <n v="132.97"/>
    <n v="3585.15"/>
    <n v="4.1933996504968499E-4"/>
    <n v="5.9399862747531867E-3"/>
    <n v="6.775020027477598E-3"/>
    <x v="95"/>
    <n v="4.9542872489481086E-3"/>
    <n v="9.3163279183314084E-3"/>
    <n v="-8.1063964299070267E-3"/>
    <n v="-1.1942393020360539E-2"/>
    <n v="1.3518576706374859E-2"/>
    <x v="0"/>
  </r>
  <r>
    <n v="120.3"/>
    <n v="156.55301"/>
    <n v="278.95999999999998"/>
    <n v="89.069000000000003"/>
    <n v="217.23"/>
    <n v="12013.4"/>
    <n v="479.1"/>
    <n v="135.1525"/>
    <n v="3626.91"/>
    <n v="8.6826392856732305E-3"/>
    <n v="7.1892867584369663E-4"/>
    <n v="7.2314178882828296E-3"/>
    <x v="96"/>
    <n v="3.319964316547558E-3"/>
    <n v="6.3128570650714429E-3"/>
    <n v="-7.7759919438497496E-3"/>
    <n v="1.6280231647980717E-2"/>
    <n v="1.1580731916656505E-2"/>
    <x v="0"/>
  </r>
  <r>
    <n v="119.39"/>
    <n v="156.78299000000001"/>
    <n v="275"/>
    <n v="88.507509999999996"/>
    <n v="214.46"/>
    <n v="11977.5"/>
    <n v="480.63"/>
    <n v="134.2225"/>
    <n v="3609.53"/>
    <n v="-7.5931776233362398E-3"/>
    <n v="1.4679452172618286E-3"/>
    <n v="-1.4297304700824336E-2"/>
    <x v="97"/>
    <n v="-1.2833459276839376E-2"/>
    <n v="-2.9928036710566066E-3"/>
    <n v="3.1883994376560392E-3"/>
    <n v="-6.9048998237720167E-3"/>
    <n v="-4.8034761341036901E-3"/>
    <x v="0"/>
  </r>
  <r>
    <n v="118.03"/>
    <n v="155.273"/>
    <n v="271.97000000000003"/>
    <n v="87.339005"/>
    <n v="211.08"/>
    <n v="11894.7"/>
    <n v="481.79"/>
    <n v="134.28749999999999"/>
    <n v="3567.79"/>
    <n v="-1.1456615916319227E-2"/>
    <n v="-9.6777618999540922E-3"/>
    <n v="-1.1079331571064385E-2"/>
    <x v="98"/>
    <n v="-1.5886032254532407E-2"/>
    <n v="-6.9369670192242078E-3"/>
    <n v="2.4105911384326071E-3"/>
    <n v="4.8415329983756344E-4"/>
    <n v="-1.1631213479601318E-2"/>
    <x v="0"/>
  </r>
  <r>
    <n v="118.64"/>
    <n v="155.851"/>
    <n v="272.94"/>
    <n v="88.195999999999998"/>
    <n v="212.42"/>
    <n v="11985.4"/>
    <n v="484.67"/>
    <n v="134.4025"/>
    <n v="3581.87"/>
    <n v="5.1548683886990677E-3"/>
    <n v="3.7155646299285973E-3"/>
    <n v="3.5602247144609139E-3"/>
    <x v="99"/>
    <n v="6.3282383559263968E-3"/>
    <n v="7.5963196256454805E-3"/>
    <n v="5.9599125156317052E-3"/>
    <n v="8.5600511386469584E-4"/>
    <n v="3.9386539225387159E-3"/>
    <x v="0"/>
  </r>
  <r>
    <n v="117.34"/>
    <n v="154.97"/>
    <n v="269.7"/>
    <n v="87.109499999999997"/>
    <n v="210.39"/>
    <n v="11906.4"/>
    <n v="488.24"/>
    <n v="130.8775"/>
    <n v="3557.54"/>
    <n v="-1.1017994331962823E-2"/>
    <n v="-5.6688728195680169E-3"/>
    <n v="-1.1941760664283499E-2"/>
    <x v="100"/>
    <n v="-9.6024956764647687E-3"/>
    <n v="-6.6131717087497153E-3"/>
    <n v="7.3388412554427265E-3"/>
    <n v="-2.6577257901516459E-2"/>
    <n v="-6.8157156362698918E-3"/>
    <x v="0"/>
  </r>
  <r>
    <n v="113.85"/>
    <n v="154.9195"/>
    <n v="268.43"/>
    <n v="86.742999999999995"/>
    <n v="210.11"/>
    <n v="11905.9"/>
    <n v="476.62"/>
    <n v="131.4"/>
    <n v="3577.59"/>
    <n v="-3.019391098796528E-2"/>
    <n v="-3.2592263014418632E-4"/>
    <n v="-4.720057821917421E-3"/>
    <x v="101"/>
    <n v="-1.3317481159708241E-3"/>
    <n v="-4.1995103377131061E-5"/>
    <n v="-2.4087560541021548E-2"/>
    <n v="3.98433484550132E-3"/>
    <n v="5.6200945950578216E-3"/>
    <x v="0"/>
  </r>
  <r>
    <n v="115.17"/>
    <n v="155.90299999999999"/>
    <n v="276.92"/>
    <n v="88.444000000000003"/>
    <n v="213.86"/>
    <n v="12079.8"/>
    <n v="482.88"/>
    <n v="129.57749999999999"/>
    <n v="3635.41"/>
    <n v="1.1527505171067414E-2"/>
    <n v="6.3283918140393967E-3"/>
    <n v="3.1138483486057991E-2"/>
    <x v="102"/>
    <n v="1.7690392227552754E-2"/>
    <n v="1.4500560508786462E-2"/>
    <n v="1.3048647884266138E-2"/>
    <n v="-1.3966948315600485E-2"/>
    <n v="1.6032507557285768E-2"/>
    <x v="0"/>
  </r>
  <r>
    <n v="116.03"/>
    <n v="159.25351000000001"/>
    <n v="275.58999999999997"/>
    <n v="88.5715"/>
    <n v="213.87"/>
    <n v="12152.2"/>
    <n v="485"/>
    <n v="132.3475"/>
    <n v="3629.65"/>
    <n v="7.4394806786380616E-3"/>
    <n v="2.1263316042565147E-2"/>
    <n v="-4.8144017988653734E-3"/>
    <x v="103"/>
    <n v="4.6758469136099666E-5"/>
    <n v="5.9755872759977707E-3"/>
    <n v="4.3807153579991341E-3"/>
    <n v="2.1151881451144008E-2"/>
    <n v="-1.5856720266289198E-3"/>
    <x v="0"/>
  </r>
  <r>
    <n v="116.59"/>
    <n v="159.767"/>
    <n v="277.81"/>
    <n v="89.659499999999994"/>
    <n v="215.23"/>
    <n v="12258.2"/>
    <n v="491.36"/>
    <n v="132.61250000000001"/>
    <n v="3638.35"/>
    <n v="4.8147285857458909E-3"/>
    <n v="3.2191688455603476E-3"/>
    <n v="8.0231727816335984E-3"/>
    <x v="104"/>
    <n v="6.3388699784408574E-3"/>
    <n v="8.6848774515654106E-3"/>
    <n v="1.3028165755029108E-2"/>
    <n v="2.0003025993363998E-3"/>
    <n v="2.3940572799516376E-3"/>
    <x v="0"/>
  </r>
  <r>
    <n v="119.05"/>
    <n v="158.40200999999999"/>
    <n v="276.97000000000003"/>
    <n v="88.037000000000006"/>
    <n v="214.07"/>
    <n v="12268.3"/>
    <n v="490.7"/>
    <n v="134.01499999999999"/>
    <n v="3621.63"/>
    <n v="2.088006598767175E-2"/>
    <n v="-8.5803351775091876E-3"/>
    <n v="-3.028229719572294E-3"/>
    <x v="105"/>
    <n v="-5.4041594369566162E-3"/>
    <n v="8.2359901094043297E-4"/>
    <n v="-1.3441135966545397E-3"/>
    <n v="1.0520392199181014E-2"/>
    <n v="-4.6060814384970977E-3"/>
    <x v="0"/>
  </r>
  <r>
    <n v="122.72"/>
    <n v="161.00399999999999"/>
    <n v="286.55"/>
    <n v="89.905000000000001"/>
    <n v="216.21"/>
    <n v="12455.3"/>
    <n v="504.58"/>
    <n v="133.9"/>
    <n v="3662.45"/>
    <n v="3.0361764686074252E-2"/>
    <n v="1.6293040702579663E-2"/>
    <n v="3.4003843924725725E-2"/>
    <x v="106"/>
    <n v="9.9470932653283953E-3"/>
    <n v="1.5127535319502531E-2"/>
    <n v="2.7893456970861766E-2"/>
    <n v="-8.584812874441617E-4"/>
    <n v="1.1208121636017976E-2"/>
    <x v="0"/>
  </r>
  <r>
    <n v="123.08"/>
    <n v="160.1765"/>
    <n v="287.52"/>
    <n v="91.397499999999994"/>
    <n v="215.37"/>
    <n v="12456.4"/>
    <n v="503.38"/>
    <n v="135.44499999999999"/>
    <n v="3669.01"/>
    <n v="2.9292128348949288E-3"/>
    <n v="-5.1528771578019331E-3"/>
    <n v="3.3793820375022854E-3"/>
    <x v="107"/>
    <n v="-3.8926783479580019E-3"/>
    <n v="8.8311917750814433E-5"/>
    <n v="-2.3810479918625386E-3"/>
    <n v="1.1472401162236781E-2"/>
    <n v="1.7895485348597621E-3"/>
    <x v="0"/>
  </r>
  <r>
    <n v="122.94"/>
    <n v="159.3365"/>
    <n v="281.85000000000002"/>
    <n v="91.338509999999999"/>
    <n v="214.24"/>
    <n v="12467.1"/>
    <n v="497.52"/>
    <n v="133.96"/>
    <n v="3666.72"/>
    <n v="-1.1381189749777496E-3"/>
    <n v="-5.2580141356939813E-3"/>
    <n v="-1.9917408507664786E-2"/>
    <x v="108"/>
    <n v="-5.2605973136389331E-3"/>
    <n v="8.586274525949557E-4"/>
    <n v="-1.170959527922308E-2"/>
    <n v="-1.1024405933359736E-2"/>
    <n v="-6.2434142870242462E-4"/>
    <x v="0"/>
  </r>
  <r>
    <n v="122.25"/>
    <n v="158.12899999999999"/>
    <n v="279.7"/>
    <n v="91.399500000000003"/>
    <n v="214.36"/>
    <n v="12528.5"/>
    <n v="498.31"/>
    <n v="135.58250000000001"/>
    <n v="3699.12"/>
    <n v="-5.6283031238819952E-3"/>
    <n v="-7.6071624983162127E-3"/>
    <n v="-7.6574143196701467E-3"/>
    <x v="109"/>
    <n v="5.599626837870875E-4"/>
    <n v="4.912874545723111E-3"/>
    <n v="1.5866165223495465E-3"/>
    <n v="1.2039063204645583E-2"/>
    <n v="8.7974240454147031E-3"/>
    <x v="0"/>
  </r>
  <r>
    <n v="123.75"/>
    <n v="157.9"/>
    <n v="285.58"/>
    <n v="90.974000000000004"/>
    <n v="214.29"/>
    <n v="12596.5"/>
    <n v="515.78"/>
    <n v="136.0675"/>
    <n v="3691.96"/>
    <n v="1.2195273093818206E-2"/>
    <n v="-1.4492343429263037E-3"/>
    <n v="2.0804599794235046E-2"/>
    <x v="110"/>
    <n v="-3.2660679165883626E-4"/>
    <n v="5.4129485399657205E-3"/>
    <n v="3.4457944658618928E-2"/>
    <n v="3.5707750070305779E-3"/>
    <n v="-1.9374711787083175E-3"/>
    <x v="0"/>
  </r>
  <r>
    <n v="124.38"/>
    <n v="158.86449999999999"/>
    <n v="283.39999999999998"/>
    <n v="90.927499999999995"/>
    <n v="216.01"/>
    <n v="12635.7"/>
    <n v="512.66"/>
    <n v="133.5"/>
    <n v="3702.25"/>
    <n v="5.0779942269434828E-3"/>
    <n v="6.0897163708466184E-3"/>
    <n v="-7.6628727455691371E-3"/>
    <x v="111"/>
    <n v="7.9944650738299934E-3"/>
    <n v="3.1071433753304561E-3"/>
    <n v="-6.0674605648445464E-3"/>
    <n v="-1.9049608297375696E-2"/>
    <n v="2.7832605897471193E-3"/>
    <x v="0"/>
  </r>
  <r>
    <n v="121.78"/>
    <n v="155.20999"/>
    <n v="277.92"/>
    <n v="89.206500000000005"/>
    <n v="211.8"/>
    <n v="12364.6"/>
    <n v="493.6"/>
    <n v="129.3075"/>
    <n v="3672.82"/>
    <n v="-2.1125257495315113E-2"/>
    <n v="-2.3272663398190264E-2"/>
    <n v="-1.952602476378509E-2"/>
    <x v="112"/>
    <n v="-1.9682269741514696E-2"/>
    <n v="-2.1688589890695678E-2"/>
    <n v="-3.7887384820579614E-2"/>
    <n v="-3.1908189104325239E-2"/>
    <n v="-7.9809835607026966E-3"/>
    <x v="0"/>
  </r>
  <r>
    <n v="123.24"/>
    <n v="155.0745"/>
    <n v="277.12"/>
    <n v="88.766495000000006"/>
    <n v="210.52"/>
    <n v="12401.7"/>
    <n v="501.09"/>
    <n v="129.7225"/>
    <n v="3668.1"/>
    <n v="1.1917535548039185E-2"/>
    <n v="-8.7332762660188694E-4"/>
    <n v="-2.8826771187244918E-3"/>
    <x v="113"/>
    <n v="-6.0617726817278764E-3"/>
    <n v="2.9960089113845881E-3"/>
    <n v="1.5060253078787807E-2"/>
    <n v="3.2042647961844977E-3"/>
    <n v="-1.2859425386560199E-3"/>
    <x v="0"/>
  </r>
  <r>
    <n v="122.41"/>
    <n v="155.821"/>
    <n v="273.55"/>
    <n v="89.088499999999996"/>
    <n v="213.26"/>
    <n v="12375.4"/>
    <n v="503.22"/>
    <n v="130.13249999999999"/>
    <n v="3663.46"/>
    <n v="-6.7576076410460467E-3"/>
    <n v="4.8022659358722408E-3"/>
    <n v="-1.2966204864235354E-2"/>
    <x v="114"/>
    <n v="1.2931418104455262E-2"/>
    <n v="-2.1229288235881179E-3"/>
    <n v="4.2417245544092439E-3"/>
    <n v="3.1556086296359799E-3"/>
    <n v="-1.2657607983834493E-3"/>
    <x v="0"/>
  </r>
  <r>
    <n v="121.78"/>
    <n v="157.8485"/>
    <n v="274.19"/>
    <n v="88.003005999999999"/>
    <n v="214.2"/>
    <n v="12462.2"/>
    <n v="522.41999999999996"/>
    <n v="133.08750000000001"/>
    <n v="3647.49"/>
    <n v="-5.1599279069930414E-3"/>
    <n v="1.2927799722897123E-2"/>
    <n v="2.336876223218219E-3"/>
    <x v="115"/>
    <n v="4.3980794236148577E-3"/>
    <n v="6.9894316168736528E-3"/>
    <n v="3.7444411844203968E-2"/>
    <n v="2.2453644478925106E-2"/>
    <n v="-4.3687962305264194E-3"/>
    <x v="0"/>
  </r>
  <r>
    <n v="127.88"/>
    <n v="158.25601"/>
    <n v="275.55"/>
    <n v="88.388503999999998"/>
    <n v="214.13"/>
    <n v="12595.9"/>
    <n v="519.78"/>
    <n v="133.60499999999999"/>
    <n v="3694.62"/>
    <n v="4.8876186011212734E-2"/>
    <n v="2.5783259198201612E-3"/>
    <n v="4.9478035961910468E-3"/>
    <x v="116"/>
    <n v="-3.2685079552299937E-4"/>
    <n v="1.0671301397434621E-2"/>
    <n v="-5.0662169384752941E-3"/>
    <n v="3.8808789112179292E-3"/>
    <n v="1.2838447626446777E-2"/>
    <x v="0"/>
  </r>
  <r>
    <n v="127.81"/>
    <n v="162.048"/>
    <n v="275.67"/>
    <n v="88.149994000000007"/>
    <n v="219.28"/>
    <n v="12668.2"/>
    <n v="524.83000000000004"/>
    <n v="132.42500000000001"/>
    <n v="3701.17"/>
    <n v="-5.4753804801760603E-4"/>
    <n v="2.3678549455361117E-2"/>
    <n v="4.3539785165886351E-4"/>
    <x v="117"/>
    <n v="2.3766144776405075E-2"/>
    <n v="5.7235521845754684E-3"/>
    <n v="9.6687555000864213E-3"/>
    <n v="-8.8712381213519546E-3"/>
    <n v="1.7712784469306416E-3"/>
    <x v="0"/>
  </r>
  <r>
    <n v="128.69999999999999"/>
    <n v="161.804"/>
    <n v="274.48"/>
    <n v="87.395004"/>
    <n v="219.42"/>
    <n v="12752.1"/>
    <n v="532.9"/>
    <n v="133.41249999999999"/>
    <n v="3722.48"/>
    <n v="6.9393284584577967E-3"/>
    <n v="-1.5068614439280805E-3"/>
    <n v="-4.3260996307090249E-3"/>
    <x v="118"/>
    <n v="6.3824939481452528E-4"/>
    <n v="6.6010475606868933E-3"/>
    <n v="1.5259388672546278E-2"/>
    <n v="7.4293848094927678E-3"/>
    <n v="5.7411269476310561E-3"/>
    <x v="0"/>
  </r>
  <r>
    <n v="126.655"/>
    <n v="160.08249000000001"/>
    <n v="276.39999999999998"/>
    <n v="86.5505"/>
    <n v="218.59"/>
    <n v="12738.2"/>
    <n v="534.45000000000005"/>
    <n v="132.72"/>
    <n v="3709.41"/>
    <n v="-1.6017260054867227E-2"/>
    <n v="-1.0696481320530284E-2"/>
    <n v="6.9706933433203297E-3"/>
    <x v="119"/>
    <n v="-3.7898723474338136E-3"/>
    <n v="-1.0906110463790738E-3"/>
    <n v="2.9043914172182592E-3"/>
    <n v="-5.2041863578942147E-3"/>
    <n v="-3.5172785050231921E-3"/>
    <x v="0"/>
  </r>
  <r>
    <n v="128.22999999999999"/>
    <n v="160.30898999999999"/>
    <n v="272.79000000000002"/>
    <n v="86.968500000000006"/>
    <n v="222.59"/>
    <n v="12690.3"/>
    <n v="528.91"/>
    <n v="133.32249999999999"/>
    <n v="3694.92"/>
    <n v="1.2358671923810599E-2"/>
    <n v="1.4138955114099251E-3"/>
    <n v="-1.3146823487583541E-2"/>
    <x v="120"/>
    <n v="1.8133685160607718E-2"/>
    <n v="-3.7674307690855908E-3"/>
    <n v="-1.0419895660942972E-2"/>
    <n v="4.5293592567230761E-3"/>
    <n v="-3.913931036978114E-3"/>
    <x v="0"/>
  </r>
  <r>
    <n v="131.88"/>
    <n v="160.32599999999999"/>
    <n v="267.08999999999997"/>
    <n v="86.174999999999997"/>
    <n v="223.94"/>
    <n v="12717.6"/>
    <n v="527.33000000000004"/>
    <n v="132.7825"/>
    <n v="3687.26"/>
    <n v="2.8066891732505806E-2"/>
    <n v="1.0610195734378424E-4"/>
    <n v="-2.1116588152241794E-2"/>
    <x v="121"/>
    <n v="6.0466446295322288E-3"/>
    <n v="2.1489387557262164E-3"/>
    <n v="-2.9917465320164123E-3"/>
    <n v="-4.0585538883784206E-3"/>
    <n v="-2.0752684841428568E-3"/>
    <x v="0"/>
  </r>
  <r>
    <n v="130.96"/>
    <n v="159.26349999999999"/>
    <n v="268.11"/>
    <n v="86.619"/>
    <n v="221.02"/>
    <n v="12653.1"/>
    <n v="514.48"/>
    <n v="130.0925"/>
    <n v="3690.01"/>
    <n v="-7.0004851406506958E-3"/>
    <n v="-6.649179116112112E-3"/>
    <n v="3.8116638077209026E-3"/>
    <x v="122"/>
    <n v="-1.3124963671414658E-2"/>
    <n v="-5.0846164245809088E-3"/>
    <n v="-2.4669856700387748E-2"/>
    <n v="-2.0466715356887082E-2"/>
    <n v="7.4553327379252537E-4"/>
    <x v="0"/>
  </r>
  <r>
    <n v="131.97"/>
    <n v="158.63449"/>
    <n v="267.39999999999998"/>
    <n v="86.942504999999997"/>
    <n v="222.75"/>
    <n v="12711"/>
    <n v="513.97"/>
    <n v="129.9375"/>
    <n v="3703.06"/>
    <n v="7.682690965858531E-3"/>
    <n v="-3.9573123496292727E-3"/>
    <n v="-2.6516793935676447E-3"/>
    <x v="123"/>
    <n v="7.7968711902824386E-3"/>
    <n v="4.5655158725877547E-3"/>
    <n v="-9.9178383354465278E-4"/>
    <n v="-1.1921702754149107E-3"/>
    <n v="3.5303368029281483E-3"/>
    <x v="0"/>
  </r>
  <r>
    <n v="136.69"/>
    <n v="164.19800000000001"/>
    <n v="277"/>
    <n v="88.804500000000004"/>
    <n v="224.96"/>
    <n v="12838.9"/>
    <n v="519.12"/>
    <n v="129"/>
    <n v="3735.36"/>
    <n v="3.5140964135823585E-2"/>
    <n v="3.4470265796026245E-2"/>
    <n v="3.5271841519495702E-2"/>
    <x v="124"/>
    <n v="9.872542271381431E-3"/>
    <n v="1.0011864497486322E-2"/>
    <n v="9.9701723198498508E-3"/>
    <n v="-7.2411612565595855E-3"/>
    <n v="8.6846946033693542E-3"/>
    <x v="0"/>
  </r>
  <r>
    <n v="134.87"/>
    <n v="166.1"/>
    <n v="276.77999999999997"/>
    <n v="87.936004999999994"/>
    <n v="224.15"/>
    <n v="12843.5"/>
    <n v="530.87"/>
    <n v="129.4325"/>
    <n v="3727.04"/>
    <n v="-1.3404236635795356E-2"/>
    <n v="1.151699994306731E-2"/>
    <n v="-7.9453938955444299E-4"/>
    <x v="125"/>
    <n v="-3.607138020851588E-3"/>
    <n v="3.5822197685502291E-4"/>
    <n v="2.2382099863171377E-2"/>
    <n v="3.3471053662279212E-3"/>
    <n v="-2.2298465500115035E-3"/>
    <x v="0"/>
  </r>
  <r>
    <n v="133.72"/>
    <n v="164.29250999999999"/>
    <n v="271.87"/>
    <n v="86.975999999999999"/>
    <n v="221.68"/>
    <n v="12845.4"/>
    <n v="524.59"/>
    <n v="131.45750000000001"/>
    <n v="3732.04"/>
    <n v="-8.563289976868442E-3"/>
    <n v="-1.0941579955392454E-2"/>
    <n v="-1.7898955928546161E-2"/>
    <x v="126"/>
    <n v="-1.1080570046725515E-2"/>
    <n v="1.4792381172127776E-4"/>
    <n v="-1.1900165067580711E-2"/>
    <n v="1.5524095735160051E-2"/>
    <n v="1.3406481091209083E-3"/>
    <x v="0"/>
  </r>
  <r>
    <n v="132.69"/>
    <n v="162.84649999999999"/>
    <n v="273.16000000000003"/>
    <n v="87.593999999999994"/>
    <n v="222.42"/>
    <n v="12888.3"/>
    <n v="540.73"/>
    <n v="130.55000000000001"/>
    <n v="3756.07"/>
    <n v="-7.7324810035527686E-3"/>
    <n v="-8.8403973432835369E-3"/>
    <n v="4.7336932236507236E-3"/>
    <x v="127"/>
    <n v="3.332585835972862E-3"/>
    <n v="3.3341524725741698E-3"/>
    <n v="3.0303073372624251E-2"/>
    <n v="-6.9273103179220141E-3"/>
    <n v="6.4181969787920831E-3"/>
    <x v="0"/>
  </r>
  <r>
    <n v="129.41"/>
    <n v="159.33150000000001"/>
    <n v="268.94"/>
    <n v="86.412000000000006"/>
    <n v="217.69"/>
    <n v="12694.7"/>
    <n v="522.86"/>
    <n v="131.13499999999999"/>
    <n v="3700.65"/>
    <n v="-2.5029921714766316E-2"/>
    <n v="-2.1821101839575197E-2"/>
    <n v="-1.5569397697164759E-2"/>
    <x v="128"/>
    <n v="-2.1495453977850937E-2"/>
    <n v="-1.5135339544677199E-2"/>
    <n v="-3.3606336675085079E-2"/>
    <n v="4.4710317711619176E-3"/>
    <n v="-1.4864718123372964E-2"/>
    <x v="1"/>
  </r>
  <r>
    <n v="131.01"/>
    <n v="160.9255"/>
    <n v="270.97000000000003"/>
    <n v="87.046004999999994"/>
    <n v="217.9"/>
    <n v="12802.4"/>
    <n v="520.79999999999995"/>
    <n v="134.04750000000001"/>
    <n v="3726.86"/>
    <n v="1.2287997332000481E-2"/>
    <n v="9.9545874902946235E-3"/>
    <n v="7.5198072491463458E-3"/>
    <x v="129"/>
    <n v="9.6420953772923174E-4"/>
    <n v="8.4480698231519536E-3"/>
    <n v="-3.9476509116833439E-3"/>
    <n v="2.1966887834206559E-2"/>
    <n v="7.0575761707220575E-3"/>
    <x v="1"/>
  </r>
  <r>
    <n v="126.6"/>
    <n v="156.91899000000001"/>
    <n v="263.31"/>
    <n v="86.764499999999998"/>
    <n v="212.25"/>
    <n v="12623.4"/>
    <n v="500.49"/>
    <n v="126.145"/>
    <n v="3748.14"/>
    <n v="-3.4241146455503475E-2"/>
    <n v="-2.5211840051368114E-2"/>
    <n v="-2.8676068372734256E-2"/>
    <x v="130"/>
    <n v="-2.6271416759117483E-2"/>
    <n v="-1.4080418892751051E-2"/>
    <n v="-3.9778472358667355E-2"/>
    <n v="-6.0762175803677536E-2"/>
    <n v="5.6936608662176199E-3"/>
    <x v="1"/>
  </r>
  <r>
    <n v="130.91999999999999"/>
    <n v="158.108"/>
    <n v="268.74"/>
    <n v="89.362494999999996"/>
    <n v="218.29"/>
    <n v="12939.6"/>
    <n v="508.89"/>
    <n v="133.44"/>
    <n v="3803.79"/>
    <n v="3.3553939922903862E-2"/>
    <n v="7.548658900835851E-3"/>
    <n v="2.0412324175127897E-2"/>
    <x v="131"/>
    <n v="2.8059628794814277E-2"/>
    <n v="2.4740142236997654E-2"/>
    <n v="1.6644264640049176E-2"/>
    <n v="5.6219899663607673E-2"/>
    <n v="1.4738221178340893E-2"/>
    <x v="1"/>
  </r>
  <r>
    <n v="132.05000000000001"/>
    <n v="159.13499999999999"/>
    <n v="267.57"/>
    <n v="90.360500000000002"/>
    <n v="219.62"/>
    <n v="13105.2"/>
    <n v="510.4"/>
    <n v="132.76750000000001"/>
    <n v="3824.68"/>
    <n v="8.594189110161592E-3"/>
    <n v="6.4745547585842982E-3"/>
    <n v="-4.3631551010380777E-3"/>
    <x v="132"/>
    <n v="6.0743261832960837E-3"/>
    <n v="1.2716721315656029E-2"/>
    <n v="2.9628488548389428E-3"/>
    <n v="-5.0524604347735001E-3"/>
    <n v="5.4768655361056894E-3"/>
    <x v="1"/>
  </r>
  <r>
    <n v="128.97999999999999"/>
    <n v="155.7105"/>
    <n v="256.83999999999997"/>
    <n v="88.335999999999999"/>
    <n v="217.49"/>
    <n v="12902.5"/>
    <n v="499.1"/>
    <n v="136.215"/>
    <n v="3799.61"/>
    <n v="-2.3523285160910033E-2"/>
    <n v="-2.1754384633613608E-2"/>
    <n v="-4.0927891420378178E-2"/>
    <x v="133"/>
    <n v="-9.7459077092977853E-3"/>
    <n v="-1.5588006968800812E-2"/>
    <n v="-2.2388255555016452E-2"/>
    <n v="2.5635041634238236E-2"/>
    <n v="-6.5763737616643747E-3"/>
    <x v="1"/>
  </r>
  <r>
    <n v="128.80000000000001"/>
    <n v="156.04150000000001"/>
    <n v="251.09"/>
    <n v="87.327500000000001"/>
    <n v="214.93"/>
    <n v="12892.1"/>
    <n v="494.25"/>
    <n v="134.8475"/>
    <n v="3801.19"/>
    <n v="-1.3965399119778771E-3"/>
    <n v="2.1234835662854151E-3"/>
    <n v="-2.2641882326343024E-2"/>
    <x v="134"/>
    <n v="-1.1840478741084941E-2"/>
    <n v="-8.0637036926605604E-4"/>
    <n v="-9.7650144248373483E-3"/>
    <n v="-1.0090009513552054E-2"/>
    <n v="4.1574571696605784E-4"/>
    <x v="1"/>
  </r>
  <r>
    <n v="130.88999999999999"/>
    <n v="158.2945"/>
    <n v="251.64"/>
    <n v="87.720010000000002"/>
    <n v="216.34"/>
    <n v="12973.6"/>
    <n v="507.79"/>
    <n v="135.3175"/>
    <n v="3809.84"/>
    <n v="1.6096462133374498E-2"/>
    <n v="1.4335224614693613E-2"/>
    <n v="2.188054102324399E-3"/>
    <x v="135"/>
    <n v="6.538850482959005E-3"/>
    <n v="6.3018027515484923E-3"/>
    <n v="2.7026514233508273E-2"/>
    <n v="3.4793587189243273E-3"/>
    <n v="2.2730179027713113E-3"/>
    <x v="1"/>
  </r>
  <r>
    <n v="128.91"/>
    <n v="156.37350000000001"/>
    <n v="245.64"/>
    <n v="87.009"/>
    <n v="213.02"/>
    <n v="12898.7"/>
    <n v="500.86"/>
    <n v="132.0025"/>
    <n v="3795.54"/>
    <n v="-1.5242789348614434E-2"/>
    <n v="-1.2209845711780179E-2"/>
    <n v="-2.4132445240630445E-2"/>
    <x v="136"/>
    <n v="-1.5465186187123848E-2"/>
    <n v="-5.7899923273605622E-3"/>
    <n v="-1.3741355368078417E-2"/>
    <n v="-2.480300721431157E-2"/>
    <n v="-3.7605002910535887E-3"/>
    <x v="1"/>
  </r>
  <r>
    <n v="127.14"/>
    <n v="155.21250000000001"/>
    <n v="251.36"/>
    <n v="86.809494000000001"/>
    <n v="212.65"/>
    <n v="12803.9"/>
    <n v="497.98"/>
    <n v="128.595"/>
    <n v="3768.25"/>
    <n v="-1.3825644946750659E-2"/>
    <n v="-7.4522306719690427E-3"/>
    <n v="2.3019125046112563E-2"/>
    <x v="137"/>
    <n v="-1.7384363153771869E-3"/>
    <n v="-7.3767190779055348E-3"/>
    <n v="-5.7667053405336321E-3"/>
    <n v="-2.6152931002133246E-2"/>
    <n v="-7.2159905065941393E-3"/>
    <x v="1"/>
  </r>
  <r>
    <n v="127.83"/>
    <n v="156.03800000000001"/>
    <n v="261.10000000000002"/>
    <n v="89.543000000000006"/>
    <n v="216.44"/>
    <n v="12996.5"/>
    <n v="501.77"/>
    <n v="130.2525"/>
    <n v="3798.91"/>
    <n v="5.4124146716675548E-3"/>
    <n v="5.3044215870017772E-3"/>
    <n v="3.8017301197772115E-2"/>
    <x v="138"/>
    <n v="1.7665751074891912E-2"/>
    <n v="1.4930278425434642E-2"/>
    <n v="7.5819317947078378E-3"/>
    <n v="1.280694350841307E-2"/>
    <n v="8.1034807715100084E-3"/>
    <x v="1"/>
  </r>
  <r>
    <n v="132.03"/>
    <n v="163.16899000000001"/>
    <n v="267.48"/>
    <n v="94.344989999999996"/>
    <n v="224.34"/>
    <n v="13296.5"/>
    <n v="586.34"/>
    <n v="133.6575"/>
    <n v="3851.85"/>
    <n v="3.2327913311179346E-2"/>
    <n v="4.4686844890526739E-2"/>
    <n v="2.4141321480694547E-2"/>
    <x v="139"/>
    <n v="3.5849385442542785E-2"/>
    <n v="2.2820752257660556E-2"/>
    <n v="0.15575797873112496"/>
    <n v="2.5805683425984941E-2"/>
    <n v="1.3839368887685784E-2"/>
    <x v="1"/>
  </r>
  <r>
    <n v="136.87"/>
    <n v="165.34950000000001"/>
    <n v="272.87"/>
    <n v="94.5625"/>
    <n v="224.97"/>
    <n v="13405"/>
    <n v="579.84"/>
    <n v="138.67500000000001"/>
    <n v="3853.07"/>
    <n v="3.6002400732065197E-2"/>
    <n v="1.3275003314019882E-2"/>
    <n v="1.9950694108300443E-2"/>
    <x v="140"/>
    <n v="2.8043017643304248E-3"/>
    <n v="8.1269289870660524E-3"/>
    <n v="-1.1147622686895458E-2"/>
    <n v="3.685250820807133E-2"/>
    <n v="3.1668077285579088E-4"/>
    <x v="1"/>
  </r>
  <r>
    <n v="139.07"/>
    <n v="164.61150000000001"/>
    <n v="274.5"/>
    <n v="95.052504999999996"/>
    <n v="225.95"/>
    <n v="13366.4"/>
    <n v="565.16999999999996"/>
    <n v="137.125"/>
    <n v="3841.47"/>
    <n v="1.594583326734442E-2"/>
    <n v="-4.4732633894298589E-3"/>
    <n v="5.9557696555069132E-3"/>
    <x v="141"/>
    <n v="4.3466758758810339E-3"/>
    <n v="-2.8836763672035475E-3"/>
    <n v="-2.5625632569167302E-2"/>
    <n v="-1.1240147345903995E-2"/>
    <n v="-3.0151272949282431E-3"/>
    <x v="1"/>
  </r>
  <r>
    <n v="142.91999999999999"/>
    <n v="164.7"/>
    <n v="278.01"/>
    <n v="94.969989999999996"/>
    <n v="229.53"/>
    <n v="13483.3"/>
    <n v="556.78"/>
    <n v="136.5325"/>
    <n v="3855.36"/>
    <n v="2.7307629664689637E-2"/>
    <n v="5.3748503851540341E-4"/>
    <n v="1.2705823317124417E-2"/>
    <x v="142"/>
    <n v="1.5720004054581484E-2"/>
    <n v="8.7077873247297481E-3"/>
    <n v="-1.4956382010534848E-2"/>
    <n v="-4.3302370724575658E-3"/>
    <n v="3.609282023548102E-3"/>
    <x v="1"/>
  </r>
  <r>
    <n v="143.16"/>
    <n v="166.30649"/>
    <n v="282.05"/>
    <n v="95.861999999999995"/>
    <n v="232.33"/>
    <n v="13490.2"/>
    <n v="561.92999999999995"/>
    <n v="134.35249999999999"/>
    <n v="3849.62"/>
    <n v="1.6778527426161351E-3"/>
    <n v="9.7067741106835539E-3"/>
    <n v="1.4427275919275355E-2"/>
    <x v="143"/>
    <n v="1.2125034875326434E-2"/>
    <n v="5.1161326120135878E-4"/>
    <n v="9.2070981410527393E-3"/>
    <n v="-1.6095738521428093E-2"/>
    <n v="-1.4899457394751568E-3"/>
    <x v="1"/>
  </r>
  <r>
    <n v="142.06"/>
    <n v="161.62899999999999"/>
    <n v="272.14"/>
    <n v="91.539505000000005"/>
    <n v="232.9"/>
    <n v="13112.6"/>
    <n v="523.28"/>
    <n v="129.17750000000001"/>
    <n v="3750.77"/>
    <n v="-7.7133823281610907E-3"/>
    <n v="-2.8528825861941016E-2"/>
    <n v="-3.5767720423272767E-2"/>
    <x v="144"/>
    <n v="2.450402103098711E-3"/>
    <n v="-2.838989590254256E-2"/>
    <n v="-7.1260593322953203E-2"/>
    <n v="-3.9279515425447643E-2"/>
    <n v="-2.601328989204868E-2"/>
    <x v="1"/>
  </r>
  <r>
    <n v="137.09"/>
    <n v="161.88101"/>
    <n v="265"/>
    <n v="93.155500000000004"/>
    <n v="238.93"/>
    <n v="13201.5"/>
    <n v="538.6"/>
    <n v="130.51"/>
    <n v="3787.38"/>
    <n v="-3.5611859121855015E-2"/>
    <n v="1.5579737453871793E-3"/>
    <n v="-2.6586813776490172E-2"/>
    <x v="145"/>
    <n v="2.5561445112144004E-2"/>
    <n v="6.7568594957315214E-3"/>
    <n v="2.8856486724541247E-2"/>
    <n v="1.0262424603375208E-2"/>
    <n v="9.7133349275994544E-3"/>
    <x v="1"/>
  </r>
  <r>
    <n v="131.96"/>
    <n v="160.31"/>
    <n v="258.33"/>
    <n v="91.787000000000006"/>
    <n v="231.96"/>
    <n v="12925.4"/>
    <n v="532.39"/>
    <n v="129.89750000000001"/>
    <n v="3714.24"/>
    <n v="-3.8138798087428261E-2"/>
    <n v="-9.7521184761420951E-3"/>
    <n v="-2.5491988610038773E-2"/>
    <x v="146"/>
    <n v="-2.9605678994199372E-2"/>
    <n v="-2.1136091808590177E-2"/>
    <n v="-1.1596876902964872E-2"/>
    <n v="-4.7041742615988036E-3"/>
    <n v="-1.9500405967127862E-2"/>
    <x v="1"/>
  </r>
  <r>
    <n v="134.13999999999999"/>
    <n v="167.14400000000001"/>
    <n v="262.01"/>
    <n v="95.067499999999995"/>
    <n v="239.65"/>
    <n v="13248.9"/>
    <n v="539.04"/>
    <n v="132.37"/>
    <n v="3773.86"/>
    <n v="1.6385184311210322E-2"/>
    <n v="4.1746275618367627E-2"/>
    <n v="1.4144833595467485E-2"/>
    <x v="147"/>
    <n v="3.2614582597400396E-2"/>
    <n v="2.4720162426800703E-2"/>
    <n v="1.2413476183709008E-2"/>
    <n v="1.8855353807841993E-2"/>
    <n v="1.5924269140718334E-2"/>
    <x v="1"/>
  </r>
  <r>
    <n v="134.99"/>
    <n v="169"/>
    <n v="267.08"/>
    <n v="96.375500000000002"/>
    <n v="239.51"/>
    <n v="13456.1"/>
    <n v="548.16"/>
    <n v="135.5675"/>
    <n v="3826.31"/>
    <n v="6.3166709491445832E-3"/>
    <n v="1.1042998603123555E-2"/>
    <n v="1.9165568018017203E-2"/>
    <x v="148"/>
    <n v="-5.8435597288530102E-4"/>
    <n v="1.5518004713941234E-2"/>
    <n v="1.6777435477512315E-2"/>
    <n v="2.3868639537624789E-2"/>
    <n v="1.3802541965649213E-2"/>
    <x v="1"/>
  </r>
  <r>
    <n v="133.94"/>
    <n v="165.62649999999999"/>
    <n v="266.64999999999998"/>
    <n v="103.5035"/>
    <n v="243"/>
    <n v="13402.4"/>
    <n v="539.45000000000005"/>
    <n v="135.30500000000001"/>
    <n v="3830.17"/>
    <n v="-7.8087631388315823E-3"/>
    <n v="-2.0163461619824033E-2"/>
    <n v="-1.6113019430568742E-3"/>
    <x v="149"/>
    <n v="1.4466273707793423E-2"/>
    <n v="-3.9987394348053769E-3"/>
    <n v="-1.6017113138405894E-2"/>
    <n v="-1.938181854374176E-3"/>
    <n v="1.0082963259948519E-3"/>
    <x v="1"/>
  </r>
  <r>
    <n v="137.38999999999999"/>
    <n v="166.55"/>
    <n v="266.49"/>
    <n v="103.11851"/>
    <n v="242.01"/>
    <n v="13560.9"/>
    <n v="552.16"/>
    <n v="136.64250000000001"/>
    <n v="3871.74"/>
    <n v="2.5431658453952743E-2"/>
    <n v="5.5603113364393357E-3"/>
    <n v="-6.002175968918658E-4"/>
    <x v="150"/>
    <n v="-4.0823957235558176E-3"/>
    <n v="1.175685659397728E-2"/>
    <n v="2.3287757352343952E-2"/>
    <n v="9.8365367168827961E-3"/>
    <n v="1.0794829768938023E-2"/>
    <x v="1"/>
  </r>
  <r>
    <n v="136.76"/>
    <n v="167.60749999999999"/>
    <n v="268.10000000000002"/>
    <n v="104.9"/>
    <n v="242.2"/>
    <n v="13604"/>
    <n v="550.79"/>
    <n v="135.91"/>
    <n v="3886.83"/>
    <n v="-4.5960321647563196E-3"/>
    <n v="6.3293718104105289E-3"/>
    <n v="6.0233257921943669E-3"/>
    <x v="151"/>
    <n v="7.8478350199910401E-4"/>
    <n v="3.1732151537862421E-3"/>
    <n v="-2.4842480703172647E-3"/>
    <n v="-5.3751241585568762E-3"/>
    <n v="3.8898969855535024E-3"/>
    <x v="1"/>
  </r>
  <r>
    <n v="136.91"/>
    <n v="166.14699999999999"/>
    <n v="266.58"/>
    <n v="104.64549"/>
    <n v="242.47"/>
    <n v="13695"/>
    <n v="547.91999999999996"/>
    <n v="144.38749999999999"/>
    <n v="3915.59"/>
    <n v="1.0962108745641639E-3"/>
    <n v="-8.7519977860249336E-3"/>
    <n v="-5.6856590660416002E-3"/>
    <x v="152"/>
    <n v="1.1141602654608418E-3"/>
    <n v="6.6669355700923897E-3"/>
    <n v="-5.2243203897262792E-3"/>
    <n v="6.0507755647542662E-2"/>
    <n v="7.3721051298863676E-3"/>
    <x v="1"/>
  </r>
  <r>
    <n v="136.01"/>
    <n v="165.25"/>
    <n v="269.45"/>
    <n v="104.1755"/>
    <n v="243.77"/>
    <n v="13687.1"/>
    <n v="559.07000000000005"/>
    <n v="142.63249999999999"/>
    <n v="3911.23"/>
    <n v="-6.5953632010026146E-3"/>
    <n v="-5.4134599322785606E-3"/>
    <n v="1.0708458203633638E-2"/>
    <x v="153"/>
    <n v="5.3471664095328343E-3"/>
    <n v="-5.7701930963608122E-4"/>
    <n v="2.0145398039223019E-2"/>
    <n v="-1.2229265363766889E-2"/>
    <n v="-1.1141179817578345E-3"/>
    <x v="1"/>
  </r>
  <r>
    <n v="135.38999999999999"/>
    <n v="164.32901000000001"/>
    <n v="271.87"/>
    <n v="104.76900000000001"/>
    <n v="242.82"/>
    <n v="13655.3"/>
    <n v="563.59"/>
    <n v="147.64250000000001"/>
    <n v="3909.88"/>
    <n v="-4.5689099376425213E-3"/>
    <n v="-5.5889020197150774E-3"/>
    <n v="8.941166489732361E-3"/>
    <x v="154"/>
    <n v="-3.9047296781563713E-3"/>
    <n v="-2.326058746705197E-3"/>
    <n v="8.0523478580433357E-3"/>
    <n v="3.4522418847869087E-2"/>
    <n v="-3.4521954387729651E-4"/>
    <x v="1"/>
  </r>
  <r>
    <n v="135.13"/>
    <n v="163.10649000000001"/>
    <n v="270.39"/>
    <n v="104.794495"/>
    <n v="244.49"/>
    <n v="13734.3"/>
    <n v="557.59"/>
    <n v="152.50749999999999"/>
    <n v="3916.38"/>
    <n v="-1.9222244570247318E-3"/>
    <n v="-7.4672763378414858E-3"/>
    <n v="-5.4586496328099272E-3"/>
    <x v="155"/>
    <n v="6.8539801671770222E-3"/>
    <n v="5.768628901041576E-3"/>
    <n v="-1.0703111504287613E-2"/>
    <n v="3.2419964067121568E-2"/>
    <n v="1.6610747648429303E-3"/>
    <x v="1"/>
  </r>
  <r>
    <n v="135.37"/>
    <n v="163.88550000000001"/>
    <n v="270.5"/>
    <n v="105.205505"/>
    <n v="244.99"/>
    <n v="13807.7"/>
    <n v="556.52"/>
    <n v="149.61250000000001"/>
    <n v="3934.83"/>
    <n v="1.7744921477001938E-3"/>
    <n v="4.7647128835679895E-3"/>
    <n v="4.067370501081873E-4"/>
    <x v="156"/>
    <n v="2.0429851021811331E-3"/>
    <n v="5.3300540099637823E-3"/>
    <n v="-1.92081630895265E-3"/>
    <n v="-1.9165156966533547E-2"/>
    <n v="4.6999211490260486E-3"/>
    <x v="1"/>
  </r>
  <r>
    <n v="133.19"/>
    <n v="163.44749999999999"/>
    <n v="273.97000000000003"/>
    <n v="106.09499"/>
    <n v="243.7"/>
    <n v="13773.8"/>
    <n v="557.28"/>
    <n v="153.30250000000001"/>
    <n v="3932.59"/>
    <n v="-1.6235089984755684E-2"/>
    <n v="-2.6761754018682377E-3"/>
    <n v="1.2746513056075574E-2"/>
    <x v="157"/>
    <n v="-5.2794327540269526E-3"/>
    <n v="-2.4581706629699671E-3"/>
    <n v="1.3646976440150054E-3"/>
    <n v="2.4364475438327579E-2"/>
    <n v="-5.6943700997991403E-4"/>
    <x v="1"/>
  </r>
  <r>
    <n v="130.84"/>
    <n v="165.43199000000001"/>
    <n v="273.57"/>
    <n v="106.415504"/>
    <n v="244.2"/>
    <n v="13699.7"/>
    <n v="551.34"/>
    <n v="149.06"/>
    <n v="3931.33"/>
    <n v="-1.7801477542756006E-2"/>
    <n v="1.206833594772257E-2"/>
    <n v="-1.4610807289278601E-3"/>
    <x v="158"/>
    <n v="2.0496010454437901E-3"/>
    <n v="-5.3943021226360403E-3"/>
    <n v="-1.0716127876842394E-2"/>
    <n v="-2.8064184184268752E-2"/>
    <n v="-3.2045087202880161E-4"/>
    <x v="1"/>
  </r>
  <r>
    <n v="129.71"/>
    <n v="166.41149999999999"/>
    <n v="269.39"/>
    <n v="105.86"/>
    <n v="243.79"/>
    <n v="13637.5"/>
    <n v="548.22"/>
    <n v="148.29"/>
    <n v="3913.97"/>
    <n v="-8.674013317601462E-3"/>
    <n v="5.9034627723438876E-3"/>
    <n v="-1.5397386851236901E-2"/>
    <x v="159"/>
    <n v="-1.6803626978980956E-3"/>
    <n v="-4.5505836249105057E-3"/>
    <n v="-5.6750125022643344E-3"/>
    <n v="-5.1790934665702027E-3"/>
    <n v="-4.4255868696270202E-3"/>
    <x v="1"/>
  </r>
  <r>
    <n v="129.87"/>
    <n v="162.495"/>
    <n v="261.56"/>
    <n v="105.05699"/>
    <n v="240.97"/>
    <n v="13580.8"/>
    <n v="540.22"/>
    <n v="149.26499999999999"/>
    <n v="3906.71"/>
    <n v="1.2327607694172175E-3"/>
    <n v="-2.3816404510364875E-2"/>
    <n v="-2.9496441069371663E-2"/>
    <x v="160"/>
    <n v="-1.1634754564295583E-2"/>
    <n v="-4.1663206017716987E-3"/>
    <n v="-1.4700202240720847E-2"/>
    <n v="6.5534337482573944E-3"/>
    <n v="-1.8566165820490526E-3"/>
    <x v="1"/>
  </r>
  <r>
    <n v="126"/>
    <n v="159.03700000000001"/>
    <n v="260.33"/>
    <n v="103.243996"/>
    <n v="234.51"/>
    <n v="13223.7"/>
    <n v="533.78"/>
    <n v="143.5575"/>
    <n v="3876.5"/>
    <n v="-3.0252043170520909E-2"/>
    <n v="-2.151035251436299E-2"/>
    <n v="-4.7136457007832576E-3"/>
    <x v="161"/>
    <n v="-2.7174213514061924E-2"/>
    <n v="-2.6646356321434524E-2"/>
    <n v="-1.1992694945539208E-2"/>
    <n v="-3.8987597928997593E-2"/>
    <n v="-7.7629028925333757E-3"/>
    <x v="1"/>
  </r>
  <r>
    <n v="125.86"/>
    <n v="159.72499999999999"/>
    <n v="265.85500000000002"/>
    <n v="103.54301"/>
    <n v="233.27"/>
    <n v="13194.7"/>
    <n v="546.15"/>
    <n v="141.41999999999999"/>
    <n v="3881.37"/>
    <n v="-1.1117288526904293E-3"/>
    <n v="4.3167069371294609E-3"/>
    <n v="2.1000990379464617E-2"/>
    <x v="162"/>
    <n v="-5.3016499398840034E-3"/>
    <n v="-2.1954404239645149E-3"/>
    <n v="2.2909894237227817E-2"/>
    <n v="-1.5001465630142746E-2"/>
    <n v="1.2554994192235645E-3"/>
    <x v="1"/>
  </r>
  <r>
    <n v="125.35"/>
    <n v="157.97649999999999"/>
    <n v="264.31"/>
    <n v="104.7585"/>
    <n v="234.55"/>
    <n v="13302.2"/>
    <n v="553.41"/>
    <n v="144.99"/>
    <n v="3925.43"/>
    <n v="-4.0603534944851334E-3"/>
    <n v="-1.1007298700680009E-2"/>
    <n v="-5.8283906846087839E-3"/>
    <x v="163"/>
    <n v="5.47220381400237E-3"/>
    <n v="8.1142012702142118E-3"/>
    <n v="1.3205474012045597E-2"/>
    <n v="2.4930588349007729E-2"/>
    <n v="1.1287715277782164E-2"/>
    <x v="1"/>
  </r>
  <r>
    <n v="120.99"/>
    <n v="152.858"/>
    <n v="254.69"/>
    <n v="101.568"/>
    <n v="228.99"/>
    <n v="12828.3"/>
    <n v="546.70000000000005"/>
    <n v="133.07499999999999"/>
    <n v="3829.34"/>
    <n v="-3.5401927050915952E-2"/>
    <n v="-3.2936901926174621E-2"/>
    <n v="-3.7075537349221845E-2"/>
    <x v="164"/>
    <n v="-2.3990450295978374E-2"/>
    <n v="-3.6275767182404405E-2"/>
    <n v="-1.2198931400644012E-2"/>
    <n v="-8.5751895466281439E-2"/>
    <n v="-2.4783434790564104E-2"/>
    <x v="1"/>
  </r>
  <r>
    <n v="121.26"/>
    <n v="154.6465"/>
    <n v="257.62"/>
    <n v="101.843"/>
    <n v="232.38"/>
    <n v="12909.4"/>
    <n v="538.85"/>
    <n v="137.14500000000001"/>
    <n v="3811.15"/>
    <n v="2.2291030901983411E-3"/>
    <n v="1.1632481264313668E-2"/>
    <n v="1.143851163001597E-2"/>
    <x v="165"/>
    <n v="1.4695628276227099E-2"/>
    <n v="6.3020602783888007E-3"/>
    <n v="-1.4462966858112929E-2"/>
    <n v="3.0125881225678754E-2"/>
    <n v="-4.7614837180722748E-3"/>
    <x v="1"/>
  </r>
  <r>
    <n v="127.79"/>
    <n v="157.30699000000001"/>
    <n v="264.91000000000003"/>
    <n v="104.07550000000001"/>
    <n v="236.94"/>
    <n v="13283"/>
    <n v="550.64"/>
    <n v="138.41749999999999"/>
    <n v="3901.82"/>
    <n v="5.2451290977027304E-2"/>
    <n v="1.7057379331856273E-2"/>
    <n v="2.7904514691940645E-2"/>
    <x v="166"/>
    <n v="1.9432981771897336E-2"/>
    <n v="2.8529293972149154E-2"/>
    <n v="2.1643999047268013E-2"/>
    <n v="9.2357199922685138E-3"/>
    <n v="2.3512130081996933E-2"/>
    <x v="1"/>
  </r>
  <r>
    <n v="125.12"/>
    <n v="154.72649999999999"/>
    <n v="259"/>
    <n v="103.79201"/>
    <n v="233.87"/>
    <n v="13059.9"/>
    <n v="547.82000000000005"/>
    <n v="134.0625"/>
    <n v="3870.29"/>
    <n v="-2.1115014823611014E-2"/>
    <n v="-1.6540204259803275E-2"/>
    <n v="-2.2562083960344734E-2"/>
    <x v="167"/>
    <n v="-1.304153910263451E-2"/>
    <n v="-1.6938555299236793E-2"/>
    <n v="-5.134472252528919E-3"/>
    <n v="-3.1968371154432025E-2"/>
    <n v="-8.113671312552936E-3"/>
    <x v="1"/>
  </r>
  <r>
    <n v="122.06"/>
    <n v="150.25"/>
    <n v="255.41"/>
    <n v="101.33549499999999"/>
    <n v="227.56"/>
    <n v="12683.3"/>
    <n v="520.70000000000005"/>
    <n v="128.04750000000001"/>
    <n v="3819.72"/>
    <n v="-2.4760549680652111E-2"/>
    <n v="-2.935846878260185E-2"/>
    <n v="-1.3957964599791978E-2"/>
    <x v="168"/>
    <n v="-2.7351465541531846E-2"/>
    <n v="-2.926029933589153E-2"/>
    <n v="-5.0772705668726312E-2"/>
    <n v="-4.5904820290974674E-2"/>
    <n v="-1.3152318131987126E-2"/>
    <x v="1"/>
  </r>
  <r>
    <n v="120.13"/>
    <n v="148.87851000000001"/>
    <n v="257.64"/>
    <n v="102.45450599999999"/>
    <n v="226.73"/>
    <n v="12464"/>
    <n v="511.29"/>
    <n v="123.7025"/>
    <n v="3768.47"/>
    <n v="-1.5938237383065157E-2"/>
    <n v="-9.1699691915852789E-3"/>
    <n v="8.6931645789442586E-3"/>
    <x v="169"/>
    <n v="-3.654057643895496E-3"/>
    <n v="-1.7441678386845603E-2"/>
    <n v="-1.8237116263598502E-2"/>
    <n v="-3.4521799451208507E-2"/>
    <n v="-1.3508037960082262E-2"/>
    <x v="1"/>
  </r>
  <r>
    <n v="121.42"/>
    <n v="150.023"/>
    <n v="264.27999999999997"/>
    <n v="105.42700000000001"/>
    <n v="231.6"/>
    <n v="12668.5"/>
    <n v="516.39"/>
    <n v="124.61499999999999"/>
    <n v="3841.94"/>
    <n v="1.0681119969004288E-2"/>
    <n v="7.6580114515033878E-3"/>
    <n v="2.544588548299493E-2"/>
    <x v="170"/>
    <n v="2.1251863460288959E-2"/>
    <n v="1.6274108298622726E-2"/>
    <n v="9.9253500462693281E-3"/>
    <n v="7.3494949602241188E-3"/>
    <n v="1.9308363815583877E-2"/>
    <x v="1"/>
  </r>
  <r>
    <n v="116.36"/>
    <n v="147.5975"/>
    <n v="255.31"/>
    <n v="101.20851"/>
    <n v="227.39"/>
    <n v="12299.1"/>
    <n v="493.33"/>
    <n v="115.9325"/>
    <n v="3821.35"/>
    <n v="-4.2566776075287104E-2"/>
    <n v="-1.6299641321683624E-2"/>
    <n v="-3.4530654076968599E-2"/>
    <x v="171"/>
    <n v="-1.8345140723140273E-2"/>
    <n v="-2.9592508457459202E-2"/>
    <n v="-4.5683972641056933E-2"/>
    <n v="-7.222085915324096E-2"/>
    <n v="-5.3736840305412389E-3"/>
    <x v="1"/>
  </r>
  <r>
    <n v="121.08499999999999"/>
    <n v="153.14250000000001"/>
    <n v="265.74"/>
    <n v="102.634995"/>
    <n v="233.78"/>
    <n v="12794.5"/>
    <n v="506.44"/>
    <n v="125.2025"/>
    <n v="3875.44"/>
    <n v="3.9803944685464103E-2"/>
    <n v="3.6879886129611072E-2"/>
    <n v="4.0039894078445659E-2"/>
    <x v="172"/>
    <n v="2.7713897203924476E-2"/>
    <n v="3.9489302113888562E-2"/>
    <n v="2.6227535341585197E-2"/>
    <n v="7.6924301330621461E-2"/>
    <n v="1.4055441418613446E-2"/>
    <x v="1"/>
  </r>
  <r>
    <n v="119.98"/>
    <n v="152.88199"/>
    <n v="264.89999999999998"/>
    <n v="102.75149999999999"/>
    <n v="232.42"/>
    <n v="12752.1"/>
    <n v="504.54"/>
    <n v="124.6825"/>
    <n v="3898.81"/>
    <n v="-9.1677160875179142E-3"/>
    <n v="-1.7025438907023794E-3"/>
    <n v="-3.1659908851379651E-3"/>
    <x v="173"/>
    <n v="-5.834422384896603E-3"/>
    <n v="-3.3194271591810271E-3"/>
    <n v="-3.7587335791907646E-3"/>
    <n v="-4.1619204882380025E-3"/>
    <n v="6.0121736231132121E-3"/>
    <x v="1"/>
  </r>
  <r>
    <n v="121.96"/>
    <n v="155.67949999999999"/>
    <n v="273.88"/>
    <n v="105.7385"/>
    <n v="237.13"/>
    <n v="13052.9"/>
    <n v="523.05999999999995"/>
    <n v="129.935"/>
    <n v="3939.34"/>
    <n v="1.6368059895106916E-2"/>
    <n v="1.8133090123736022E-2"/>
    <n v="3.3337657974838307E-2"/>
    <x v="174"/>
    <n v="2.0062434163290697E-2"/>
    <n v="2.3314367378960546E-2"/>
    <n v="3.6049057165255444E-2"/>
    <n v="4.1263819384380625E-2"/>
    <n v="1.0341818218279307E-2"/>
    <x v="1"/>
  </r>
  <r>
    <n v="121.03"/>
    <n v="154.47450000000001"/>
    <n v="268.39999999999998"/>
    <n v="103.09599"/>
    <n v="235.75"/>
    <n v="12937.3"/>
    <n v="518.02"/>
    <n v="128.56"/>
    <n v="3943.34"/>
    <n v="-7.6546733695415673E-3"/>
    <n v="-7.7703725440949794E-3"/>
    <n v="-2.0211649155335461E-2"/>
    <x v="175"/>
    <n v="-5.8365924444513141E-3"/>
    <n v="-8.8957193343248715E-3"/>
    <n v="-9.682328685372367E-3"/>
    <n v="-1.063860398464295E-2"/>
    <n v="1.0148833501624158E-3"/>
    <x v="1"/>
  </r>
  <r>
    <n v="123.99"/>
    <n v="154.084"/>
    <n v="273.75"/>
    <n v="103.3245"/>
    <n v="234.81"/>
    <n v="13082.5"/>
    <n v="520.25"/>
    <n v="131.91249999999999"/>
    <n v="3968.94"/>
    <n v="2.4162468441238195E-2"/>
    <n v="-2.5311259192753685E-3"/>
    <n v="1.9736876033183921E-2"/>
    <x v="176"/>
    <n v="-3.9952450287103793E-3"/>
    <n v="1.1160847295326778E-2"/>
    <n v="4.2956137209990948E-3"/>
    <n v="2.5743102567951391E-2"/>
    <n v="6.4709765908568051E-3"/>
    <x v="1"/>
  </r>
  <r>
    <n v="125.57"/>
    <n v="154.59299999999999"/>
    <n v="279.27999999999997"/>
    <n v="104.626"/>
    <n v="237.71"/>
    <n v="13152.3"/>
    <n v="524.03"/>
    <n v="132.91249999999999"/>
    <n v="3962.71"/>
    <n v="1.266245480912186E-2"/>
    <n v="3.2979487382820295E-3"/>
    <n v="1.9999581666070007E-2"/>
    <x v="177"/>
    <n v="1.2274766832308631E-2"/>
    <n v="5.3211890084273296E-3"/>
    <n v="7.2394693168672019E-3"/>
    <n v="7.5521929799959725E-3"/>
    <n v="-1.5709218841469892E-3"/>
    <x v="1"/>
  </r>
  <r>
    <n v="124.76"/>
    <n v="156.78649999999999"/>
    <n v="284.01"/>
    <n v="104.554"/>
    <n v="237.04"/>
    <n v="13202.4"/>
    <n v="524.44000000000005"/>
    <n v="133.41249999999999"/>
    <n v="3974.12"/>
    <n v="-6.4714802612699032E-3"/>
    <n v="1.4089150279870099E-2"/>
    <n v="1.6794586012128951E-2"/>
    <x v="178"/>
    <n v="-2.8225400518554584E-3"/>
    <n v="3.8019829745678017E-3"/>
    <n v="7.8209204059010741E-4"/>
    <n v="3.7548152628787803E-3"/>
    <n v="2.8752053049775832E-3"/>
    <x v="1"/>
  </r>
  <r>
    <n v="120.53"/>
    <n v="151.39949999999999"/>
    <n v="278.62"/>
    <n v="101.81099"/>
    <n v="230.72"/>
    <n v="12789.1"/>
    <n v="504.79"/>
    <n v="127.22499999999999"/>
    <n v="3915.46"/>
    <n v="-3.4493207139350342E-2"/>
    <n v="-3.4962968782990184E-2"/>
    <n v="-1.9160602530830656E-2"/>
    <x v="179"/>
    <n v="-2.7024049168725462E-2"/>
    <n v="-3.180538560696599E-2"/>
    <n v="-3.8188525426088492E-2"/>
    <n v="-4.7488659765187041E-2"/>
    <n v="-1.4870520601810135E-2"/>
    <x v="1"/>
  </r>
  <r>
    <n v="119.99"/>
    <n v="153.74799999999999"/>
    <n v="290.11"/>
    <n v="102.15999600000001"/>
    <n v="230.35"/>
    <n v="12867"/>
    <n v="512.17999999999995"/>
    <n v="128.45750000000001"/>
    <n v="3913.1"/>
    <n v="-4.4902786239547051E-3"/>
    <n v="1.5392859983952002E-2"/>
    <n v="4.0411315127285616E-2"/>
    <x v="180"/>
    <n v="-1.6049627146583368E-3"/>
    <n v="6.0726485625982657E-3"/>
    <n v="1.4533624550779436E-2"/>
    <n v="9.6409378544624665E-3"/>
    <n v="-6.0292060646939332E-4"/>
    <x v="1"/>
  </r>
  <r>
    <n v="123.39"/>
    <n v="155.54349999999999"/>
    <n v="293.54000000000002"/>
    <n v="101.9295"/>
    <n v="235.99"/>
    <n v="13086.5"/>
    <n v="523.11"/>
    <n v="131.86250000000001"/>
    <n v="3940.59"/>
    <n v="2.7941664934144878E-2"/>
    <n v="1.1610536791910922E-2"/>
    <n v="1.1753754777688264E-2"/>
    <x v="181"/>
    <n v="2.4189539864572236E-2"/>
    <n v="1.6915270287491645E-2"/>
    <n v="2.1115641241619878E-2"/>
    <n v="2.6161602678568454E-2"/>
    <n v="7.0005595506540804E-3"/>
    <x v="1"/>
  </r>
  <r>
    <n v="122.54"/>
    <n v="156.875"/>
    <n v="290.63"/>
    <n v="102.64799499999999"/>
    <n v="237.58"/>
    <n v="13017.8"/>
    <n v="535.09"/>
    <n v="130.70750000000001"/>
    <n v="3910.52"/>
    <n v="-6.9125636129339007E-3"/>
    <n v="8.5238746221979484E-3"/>
    <n v="-9.9629356883490696E-3"/>
    <x v="182"/>
    <n v="6.7149776148953564E-3"/>
    <n v="-5.2635128012299684E-3"/>
    <n v="2.2643190049439193E-2"/>
    <n v="-8.797710703529197E-3"/>
    <n v="-7.6601008099493138E-3"/>
    <x v="1"/>
  </r>
  <r>
    <n v="120.09"/>
    <n v="154.3535"/>
    <n v="282.14"/>
    <n v="102.253006"/>
    <n v="235.46"/>
    <n v="12798.9"/>
    <n v="520.80999999999995"/>
    <n v="126.43"/>
    <n v="3889.14"/>
    <n v="-2.0196045624916545E-2"/>
    <n v="-1.6203883458009261E-2"/>
    <n v="-2.9647578848347452E-2"/>
    <x v="183"/>
    <n v="-8.9633612113428109E-3"/>
    <n v="-1.6958421956381774E-2"/>
    <n v="-2.7049665108054493E-2"/>
    <n v="-3.3273206980591656E-2"/>
    <n v="-5.4823039848238466E-3"/>
    <x v="1"/>
  </r>
  <r>
    <n v="120.59"/>
    <n v="152.31299999999999"/>
    <n v="278.74"/>
    <n v="102.218"/>
    <n v="232.34"/>
    <n v="12780.5"/>
    <n v="502.86"/>
    <n v="125.35250000000001"/>
    <n v="3909.52"/>
    <n v="4.1549004429093173E-3"/>
    <n v="-1.3307812323340842E-2"/>
    <n v="-1.2123953954992685E-2"/>
    <x v="184"/>
    <n v="-1.3339231564721997E-2"/>
    <n v="-1.4386579179805799E-3"/>
    <n v="-3.5073490600026937E-2"/>
    <n v="-8.559026762023754E-3"/>
    <n v="5.2265508159267142E-3"/>
    <x v="1"/>
  </r>
  <r>
    <n v="121.21"/>
    <n v="152.60149999999999"/>
    <n v="283.02"/>
    <n v="101.77750399999999"/>
    <n v="236.48"/>
    <n v="12979.1"/>
    <n v="508.05"/>
    <n v="128.39250000000001"/>
    <n v="3974.54"/>
    <n v="5.128216366919308E-3"/>
    <n v="1.892334317269224E-3"/>
    <n v="1.5238118832861641E-2"/>
    <x v="185"/>
    <n v="1.7661821674508152E-2"/>
    <n v="1.5419799615021101E-2"/>
    <n v="1.0268066593020625E-2"/>
    <n v="2.3962209773123626E-2"/>
    <n v="1.6494413826353246E-2"/>
    <x v="1"/>
  </r>
  <r>
    <n v="121.39"/>
    <n v="153.78649999999999"/>
    <n v="290.82"/>
    <n v="102.7975"/>
    <n v="235.24"/>
    <n v="12965.7"/>
    <n v="513.95000000000005"/>
    <n v="129.48249999999999"/>
    <n v="3971.09"/>
    <n v="1.4839244272916957E-3"/>
    <n v="7.7353284641083304E-3"/>
    <n v="2.718695256111435E-2"/>
    <x v="186"/>
    <n v="-5.2573681680816919E-3"/>
    <n v="-1.0329623810163148E-3"/>
    <n v="1.1546116527040672E-2"/>
    <n v="8.4537585379759091E-3"/>
    <n v="-8.6840193082478952E-4"/>
    <x v="1"/>
  </r>
  <r>
    <n v="119.9"/>
    <n v="152.7645"/>
    <n v="288"/>
    <n v="102.777"/>
    <n v="231.85"/>
    <n v="12896.5"/>
    <n v="513.39"/>
    <n v="128.7175"/>
    <n v="3958.55"/>
    <n v="-1.2350440876243644E-2"/>
    <n v="-6.6677569893466076E-3"/>
    <n v="-9.744038949393713E-3"/>
    <x v="187"/>
    <n v="-1.4515658754285472E-2"/>
    <n v="-5.3514523239294653E-3"/>
    <n v="-1.0901942014610309E-3"/>
    <n v="-5.9256563786069354E-3"/>
    <n v="-3.1628196118815713E-3"/>
    <x v="1"/>
  </r>
  <r>
    <n v="122.15"/>
    <n v="154.70401000000001"/>
    <n v="294.52999999999997"/>
    <n v="103.431496"/>
    <n v="235.77"/>
    <n v="13091.4"/>
    <n v="521.66"/>
    <n v="133.48249999999999"/>
    <n v="3972.89"/>
    <n v="1.8591735670281013E-2"/>
    <n v="1.2616158484030122E-2"/>
    <n v="2.2420385339702753E-2"/>
    <x v="188"/>
    <n v="1.6766142708723539E-2"/>
    <n v="1.4999569349694659E-2"/>
    <n v="1.598024441429886E-2"/>
    <n v="3.6350302611167451E-2"/>
    <n v="3.6159929659948988E-3"/>
    <x v="1"/>
  </r>
  <r>
    <n v="123"/>
    <n v="158.05000000000001"/>
    <n v="298.66000000000003"/>
    <n v="106.8875"/>
    <n v="242.35"/>
    <n v="13329.5"/>
    <n v="539.41999999999996"/>
    <n v="138.11750000000001"/>
    <n v="4019.87"/>
    <n v="6.9345576686680064E-3"/>
    <n v="2.1397760280867279E-2"/>
    <n v="1.392493715347388E-2"/>
    <x v="189"/>
    <n v="2.7526208745191651E-2"/>
    <n v="1.8024098035256144E-2"/>
    <n v="3.3478453581555795E-2"/>
    <n v="3.4134389049816048E-2"/>
    <n v="1.1755774236888511E-2"/>
    <x v="1"/>
  </r>
  <r>
    <n v="125.9"/>
    <n v="161.3365"/>
    <n v="308.91000000000003"/>
    <n v="111.27750399999999"/>
    <n v="249.07"/>
    <n v="13598.2"/>
    <n v="540.66999999999996"/>
    <n v="139.875"/>
    <n v="4077.91"/>
    <n v="2.330358567788408E-2"/>
    <n v="2.0580807293440081E-2"/>
    <n v="3.3744169707646682E-2"/>
    <x v="190"/>
    <n v="2.7351019163227245E-2"/>
    <n v="1.9957806931627714E-2"/>
    <n v="2.3146229630322153E-3"/>
    <n v="1.2644394476830639E-2"/>
    <n v="1.4335038467166317E-2"/>
    <x v="1"/>
  </r>
  <r>
    <n v="126.21"/>
    <n v="161.19101000000001"/>
    <n v="306.26"/>
    <n v="111.2375"/>
    <n v="247.86"/>
    <n v="13578.5"/>
    <n v="544.53"/>
    <n v="138.61500000000001"/>
    <n v="4073.94"/>
    <n v="2.4592452202377092E-3"/>
    <n v="-9.0218666846960326E-4"/>
    <n v="-8.6155579497076366E-3"/>
    <x v="191"/>
    <n v="-4.8699108178839228E-3"/>
    <n v="-1.4497715653863841E-3"/>
    <n v="7.1139260576390849E-3"/>
    <n v="-9.0488606239758282E-3"/>
    <n v="-9.7401211108184122E-4"/>
    <x v="1"/>
  </r>
  <r>
    <n v="127.9"/>
    <n v="163.96950000000001"/>
    <n v="313.08999999999997"/>
    <n v="112.48399000000001"/>
    <n v="249.9"/>
    <n v="13616.7"/>
    <n v="546.99"/>
    <n v="141.435"/>
    <n v="4079.95"/>
    <n v="1.3301522314257911E-2"/>
    <n v="1.709037563223699E-2"/>
    <n v="2.2056274757509247E-2"/>
    <x v="192"/>
    <n v="8.1967672041784907E-3"/>
    <n v="2.8093211393018722E-3"/>
    <n v="4.507483445226999E-3"/>
    <n v="2.013994157763685E-2"/>
    <n v="1.4741432833555816E-3"/>
    <x v="1"/>
  </r>
  <r>
    <n v="130.36000000000001"/>
    <n v="164.965"/>
    <n v="313.02"/>
    <n v="113.271996"/>
    <n v="253.25"/>
    <n v="13758.5"/>
    <n v="554.58000000000004"/>
    <n v="143.16999999999999"/>
    <n v="4097.17"/>
    <n v="1.9051145384563806E-2"/>
    <n v="6.0528952687387751E-3"/>
    <n v="-2.23602882214476E-4"/>
    <x v="193"/>
    <n v="1.3316305287886111E-2"/>
    <n v="1.0359834319769126E-2"/>
    <n v="1.3780549785518351E-2"/>
    <n v="1.2192487786485654E-2"/>
    <n v="4.2117580408072355E-3"/>
    <x v="1"/>
  </r>
  <r>
    <n v="132.995"/>
    <n v="168.61"/>
    <n v="312.45999999999998"/>
    <n v="114.29398999999999"/>
    <n v="255.85"/>
    <n v="13845.1"/>
    <n v="555.30999999999995"/>
    <n v="144"/>
    <n v="4128.8"/>
    <n v="2.0011679560759037E-2"/>
    <n v="2.1855025602316173E-2"/>
    <n v="-1.7906252785992627E-3"/>
    <x v="194"/>
    <n v="1.0214192122307978E-2"/>
    <n v="6.2745644858736007E-3"/>
    <n v="1.3154458644834719E-3"/>
    <n v="5.780564203764639E-3"/>
    <n v="7.6903163725556868E-3"/>
    <x v="1"/>
  </r>
  <r>
    <n v="131.24"/>
    <n v="168.96950000000001"/>
    <n v="311.54000000000002"/>
    <n v="112.73950000000001"/>
    <n v="255.91"/>
    <n v="13819.4"/>
    <n v="552.78"/>
    <n v="152.09"/>
    <n v="4127.99"/>
    <n v="-1.3283825437218838E-2"/>
    <n v="2.1298694731243725E-3"/>
    <n v="-2.9487200852971146E-3"/>
    <x v="195"/>
    <n v="2.3448491587822789E-4"/>
    <n v="-1.8579773640011524E-3"/>
    <n v="-4.5664240203291172E-3"/>
    <n v="5.4659151308276865E-2"/>
    <n v="-1.9620215667317165E-4"/>
    <x v="1"/>
  </r>
  <r>
    <n v="134.43"/>
    <n v="170"/>
    <n v="309.76"/>
    <n v="113.3635"/>
    <n v="258.49"/>
    <n v="13986.5"/>
    <n v="553.73"/>
    <n v="156.79499999999999"/>
    <n v="4141.59"/>
    <n v="2.4015909373260473E-2"/>
    <n v="6.0802117872481177E-3"/>
    <n v="-5.7299368102476629E-3"/>
    <x v="196"/>
    <n v="1.0031188313696083E-2"/>
    <n v="1.2019176621444031E-2"/>
    <n v="1.7171109767115233E-3"/>
    <n v="3.0466768768502676E-2"/>
    <n v="3.289166381145364E-3"/>
    <x v="1"/>
  </r>
  <r>
    <n v="132.03"/>
    <n v="166.65"/>
    <n v="302.82"/>
    <n v="112.74200399999999"/>
    <n v="255.59"/>
    <n v="13803.9"/>
    <n v="540.02"/>
    <n v="152.77000000000001"/>
    <n v="4124.66"/>
    <n v="-1.8014447975051678E-2"/>
    <n v="-1.9902632296513022E-2"/>
    <n v="-2.2659234507986212E-2"/>
    <x v="197"/>
    <n v="-1.1282410373317397E-2"/>
    <n v="-1.3141417745911921E-2"/>
    <n v="-2.5071027416104258E-2"/>
    <n v="-2.6005697275148607E-2"/>
    <n v="-4.0961799296970009E-3"/>
    <x v="1"/>
  </r>
  <r>
    <n v="134.5"/>
    <n v="168.9545"/>
    <n v="307.82"/>
    <n v="114.83299"/>
    <n v="259.5"/>
    <n v="14026.2"/>
    <n v="549.22"/>
    <n v="161.3725"/>
    <n v="4170.42"/>
    <n v="1.8535029550784017E-2"/>
    <n v="1.3733643150983929E-2"/>
    <n v="1.6376626971581969E-2"/>
    <x v="198"/>
    <n v="1.5182104498585642E-2"/>
    <n v="1.5975848313414167E-2"/>
    <n v="1.6892913927216868E-2"/>
    <n v="5.4781834802404991E-2"/>
    <n v="1.1033158016154329E-2"/>
    <x v="1"/>
  </r>
  <r>
    <n v="134.16"/>
    <n v="169.97200000000001"/>
    <n v="306.18"/>
    <n v="114.88800000000001"/>
    <n v="260.74"/>
    <n v="14041.9"/>
    <n v="546.54"/>
    <n v="159.125"/>
    <n v="4185.47"/>
    <n v="-2.5310815269403803E-3"/>
    <n v="6.0042696976726657E-3"/>
    <n v="-5.3420322478729011E-3"/>
    <x v="199"/>
    <n v="4.7670396286894172E-3"/>
    <n v="1.1187078311241951E-3"/>
    <n v="-4.891591851946475E-3"/>
    <n v="-1.4025300302465885E-2"/>
    <n v="3.6022533265398387E-3"/>
    <x v="1"/>
  </r>
  <r>
    <n v="134.84"/>
    <n v="168.60050000000001"/>
    <n v="302.24"/>
    <n v="115.119995"/>
    <n v="258.74"/>
    <n v="13907.7"/>
    <n v="554.44000000000005"/>
    <n v="153.61750000000001"/>
    <n v="4163.26"/>
    <n v="5.0557728509065068E-3"/>
    <n v="-8.1017064399966851E-3"/>
    <n v="-1.2951760550735665E-2"/>
    <x v="200"/>
    <n v="-7.7000457448768191E-3"/>
    <n v="-9.6030734833026064E-3"/>
    <n v="1.4351097360378963E-2"/>
    <n v="-3.522431036212266E-2"/>
    <n v="-5.3205822668759327E-3"/>
    <x v="1"/>
  </r>
  <r>
    <n v="133.11000000000001"/>
    <n v="166.7345"/>
    <n v="302.64999999999998"/>
    <n v="114.681496"/>
    <n v="258.26"/>
    <n v="13809.3"/>
    <n v="549.57000000000005"/>
    <n v="151.71250000000001"/>
    <n v="4134.9399999999996"/>
    <n v="-1.2913036306932081E-2"/>
    <n v="-1.1129284210360534E-2"/>
    <n v="1.3556185844967028E-3"/>
    <x v="201"/>
    <n v="-1.8568670712503898E-3"/>
    <n v="-7.1003653645197963E-3"/>
    <n v="-8.8224410796748261E-3"/>
    <n v="-1.2478464082968007E-2"/>
    <n v="-6.8256031307080047E-3"/>
    <x v="1"/>
  </r>
  <r>
    <n v="133.5"/>
    <n v="168.101"/>
    <n v="301.47000000000003"/>
    <n v="114.66450500000001"/>
    <n v="260.58"/>
    <n v="13935.2"/>
    <n v="508.9"/>
    <n v="153.60499999999999"/>
    <n v="4173.42"/>
    <n v="2.9256237813762359E-3"/>
    <n v="8.1622622848037292E-3"/>
    <n v="-3.9065136087191067E-3"/>
    <x v="202"/>
    <n v="8.9430863562799407E-3"/>
    <n v="9.0757349519031676E-3"/>
    <n v="-7.6884620670690684E-2"/>
    <n v="1.2397089834617481E-2"/>
    <n v="9.2630254691135495E-3"/>
    <x v="1"/>
  </r>
  <r>
    <n v="131.94"/>
    <n v="165.452"/>
    <n v="296.52"/>
    <n v="113.395996"/>
    <n v="257.17"/>
    <n v="13762.4"/>
    <n v="508.78"/>
    <n v="148.5025"/>
    <n v="4134.9799999999996"/>
    <n v="-1.1754204045579428E-2"/>
    <n v="-1.5883866698110424E-2"/>
    <n v="-1.6555838940458169E-2"/>
    <x v="203"/>
    <n v="-1.3172570960882771E-2"/>
    <n v="-1.2477777280422497E-2"/>
    <n v="-2.358305175618238E-4"/>
    <n v="-3.3782579149215543E-2"/>
    <n v="-9.2533518567931589E-3"/>
    <x v="1"/>
  </r>
  <r>
    <n v="134.32"/>
    <n v="167.04399000000001"/>
    <n v="301.13"/>
    <n v="115.765"/>
    <n v="261.14999999999998"/>
    <n v="13941.4"/>
    <n v="505.55"/>
    <n v="152.6525"/>
    <n v="4180.17"/>
    <n v="1.7877738974560579E-2"/>
    <n v="9.5760683645075995E-3"/>
    <n v="1.5427395408830976E-2"/>
    <x v="204"/>
    <n v="1.5357610068404972E-2"/>
    <n v="1.2922594804957768E-2"/>
    <n v="-6.3687575398170158E-3"/>
    <n v="2.7562303262667946E-2"/>
    <n v="1.0869423861541933E-2"/>
    <x v="1"/>
  </r>
  <r>
    <n v="134.72"/>
    <n v="170.45"/>
    <n v="303.04000000000002"/>
    <n v="116.337"/>
    <n v="261.55"/>
    <n v="14026.2"/>
    <n v="510.3"/>
    <n v="154.78"/>
    <n v="4187.62"/>
    <n v="2.9735377247313631E-3"/>
    <n v="2.0184807680662963E-2"/>
    <n v="6.3227448003634699E-3"/>
    <x v="205"/>
    <n v="1.5305149343124748E-3"/>
    <n v="6.0641785402600693E-3"/>
    <n v="9.3518425325177026E-3"/>
    <n v="1.3840657461763209E-2"/>
    <n v="1.7806378908788009E-3"/>
    <x v="1"/>
  </r>
  <r>
    <n v="134.38999999999999"/>
    <n v="170.87148999999999"/>
    <n v="303.57"/>
    <n v="115.35599999999999"/>
    <n v="261.97000000000003"/>
    <n v="13960.3"/>
    <n v="505.55"/>
    <n v="153.8175"/>
    <n v="4186.72"/>
    <n v="-2.4525299350438962E-3"/>
    <n v="2.4697549178430071E-3"/>
    <n v="1.7474164120646952E-3"/>
    <x v="206"/>
    <n v="1.604523571620534E-3"/>
    <n v="-4.7094221712431841E-3"/>
    <n v="-9.3518425325177269E-3"/>
    <n v="-6.237919108452691E-3"/>
    <n v="-2.1494231269923608E-4"/>
    <x v="1"/>
  </r>
  <r>
    <n v="133.58000000000001"/>
    <n v="172.92500000000001"/>
    <n v="307.10000000000002"/>
    <n v="118.99550000000001"/>
    <n v="254.56"/>
    <n v="13901.6"/>
    <n v="506.52"/>
    <n v="152.76750000000001"/>
    <n v="4183.18"/>
    <n v="-6.0454712614826725E-3"/>
    <n v="1.1946220984893518E-2"/>
    <n v="1.1561201036998488E-2"/>
    <x v="207"/>
    <n v="-2.8693428798763861E-2"/>
    <n v="-4.213645648759339E-3"/>
    <n v="1.9168640449996408E-3"/>
    <n v="-6.849676959592166E-3"/>
    <n v="-8.4588829283031668E-4"/>
    <x v="1"/>
  </r>
  <r>
    <n v="133.47999999999999"/>
    <n v="173.56549999999999"/>
    <n v="329.51"/>
    <n v="121.49449"/>
    <n v="252.51"/>
    <n v="13970.2"/>
    <n v="509"/>
    <n v="153.2475"/>
    <n v="4211.47"/>
    <n v="-7.4889541431679785E-4"/>
    <n v="3.6970752707436486E-3"/>
    <n v="7.0433275048920205E-2"/>
    <x v="208"/>
    <n v="-8.085712697882318E-3"/>
    <n v="4.9225481327534399E-3"/>
    <n v="4.8842069681150936E-3"/>
    <n v="3.1371036952876543E-3"/>
    <n v="6.7400325437081072E-3"/>
    <x v="1"/>
  </r>
  <r>
    <n v="131.46"/>
    <n v="173.37100000000001"/>
    <n v="325.08"/>
    <n v="120.506004"/>
    <n v="252.18"/>
    <n v="13860.8"/>
    <n v="513.47"/>
    <n v="150.095"/>
    <n v="4181.17"/>
    <n v="-1.524903104774294E-2"/>
    <n v="-1.1212427656176482E-3"/>
    <n v="-1.3535396610692887E-2"/>
    <x v="209"/>
    <n v="-1.3077336465140339E-3"/>
    <n v="-7.8617774049222836E-3"/>
    <n v="8.7435885213561389E-3"/>
    <n v="-2.0785834510883408E-2"/>
    <n v="-7.2206437182024286E-3"/>
    <x v="1"/>
  </r>
  <r>
    <n v="132.54"/>
    <n v="169.3245"/>
    <n v="322.58"/>
    <n v="119.7585"/>
    <n v="251.86"/>
    <n v="13799.7"/>
    <n v="509.11"/>
    <n v="148.36750000000001"/>
    <n v="4192.66"/>
    <n v="8.1818638246506006E-3"/>
    <n v="-2.36168147963925E-2"/>
    <n v="-7.7201383959675197E-3"/>
    <x v="210"/>
    <n v="-1.2697406673799784E-3"/>
    <n v="-4.4178593573127563E-3"/>
    <n v="-8.5275018501162186E-3"/>
    <n v="-1.1576122905402178E-2"/>
    <n v="2.7442656970409606E-3"/>
    <x v="1"/>
  </r>
  <r>
    <n v="127.85"/>
    <n v="165.59350000000001"/>
    <n v="318.36"/>
    <n v="117.71250000000001"/>
    <n v="247.79"/>
    <n v="13544.7"/>
    <n v="503.18"/>
    <n v="143.51249999999999"/>
    <n v="4164.66"/>
    <n v="-3.6026784922885191E-2"/>
    <n v="-2.2281002222301054E-2"/>
    <n v="-1.3168349551387747E-2"/>
    <x v="211"/>
    <n v="-1.6291764322049221E-2"/>
    <n v="-1.8651525898888171E-2"/>
    <n v="-1.1716144253391252E-2"/>
    <n v="-3.3270164633339899E-2"/>
    <n v="-6.7007377404054557E-3"/>
    <x v="1"/>
  </r>
  <r>
    <n v="128.1"/>
    <n v="163.52700999999999"/>
    <n v="315.02"/>
    <n v="117.837"/>
    <n v="246.47"/>
    <n v="13503.4"/>
    <n v="496.08"/>
    <n v="144.58500000000001"/>
    <n v="4167.59"/>
    <n v="1.9535071654928678E-3"/>
    <n v="-1.2557814502830009E-2"/>
    <n v="-1.0546689064059344E-2"/>
    <x v="212"/>
    <n v="-5.3413310333767731E-3"/>
    <n v="-3.0538213106558517E-3"/>
    <n v="-1.4210754926749015E-2"/>
    <n v="7.4454304841110484E-3"/>
    <n v="7.0329145687402232E-4"/>
    <x v="1"/>
  </r>
  <r>
    <n v="129.74"/>
    <n v="165.31851"/>
    <n v="320.02"/>
    <n v="119.067505"/>
    <n v="249.73"/>
    <n v="13613.7"/>
    <n v="499.55"/>
    <n v="145.22999999999999"/>
    <n v="4201.62"/>
    <n v="1.2721238882220928E-2"/>
    <n v="1.089580130904988E-2"/>
    <n v="1.5747364967139341E-2"/>
    <x v="213"/>
    <n v="1.3140052019727578E-2"/>
    <n v="8.1351330568101773E-3"/>
    <n v="6.9704891374051444E-3"/>
    <n v="4.4511227156714024E-3"/>
    <n v="8.1322341159119176E-3"/>
    <x v="1"/>
  </r>
  <r>
    <n v="130.21"/>
    <n v="164.5805"/>
    <n v="319.08"/>
    <n v="119.934494"/>
    <n v="252.46"/>
    <n v="13719.6"/>
    <n v="503.84"/>
    <n v="148.1225"/>
    <n v="4232.6000000000004"/>
    <n v="3.6160839557276771E-3"/>
    <n v="-4.4741645701356679E-3"/>
    <n v="-2.9416387977998391E-3"/>
    <x v="214"/>
    <n v="1.087248608271364E-2"/>
    <n v="7.7488287100955424E-3"/>
    <n v="8.5510641736867669E-3"/>
    <n v="1.9720941490123305E-2"/>
    <n v="7.3462962378118236E-3"/>
    <x v="1"/>
  </r>
  <r>
    <n v="126.85"/>
    <n v="159.52449999999999"/>
    <n v="305.97000000000003"/>
    <n v="117.08299"/>
    <n v="247.18"/>
    <n v="13359.1"/>
    <n v="486.69"/>
    <n v="142.6575"/>
    <n v="4188.43"/>
    <n v="-2.6143245695346207E-2"/>
    <n v="-3.1202296764634759E-2"/>
    <n v="-4.195479711239216E-2"/>
    <x v="215"/>
    <n v="-2.1136004163126231E-2"/>
    <n v="-2.6627666783890554E-2"/>
    <n v="-3.4631387262297156E-2"/>
    <n v="-3.759298159686722E-2"/>
    <n v="-1.0490499399026396E-2"/>
    <x v="1"/>
  </r>
  <r>
    <n v="125.91"/>
    <n v="161.19550000000001"/>
    <n v="306.52999999999997"/>
    <n v="115.438"/>
    <n v="246.23"/>
    <n v="13351.3"/>
    <n v="495.08"/>
    <n v="143.0625"/>
    <n v="4152.1000000000004"/>
    <n v="-7.4379200316816588E-3"/>
    <n v="1.0420398605594402E-2"/>
    <n v="1.8285719380836556E-3"/>
    <x v="216"/>
    <n v="-3.8507576818855222E-3"/>
    <n v="-5.8404218744155881E-4"/>
    <n v="1.7091995581404326E-2"/>
    <n v="2.8349451998168416E-3"/>
    <n v="-8.711731693215893E-3"/>
    <x v="1"/>
  </r>
  <r>
    <n v="122.77"/>
    <n v="157.59700000000001"/>
    <n v="302.55"/>
    <n v="111.95399999999999"/>
    <n v="239"/>
    <n v="13001.6"/>
    <n v="484.98"/>
    <n v="137.58500000000001"/>
    <n v="4063.04"/>
    <n v="-2.5254679820860593E-2"/>
    <n v="-2.2576772340519313E-2"/>
    <n v="-1.3069076800289642E-2"/>
    <x v="217"/>
    <n v="-2.9802506548193289E-2"/>
    <n v="-2.6541331571184806E-2"/>
    <n v="-2.0611712698013551E-2"/>
    <n v="-3.903968978364844E-2"/>
    <n v="-2.1682768452684537E-2"/>
    <x v="1"/>
  </r>
  <r>
    <n v="124.97"/>
    <n v="158.0735"/>
    <n v="305.26"/>
    <n v="113.098495"/>
    <n v="243.03"/>
    <n v="13109.1"/>
    <n v="486.66"/>
    <n v="136.6525"/>
    <n v="4112.5"/>
    <n v="1.776102230494378E-2"/>
    <n v="3.0189730235138136E-3"/>
    <n v="8.9173194186454967E-3"/>
    <x v="218"/>
    <n v="1.6721340578998951E-2"/>
    <n v="8.2342187222432216E-3"/>
    <n v="3.4580743365002688E-3"/>
    <n v="-6.8007008083959281E-3"/>
    <n v="1.2099654192200689E-2"/>
    <x v="1"/>
  </r>
  <r>
    <n v="127.45"/>
    <n v="161.14499000000001"/>
    <n v="315.94"/>
    <n v="115.80800000000001"/>
    <n v="248.15"/>
    <n v="13393.1"/>
    <n v="493.37"/>
    <n v="142.43"/>
    <n v="4173.8500000000004"/>
    <n v="1.965042232443228E-2"/>
    <n v="1.9244403997581525E-2"/>
    <n v="3.4388449653975146E-2"/>
    <x v="219"/>
    <n v="2.0848509522940189E-2"/>
    <n v="2.1433003430619661E-2"/>
    <n v="1.3693672342151211E-2"/>
    <n v="4.1409443825753768E-2"/>
    <n v="1.480775516646066E-2"/>
    <x v="1"/>
  </r>
  <r>
    <n v="126.27"/>
    <n v="163.51949999999999"/>
    <n v="315.45999999999998"/>
    <n v="116.07049600000001"/>
    <n v="245.18"/>
    <n v="13312.9"/>
    <n v="488.94"/>
    <n v="141.655"/>
    <n v="4163.29"/>
    <n v="-9.3016593715355075E-3"/>
    <n v="1.462773055002224E-2"/>
    <n v="-1.5204310816231855E-3"/>
    <x v="220"/>
    <n v="-1.2040767366601623E-2"/>
    <n v="-6.0061589975332133E-3"/>
    <n v="-9.0196170922761769E-3"/>
    <n v="-5.4561270225538831E-3"/>
    <n v="-2.5332441694025701E-3"/>
    <x v="1"/>
  </r>
  <r>
    <n v="124.85"/>
    <n v="161.614"/>
    <n v="309.95999999999998"/>
    <n v="115.17149000000001"/>
    <n v="243.08"/>
    <n v="13217.7"/>
    <n v="486.28"/>
    <n v="140.1575"/>
    <n v="4127.83"/>
    <n v="-1.1309454724806734E-2"/>
    <n v="-1.1721473282841179E-2"/>
    <n v="-1.7588634163578594E-2"/>
    <x v="221"/>
    <n v="-8.6020273996936375E-3"/>
    <n v="-7.1766494991000506E-3"/>
    <n v="-5.4551928725902346E-3"/>
    <n v="-1.0627733652927426E-2"/>
    <n v="-8.5537819278382349E-3"/>
    <x v="1"/>
  </r>
  <r>
    <n v="124.69"/>
    <n v="161.59"/>
    <n v="313.58999999999997"/>
    <n v="115.4355"/>
    <n v="243.12"/>
    <n v="13237.9"/>
    <n v="487.7"/>
    <n v="140.6575"/>
    <n v="4115.68"/>
    <n v="-1.2823597172874428E-3"/>
    <n v="-1.485130137257845E-4"/>
    <n v="1.1643143316976034E-2"/>
    <x v="222"/>
    <n v="1.6454134138308837E-4"/>
    <n v="1.5270871895193777E-3"/>
    <n v="2.9158730284138297E-3"/>
    <n v="3.5610670967233813E-3"/>
    <n v="-2.9477755951036366E-3"/>
    <x v="1"/>
  </r>
  <r>
    <n v="127.31"/>
    <n v="162.38399999999999"/>
    <n v="318.61"/>
    <n v="117.80450399999999"/>
    <n v="246.48"/>
    <n v="13494.1"/>
    <n v="501.67"/>
    <n v="146.125"/>
    <n v="4159.12"/>
    <n v="2.0794400065059167E-2"/>
    <n v="4.9016377223058388E-3"/>
    <n v="1.5881384090174196E-2"/>
    <x v="223"/>
    <n v="1.3725705679874824E-2"/>
    <n v="1.9168625221807543E-2"/>
    <n v="2.8242070295057233E-2"/>
    <n v="3.8134562424495734E-2"/>
    <n v="1.0499443868610717E-2"/>
    <x v="1"/>
  </r>
  <r>
    <n v="125.43"/>
    <n v="160.154"/>
    <n v="316.23"/>
    <n v="117.255005"/>
    <n v="245.17"/>
    <n v="13411.7"/>
    <n v="497.89"/>
    <n v="149.91749999999999"/>
    <n v="4155.8599999999997"/>
    <n v="-1.487722303697063E-2"/>
    <n v="-1.3828048378752801E-2"/>
    <n v="-7.4979873676919249E-3"/>
    <x v="224"/>
    <n v="-5.3290068143913806E-3"/>
    <n v="-6.1250925536438256E-3"/>
    <n v="-7.5633639189084858E-3"/>
    <n v="2.5622722998541961E-2"/>
    <n v="-7.8412700139645676E-4"/>
    <x v="1"/>
  </r>
  <r>
    <n v="127.1"/>
    <n v="162.24950000000001"/>
    <n v="324.63"/>
    <n v="120.333496"/>
    <n v="250.78"/>
    <n v="13641.8"/>
    <n v="502.9"/>
    <n v="156.12"/>
    <n v="4197.05"/>
    <n v="1.322634415882497E-2"/>
    <n v="1.2999421587643067E-2"/>
    <n v="2.6216275316459519E-2"/>
    <x v="225"/>
    <n v="2.2624213288370842E-2"/>
    <n v="1.7011148192927553E-2"/>
    <n v="1.0012174085763315E-2"/>
    <n v="4.0539799521639788E-2"/>
    <n v="9.8625111190549994E-3"/>
    <x v="1"/>
  </r>
  <r>
    <n v="126.9"/>
    <n v="162.95249999999999"/>
    <n v="327.79"/>
    <n v="120.45350999999999"/>
    <n v="251.72"/>
    <n v="13657.7"/>
    <n v="501.34"/>
    <n v="156.47749999999999"/>
    <n v="4188.13"/>
    <n v="-1.5748034750662897E-3"/>
    <n v="4.3234733800161769E-3"/>
    <n v="9.6870871863871146E-3"/>
    <x v="226"/>
    <n v="3.741297896340983E-3"/>
    <n v="1.1648566309187677E-3"/>
    <n v="-3.1068295523191186E-3"/>
    <n v="2.2872873638498568E-3"/>
    <n v="-2.1275639556263349E-3"/>
    <x v="1"/>
  </r>
  <r>
    <n v="126.85"/>
    <n v="163.25800000000001"/>
    <n v="327.66000000000003"/>
    <n v="121.6765"/>
    <n v="251.49"/>
    <n v="13702.7"/>
    <n v="502.36"/>
    <n v="157"/>
    <n v="4195.99"/>
    <n v="-3.9408867505115241E-4"/>
    <n v="1.8730242546664833E-3"/>
    <n v="-3.9667404593678581E-4"/>
    <x v="227"/>
    <n v="-9.1413134085714361E-4"/>
    <n v="3.2894285592513007E-3"/>
    <n v="2.0324805243262284E-3"/>
    <n v="3.3335756720438829E-3"/>
    <n v="1.8749737128450623E-3"/>
    <x v="1"/>
  </r>
  <r>
    <n v="125.28"/>
    <n v="161.50550999999999"/>
    <n v="332.75"/>
    <n v="120.1255"/>
    <n v="249.31"/>
    <n v="13657.8"/>
    <n v="503.86"/>
    <n v="154.88"/>
    <n v="4200.88"/>
    <n v="-1.2454053802797845E-2"/>
    <n v="-1.0792511822259042E-2"/>
    <n v="1.5414971883103704E-2"/>
    <x v="228"/>
    <n v="-8.7061252783603871E-3"/>
    <n v="-3.2821067090197673E-3"/>
    <n v="2.9814575562719901E-3"/>
    <n v="-1.3595181820041236E-2"/>
    <n v="1.1647198427041133E-3"/>
    <x v="1"/>
  </r>
  <r>
    <n v="124.61"/>
    <n v="161.15350000000001"/>
    <n v="328.73"/>
    <n v="120.578"/>
    <n v="249.68"/>
    <n v="13686.5"/>
    <n v="502.81"/>
    <n v="162.44499999999999"/>
    <n v="4204.1099999999997"/>
    <n v="-5.3623722877167651E-3"/>
    <n v="-2.1819328067421897E-3"/>
    <n v="-1.2154712135762817E-2"/>
    <x v="229"/>
    <n v="1.4829959230085934E-3"/>
    <n v="2.0991585477630214E-3"/>
    <n v="-2.0860865641744433E-3"/>
    <n v="4.7688859412029751E-2"/>
    <n v="7.6859107720652112E-4"/>
    <x v="1"/>
  </r>
  <r>
    <n v="124.28"/>
    <n v="160.9325"/>
    <n v="329.13"/>
    <n v="121.4905"/>
    <n v="247.4"/>
    <n v="13654.6"/>
    <n v="499.08"/>
    <n v="162.64500000000001"/>
    <n v="4202.04"/>
    <n v="-2.6517754299295172E-3"/>
    <n v="-1.3723045067629894E-3"/>
    <n v="1.2160643580511391E-3"/>
    <x v="230"/>
    <n v="-9.173638004136524E-3"/>
    <n v="-2.3334843495704293E-3"/>
    <n v="-7.4459615992029261E-3"/>
    <n v="1.2304286519584321E-3"/>
    <n v="-4.9249657496948439E-4"/>
    <x v="1"/>
  </r>
  <r>
    <n v="125.06"/>
    <n v="161.6995"/>
    <n v="329.15"/>
    <n v="121.06399999999999"/>
    <n v="247.3"/>
    <n v="13675.8"/>
    <n v="499.24"/>
    <n v="167.7825"/>
    <n v="4208.12"/>
    <n v="6.2565376143051375E-3"/>
    <n v="4.7546520180600186E-3"/>
    <n v="6.0764416376356445E-5"/>
    <x v="231"/>
    <n v="-4.0428543101701521E-4"/>
    <n v="1.5513863135565144E-3"/>
    <n v="3.2053850743231295E-4"/>
    <n v="3.1098586179777239E-2"/>
    <n v="1.4458704850342234E-3"/>
    <x v="1"/>
  </r>
  <r>
    <n v="123.54"/>
    <n v="159.35050000000001"/>
    <n v="326.04000000000002"/>
    <n v="120.23051"/>
    <n v="245.71"/>
    <n v="13529.7"/>
    <n v="489.43"/>
    <n v="169.69749999999999"/>
    <n v="4192.8500000000004"/>
    <n v="-1.2228631871398752E-2"/>
    <n v="-1.4633495826810873E-2"/>
    <n v="-9.4935006876288516E-3"/>
    <x v="232"/>
    <n v="-6.4501957877612448E-3"/>
    <n v="-1.0740578523138894E-2"/>
    <n v="-1.9845493369952349E-2"/>
    <n v="1.1348942479845246E-2"/>
    <n v="-3.6352984992414229E-3"/>
    <x v="1"/>
  </r>
  <r>
    <n v="125.89"/>
    <n v="160.31100000000001"/>
    <n v="330.35"/>
    <n v="122.58799999999999"/>
    <n v="250.79"/>
    <n v="13770.8"/>
    <n v="494.74"/>
    <n v="175.7825"/>
    <n v="4229.8900000000003"/>
    <n v="1.8843519510414825E-2"/>
    <n v="6.009499990647634E-3"/>
    <n v="1.3132625249637986E-2"/>
    <x v="233"/>
    <n v="2.0463956815937118E-2"/>
    <n v="1.7663139378108185E-2"/>
    <n v="1.0790923369706603E-2"/>
    <n v="3.5229995106844103E-2"/>
    <n v="8.7952943520972007E-3"/>
    <x v="1"/>
  </r>
  <r>
    <n v="125.9"/>
    <n v="159.90049999999999"/>
    <n v="336.58"/>
    <n v="123.30450399999999"/>
    <n v="253.81"/>
    <n v="13802.9"/>
    <n v="494.66"/>
    <n v="176.19"/>
    <n v="4226.5200000000004"/>
    <n v="7.9431272133606942E-5"/>
    <n v="-2.5639318068020819E-3"/>
    <n v="1.8683163809032507E-2"/>
    <x v="234"/>
    <n v="1.1970020051768568E-2"/>
    <n v="2.3283066473637234E-3"/>
    <n v="-1.6171417055659934E-4"/>
    <n v="2.315522843816083E-3"/>
    <n v="-7.9702856848250638E-4"/>
    <x v="1"/>
  </r>
  <r>
    <n v="126.74"/>
    <n v="163.2055"/>
    <n v="333.68"/>
    <n v="124.1425"/>
    <n v="252.57"/>
    <n v="13810.9"/>
    <n v="492.39"/>
    <n v="174.57"/>
    <n v="4227.26"/>
    <n v="6.6498028450693285E-3"/>
    <n v="2.0458396153167382E-2"/>
    <n v="-8.6534123962373945E-3"/>
    <x v="235"/>
    <n v="-4.8975175896327919E-3"/>
    <n v="5.7942045092080523E-4"/>
    <n v="-4.5995724674966097E-3"/>
    <n v="-9.237150865849534E-3"/>
    <n v="1.7506961427659565E-4"/>
    <x v="1"/>
  </r>
  <r>
    <n v="127.13"/>
    <n v="164.0575"/>
    <n v="330.25"/>
    <n v="124.56999"/>
    <n v="253.59"/>
    <n v="13814.9"/>
    <n v="485.81"/>
    <n v="173.58250000000001"/>
    <n v="4219.55"/>
    <n v="3.0724410666602806E-3"/>
    <n v="5.206833188524604E-3"/>
    <n v="-1.0332506486255118E-2"/>
    <x v="236"/>
    <n v="4.030351591263779E-3"/>
    <n v="2.895843760508001E-4"/>
    <n v="-1.3453484453024632E-2"/>
    <n v="-5.6728166433630996E-3"/>
    <n v="-1.8255417468125729E-3"/>
    <x v="1"/>
  </r>
  <r>
    <n v="126.11"/>
    <n v="167.48249999999999"/>
    <n v="332.46"/>
    <n v="126.08"/>
    <n v="257.24"/>
    <n v="13960.3"/>
    <n v="487.27"/>
    <n v="174.25"/>
    <n v="4239.18"/>
    <n v="-8.0556429942479305E-3"/>
    <n v="2.0661892063956626E-2"/>
    <n v="6.6696087048785553E-3"/>
    <x v="237"/>
    <n v="1.4290711657716349E-2"/>
    <n v="1.0469867234352439E-2"/>
    <n v="3.0007832769591088E-3"/>
    <n v="3.8380589473081708E-3"/>
    <n v="4.641367023082649E-3"/>
    <x v="1"/>
  </r>
  <r>
    <n v="127.35"/>
    <n v="167.3415"/>
    <n v="331.26"/>
    <n v="125.696495"/>
    <n v="257.89"/>
    <n v="13998.3"/>
    <n v="488.77"/>
    <n v="178.2525"/>
    <n v="4247.4399999999996"/>
    <n v="9.7846594576829551E-3"/>
    <n v="-8.4223358143342361E-4"/>
    <n v="-3.6159865833050061E-3"/>
    <x v="238"/>
    <n v="2.5236361499944788E-3"/>
    <n v="2.7183065961172907E-3"/>
    <n v="3.0736469425699992E-3"/>
    <n v="2.2710034800860993E-2"/>
    <n v="1.9465941937430961E-3"/>
    <x v="1"/>
  </r>
  <r>
    <n v="130.47999999999999"/>
    <n v="169.19351"/>
    <n v="336.77"/>
    <n v="126.35200500000001"/>
    <n v="259.89"/>
    <n v="14128.2"/>
    <n v="499.89"/>
    <n v="180.1875"/>
    <n v="4255.1499999999996"/>
    <n v="2.4280756887292355E-2"/>
    <n v="1.1006454848898789E-2"/>
    <n v="1.6496639242667473E-2"/>
    <x v="239"/>
    <n v="7.7253271535015671E-3"/>
    <n v="9.2369063760116207E-3"/>
    <n v="2.2496043040183503E-2"/>
    <n v="1.0796890957126741E-2"/>
    <n v="1.8135655401930488E-3"/>
    <x v="1"/>
  </r>
  <r>
    <n v="129.63999999999999"/>
    <n v="169.15649999999999"/>
    <n v="336.75"/>
    <n v="126.033"/>
    <n v="258.36"/>
    <n v="14030.4"/>
    <n v="491.9"/>
    <n v="177.88499999999999"/>
    <n v="4246.59"/>
    <n v="-6.4585800394118195E-3"/>
    <n v="-2.1876754280344152E-4"/>
    <n v="-5.9389476202242986E-5"/>
    <x v="240"/>
    <n v="-5.9045034058865563E-3"/>
    <n v="-6.9463960038415864E-3"/>
    <n v="-1.6112630417347687E-2"/>
    <n v="-1.2860701313752762E-2"/>
    <n v="-2.0137061101785226E-3"/>
    <x v="1"/>
  </r>
  <r>
    <n v="130.15"/>
    <n v="170.76249999999999"/>
    <n v="331.08"/>
    <n v="125.696495"/>
    <n v="257.38"/>
    <n v="13983"/>
    <n v="492.41"/>
    <n v="178.10249999999999"/>
    <n v="4223.7"/>
    <n v="3.9262531672279609E-3"/>
    <n v="9.4493802939288832E-3"/>
    <n v="-1.6980777273278364E-2"/>
    <x v="241"/>
    <n v="-3.8003690987532071E-3"/>
    <n v="-3.3840979842405684E-3"/>
    <n v="1.0362589949058712E-3"/>
    <n v="1.2219531700617609E-3"/>
    <n v="-5.404786783292966E-3"/>
    <x v="1"/>
  </r>
  <r>
    <n v="131.79"/>
    <n v="174.46199999999999"/>
    <n v="336.51"/>
    <n v="126.37099499999999"/>
    <n v="260.89999999999998"/>
    <n v="14163.8"/>
    <n v="498.34"/>
    <n v="186.57249999999999"/>
    <n v="4221.8599999999997"/>
    <n v="1.2522115215223385E-2"/>
    <n v="2.1433250671646663E-2"/>
    <n v="1.6267828308046729E-2"/>
    <x v="242"/>
    <n v="1.3583600077163881E-2"/>
    <n v="1.2847107786252651E-2"/>
    <n v="1.1970872197414772E-2"/>
    <n v="4.6460676235524113E-2"/>
    <n v="-4.3573191809956221E-4"/>
    <x v="1"/>
  </r>
  <r>
    <n v="130.46"/>
    <n v="174.345"/>
    <n v="329.66"/>
    <n v="125.567505"/>
    <n v="259.43"/>
    <n v="14049.6"/>
    <n v="500.77"/>
    <n v="186.38749999999999"/>
    <n v="4166.45"/>
    <n v="-1.0143080287847817E-2"/>
    <n v="-6.7085812147107873E-4"/>
    <n v="-2.05660460220317E-2"/>
    <x v="243"/>
    <n v="-5.6502754439891863E-3"/>
    <n v="-8.0954882213721251E-3"/>
    <n v="4.8643388445937926E-3"/>
    <n v="-9.9206357342847534E-4"/>
    <n v="-1.3211434948255869E-2"/>
    <x v="1"/>
  </r>
  <r>
    <n v="132.30000000000001"/>
    <n v="172.69800000000001"/>
    <n v="332.29"/>
    <n v="126.455"/>
    <n v="262.63"/>
    <n v="14137.2"/>
    <n v="497"/>
    <n v="184.27250000000001"/>
    <n v="4224.79"/>
    <n v="1.4005404752959978E-2"/>
    <n v="-9.491690454117711E-3"/>
    <n v="7.9462613153299961E-3"/>
    <x v="244"/>
    <n v="1.2259280838310032E-2"/>
    <n v="6.2156954343429681E-3"/>
    <n v="-7.5568877415799207E-3"/>
    <n v="-1.1412199613934741E-2"/>
    <n v="1.3905201143734752E-2"/>
    <x v="1"/>
  </r>
  <r>
    <n v="133.97999999999999"/>
    <n v="175.27199999999999"/>
    <n v="339.03"/>
    <n v="126.9995"/>
    <n v="265.51"/>
    <n v="14270.4"/>
    <n v="508.82"/>
    <n v="188.86750000000001"/>
    <n v="4246.4399999999996"/>
    <n v="1.2618463959211245E-2"/>
    <n v="1.4794648676254945E-2"/>
    <n v="2.0080517421629064E-2"/>
    <x v="245"/>
    <n v="1.0906307219117407E-2"/>
    <n v="9.3778408718690146E-3"/>
    <n v="2.3504293332838218E-2"/>
    <n v="2.4630070699279659E-2"/>
    <n v="5.1114294233350907E-3"/>
    <x v="1"/>
  </r>
  <r>
    <n v="133.69999999999999"/>
    <n v="175.19101000000001"/>
    <n v="340.59"/>
    <n v="126.4615"/>
    <n v="265.27499999999998"/>
    <n v="14274.2"/>
    <n v="512.74"/>
    <n v="190.57249999999999"/>
    <n v="4241.84"/>
    <n v="-2.0920509722240632E-3"/>
    <n v="-4.6218858556132939E-4"/>
    <n v="4.5908088043828338E-3"/>
    <x v="246"/>
    <n v="-8.8548099646687886E-4"/>
    <n v="2.6625001033119368E-4"/>
    <n v="7.6745746512245335E-3"/>
    <n v="8.9869885909862335E-3"/>
    <n v="-1.0838474815418405E-3"/>
    <x v="1"/>
  </r>
  <r>
    <n v="133.41"/>
    <n v="172.45401000000001"/>
    <n v="343.18"/>
    <n v="127.282"/>
    <n v="266.69"/>
    <n v="14366"/>
    <n v="518.05999999999995"/>
    <n v="192.05500000000001"/>
    <n v="4266.49"/>
    <n v="-2.1713909171827113E-3"/>
    <n v="-1.574627217101101E-2"/>
    <n v="7.5756830129230191E-3"/>
    <x v="247"/>
    <n v="5.3199114122618827E-3"/>
    <n v="6.4105917124729203E-3"/>
    <n v="1.0322171586831564E-2"/>
    <n v="7.7490897464035438E-3"/>
    <n v="5.7943377765723673E-3"/>
    <x v="1"/>
  </r>
  <r>
    <n v="133.11000000000001"/>
    <n v="170.07300000000001"/>
    <n v="341.37"/>
    <n v="126.994995"/>
    <n v="265.02"/>
    <n v="14345.2"/>
    <n v="527.07000000000005"/>
    <n v="190.31"/>
    <n v="4280.7"/>
    <n v="-2.2512391317868856E-3"/>
    <n v="-1.3902835585224795E-2"/>
    <n v="-5.2881578204479855E-3"/>
    <x v="248"/>
    <n v="-6.281640335425844E-3"/>
    <n v="-1.4489121763539463E-3"/>
    <n v="1.7242301377549459E-2"/>
    <n v="-9.127467810824335E-3"/>
    <n v="3.3250724723028176E-3"/>
    <x v="1"/>
  </r>
  <r>
    <n v="134.78"/>
    <n v="172.19449"/>
    <n v="355.64"/>
    <n v="126.819496"/>
    <n v="268.72000000000003"/>
    <n v="14525"/>
    <n v="533.03"/>
    <n v="199.85"/>
    <n v="4290.6099999999997"/>
    <n v="1.2467965459143053E-2"/>
    <n v="1.2396837160453202E-2"/>
    <n v="4.0952050215911293E-2"/>
    <x v="249"/>
    <n v="1.3864650467547403E-2"/>
    <n v="1.2455911261718923E-2"/>
    <n v="1.1244340715057101E-2"/>
    <n v="4.8912763628396513E-2"/>
    <n v="2.3123663514123699E-3"/>
    <x v="1"/>
  </r>
  <r>
    <n v="136.33000000000001"/>
    <n v="172.40700000000001"/>
    <n v="351.89"/>
    <n v="126.01851000000001"/>
    <n v="271.39999999999998"/>
    <n v="14572.7"/>
    <n v="533.5"/>
    <n v="200.26750000000001"/>
    <n v="4291.8"/>
    <n v="1.1434597679967537E-2"/>
    <n v="1.2333668489889532E-3"/>
    <n v="-1.0600356493141049E-2"/>
    <x v="250"/>
    <n v="9.9238020967312331E-3"/>
    <n v="3.278612586456254E-3"/>
    <n v="8.8136298167831547E-4"/>
    <n v="2.0868877343340445E-3"/>
    <n v="2.7731138634168957E-4"/>
    <x v="1"/>
  </r>
  <r>
    <n v="136.96"/>
    <n v="172.00800000000001"/>
    <n v="347.71"/>
    <n v="125.316"/>
    <n v="270.89999999999998"/>
    <n v="14554.8"/>
    <n v="528.21"/>
    <n v="200.02500000000001"/>
    <n v="4297.5"/>
    <n v="4.6104951953936059E-3"/>
    <n v="-2.3169732938351866E-3"/>
    <n v="-1.1949827733900352E-2"/>
    <x v="251"/>
    <n v="-1.8439983097193683E-3"/>
    <n v="-1.2290792037329813E-3"/>
    <n v="-9.9651388353454405E-3"/>
    <n v="-1.2116141554788496E-3"/>
    <n v="1.3272329146112091E-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89077-9B68-41EC-8C95-831693BAFC22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J22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18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AAPL_log" fld="9" baseField="0" baseItem="0"/>
    <dataField name="Sum of AMZN_log" fld="10" baseField="0" baseItem="0"/>
    <dataField name="Sum of FB_log" fld="11" baseField="0" baseItem="0"/>
    <dataField name="Sum of GOOG_log" fld="12" baseField="0" baseItem="0"/>
    <dataField name="Sum of MSFT_log" fld="13" baseField="0" baseItem="0"/>
    <dataField name="Sum of NDX_log" fld="14" baseField="0" baseItem="0"/>
    <dataField name="Sum of NFLX_log" fld="15" baseField="0" baseItem="0"/>
    <dataField name="Sum of NVDA_log" fld="16" baseField="0" baseItem="0"/>
    <dataField name="Sum of SPX_log" fld="17" baseField="0" baseItem="0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891F2-5BA3-4B7A-9925-E2B12620ED1C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J30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>
      <items count="253">
        <item x="83"/>
        <item x="45"/>
        <item x="144"/>
        <item x="171"/>
        <item x="47"/>
        <item x="58"/>
        <item x="15"/>
        <item x="21"/>
        <item x="46"/>
        <item x="81"/>
        <item x="164"/>
        <item x="217"/>
        <item x="179"/>
        <item x="175"/>
        <item x="76"/>
        <item x="215"/>
        <item x="55"/>
        <item x="168"/>
        <item x="133"/>
        <item x="67"/>
        <item x="65"/>
        <item x="56"/>
        <item x="7"/>
        <item x="18"/>
        <item x="112"/>
        <item x="105"/>
        <item x="161"/>
        <item x="211"/>
        <item x="54"/>
        <item x="49"/>
        <item x="146"/>
        <item x="216"/>
        <item x="195"/>
        <item x="128"/>
        <item x="53"/>
        <item x="98"/>
        <item x="92"/>
        <item x="228"/>
        <item x="100"/>
        <item x="115"/>
        <item x="134"/>
        <item x="203"/>
        <item x="40"/>
        <item x="126"/>
        <item x="28"/>
        <item x="125"/>
        <item x="119"/>
        <item x="121"/>
        <item x="118"/>
        <item x="206"/>
        <item x="209"/>
        <item x="136"/>
        <item x="221"/>
        <item x="160"/>
        <item x="50"/>
        <item x="34"/>
        <item x="31"/>
        <item x="3"/>
        <item x="232"/>
        <item x="23"/>
        <item x="243"/>
        <item x="250"/>
        <item x="97"/>
        <item x="42"/>
        <item x="210"/>
        <item x="22"/>
        <item x="74"/>
        <item x="251"/>
        <item x="197"/>
        <item x="159"/>
        <item x="113"/>
        <item x="224"/>
        <item x="13"/>
        <item x="110"/>
        <item x="9"/>
        <item x="153"/>
        <item x="185"/>
        <item x="246"/>
        <item x="101"/>
        <item x="183"/>
        <item x="201"/>
        <item x="26"/>
        <item x="150"/>
        <item x="231"/>
        <item x="130"/>
        <item x="238"/>
        <item x="167"/>
        <item x="117"/>
        <item x="241"/>
        <item x="240"/>
        <item x="16"/>
        <item x="152"/>
        <item x="137"/>
        <item x="73"/>
        <item x="181"/>
        <item x="248"/>
        <item x="94"/>
        <item x="11"/>
        <item x="249"/>
        <item x="51"/>
        <item x="90"/>
        <item x="142"/>
        <item x="36"/>
        <item x="178"/>
        <item x="108"/>
        <item x="111"/>
        <item x="191"/>
        <item x="184"/>
        <item x="187"/>
        <item x="202"/>
        <item x="0"/>
        <item x="63"/>
        <item x="155"/>
        <item x="199"/>
        <item x="109"/>
        <item x="91"/>
        <item x="226"/>
        <item x="212"/>
        <item x="27"/>
        <item x="173"/>
        <item x="103"/>
        <item x="72"/>
        <item x="200"/>
        <item x="176"/>
        <item x="220"/>
        <item x="222"/>
        <item x="140"/>
        <item x="96"/>
        <item x="165"/>
        <item x="10"/>
        <item x="162"/>
        <item x="158"/>
        <item x="86"/>
        <item x="62"/>
        <item x="180"/>
        <item x="236"/>
        <item x="114"/>
        <item x="123"/>
        <item x="229"/>
        <item x="156"/>
        <item x="245"/>
        <item x="116"/>
        <item x="135"/>
        <item x="68"/>
        <item x="120"/>
        <item x="37"/>
        <item x="205"/>
        <item x="122"/>
        <item x="141"/>
        <item x="239"/>
        <item x="242"/>
        <item x="196"/>
        <item x="154"/>
        <item x="234"/>
        <item x="24"/>
        <item x="8"/>
        <item x="41"/>
        <item x="20"/>
        <item x="188"/>
        <item x="14"/>
        <item x="247"/>
        <item x="235"/>
        <item x="32"/>
        <item x="193"/>
        <item x="182"/>
        <item x="244"/>
        <item x="93"/>
        <item x="127"/>
        <item x="214"/>
        <item x="4"/>
        <item x="129"/>
        <item x="230"/>
        <item x="30"/>
        <item x="89"/>
        <item x="157"/>
        <item x="82"/>
        <item x="75"/>
        <item x="194"/>
        <item x="59"/>
        <item x="143"/>
        <item x="99"/>
        <item x="5"/>
        <item x="186"/>
        <item x="227"/>
        <item x="218"/>
        <item x="213"/>
        <item x="169"/>
        <item x="132"/>
        <item x="192"/>
        <item x="60"/>
        <item x="163"/>
        <item x="237"/>
        <item x="17"/>
        <item x="104"/>
        <item x="177"/>
        <item x="38"/>
        <item x="61"/>
        <item x="148"/>
        <item x="79"/>
        <item x="77"/>
        <item x="64"/>
        <item x="172"/>
        <item x="19"/>
        <item x="52"/>
        <item x="87"/>
        <item x="95"/>
        <item x="80"/>
        <item x="48"/>
        <item x="43"/>
        <item x="107"/>
        <item x="151"/>
        <item x="69"/>
        <item x="145"/>
        <item x="29"/>
        <item x="25"/>
        <item x="1"/>
        <item x="198"/>
        <item x="66"/>
        <item x="233"/>
        <item x="102"/>
        <item x="70"/>
        <item x="6"/>
        <item x="223"/>
        <item x="204"/>
        <item x="208"/>
        <item x="2"/>
        <item x="106"/>
        <item x="124"/>
        <item x="166"/>
        <item x="35"/>
        <item x="219"/>
        <item x="57"/>
        <item x="78"/>
        <item x="225"/>
        <item x="33"/>
        <item x="39"/>
        <item x="170"/>
        <item x="174"/>
        <item x="131"/>
        <item x="138"/>
        <item x="207"/>
        <item x="12"/>
        <item x="84"/>
        <item x="189"/>
        <item x="85"/>
        <item x="71"/>
        <item x="147"/>
        <item x="44"/>
        <item x="190"/>
        <item x="139"/>
        <item x="88"/>
        <item x="14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18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tdDev of AAPL_log" fld="9" subtotal="stdDev" baseField="18" baseItem="0"/>
    <dataField name="StdDev of AMZN_log" fld="10" subtotal="stdDev" baseField="18" baseItem="0"/>
    <dataField name="StdDev of FB_log" fld="11" subtotal="stdDev" baseField="18" baseItem="0"/>
    <dataField name="StdDev of GOOG_log" fld="12" subtotal="stdDev" baseField="18" baseItem="0"/>
    <dataField name="StdDev of MSFT_log" fld="13" subtotal="stdDev" baseField="18" baseItem="0"/>
    <dataField name="StdDev of NDX_log" fld="14" subtotal="stdDev" baseField="18" baseItem="0"/>
    <dataField name="StdDev of NFLX_log" fld="15" subtotal="stdDev" baseField="18" baseItem="0"/>
    <dataField name="StdDev of NVDA_log" fld="16" subtotal="stdDev" baseField="18" baseItem="0"/>
    <dataField name="StdDev of SPX_log" fld="17" subtotal="stdDev" baseField="18" baseItem="0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71E1B8E-38A4-4789-9001-B6E7C03F4576}" autoFormatId="16" applyNumberFormats="0" applyBorderFormats="0" applyFontFormats="0" applyPatternFormats="0" applyAlignmentFormats="0" applyWidthHeightFormats="0">
  <queryTableRefresh nextId="31" unboundColumnsRight="10">
    <queryTableFields count="20">
      <queryTableField id="1" name="date" tableColumnId="1"/>
      <queryTableField id="12" name="AAPL" tableColumnId="12"/>
      <queryTableField id="13" name="AMZN" tableColumnId="13"/>
      <queryTableField id="14" name="FB" tableColumnId="14"/>
      <queryTableField id="15" name="GOOG" tableColumnId="15"/>
      <queryTableField id="16" name="MSFT" tableColumnId="16"/>
      <queryTableField id="17" name="NDX" tableColumnId="17"/>
      <queryTableField id="18" name="NFLX" tableColumnId="18"/>
      <queryTableField id="19" name="NVDA" tableColumnId="19"/>
      <queryTableField id="20" name="SPX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49490ED-36C4-4E4A-8AD8-BA82E90C746E}" autoFormatId="16" applyNumberFormats="0" applyBorderFormats="0" applyFontFormats="0" applyPatternFormats="0" applyAlignmentFormats="0" applyWidthHeightFormats="0">
  <queryTableRefresh nextId="14">
    <queryTableFields count="10">
      <queryTableField id="1" name="date" tableColumnId="1"/>
      <queryTableField id="5" name="AAPL" tableColumnId="5"/>
      <queryTableField id="6" name="MSFT" tableColumnId="6"/>
      <queryTableField id="7" name="AMZN" tableColumnId="7"/>
      <queryTableField id="8" name="GOOG" tableColumnId="8"/>
      <queryTableField id="9" name="META" tableColumnId="9"/>
      <queryTableField id="10" name="NFLX" tableColumnId="10"/>
      <queryTableField id="11" name="NVDA" tableColumnId="11"/>
      <queryTableField id="12" name="SPX" tableColumnId="12"/>
      <queryTableField id="13" name="NDX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2E2A34-27DA-4BE2-AFC8-A839C931CF63}" name="table_stock_prices" displayName="table_stock_prices" ref="A1:T254" tableType="queryTable" totalsRowCount="1">
  <autoFilter ref="A1:T253" xr:uid="{9E2E2A34-27DA-4BE2-AFC8-A839C931CF63}"/>
  <tableColumns count="20">
    <tableColumn id="1" xr3:uid="{1EF1F510-C6F2-4E67-8838-C70A3953C625}" uniqueName="1" name="date" queryTableFieldId="1" dataDxfId="15" totalsRowDxfId="14"/>
    <tableColumn id="12" xr3:uid="{9E6AAE94-1045-4336-9933-291A9FE29CF0}" uniqueName="12" name="AAPL" queryTableFieldId="12"/>
    <tableColumn id="13" xr3:uid="{FA4FBD51-8097-48C1-93E4-B8170BE78FD6}" uniqueName="13" name="AMZN" queryTableFieldId="13"/>
    <tableColumn id="14" xr3:uid="{E402B594-1105-486F-9CEF-DFB04165C41D}" uniqueName="14" name="FB" queryTableFieldId="14"/>
    <tableColumn id="15" xr3:uid="{0DCAB90F-A47E-43F5-9136-8BA97A06048E}" uniqueName="15" name="GOOG" queryTableFieldId="15"/>
    <tableColumn id="16" xr3:uid="{8EB45F7F-D4AB-4246-B705-29E4CC1A255B}" uniqueName="16" name="MSFT" queryTableFieldId="16"/>
    <tableColumn id="17" xr3:uid="{A8545F5E-7466-4A65-84F3-79807AC22069}" uniqueName="17" name="NDX" queryTableFieldId="17"/>
    <tableColumn id="18" xr3:uid="{415BC3B4-9D6B-47DB-A4BA-C00A4A9409E5}" uniqueName="18" name="NFLX" queryTableFieldId="18"/>
    <tableColumn id="19" xr3:uid="{B89636FE-BBE1-41F0-8C63-00888B91A518}" uniqueName="19" name="NVDA" queryTableFieldId="19"/>
    <tableColumn id="20" xr3:uid="{16D35BBA-C80B-4651-8572-5D20CEE8352C}" uniqueName="20" name="SPX" queryTableFieldId="20"/>
    <tableColumn id="21" xr3:uid="{E41CC58D-33DF-4C60-9313-B4E849894092}" uniqueName="21" name="AAPL_log" totalsRowFunction="custom" queryTableFieldId="21" dataDxfId="13" totalsRowDxfId="12">
      <calculatedColumnFormula>(table_stock_prices[[#This Row],[AAPL]]-B1)/B1</calculatedColumnFormula>
      <totalsRowFormula>AVERAGE(table_stock_prices[AAPL_log])</totalsRowFormula>
    </tableColumn>
    <tableColumn id="22" xr3:uid="{EBE561AF-21A9-4AAE-81F6-09D65968C4F6}" uniqueName="22" name="AMZN_log" totalsRowFunction="custom" queryTableFieldId="22" totalsRowDxfId="11">
      <totalsRowFormula>AVERAGE(table_stock_prices[AMZN_log])</totalsRowFormula>
    </tableColumn>
    <tableColumn id="23" xr3:uid="{642821EA-8F35-4AB0-A488-C2842851470C}" uniqueName="23" name="FB_log" totalsRowFunction="custom" queryTableFieldId="23" totalsRowDxfId="10">
      <totalsRowFormula>AVERAGE(table_stock_prices[FB_log])</totalsRowFormula>
    </tableColumn>
    <tableColumn id="24" xr3:uid="{F6530C54-CFAF-41CB-8727-495222314C1E}" uniqueName="24" name="GOOG_log" totalsRowFunction="custom" queryTableFieldId="24" totalsRowDxfId="9">
      <totalsRowFormula>AVERAGE(table_stock_prices[GOOG_log])</totalsRowFormula>
    </tableColumn>
    <tableColumn id="25" xr3:uid="{AEB9B584-02F5-46E3-97F1-B36E89B1433A}" uniqueName="25" name="MSFT_log" totalsRowFunction="custom" queryTableFieldId="25" totalsRowDxfId="8">
      <totalsRowFormula>AVERAGE(table_stock_prices[MSFT_log])</totalsRowFormula>
    </tableColumn>
    <tableColumn id="26" xr3:uid="{6AB1D4BD-332F-4E4A-837E-8B427B194324}" uniqueName="26" name="NDX_log" totalsRowFunction="custom" queryTableFieldId="26" totalsRowDxfId="7">
      <totalsRowFormula>AVERAGE(table_stock_prices[NDX_log])</totalsRowFormula>
    </tableColumn>
    <tableColumn id="27" xr3:uid="{8200A956-89A0-414B-AC78-BCCBF9F1B9CF}" uniqueName="27" name="NFLX_log" totalsRowFunction="custom" queryTableFieldId="27" totalsRowDxfId="6">
      <totalsRowFormula>AVERAGE(table_stock_prices[NFLX_log])</totalsRowFormula>
    </tableColumn>
    <tableColumn id="28" xr3:uid="{6014A65B-7E4D-4FE2-821E-32BF6FAE339F}" uniqueName="28" name="NVDA_log" totalsRowFunction="custom" queryTableFieldId="28" totalsRowDxfId="5">
      <totalsRowFormula>AVERAGE(table_stock_prices[NVDA_log])</totalsRowFormula>
    </tableColumn>
    <tableColumn id="29" xr3:uid="{0834C44F-B94F-433E-A9FB-A7B03D096FEC}" uniqueName="29" name="SPX_log" totalsRowFunction="custom" queryTableFieldId="29" totalsRowDxfId="4">
      <totalsRowFormula>AVERAGE(table_stock_prices[SPX_log])</totalsRowFormula>
    </tableColumn>
    <tableColumn id="30" xr3:uid="{C6AE9F92-95E3-4092-B5FD-EBC0315B9338}" uniqueName="30" name="Year" queryTableFieldId="30" dataDxfId="3">
      <calculatedColumnFormula>YEAR(table_stock_prices[[#This Row],[date]])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AFB206-4329-457E-8496-FB1B6A014875}" name="table_ivx" displayName="table_ivx" ref="A1:J253" tableType="queryTable" totalsRowShown="0">
  <autoFilter ref="A1:J253" xr:uid="{37AFB206-4329-457E-8496-FB1B6A014875}"/>
  <tableColumns count="10">
    <tableColumn id="1" xr3:uid="{EA6F64DA-BD0B-444D-8F99-C95DFF772150}" uniqueName="1" name="date" queryTableFieldId="1" dataDxfId="2"/>
    <tableColumn id="5" xr3:uid="{C55498DC-E6B2-43D9-B5D5-31C4678E532C}" uniqueName="5" name="AAPL" queryTableFieldId="5"/>
    <tableColumn id="6" xr3:uid="{E1E3B488-B86E-4E53-9F44-7257A2793F5C}" uniqueName="6" name="MSFT" queryTableFieldId="6"/>
    <tableColumn id="7" xr3:uid="{5F47C037-F448-4D24-B835-F78C3E37579B}" uniqueName="7" name="AMZN" queryTableFieldId="7"/>
    <tableColumn id="8" xr3:uid="{A1DB5E60-708F-4315-89C5-194FE44DB094}" uniqueName="8" name="GOOG" queryTableFieldId="8"/>
    <tableColumn id="9" xr3:uid="{E67F18BA-FE97-483C-AC4B-B109913DF45A}" uniqueName="9" name="META" queryTableFieldId="9"/>
    <tableColumn id="10" xr3:uid="{1FA3302F-08EF-477F-8444-49C520279425}" uniqueName="10" name="NFLX" queryTableFieldId="10"/>
    <tableColumn id="11" xr3:uid="{73DE9B70-128D-499A-8683-1D9F55CC3A39}" uniqueName="11" name="NVDA" queryTableFieldId="11"/>
    <tableColumn id="12" xr3:uid="{BA9D5E76-354A-490D-865B-FD2B08454919}" uniqueName="12" name="SPX" queryTableFieldId="12"/>
    <tableColumn id="13" xr3:uid="{FD6FD37F-589C-4DCF-A6CF-72BBC71E92D4}" uniqueName="13" name="NDX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011E64-6418-494B-8FE0-A3C143B02718}" name="Table3" displayName="Table3" ref="A4:C13" totalsRowShown="0">
  <autoFilter ref="A4:C13" xr:uid="{64011E64-6418-494B-8FE0-A3C143B02718}"/>
  <tableColumns count="3">
    <tableColumn id="1" xr3:uid="{F9A48F7F-EDDC-42BC-B46B-A780448B0B61}" name="ticker"/>
    <tableColumn id="4" xr3:uid="{35599484-DF0F-4A39-BA66-BA9A6D57B542}" name="stock-prices" dataDxfId="1">
      <calculatedColumnFormula>"https://restapi.ivolatility.com/equities/eod/stock-prices?username="&amp;$A$2&amp;"&amp;password="&amp;$B$2&amp;"&amp;symbol="&amp;Table3[[#This Row],[ticker]]&amp;"&amp;to="&amp;TEXT($D$2,"yyyy-mm-dd")&amp;"&amp;from="&amp;TEXT($C$2,"yyyy-mm-dd")</calculatedColumnFormula>
    </tableColumn>
    <tableColumn id="5" xr3:uid="{8F5EAE1F-03EB-4F61-B3C0-E27D5160DA80}" name="ivx" dataDxfId="0">
      <calculatedColumnFormula>"https://restapi.ivolatility.com/equities/eod/ivx?username="&amp;$A$2&amp;"&amp;password="&amp;$B$2&amp;"&amp;symbol="&amp;Table3[[#This Row],[ticker]]&amp;"&amp;to="&amp;TEXT($D$2,"yyyy-mm-dd")&amp;"&amp;from="&amp;TEXT($C$2,"yyyy-mm-dd")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A11D-4D18-460A-9167-FECAE28B733E}">
  <dimension ref="A1:P10"/>
  <sheetViews>
    <sheetView zoomScale="90" zoomScaleNormal="90" workbookViewId="0">
      <selection activeCell="E3" sqref="E3"/>
    </sheetView>
  </sheetViews>
  <sheetFormatPr defaultRowHeight="15" x14ac:dyDescent="0.25"/>
  <cols>
    <col min="1" max="1" width="7.140625" bestFit="1" customWidth="1"/>
    <col min="2" max="2" width="12.28515625" bestFit="1" customWidth="1"/>
    <col min="3" max="4" width="12" bestFit="1" customWidth="1"/>
    <col min="5" max="5" width="18.140625" bestFit="1" customWidth="1"/>
    <col min="6" max="6" width="12" bestFit="1" customWidth="1"/>
    <col min="7" max="7" width="12.7109375" bestFit="1" customWidth="1"/>
    <col min="10" max="10" width="15.7109375" bestFit="1" customWidth="1"/>
    <col min="11" max="11" width="17.7109375" bestFit="1" customWidth="1"/>
    <col min="12" max="12" width="16.7109375" bestFit="1" customWidth="1"/>
    <col min="13" max="13" width="17.140625" bestFit="1" customWidth="1"/>
    <col min="14" max="14" width="26.5703125" bestFit="1" customWidth="1"/>
    <col min="15" max="16" width="13" bestFit="1" customWidth="1"/>
  </cols>
  <sheetData>
    <row r="1" spans="1:16" ht="21" x14ac:dyDescent="0.35">
      <c r="A1" s="2" t="str">
        <f>Sheet3!A41</f>
        <v>Tickers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60</v>
      </c>
      <c r="G1" s="2" t="s">
        <v>59</v>
      </c>
      <c r="J1" s="25"/>
      <c r="K1" s="26" t="s">
        <v>55</v>
      </c>
      <c r="L1" s="26" t="s">
        <v>56</v>
      </c>
      <c r="M1" s="26" t="s">
        <v>57</v>
      </c>
      <c r="N1" s="26" t="s">
        <v>58</v>
      </c>
      <c r="O1" s="26" t="s">
        <v>60</v>
      </c>
      <c r="P1" s="26" t="s">
        <v>59</v>
      </c>
    </row>
    <row r="2" spans="1:16" ht="21" x14ac:dyDescent="0.35">
      <c r="A2" s="2" t="str">
        <f>Sheet3!A42</f>
        <v>AAPL</v>
      </c>
      <c r="B2" s="21">
        <f>Sheet3!B42</f>
        <v>0.20426362686347105</v>
      </c>
      <c r="C2" s="21">
        <f>Sheet3!C42</f>
        <v>0.34921335956349209</v>
      </c>
      <c r="D2" s="21">
        <f>Sheet3!D42</f>
        <v>0.33637478234507301</v>
      </c>
      <c r="E2" s="21">
        <f>Sheet3!E42</f>
        <v>0.68852378349170151</v>
      </c>
      <c r="F2" s="21">
        <f>Sheet3!G42</f>
        <v>1.1052827588974905</v>
      </c>
      <c r="G2" s="21">
        <f>Sheet3!H42</f>
        <v>2.0615327541956413E-2</v>
      </c>
      <c r="J2" s="26" t="s">
        <v>63</v>
      </c>
      <c r="K2" s="27">
        <f>AVERAGE(B2:B10)</f>
        <v>0.1832334088205127</v>
      </c>
      <c r="L2" s="27">
        <f>AVERAGE(C2:C10)</f>
        <v>0.33352702018077612</v>
      </c>
      <c r="M2" s="27">
        <f>AVERAGE(D2:D10)</f>
        <v>0.30255548046663971</v>
      </c>
      <c r="N2" s="27">
        <f>AVERAGE(E2:E9)</f>
        <v>0.62291172952815343</v>
      </c>
      <c r="O2" s="27">
        <f>AVERAGE(F2:F9)</f>
        <v>1.0146906387550518</v>
      </c>
      <c r="P2" s="27">
        <f>AVERAGE(G2:G9)</f>
        <v>9.1406434507580337E-3</v>
      </c>
    </row>
    <row r="3" spans="1:16" x14ac:dyDescent="0.25">
      <c r="A3" s="2" t="str">
        <f>Sheet3!A43</f>
        <v>MSFT</v>
      </c>
      <c r="B3" s="21">
        <f>Sheet3!B43</f>
        <v>0.14010212821190265</v>
      </c>
      <c r="C3" s="21">
        <f>Sheet3!C43</f>
        <v>0.30250307099206364</v>
      </c>
      <c r="D3" s="21">
        <f>Sheet3!D43</f>
        <v>0.26344615891365669</v>
      </c>
      <c r="E3" s="21">
        <f>Sheet3!E43</f>
        <v>0.76231896937936061</v>
      </c>
      <c r="F3" s="21">
        <f>Sheet3!G43</f>
        <v>1.0074447171656071</v>
      </c>
      <c r="G3" s="21">
        <f>Sheet3!H43</f>
        <v>-3.4486446709139043E-2</v>
      </c>
    </row>
    <row r="4" spans="1:16" x14ac:dyDescent="0.25">
      <c r="A4" s="2" t="str">
        <f>Sheet3!A44</f>
        <v>AMZN</v>
      </c>
      <c r="B4" s="21">
        <f>Sheet3!B44</f>
        <v>8.9089589289624432E-2</v>
      </c>
      <c r="C4" s="21">
        <f>Sheet3!C44</f>
        <v>0.35013988373015886</v>
      </c>
      <c r="D4" s="21">
        <f>Sheet3!D44</f>
        <v>0.29903496847049849</v>
      </c>
      <c r="E4" s="21">
        <f>Sheet3!E44</f>
        <v>0.69485705538299092</v>
      </c>
      <c r="F4" s="21">
        <f>Sheet3!G44</f>
        <v>1.1133004676618581</v>
      </c>
      <c r="G4" s="21">
        <f>Sheet3!H44</f>
        <v>-9.5301143449839074E-2</v>
      </c>
    </row>
    <row r="5" spans="1:16" x14ac:dyDescent="0.25">
      <c r="A5" s="2" t="str">
        <f>Sheet3!A45</f>
        <v>GOOG</v>
      </c>
      <c r="B5" s="21">
        <f>Sheet3!B45</f>
        <v>0.27776723326679864</v>
      </c>
      <c r="C5" s="21">
        <f>Sheet3!C45</f>
        <v>0.30482811134920634</v>
      </c>
      <c r="D5" s="21">
        <f>Sheet3!D45</f>
        <v>0.27145498038154348</v>
      </c>
      <c r="E5" s="21">
        <f>Sheet3!E45</f>
        <v>0.54198922315740239</v>
      </c>
      <c r="F5" s="21">
        <f>Sheet3!G45</f>
        <v>0.85599930762598253</v>
      </c>
      <c r="G5" s="21">
        <f>Sheet3!H45</f>
        <v>0.11720238212291255</v>
      </c>
    </row>
    <row r="6" spans="1:16" x14ac:dyDescent="0.25">
      <c r="A6" s="2" t="str">
        <f>Sheet3!A46</f>
        <v>META</v>
      </c>
      <c r="B6" s="21">
        <f>Sheet3!B46</f>
        <v>0.19049533569648311</v>
      </c>
      <c r="C6" s="21">
        <f>Sheet3!C46</f>
        <v>0.36927863948412692</v>
      </c>
      <c r="D6" s="21">
        <f>Sheet3!D46</f>
        <v>0.34148374398456127</v>
      </c>
      <c r="E6" s="21">
        <f>Sheet3!E46</f>
        <v>0.54062632342823413</v>
      </c>
      <c r="F6" s="21">
        <f>Sheet3!G46</f>
        <v>1.0356806293531207</v>
      </c>
      <c r="G6" s="21">
        <f>Sheet3!H46</f>
        <v>1.3292137893721731E-2</v>
      </c>
    </row>
    <row r="7" spans="1:16" x14ac:dyDescent="0.25">
      <c r="A7" s="2" t="str">
        <f>Sheet3!A47</f>
        <v>NFLX</v>
      </c>
      <c r="B7" s="21">
        <f>Sheet3!B47</f>
        <v>4.2013161615343964E-2</v>
      </c>
      <c r="C7" s="21">
        <f>Sheet3!C47</f>
        <v>0.4049970269047618</v>
      </c>
      <c r="D7" s="21">
        <f>Sheet3!D47</f>
        <v>0.4024536871577038</v>
      </c>
      <c r="E7" s="21">
        <f>Sheet3!E47</f>
        <v>0.36530658135315991</v>
      </c>
      <c r="F7" s="21">
        <f>Sheet3!G47</f>
        <v>0.93369203892954211</v>
      </c>
      <c r="G7" s="21">
        <f>Sheet3!H47</f>
        <v>-0.12574597429825529</v>
      </c>
    </row>
    <row r="8" spans="1:16" x14ac:dyDescent="0.25">
      <c r="A8" s="2" t="str">
        <f>Sheet3!A48</f>
        <v>NVDA</v>
      </c>
      <c r="B8" s="21">
        <f>Sheet3!B48</f>
        <v>0.37070627403801587</v>
      </c>
      <c r="C8" s="21">
        <f>Sheet3!C48</f>
        <v>0.44239458464285725</v>
      </c>
      <c r="D8" s="21">
        <f>Sheet3!D48</f>
        <v>0.42993371488814452</v>
      </c>
      <c r="E8" s="21">
        <f>Sheet3!E48</f>
        <v>0.64357301514334686</v>
      </c>
      <c r="F8" s="21">
        <f>Sheet3!G48</f>
        <v>1.3537291714881527</v>
      </c>
      <c r="G8" s="21">
        <f>Sheet3!H48</f>
        <v>0.16405203565114398</v>
      </c>
    </row>
    <row r="9" spans="1:16" x14ac:dyDescent="0.25">
      <c r="A9" s="2" t="str">
        <f>Sheet3!A49</f>
        <v>SPX</v>
      </c>
      <c r="B9" s="21">
        <f>Sheet3!B49</f>
        <v>0.1607641303361918</v>
      </c>
      <c r="C9" s="21">
        <f>Sheet3!C49</f>
        <v>0.21622216714285736</v>
      </c>
      <c r="D9" s="21">
        <f>Sheet3!D49</f>
        <v>0.15105195159728085</v>
      </c>
      <c r="E9" s="21">
        <f>Sheet3!E49</f>
        <v>0.74609888488903175</v>
      </c>
      <c r="F9" s="21">
        <f>Sheet3!G49</f>
        <v>0.71239601891866056</v>
      </c>
      <c r="G9" s="21">
        <f>Sheet3!H49</f>
        <v>1.3496828853563E-2</v>
      </c>
    </row>
    <row r="10" spans="1:16" x14ac:dyDescent="0.25">
      <c r="A10" s="2" t="str">
        <f>Sheet3!A50</f>
        <v>NDX</v>
      </c>
      <c r="B10" s="21">
        <f>Sheet3!B50</f>
        <v>0.17389920006678303</v>
      </c>
      <c r="C10" s="21">
        <f>Sheet3!C50</f>
        <v>0.26216633781746029</v>
      </c>
      <c r="D10" s="21">
        <f>Sheet3!D50</f>
        <v>0.22776533646129563</v>
      </c>
      <c r="E10" s="21"/>
      <c r="F10" s="21"/>
      <c r="G10" s="21"/>
    </row>
  </sheetData>
  <conditionalFormatting sqref="G2:G9">
    <cfRule type="cellIs" dxfId="20" priority="3" operator="lessThan">
      <formula>0</formula>
    </cfRule>
    <cfRule type="cellIs" dxfId="19" priority="4" operator="greaterThan">
      <formula>0</formula>
    </cfRule>
  </conditionalFormatting>
  <conditionalFormatting sqref="F2:F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">
    <cfRule type="cellIs" dxfId="18" priority="1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9763-6C68-4A02-9C3A-8FE1D3860A00}">
  <dimension ref="P1:Y11"/>
  <sheetViews>
    <sheetView zoomScale="80" zoomScaleNormal="80" workbookViewId="0"/>
  </sheetViews>
  <sheetFormatPr defaultRowHeight="15" x14ac:dyDescent="0.25"/>
  <cols>
    <col min="13" max="13" width="12.28515625" customWidth="1"/>
  </cols>
  <sheetData>
    <row r="1" spans="16:25" ht="15.75" thickBot="1" x14ac:dyDescent="0.3"/>
    <row r="2" spans="16:25" ht="15.75" thickBot="1" x14ac:dyDescent="0.3">
      <c r="P2" s="19"/>
      <c r="Q2" s="19" t="s">
        <v>4</v>
      </c>
      <c r="R2" s="19" t="s">
        <v>7</v>
      </c>
      <c r="S2" s="19" t="s">
        <v>15</v>
      </c>
      <c r="T2" s="19" t="s">
        <v>12</v>
      </c>
      <c r="U2" s="19" t="s">
        <v>5</v>
      </c>
      <c r="V2" s="19" t="s">
        <v>2</v>
      </c>
      <c r="W2" s="19" t="s">
        <v>11</v>
      </c>
      <c r="X2" s="19" t="s">
        <v>14</v>
      </c>
      <c r="Y2" s="19" t="s">
        <v>1</v>
      </c>
    </row>
    <row r="3" spans="16:25" ht="15.75" thickBot="1" x14ac:dyDescent="0.3">
      <c r="P3" s="19" t="s">
        <v>4</v>
      </c>
      <c r="Q3">
        <v>1</v>
      </c>
    </row>
    <row r="4" spans="16:25" ht="15.75" thickBot="1" x14ac:dyDescent="0.3">
      <c r="P4" s="19" t="s">
        <v>7</v>
      </c>
      <c r="Q4">
        <v>0.69561246672900234</v>
      </c>
      <c r="R4">
        <v>1</v>
      </c>
    </row>
    <row r="5" spans="16:25" ht="15.75" thickBot="1" x14ac:dyDescent="0.3">
      <c r="P5" s="19" t="s">
        <v>15</v>
      </c>
      <c r="Q5">
        <v>0.63559565119116934</v>
      </c>
      <c r="R5">
        <v>0.68394258698602872</v>
      </c>
      <c r="S5">
        <v>1</v>
      </c>
    </row>
    <row r="6" spans="16:25" ht="15.75" thickBot="1" x14ac:dyDescent="0.3">
      <c r="P6" s="19" t="s">
        <v>12</v>
      </c>
      <c r="Q6">
        <v>0.4983955170847158</v>
      </c>
      <c r="R6">
        <v>0.62269871266601362</v>
      </c>
      <c r="S6">
        <v>0.62711015454058305</v>
      </c>
      <c r="T6">
        <v>1</v>
      </c>
    </row>
    <row r="7" spans="16:25" ht="15.75" thickBot="1" x14ac:dyDescent="0.3">
      <c r="P7" s="19" t="s">
        <v>5</v>
      </c>
      <c r="Q7">
        <v>0.69065860652772404</v>
      </c>
      <c r="R7">
        <v>0.73929036358460565</v>
      </c>
      <c r="S7">
        <v>0.60852577999776114</v>
      </c>
      <c r="T7">
        <v>0.70176053426965246</v>
      </c>
      <c r="U7">
        <v>1</v>
      </c>
    </row>
    <row r="8" spans="16:25" ht="15.75" thickBot="1" x14ac:dyDescent="0.3">
      <c r="P8" s="19" t="s">
        <v>2</v>
      </c>
      <c r="Q8">
        <v>0.82977333259854846</v>
      </c>
      <c r="R8">
        <v>0.83358086313386004</v>
      </c>
      <c r="S8">
        <v>0.73527295845028473</v>
      </c>
      <c r="T8">
        <v>0.7361991735647373</v>
      </c>
      <c r="U8">
        <v>0.87310879584354217</v>
      </c>
      <c r="V8">
        <v>1</v>
      </c>
    </row>
    <row r="9" spans="16:25" ht="15.75" thickBot="1" x14ac:dyDescent="0.3">
      <c r="P9" s="19" t="s">
        <v>11</v>
      </c>
      <c r="Q9">
        <v>0.47680563362085537</v>
      </c>
      <c r="R9">
        <v>0.60391791482625912</v>
      </c>
      <c r="S9">
        <v>0.51302973057510093</v>
      </c>
      <c r="T9">
        <v>0.44037650550724661</v>
      </c>
      <c r="U9">
        <v>0.50597828768428843</v>
      </c>
      <c r="V9">
        <v>0.6044059739555524</v>
      </c>
      <c r="W9">
        <v>1</v>
      </c>
    </row>
    <row r="10" spans="16:25" ht="15.75" thickBot="1" x14ac:dyDescent="0.3">
      <c r="P10" s="19" t="s">
        <v>14</v>
      </c>
      <c r="Q10">
        <v>0.63842366937089789</v>
      </c>
      <c r="R10">
        <v>0.62563729850383965</v>
      </c>
      <c r="S10">
        <v>0.53298041905166882</v>
      </c>
      <c r="T10">
        <v>0.53058796401129082</v>
      </c>
      <c r="U10">
        <v>0.6951198145457077</v>
      </c>
      <c r="V10">
        <v>0.80223002632870011</v>
      </c>
      <c r="W10">
        <v>0.44593132682887676</v>
      </c>
      <c r="X10">
        <v>1</v>
      </c>
    </row>
    <row r="11" spans="16:25" ht="15.75" thickBot="1" x14ac:dyDescent="0.3">
      <c r="P11" s="19" t="s">
        <v>1</v>
      </c>
      <c r="Q11" s="12">
        <v>0.6875448761991344</v>
      </c>
      <c r="R11" s="12">
        <v>0.62505390776778591</v>
      </c>
      <c r="S11" s="12">
        <v>0.60217694481541284</v>
      </c>
      <c r="T11" s="12">
        <v>0.7220338364222697</v>
      </c>
      <c r="U11" s="12">
        <v>0.7471662170260166</v>
      </c>
      <c r="V11" s="12">
        <v>0.8637701574429576</v>
      </c>
      <c r="W11" s="12">
        <v>0.42405596619255426</v>
      </c>
      <c r="X11" s="12">
        <v>0.61861935348940811</v>
      </c>
      <c r="Y11" s="12">
        <v>1</v>
      </c>
    </row>
  </sheetData>
  <conditionalFormatting sqref="P2:Y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1F95-AABE-4489-AA2B-CBA55CD11D68}">
  <dimension ref="A1:J1767"/>
  <sheetViews>
    <sheetView zoomScale="70" zoomScaleNormal="70" workbookViewId="0">
      <selection activeCell="B12" sqref="B12"/>
    </sheetView>
  </sheetViews>
  <sheetFormatPr defaultRowHeight="15" x14ac:dyDescent="0.25"/>
  <cols>
    <col min="1" max="1" width="22.85546875" bestFit="1" customWidth="1"/>
    <col min="2" max="2" width="25" style="6" bestFit="1" customWidth="1"/>
    <col min="3" max="3" width="25.28515625" bestFit="1" customWidth="1"/>
    <col min="4" max="4" width="21.7109375" bestFit="1" customWidth="1"/>
    <col min="5" max="5" width="26" bestFit="1" customWidth="1"/>
    <col min="6" max="6" width="25" bestFit="1" customWidth="1"/>
    <col min="7" max="7" width="23.5703125" bestFit="1" customWidth="1"/>
    <col min="8" max="8" width="24.85546875" bestFit="1" customWidth="1"/>
    <col min="9" max="9" width="25.28515625" bestFit="1" customWidth="1"/>
    <col min="10" max="10" width="23.5703125" bestFit="1" customWidth="1"/>
    <col min="11" max="11" width="13.140625" bestFit="1" customWidth="1"/>
  </cols>
  <sheetData>
    <row r="1" spans="1:10" ht="15.75" thickBot="1" x14ac:dyDescent="0.3">
      <c r="B1" s="14" t="s">
        <v>27</v>
      </c>
      <c r="C1" s="7"/>
      <c r="D1" s="7"/>
      <c r="E1" s="7"/>
      <c r="F1" s="7"/>
      <c r="G1" s="7"/>
      <c r="H1" s="7"/>
      <c r="I1" s="7"/>
      <c r="J1" s="8"/>
    </row>
    <row r="2" spans="1:10" x14ac:dyDescent="0.25">
      <c r="B2" s="9" t="str">
        <f>table_stock_prices[[#Headers],[AAPL_log]]</f>
        <v>AAPL_log</v>
      </c>
      <c r="C2" t="str">
        <f>table_stock_prices[[#Headers],[AMZN_log]]</f>
        <v>AMZN_log</v>
      </c>
      <c r="D2" t="str">
        <f>table_stock_prices[[#Headers],[FB_log]]</f>
        <v>FB_log</v>
      </c>
      <c r="E2" t="str">
        <f>table_stock_prices[[#Headers],[GOOG_log]]</f>
        <v>GOOG_log</v>
      </c>
      <c r="F2" t="str">
        <f>table_stock_prices[[#Headers],[MSFT_log]]</f>
        <v>MSFT_log</v>
      </c>
      <c r="G2" t="str">
        <f>table_stock_prices[[#Headers],[NDX_log]]</f>
        <v>NDX_log</v>
      </c>
      <c r="H2" t="str">
        <f>table_stock_prices[[#Headers],[NFLX_log]]</f>
        <v>NFLX_log</v>
      </c>
      <c r="I2" t="str">
        <f>table_stock_prices[[#Headers],[NVDA_log]]</f>
        <v>NVDA_log</v>
      </c>
      <c r="J2" s="10" t="str">
        <f>table_stock_prices[[#Headers],[SPX_log]]</f>
        <v>SPX_log</v>
      </c>
    </row>
    <row r="3" spans="1:10" ht="15.75" thickBot="1" x14ac:dyDescent="0.3">
      <c r="B3" s="11">
        <f>AVERAGE(table_stock_prices[AAPL_log])*252</f>
        <v>0.40852725372694187</v>
      </c>
      <c r="C3" s="12">
        <f>AVERAGE(table_stock_prices[AMZN_log])*252</f>
        <v>0.17817917857924892</v>
      </c>
      <c r="D3" s="12">
        <f>AVERAGE(table_stock_prices[FB_log])*252</f>
        <v>0.38099067139296638</v>
      </c>
      <c r="E3" s="12">
        <f>AVERAGE(table_stock_prices[GOOG_log])*252</f>
        <v>0.5555344665335975</v>
      </c>
      <c r="F3" s="12">
        <f>AVERAGE(table_stock_prices[MSFT_log])*252</f>
        <v>0.28020425642380536</v>
      </c>
      <c r="G3" s="12">
        <f>AVERAGE(table_stock_prices[NDX_log])*252</f>
        <v>0.34779840013356594</v>
      </c>
      <c r="H3" s="12">
        <f>AVERAGE(table_stock_prices[NFLX_log])*252</f>
        <v>8.4026323230687969E-2</v>
      </c>
      <c r="I3" s="12">
        <f>AVERAGE(table_stock_prices[NVDA_log])*252</f>
        <v>0.74141254807603219</v>
      </c>
      <c r="J3" s="13">
        <f>AVERAGE(table_stock_prices[SPX_log])*252</f>
        <v>0.32152826067238355</v>
      </c>
    </row>
    <row r="4" spans="1:10" x14ac:dyDescent="0.25">
      <c r="B4"/>
    </row>
    <row r="5" spans="1:10" ht="15.75" thickBot="1" x14ac:dyDescent="0.3">
      <c r="B5"/>
    </row>
    <row r="6" spans="1:10" ht="15.75" thickBot="1" x14ac:dyDescent="0.3">
      <c r="B6" s="18" t="s">
        <v>37</v>
      </c>
      <c r="C6" s="7"/>
      <c r="D6" s="7"/>
      <c r="E6" s="7"/>
      <c r="F6" s="7"/>
      <c r="G6" s="7"/>
      <c r="H6" s="7"/>
      <c r="I6" s="7"/>
      <c r="J6" s="8"/>
    </row>
    <row r="7" spans="1:10" x14ac:dyDescent="0.25">
      <c r="B7" s="15" t="str">
        <f>table_ivx[[#Headers],[AAPL]]</f>
        <v>AAPL</v>
      </c>
      <c r="C7" s="16" t="str">
        <f>table_ivx[[#Headers],[MSFT]]</f>
        <v>MSFT</v>
      </c>
      <c r="D7" s="16" t="str">
        <f>table_ivx[[#Headers],[AMZN]]</f>
        <v>AMZN</v>
      </c>
      <c r="E7" s="16" t="str">
        <f>table_ivx[[#Headers],[GOOG]]</f>
        <v>GOOG</v>
      </c>
      <c r="F7" s="16" t="str">
        <f>table_ivx[[#Headers],[META]]</f>
        <v>META</v>
      </c>
      <c r="G7" s="16" t="str">
        <f>table_ivx[[#Headers],[NFLX]]</f>
        <v>NFLX</v>
      </c>
      <c r="H7" s="16" t="str">
        <f>table_ivx[[#Headers],[NVDA]]</f>
        <v>NVDA</v>
      </c>
      <c r="I7" s="16" t="str">
        <f>table_ivx[[#Headers],[SPX]]</f>
        <v>SPX</v>
      </c>
      <c r="J7" s="17" t="str">
        <f>table_ivx[[#Headers],[NDX]]</f>
        <v>NDX</v>
      </c>
    </row>
    <row r="8" spans="1:10" ht="15.75" thickBot="1" x14ac:dyDescent="0.3">
      <c r="B8" s="11">
        <f>AVERAGE(table_ivx[AAPL])</f>
        <v>0.34921335956349209</v>
      </c>
      <c r="C8" s="12">
        <f>AVERAGE(table_ivx[MSFT])</f>
        <v>0.30250307099206364</v>
      </c>
      <c r="D8" s="12">
        <f>AVERAGE(table_ivx[AMZN])</f>
        <v>0.35013988373015886</v>
      </c>
      <c r="E8" s="12">
        <f>AVERAGE(table_ivx[GOOG])</f>
        <v>0.30482811134920634</v>
      </c>
      <c r="F8" s="12">
        <f>AVERAGE(table_ivx[META])</f>
        <v>0.36927863948412692</v>
      </c>
      <c r="G8" s="12">
        <f>AVERAGE(table_ivx[NFLX])</f>
        <v>0.4049970269047618</v>
      </c>
      <c r="H8" s="12">
        <f>AVERAGE(table_ivx[NVDA])</f>
        <v>0.44239458464285725</v>
      </c>
      <c r="I8" s="12">
        <f>AVERAGE(table_ivx[SPX])</f>
        <v>0.21622216714285736</v>
      </c>
      <c r="J8" s="13">
        <f>AVERAGE(table_ivx[NDX])</f>
        <v>0.26216633781746029</v>
      </c>
    </row>
    <row r="9" spans="1:10" x14ac:dyDescent="0.25">
      <c r="B9"/>
    </row>
    <row r="10" spans="1:10" ht="15.75" thickBot="1" x14ac:dyDescent="0.3">
      <c r="B10"/>
    </row>
    <row r="11" spans="1:10" x14ac:dyDescent="0.25">
      <c r="A11" s="20"/>
      <c r="B11" s="7" t="str">
        <f>table_ivx[[#Headers],[AAPL]]</f>
        <v>AAPL</v>
      </c>
      <c r="C11" s="7" t="str">
        <f>table_ivx[[#Headers],[MSFT]]</f>
        <v>MSFT</v>
      </c>
      <c r="D11" s="7" t="str">
        <f>table_ivx[[#Headers],[AMZN]]</f>
        <v>AMZN</v>
      </c>
      <c r="E11" s="7" t="str">
        <f>table_ivx[[#Headers],[GOOG]]</f>
        <v>GOOG</v>
      </c>
      <c r="F11" s="7" t="str">
        <f>table_ivx[[#Headers],[META]]</f>
        <v>META</v>
      </c>
      <c r="G11" s="7" t="str">
        <f>table_ivx[[#Headers],[NFLX]]</f>
        <v>NFLX</v>
      </c>
      <c r="H11" s="7" t="str">
        <f>table_ivx[[#Headers],[NVDA]]</f>
        <v>NVDA</v>
      </c>
      <c r="I11" s="7" t="str">
        <f>table_ivx[[#Headers],[SPX]]</f>
        <v>SPX</v>
      </c>
      <c r="J11" s="8" t="str">
        <f>table_ivx[[#Headers],[NDX]]</f>
        <v>NDX</v>
      </c>
    </row>
    <row r="12" spans="1:10" x14ac:dyDescent="0.25">
      <c r="A12" s="9" t="s">
        <v>37</v>
      </c>
      <c r="B12">
        <f>AVERAGE(table_ivx[AAPL])</f>
        <v>0.34921335956349209</v>
      </c>
      <c r="C12">
        <f>AVERAGE(table_ivx[MSFT])</f>
        <v>0.30250307099206364</v>
      </c>
      <c r="D12">
        <f>AVERAGE(table_ivx[AMZN])</f>
        <v>0.35013988373015886</v>
      </c>
      <c r="E12">
        <f>AVERAGE(table_ivx[GOOG])</f>
        <v>0.30482811134920634</v>
      </c>
      <c r="F12">
        <f>AVERAGE(table_ivx[META])</f>
        <v>0.36927863948412692</v>
      </c>
      <c r="G12">
        <f>AVERAGE(table_ivx[NFLX])</f>
        <v>0.4049970269047618</v>
      </c>
      <c r="H12">
        <f>AVERAGE(table_ivx[NVDA])</f>
        <v>0.44239458464285725</v>
      </c>
      <c r="I12">
        <f>AVERAGE(table_ivx[SPX])</f>
        <v>0.21622216714285736</v>
      </c>
      <c r="J12" s="10">
        <f>AVERAGE(table_ivx[NDX])</f>
        <v>0.26216633781746029</v>
      </c>
    </row>
    <row r="13" spans="1:10" ht="15.75" thickBot="1" x14ac:dyDescent="0.3">
      <c r="A13" s="11" t="s">
        <v>27</v>
      </c>
      <c r="B13" s="12">
        <f>B3</f>
        <v>0.40852725372694187</v>
      </c>
      <c r="C13" s="12">
        <f>F3</f>
        <v>0.28020425642380536</v>
      </c>
      <c r="D13" s="12">
        <f>C3</f>
        <v>0.17817917857924892</v>
      </c>
      <c r="E13" s="12">
        <f>E3</f>
        <v>0.5555344665335975</v>
      </c>
      <c r="F13" s="12">
        <f>D3</f>
        <v>0.38099067139296638</v>
      </c>
      <c r="G13" s="12">
        <f>H3</f>
        <v>8.4026323230687969E-2</v>
      </c>
      <c r="H13" s="12">
        <f>I3</f>
        <v>0.74141254807603219</v>
      </c>
      <c r="I13" s="12">
        <f>J3</f>
        <v>0.32152826067238355</v>
      </c>
      <c r="J13" s="13">
        <f>G3</f>
        <v>0.34779840013356594</v>
      </c>
    </row>
    <row r="14" spans="1:10" x14ac:dyDescent="0.25">
      <c r="B14"/>
    </row>
    <row r="15" spans="1:10" x14ac:dyDescent="0.25">
      <c r="B15"/>
    </row>
    <row r="16" spans="1:10" x14ac:dyDescent="0.25">
      <c r="A16" s="28" t="s">
        <v>39</v>
      </c>
      <c r="B16" s="28"/>
      <c r="C16" s="2">
        <v>8.1299999999999997E-2</v>
      </c>
    </row>
    <row r="17" spans="1:10" x14ac:dyDescent="0.25">
      <c r="B17"/>
    </row>
    <row r="18" spans="1:10" x14ac:dyDescent="0.25">
      <c r="A18" s="24" t="s">
        <v>40</v>
      </c>
      <c r="B18"/>
    </row>
    <row r="19" spans="1:10" x14ac:dyDescent="0.25">
      <c r="A19" s="4" t="s">
        <v>16</v>
      </c>
      <c r="B19" t="s">
        <v>28</v>
      </c>
      <c r="C19" t="s">
        <v>29</v>
      </c>
      <c r="D19" t="s">
        <v>30</v>
      </c>
      <c r="E19" t="s">
        <v>31</v>
      </c>
      <c r="F19" t="s">
        <v>32</v>
      </c>
      <c r="G19" t="s">
        <v>33</v>
      </c>
      <c r="H19" t="s">
        <v>34</v>
      </c>
      <c r="I19" t="s">
        <v>35</v>
      </c>
      <c r="J19" t="s">
        <v>36</v>
      </c>
    </row>
    <row r="20" spans="1:10" x14ac:dyDescent="0.25">
      <c r="A20" s="5">
        <v>2020</v>
      </c>
      <c r="B20" s="21">
        <v>0.37685392188185435</v>
      </c>
      <c r="C20" s="21">
        <v>0.12344623054009421</v>
      </c>
      <c r="D20" s="21">
        <v>0.1396795764599571</v>
      </c>
      <c r="E20" s="21">
        <v>0.19740842169408318</v>
      </c>
      <c r="F20" s="21">
        <v>8.3021993723452328E-2</v>
      </c>
      <c r="G20" s="21">
        <v>0.22619748708403564</v>
      </c>
      <c r="H20" s="21">
        <v>0.10745246980535356</v>
      </c>
      <c r="I20" s="21">
        <v>0.31472648448498186</v>
      </c>
      <c r="J20" s="21">
        <v>0.18686800041757906</v>
      </c>
    </row>
    <row r="21" spans="1:10" x14ac:dyDescent="0.25">
      <c r="A21" s="5">
        <v>2021</v>
      </c>
      <c r="B21" s="21">
        <v>3.1673331845087777E-2</v>
      </c>
      <c r="C21" s="21">
        <v>5.4732948039154641E-2</v>
      </c>
      <c r="D21" s="21">
        <v>0.24131109493300912</v>
      </c>
      <c r="E21" s="21">
        <v>0.3581260448395141</v>
      </c>
      <c r="F21" s="21">
        <v>0.19718226270035299</v>
      </c>
      <c r="G21" s="21">
        <v>0.1216009130495304</v>
      </c>
      <c r="H21" s="21">
        <v>-2.3426146574665623E-2</v>
      </c>
      <c r="I21" s="21">
        <v>0.42668606359104988</v>
      </c>
      <c r="J21" s="21">
        <v>0.13466026025480451</v>
      </c>
    </row>
    <row r="22" spans="1:10" x14ac:dyDescent="0.25">
      <c r="A22" s="5" t="s">
        <v>17</v>
      </c>
      <c r="B22" s="21">
        <v>0.4085272537269421</v>
      </c>
      <c r="C22" s="21">
        <v>0.17817917857924886</v>
      </c>
      <c r="D22" s="21">
        <v>0.38099067139296622</v>
      </c>
      <c r="E22" s="21">
        <v>0.55553446653359728</v>
      </c>
      <c r="F22" s="21">
        <v>0.28020425642380531</v>
      </c>
      <c r="G22" s="21">
        <v>0.34779840013356605</v>
      </c>
      <c r="H22" s="21">
        <v>8.4026323230687927E-2</v>
      </c>
      <c r="I22" s="21">
        <v>0.74141254807603174</v>
      </c>
      <c r="J22" s="21">
        <v>0.3215282606723836</v>
      </c>
    </row>
    <row r="23" spans="1:10" x14ac:dyDescent="0.25">
      <c r="A23" s="22" t="s">
        <v>41</v>
      </c>
      <c r="B23" s="23">
        <f>AVERAGE(B20:B21)</f>
        <v>0.20426362686347105</v>
      </c>
      <c r="C23" s="23">
        <f t="shared" ref="C23:J23" si="0">AVERAGE(C20:C21)</f>
        <v>8.9089589289624432E-2</v>
      </c>
      <c r="D23" s="23">
        <f t="shared" si="0"/>
        <v>0.19049533569648311</v>
      </c>
      <c r="E23" s="23">
        <f t="shared" si="0"/>
        <v>0.27776723326679864</v>
      </c>
      <c r="F23" s="23">
        <f t="shared" si="0"/>
        <v>0.14010212821190265</v>
      </c>
      <c r="G23" s="23">
        <f t="shared" si="0"/>
        <v>0.17389920006678303</v>
      </c>
      <c r="H23" s="23">
        <f t="shared" si="0"/>
        <v>4.2013161615343964E-2</v>
      </c>
      <c r="I23" s="23">
        <f t="shared" si="0"/>
        <v>0.37070627403801587</v>
      </c>
      <c r="J23" s="23">
        <f t="shared" si="0"/>
        <v>0.1607641303361918</v>
      </c>
    </row>
    <row r="24" spans="1:10" x14ac:dyDescent="0.25">
      <c r="B24"/>
    </row>
    <row r="25" spans="1:10" x14ac:dyDescent="0.25">
      <c r="B25"/>
    </row>
    <row r="26" spans="1:10" x14ac:dyDescent="0.25">
      <c r="A26" s="2" t="s">
        <v>42</v>
      </c>
      <c r="B26"/>
    </row>
    <row r="27" spans="1:10" x14ac:dyDescent="0.25">
      <c r="A27" s="4" t="s">
        <v>16</v>
      </c>
      <c r="B27" t="s">
        <v>43</v>
      </c>
      <c r="C27" t="s">
        <v>44</v>
      </c>
      <c r="D27" t="s">
        <v>45</v>
      </c>
      <c r="E27" t="s">
        <v>46</v>
      </c>
      <c r="F27" t="s">
        <v>51</v>
      </c>
      <c r="G27" t="s">
        <v>47</v>
      </c>
      <c r="H27" t="s">
        <v>48</v>
      </c>
      <c r="I27" t="s">
        <v>49</v>
      </c>
      <c r="J27" t="s">
        <v>50</v>
      </c>
    </row>
    <row r="28" spans="1:10" x14ac:dyDescent="0.25">
      <c r="A28" s="5">
        <v>2020</v>
      </c>
      <c r="B28" s="21">
        <v>2.4950089360962067E-2</v>
      </c>
      <c r="C28" s="21">
        <v>2.2811917730389254E-2</v>
      </c>
      <c r="D28" s="21">
        <v>2.3784659890511428E-2</v>
      </c>
      <c r="E28" s="21">
        <v>1.7729478538284479E-2</v>
      </c>
      <c r="F28" s="21">
        <v>1.9152678254596964E-2</v>
      </c>
      <c r="G28" s="21">
        <v>1.5427045997824594E-2</v>
      </c>
      <c r="H28" s="21">
        <v>2.7207064755689798E-2</v>
      </c>
      <c r="I28" s="21">
        <v>2.6847599245421631E-2</v>
      </c>
      <c r="J28" s="21">
        <v>1.0443313907725909E-2</v>
      </c>
    </row>
    <row r="29" spans="1:10" x14ac:dyDescent="0.25">
      <c r="A29" s="5">
        <v>2021</v>
      </c>
      <c r="B29" s="21">
        <v>1.7429149753254273E-2</v>
      </c>
      <c r="C29" s="21">
        <v>1.4862947026038353E-2</v>
      </c>
      <c r="D29" s="21">
        <v>1.9238247888269423E-2</v>
      </c>
      <c r="E29" s="21">
        <v>1.6470634330262253E-2</v>
      </c>
      <c r="F29" s="21">
        <v>1.4038417952104828E-2</v>
      </c>
      <c r="G29" s="21">
        <v>1.3268689123963047E-2</v>
      </c>
      <c r="H29" s="21">
        <v>2.3497333836704173E-2</v>
      </c>
      <c r="I29" s="21">
        <v>2.7318957413443999E-2</v>
      </c>
      <c r="J29" s="21">
        <v>8.5874431864346075E-3</v>
      </c>
    </row>
    <row r="30" spans="1:10" x14ac:dyDescent="0.25">
      <c r="A30" s="5" t="s">
        <v>17</v>
      </c>
      <c r="B30" s="21">
        <v>2.1578917879243778E-2</v>
      </c>
      <c r="C30" s="21">
        <v>1.9277542079837024E-2</v>
      </c>
      <c r="D30" s="21">
        <v>2.1628403818441715E-2</v>
      </c>
      <c r="E30" s="21">
        <v>1.7100851123646968E-2</v>
      </c>
      <c r="F30" s="21">
        <v>1.6804846286347961E-2</v>
      </c>
      <c r="G30" s="21">
        <v>1.4382276065147019E-2</v>
      </c>
      <c r="H30" s="21">
        <v>2.5404021752425125E-2</v>
      </c>
      <c r="I30" s="21">
        <v>2.7031011963651722E-2</v>
      </c>
      <c r="J30" s="21">
        <v>9.5580252369537148E-3</v>
      </c>
    </row>
    <row r="31" spans="1:10" x14ac:dyDescent="0.25">
      <c r="A31">
        <f>A28</f>
        <v>2020</v>
      </c>
      <c r="B31" s="21">
        <f t="shared" ref="B31:J31" si="1">B28*SQRT(252)</f>
        <v>0.39607038982766452</v>
      </c>
      <c r="C31" s="21">
        <f t="shared" si="1"/>
        <v>0.36212796745844972</v>
      </c>
      <c r="D31" s="21">
        <f t="shared" si="1"/>
        <v>0.37756977053127599</v>
      </c>
      <c r="E31" s="21">
        <f t="shared" si="1"/>
        <v>0.2814467465229461</v>
      </c>
      <c r="F31" s="21">
        <f t="shared" si="1"/>
        <v>0.30403934161498919</v>
      </c>
      <c r="G31" s="21">
        <f t="shared" si="1"/>
        <v>0.24489676304758901</v>
      </c>
      <c r="H31" s="21">
        <f t="shared" si="1"/>
        <v>0.43189876348551304</v>
      </c>
      <c r="I31" s="21">
        <f t="shared" si="1"/>
        <v>0.42619242541506597</v>
      </c>
      <c r="J31" s="21">
        <f t="shared" si="1"/>
        <v>0.16578246877934938</v>
      </c>
    </row>
    <row r="32" spans="1:10" x14ac:dyDescent="0.25">
      <c r="A32">
        <f>A29</f>
        <v>2021</v>
      </c>
      <c r="B32" s="21">
        <f t="shared" ref="B32:J32" si="2">B29*SQRT(252)</f>
        <v>0.2766791748624815</v>
      </c>
      <c r="C32" s="21">
        <f t="shared" si="2"/>
        <v>0.2359419694825472</v>
      </c>
      <c r="D32" s="21">
        <f t="shared" si="2"/>
        <v>0.30539771743784655</v>
      </c>
      <c r="E32" s="21">
        <f t="shared" si="2"/>
        <v>0.26146321424014085</v>
      </c>
      <c r="F32" s="21">
        <f t="shared" si="2"/>
        <v>0.22285297621232422</v>
      </c>
      <c r="G32" s="21">
        <f t="shared" si="2"/>
        <v>0.21063390987500225</v>
      </c>
      <c r="H32" s="21">
        <f t="shared" si="2"/>
        <v>0.37300861082989462</v>
      </c>
      <c r="I32" s="21">
        <f t="shared" si="2"/>
        <v>0.43367500436122308</v>
      </c>
      <c r="J32" s="21">
        <f t="shared" si="2"/>
        <v>0.1363214344152123</v>
      </c>
    </row>
    <row r="33" spans="1:10" x14ac:dyDescent="0.25">
      <c r="B33" s="21">
        <f>AVERAGE(B31:B32)</f>
        <v>0.33637478234507301</v>
      </c>
      <c r="C33" s="21">
        <f t="shared" ref="C33:J33" si="3">AVERAGE(C31:C32)</f>
        <v>0.29903496847049849</v>
      </c>
      <c r="D33" s="21">
        <f t="shared" si="3"/>
        <v>0.34148374398456127</v>
      </c>
      <c r="E33" s="21">
        <f t="shared" si="3"/>
        <v>0.27145498038154348</v>
      </c>
      <c r="F33" s="21">
        <f t="shared" si="3"/>
        <v>0.26344615891365669</v>
      </c>
      <c r="G33" s="21">
        <f t="shared" si="3"/>
        <v>0.22776533646129563</v>
      </c>
      <c r="H33" s="21">
        <f t="shared" si="3"/>
        <v>0.4024536871577038</v>
      </c>
      <c r="I33" s="21">
        <f t="shared" si="3"/>
        <v>0.42993371488814452</v>
      </c>
      <c r="J33" s="21">
        <f t="shared" si="3"/>
        <v>0.15105195159728085</v>
      </c>
    </row>
    <row r="34" spans="1:10" x14ac:dyDescent="0.25">
      <c r="B34"/>
    </row>
    <row r="35" spans="1:10" x14ac:dyDescent="0.25">
      <c r="B35"/>
    </row>
    <row r="36" spans="1:10" x14ac:dyDescent="0.25">
      <c r="B36"/>
    </row>
    <row r="37" spans="1:10" x14ac:dyDescent="0.25">
      <c r="A37" t="s">
        <v>52</v>
      </c>
      <c r="B37" s="21">
        <f>G23</f>
        <v>0.17389920006678303</v>
      </c>
    </row>
    <row r="38" spans="1:10" x14ac:dyDescent="0.25">
      <c r="A38" t="s">
        <v>53</v>
      </c>
      <c r="B38" s="21">
        <f>G33</f>
        <v>0.22776533646129563</v>
      </c>
    </row>
    <row r="39" spans="1:10" x14ac:dyDescent="0.25">
      <c r="A39" t="s">
        <v>61</v>
      </c>
      <c r="B39" s="21">
        <f>B37-C16</f>
        <v>9.259920006678303E-2</v>
      </c>
    </row>
    <row r="40" spans="1:10" ht="15.75" thickBot="1" x14ac:dyDescent="0.3">
      <c r="B40"/>
    </row>
    <row r="41" spans="1:10" x14ac:dyDescent="0.25">
      <c r="A41" s="20" t="s">
        <v>54</v>
      </c>
      <c r="B41" s="7" t="s">
        <v>55</v>
      </c>
      <c r="C41" s="7" t="s">
        <v>56</v>
      </c>
      <c r="D41" s="7" t="s">
        <v>57</v>
      </c>
      <c r="E41" s="7" t="s">
        <v>58</v>
      </c>
      <c r="F41" s="7" t="s">
        <v>62</v>
      </c>
      <c r="G41" s="7" t="s">
        <v>60</v>
      </c>
      <c r="H41" s="8" t="s">
        <v>59</v>
      </c>
    </row>
    <row r="42" spans="1:10" x14ac:dyDescent="0.25">
      <c r="A42" s="9" t="str">
        <f>table_ivx[[#Headers],[AAPL]]</f>
        <v>AAPL</v>
      </c>
      <c r="B42">
        <f>B23</f>
        <v>0.20426362686347105</v>
      </c>
      <c r="C42">
        <f>AVERAGE(table_ivx[AAPL])</f>
        <v>0.34921335956349209</v>
      </c>
      <c r="D42">
        <f>B33</f>
        <v>0.33637478234507301</v>
      </c>
      <c r="E42">
        <f>RSQ(table_stock_prices[AAPL_log],table_stock_prices[NDX_log])</f>
        <v>0.68852378349170151</v>
      </c>
      <c r="F42">
        <f>SQRT(E42)</f>
        <v>0.82977333259854857</v>
      </c>
      <c r="G42">
        <f>F42*C42/C$50</f>
        <v>1.1052827588974905</v>
      </c>
      <c r="H42" s="10">
        <f>B42-C$16-(G42*B$39)</f>
        <v>2.0615327541956413E-2</v>
      </c>
    </row>
    <row r="43" spans="1:10" x14ac:dyDescent="0.25">
      <c r="A43" s="9" t="str">
        <f>table_ivx[[#Headers],[MSFT]]</f>
        <v>MSFT</v>
      </c>
      <c r="B43">
        <f>F23</f>
        <v>0.14010212821190265</v>
      </c>
      <c r="C43">
        <f>AVERAGE(table_ivx[MSFT])</f>
        <v>0.30250307099206364</v>
      </c>
      <c r="D43">
        <f>F33</f>
        <v>0.26344615891365669</v>
      </c>
      <c r="E43">
        <f>RSQ(table_stock_prices[MSFT_log],table_stock_prices[NDX_log])</f>
        <v>0.76231896937936061</v>
      </c>
      <c r="F43">
        <f t="shared" ref="F43:F50" si="4">SQRT(E43)</f>
        <v>0.8731087958435424</v>
      </c>
      <c r="G43">
        <f t="shared" ref="G43:G50" si="5">F43*C43/C$50</f>
        <v>1.0074447171656071</v>
      </c>
      <c r="H43" s="10">
        <f t="shared" ref="H43:H50" si="6">B43-C$16-(G43*B$39)</f>
        <v>-3.4486446709139043E-2</v>
      </c>
    </row>
    <row r="44" spans="1:10" x14ac:dyDescent="0.25">
      <c r="A44" s="9" t="str">
        <f>table_ivx[[#Headers],[AMZN]]</f>
        <v>AMZN</v>
      </c>
      <c r="B44">
        <f>C23</f>
        <v>8.9089589289624432E-2</v>
      </c>
      <c r="C44">
        <f>AVERAGE(table_ivx[AMZN])</f>
        <v>0.35013988373015886</v>
      </c>
      <c r="D44">
        <f>C33</f>
        <v>0.29903496847049849</v>
      </c>
      <c r="E44">
        <f>RSQ(table_stock_prices[AMZN_log],table_stock_prices[NDX_log])</f>
        <v>0.69485705538299092</v>
      </c>
      <c r="F44">
        <f t="shared" si="4"/>
        <v>0.83358086313385993</v>
      </c>
      <c r="G44">
        <f t="shared" si="5"/>
        <v>1.1133004676618581</v>
      </c>
      <c r="H44" s="10">
        <f t="shared" si="6"/>
        <v>-9.5301143449839074E-2</v>
      </c>
    </row>
    <row r="45" spans="1:10" x14ac:dyDescent="0.25">
      <c r="A45" s="9" t="str">
        <f>table_ivx[[#Headers],[GOOG]]</f>
        <v>GOOG</v>
      </c>
      <c r="B45">
        <f>E23</f>
        <v>0.27776723326679864</v>
      </c>
      <c r="C45">
        <f>AVERAGE(table_ivx[GOOG])</f>
        <v>0.30482811134920634</v>
      </c>
      <c r="D45">
        <f>E33</f>
        <v>0.27145498038154348</v>
      </c>
      <c r="E45">
        <f>RSQ(table_stock_prices[GOOG_log],table_stock_prices[NDX_log])</f>
        <v>0.54198922315740239</v>
      </c>
      <c r="F45">
        <f t="shared" si="4"/>
        <v>0.73619917356473741</v>
      </c>
      <c r="G45">
        <f t="shared" si="5"/>
        <v>0.85599930762598253</v>
      </c>
      <c r="H45" s="10">
        <f t="shared" si="6"/>
        <v>0.11720238212291255</v>
      </c>
    </row>
    <row r="46" spans="1:10" x14ac:dyDescent="0.25">
      <c r="A46" s="9" t="str">
        <f>table_ivx[[#Headers],[META]]</f>
        <v>META</v>
      </c>
      <c r="B46">
        <f>D23</f>
        <v>0.19049533569648311</v>
      </c>
      <c r="C46">
        <f>AVERAGE(table_ivx[META])</f>
        <v>0.36927863948412692</v>
      </c>
      <c r="D46">
        <f>D33</f>
        <v>0.34148374398456127</v>
      </c>
      <c r="E46">
        <f>RSQ(table_stock_prices[FB_log],table_stock_prices[NDX_log])</f>
        <v>0.54062632342823413</v>
      </c>
      <c r="F46">
        <f t="shared" si="4"/>
        <v>0.73527295845028473</v>
      </c>
      <c r="G46">
        <f t="shared" si="5"/>
        <v>1.0356806293531207</v>
      </c>
      <c r="H46" s="10">
        <f t="shared" si="6"/>
        <v>1.3292137893721731E-2</v>
      </c>
    </row>
    <row r="47" spans="1:10" x14ac:dyDescent="0.25">
      <c r="A47" s="9" t="str">
        <f>table_ivx[[#Headers],[NFLX]]</f>
        <v>NFLX</v>
      </c>
      <c r="B47">
        <f>H23</f>
        <v>4.2013161615343964E-2</v>
      </c>
      <c r="C47">
        <f>AVERAGE(table_ivx[NFLX])</f>
        <v>0.4049970269047618</v>
      </c>
      <c r="D47">
        <f>H33</f>
        <v>0.4024536871577038</v>
      </c>
      <c r="E47">
        <f>RSQ(table_stock_prices[NFLX_log],table_stock_prices[NDX_log])</f>
        <v>0.36530658135315991</v>
      </c>
      <c r="F47">
        <f t="shared" si="4"/>
        <v>0.6044059739555524</v>
      </c>
      <c r="G47">
        <f t="shared" si="5"/>
        <v>0.93369203892954211</v>
      </c>
      <c r="H47" s="10">
        <f t="shared" si="6"/>
        <v>-0.12574597429825529</v>
      </c>
    </row>
    <row r="48" spans="1:10" x14ac:dyDescent="0.25">
      <c r="A48" s="9" t="str">
        <f>table_ivx[[#Headers],[NVDA]]</f>
        <v>NVDA</v>
      </c>
      <c r="B48">
        <f>I23</f>
        <v>0.37070627403801587</v>
      </c>
      <c r="C48">
        <f>AVERAGE(table_ivx[NVDA])</f>
        <v>0.44239458464285725</v>
      </c>
      <c r="D48">
        <f>I33</f>
        <v>0.42993371488814452</v>
      </c>
      <c r="E48">
        <f>RSQ(table_stock_prices[NVDA_log],table_stock_prices[NDX_log])</f>
        <v>0.64357301514334686</v>
      </c>
      <c r="F48">
        <f t="shared" si="4"/>
        <v>0.80223002632870011</v>
      </c>
      <c r="G48">
        <f t="shared" si="5"/>
        <v>1.3537291714881527</v>
      </c>
      <c r="H48" s="10">
        <f t="shared" si="6"/>
        <v>0.16405203565114398</v>
      </c>
    </row>
    <row r="49" spans="1:8" x14ac:dyDescent="0.25">
      <c r="A49" s="9" t="str">
        <f>table_ivx[[#Headers],[SPX]]</f>
        <v>SPX</v>
      </c>
      <c r="B49">
        <f>J23</f>
        <v>0.1607641303361918</v>
      </c>
      <c r="C49">
        <f>AVERAGE(table_ivx[SPX])</f>
        <v>0.21622216714285736</v>
      </c>
      <c r="D49">
        <f>J33</f>
        <v>0.15105195159728085</v>
      </c>
      <c r="E49">
        <f>RSQ(table_stock_prices[SPX_log],table_stock_prices[NDX_log])</f>
        <v>0.74609888488903175</v>
      </c>
      <c r="F49">
        <f t="shared" si="4"/>
        <v>0.8637701574429576</v>
      </c>
      <c r="G49">
        <f t="shared" si="5"/>
        <v>0.71239601891866056</v>
      </c>
      <c r="H49" s="10">
        <f t="shared" si="6"/>
        <v>1.3496828853563E-2</v>
      </c>
    </row>
    <row r="50" spans="1:8" ht="15.75" thickBot="1" x14ac:dyDescent="0.3">
      <c r="A50" s="11" t="str">
        <f>table_ivx[[#Headers],[NDX]]</f>
        <v>NDX</v>
      </c>
      <c r="B50" s="12">
        <f>G23</f>
        <v>0.17389920006678303</v>
      </c>
      <c r="C50" s="12">
        <f>AVERAGE(table_ivx[NDX])</f>
        <v>0.26216633781746029</v>
      </c>
      <c r="D50" s="12">
        <f>G33</f>
        <v>0.22776533646129563</v>
      </c>
      <c r="E50" s="12">
        <f>RSQ(table_stock_prices[NDX_log],table_stock_prices[NDX_log])</f>
        <v>1</v>
      </c>
      <c r="F50" s="12">
        <f t="shared" si="4"/>
        <v>1</v>
      </c>
      <c r="G50" s="12">
        <f t="shared" si="5"/>
        <v>1</v>
      </c>
      <c r="H50" s="13">
        <f t="shared" si="6"/>
        <v>0</v>
      </c>
    </row>
    <row r="51" spans="1:8" x14ac:dyDescent="0.25">
      <c r="B51"/>
    </row>
    <row r="52" spans="1:8" x14ac:dyDescent="0.25">
      <c r="B52"/>
    </row>
    <row r="53" spans="1:8" x14ac:dyDescent="0.25">
      <c r="B53"/>
    </row>
    <row r="54" spans="1:8" x14ac:dyDescent="0.25">
      <c r="B54"/>
    </row>
    <row r="55" spans="1:8" x14ac:dyDescent="0.25">
      <c r="B55"/>
    </row>
    <row r="56" spans="1:8" x14ac:dyDescent="0.25">
      <c r="B56"/>
    </row>
    <row r="57" spans="1:8" x14ac:dyDescent="0.25">
      <c r="B57"/>
    </row>
    <row r="58" spans="1:8" x14ac:dyDescent="0.25">
      <c r="B58"/>
    </row>
    <row r="59" spans="1:8" x14ac:dyDescent="0.25">
      <c r="B59"/>
    </row>
    <row r="60" spans="1:8" x14ac:dyDescent="0.25">
      <c r="B60"/>
    </row>
    <row r="61" spans="1:8" x14ac:dyDescent="0.25">
      <c r="B61"/>
    </row>
    <row r="62" spans="1:8" x14ac:dyDescent="0.25">
      <c r="B62"/>
    </row>
    <row r="63" spans="1:8" x14ac:dyDescent="0.25">
      <c r="B63"/>
    </row>
    <row r="64" spans="1:8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</sheetData>
  <mergeCells count="1">
    <mergeCell ref="A16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0EDA-91B2-4C5D-BC76-BAAAD9C7129E}">
  <dimension ref="A1:T254"/>
  <sheetViews>
    <sheetView workbookViewId="0">
      <selection activeCell="T2" sqref="T2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0" bestFit="1" customWidth="1"/>
    <col min="4" max="4" width="8" bestFit="1" customWidth="1"/>
    <col min="5" max="5" width="11" bestFit="1" customWidth="1"/>
    <col min="6" max="6" width="8.140625" bestFit="1" customWidth="1"/>
    <col min="7" max="7" width="8" bestFit="1" customWidth="1"/>
    <col min="8" max="8" width="7.7109375" bestFit="1" customWidth="1"/>
    <col min="9" max="9" width="9" bestFit="1" customWidth="1"/>
    <col min="10" max="10" width="8" bestFit="1" customWidth="1"/>
    <col min="11" max="11" width="9.7109375" bestFit="1" customWidth="1"/>
    <col min="12" max="12" width="11.7109375" bestFit="1" customWidth="1"/>
    <col min="13" max="16" width="11" bestFit="1" customWidth="1"/>
    <col min="17" max="17" width="10" bestFit="1" customWidth="1"/>
    <col min="18" max="18" width="19" bestFit="1" customWidth="1"/>
    <col min="19" max="20" width="8.5703125" bestFit="1" customWidth="1"/>
  </cols>
  <sheetData>
    <row r="1" spans="1:20" x14ac:dyDescent="0.25">
      <c r="A1" t="s">
        <v>0</v>
      </c>
      <c r="B1" t="s">
        <v>4</v>
      </c>
      <c r="C1" t="s">
        <v>7</v>
      </c>
      <c r="D1" t="s">
        <v>15</v>
      </c>
      <c r="E1" t="s">
        <v>12</v>
      </c>
      <c r="F1" t="s">
        <v>5</v>
      </c>
      <c r="G1" t="s">
        <v>2</v>
      </c>
      <c r="H1" t="s">
        <v>11</v>
      </c>
      <c r="I1" t="s">
        <v>14</v>
      </c>
      <c r="J1" t="s">
        <v>1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38</v>
      </c>
    </row>
    <row r="2" spans="1:20" x14ac:dyDescent="0.25">
      <c r="A2" s="1">
        <v>44013</v>
      </c>
      <c r="B2">
        <v>91.027500000000003</v>
      </c>
      <c r="C2">
        <v>143.935</v>
      </c>
      <c r="D2">
        <v>237.55</v>
      </c>
      <c r="E2">
        <v>71.902000000000001</v>
      </c>
      <c r="F2">
        <v>204.7</v>
      </c>
      <c r="G2">
        <v>10279.200000000001</v>
      </c>
      <c r="H2">
        <v>485.64</v>
      </c>
      <c r="I2">
        <v>95.3</v>
      </c>
      <c r="J2">
        <v>3115.86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YEAR(table_stock_prices[[#This Row],[date]])</f>
        <v>2020</v>
      </c>
    </row>
    <row r="3" spans="1:20" x14ac:dyDescent="0.25">
      <c r="A3" s="1">
        <v>44014</v>
      </c>
      <c r="B3">
        <v>91.027500000000003</v>
      </c>
      <c r="C3">
        <v>144.51499999999999</v>
      </c>
      <c r="D3">
        <v>233.42</v>
      </c>
      <c r="E3">
        <v>73.234999999999999</v>
      </c>
      <c r="F3">
        <v>206.26</v>
      </c>
      <c r="G3">
        <v>10341.9</v>
      </c>
      <c r="H3">
        <v>476.89</v>
      </c>
      <c r="I3">
        <v>96.122500000000002</v>
      </c>
      <c r="J3">
        <v>3130.01</v>
      </c>
      <c r="K3">
        <f>LN((table_stock_prices[[#This Row],[AAPL]]-B2)/B2 + 1)</f>
        <v>0</v>
      </c>
      <c r="L3">
        <f>LN((table_stock_prices[[#This Row],[AMZN]]-C2)/C2 + 1)</f>
        <v>4.0214996128870133E-3</v>
      </c>
      <c r="M3">
        <f>LN((table_stock_prices[[#This Row],[FB]]-D2)/D2 + 1)</f>
        <v>-1.753872164872284E-2</v>
      </c>
      <c r="N3">
        <f>LN((table_stock_prices[[#This Row],[GOOG]]-E2)/E2 + 1)</f>
        <v>1.8369368018455862E-2</v>
      </c>
      <c r="O3">
        <f>LN((table_stock_prices[[#This Row],[MSFT]]-F2)/F2 + 1)</f>
        <v>7.5920162206791044E-3</v>
      </c>
      <c r="P3">
        <f>LN((table_stock_prices[[#This Row],[NDX]]-G2)/G2 + 1)</f>
        <v>6.0811686305364543E-3</v>
      </c>
      <c r="Q3">
        <f>LN((table_stock_prices[[#This Row],[NFLX]]-H2)/H2 + 1)</f>
        <v>-1.8181752347996051E-2</v>
      </c>
      <c r="R3">
        <f>LN((table_stock_prices[[#This Row],[NVDA]]-I2)/I2 + 1)</f>
        <v>8.5936090251022643E-3</v>
      </c>
      <c r="S3">
        <f>LN((table_stock_prices[[#This Row],[SPX]]-J2)/J2 + 1)</f>
        <v>4.5310018326532803E-3</v>
      </c>
      <c r="T3">
        <f>YEAR(table_stock_prices[[#This Row],[date]])</f>
        <v>2020</v>
      </c>
    </row>
    <row r="4" spans="1:20" x14ac:dyDescent="0.25">
      <c r="A4" s="1">
        <v>44018</v>
      </c>
      <c r="B4">
        <v>93.462500000000006</v>
      </c>
      <c r="C4">
        <v>152.852</v>
      </c>
      <c r="D4">
        <v>240.28</v>
      </c>
      <c r="E4">
        <v>74.784996000000007</v>
      </c>
      <c r="F4">
        <v>210.7</v>
      </c>
      <c r="G4">
        <v>10604.1</v>
      </c>
      <c r="H4">
        <v>493.81</v>
      </c>
      <c r="I4">
        <v>98.392499999999998</v>
      </c>
      <c r="J4">
        <v>3179.72</v>
      </c>
      <c r="K4">
        <f>LN((table_stock_prices[[#This Row],[AAPL]]-B3)/B3 + 1)</f>
        <v>2.639862765954477E-2</v>
      </c>
      <c r="L4">
        <f>LN((table_stock_prices[[#This Row],[AMZN]]-C3)/C3 + 1)</f>
        <v>5.6086824581457764E-2</v>
      </c>
      <c r="M4">
        <f>LN((table_stock_prices[[#This Row],[FB]]-D3)/D3 + 1)</f>
        <v>2.8965503997753151E-2</v>
      </c>
      <c r="N4">
        <f>LN((table_stock_prices[[#This Row],[GOOG]]-E3)/E3 + 1)</f>
        <v>2.0943827854356292E-2</v>
      </c>
      <c r="O4">
        <f>LN((table_stock_prices[[#This Row],[MSFT]]-F3)/F3 + 1)</f>
        <v>2.1297811922220342E-2</v>
      </c>
      <c r="P4">
        <f>LN((table_stock_prices[[#This Row],[NDX]]-G3)/G3 + 1)</f>
        <v>2.5037114168264134E-2</v>
      </c>
      <c r="Q4">
        <f>LN((table_stock_prices[[#This Row],[NFLX]]-H3)/H3 + 1)</f>
        <v>3.4864971492060935E-2</v>
      </c>
      <c r="R4">
        <f>LN((table_stock_prices[[#This Row],[NVDA]]-I3)/I3 + 1)</f>
        <v>2.3341161955899425E-2</v>
      </c>
      <c r="S4">
        <f>LN((table_stock_prices[[#This Row],[SPX]]-J3)/J3 + 1)</f>
        <v>1.5756943165826313E-2</v>
      </c>
      <c r="T4">
        <f>YEAR(table_stock_prices[[#This Row],[date]])</f>
        <v>2020</v>
      </c>
    </row>
    <row r="5" spans="1:20" x14ac:dyDescent="0.25">
      <c r="A5" s="1">
        <v>44019</v>
      </c>
      <c r="B5">
        <v>93.172499999999999</v>
      </c>
      <c r="C5">
        <v>150.00601</v>
      </c>
      <c r="D5">
        <v>240.86</v>
      </c>
      <c r="E5">
        <v>74.259</v>
      </c>
      <c r="F5">
        <v>208.25</v>
      </c>
      <c r="G5">
        <v>10524</v>
      </c>
      <c r="H5">
        <v>493.16</v>
      </c>
      <c r="I5">
        <v>98.717500000000001</v>
      </c>
      <c r="J5">
        <v>3145.32</v>
      </c>
      <c r="K5">
        <f>LN((table_stock_prices[[#This Row],[AAPL]]-B4)/B4 + 1)</f>
        <v>-3.1076725522293748E-3</v>
      </c>
      <c r="L5">
        <f>LN((table_stock_prices[[#This Row],[AMZN]]-C4)/C4 + 1)</f>
        <v>-1.8794773014549543E-2</v>
      </c>
      <c r="M5">
        <f>LN((table_stock_prices[[#This Row],[FB]]-D4)/D4 + 1)</f>
        <v>2.4109418503733028E-3</v>
      </c>
      <c r="N5">
        <f>LN((table_stock_prices[[#This Row],[GOOG]]-E4)/E4 + 1)</f>
        <v>-7.0582941662012582E-3</v>
      </c>
      <c r="O5">
        <f>LN((table_stock_prices[[#This Row],[MSFT]]-F4)/F4 + 1)</f>
        <v>-1.1696039763191187E-2</v>
      </c>
      <c r="P5">
        <f>LN((table_stock_prices[[#This Row],[NDX]]-G4)/G4 + 1)</f>
        <v>-7.5823556078881893E-3</v>
      </c>
      <c r="Q5">
        <f>LN((table_stock_prices[[#This Row],[NFLX]]-H4)/H4 + 1)</f>
        <v>-1.317162819487351E-3</v>
      </c>
      <c r="R5">
        <f>LN((table_stock_prices[[#This Row],[NVDA]]-I4)/I4 + 1)</f>
        <v>3.2976540461494654E-3</v>
      </c>
      <c r="S5">
        <f>LN((table_stock_prices[[#This Row],[SPX]]-J4)/J4 + 1)</f>
        <v>-1.0877508816987262E-2</v>
      </c>
      <c r="T5">
        <f>YEAR(table_stock_prices[[#This Row],[date]])</f>
        <v>2020</v>
      </c>
    </row>
    <row r="6" spans="1:20" x14ac:dyDescent="0.25">
      <c r="A6" s="1">
        <v>44020</v>
      </c>
      <c r="B6">
        <v>95.342500000000001</v>
      </c>
      <c r="C6">
        <v>154.05551</v>
      </c>
      <c r="D6">
        <v>243.58</v>
      </c>
      <c r="E6">
        <v>74.8</v>
      </c>
      <c r="F6">
        <v>212.83</v>
      </c>
      <c r="G6">
        <v>10666.7</v>
      </c>
      <c r="H6">
        <v>502.78</v>
      </c>
      <c r="I6">
        <v>102.16</v>
      </c>
      <c r="J6">
        <v>3169.94</v>
      </c>
      <c r="K6">
        <f>LN((table_stock_prices[[#This Row],[AAPL]]-B5)/B5 + 1)</f>
        <v>2.3023057601607385E-2</v>
      </c>
      <c r="L6">
        <f>LN((table_stock_prices[[#This Row],[AMZN]]-C5)/C5 + 1)</f>
        <v>2.6637632050675833E-2</v>
      </c>
      <c r="M6">
        <f>LN((table_stock_prices[[#This Row],[FB]]-D5)/D5 + 1)</f>
        <v>1.1229578826630686E-2</v>
      </c>
      <c r="N6">
        <f>LN((table_stock_prices[[#This Row],[GOOG]]-E5)/E5 + 1)</f>
        <v>7.2589025220060055E-3</v>
      </c>
      <c r="O6">
        <f>LN((table_stock_prices[[#This Row],[MSFT]]-F5)/F5 + 1)</f>
        <v>2.1754443927760391E-2</v>
      </c>
      <c r="P6">
        <f>LN((table_stock_prices[[#This Row],[NDX]]-G5)/G5 + 1)</f>
        <v>1.346837594868785E-2</v>
      </c>
      <c r="Q6">
        <f>LN((table_stock_prices[[#This Row],[NFLX]]-H5)/H5 + 1)</f>
        <v>1.9319033677190161E-2</v>
      </c>
      <c r="R6">
        <f>LN((table_stock_prices[[#This Row],[NVDA]]-I5)/I5 + 1)</f>
        <v>3.4277976036976486E-2</v>
      </c>
      <c r="S6">
        <f>LN((table_stock_prices[[#This Row],[SPX]]-J5)/J5 + 1)</f>
        <v>7.7970264812917862E-3</v>
      </c>
      <c r="T6">
        <f>YEAR(table_stock_prices[[#This Row],[date]])</f>
        <v>2020</v>
      </c>
    </row>
    <row r="7" spans="1:20" x14ac:dyDescent="0.25">
      <c r="A7" s="1">
        <v>44021</v>
      </c>
      <c r="B7">
        <v>95.682500000000005</v>
      </c>
      <c r="C7">
        <v>159.13149999999999</v>
      </c>
      <c r="D7">
        <v>244.5</v>
      </c>
      <c r="E7">
        <v>75.549499999999995</v>
      </c>
      <c r="F7">
        <v>214.32</v>
      </c>
      <c r="G7">
        <v>10754.6</v>
      </c>
      <c r="H7">
        <v>507.76</v>
      </c>
      <c r="I7">
        <v>105.09</v>
      </c>
      <c r="J7">
        <v>3152.05</v>
      </c>
      <c r="K7">
        <f>LN((table_stock_prices[[#This Row],[AAPL]]-B6)/B6 + 1)</f>
        <v>3.5597472481012906E-3</v>
      </c>
      <c r="L7">
        <f>LN((table_stock_prices[[#This Row],[AMZN]]-C6)/C6 + 1)</f>
        <v>3.2417912421977849E-2</v>
      </c>
      <c r="M7">
        <f>LN((table_stock_prices[[#This Row],[FB]]-D6)/D6 + 1)</f>
        <v>3.7698782559621911E-3</v>
      </c>
      <c r="N7">
        <f>LN((table_stock_prices[[#This Row],[GOOG]]-E6)/E6 + 1)</f>
        <v>9.9701855827307641E-3</v>
      </c>
      <c r="O7">
        <f>LN((table_stock_prices[[#This Row],[MSFT]]-F6)/F6 + 1)</f>
        <v>6.9765002616409182E-3</v>
      </c>
      <c r="P7">
        <f>LN((table_stock_prices[[#This Row],[NDX]]-G6)/G6 + 1)</f>
        <v>8.2068308976004159E-3</v>
      </c>
      <c r="Q7">
        <f>LN((table_stock_prices[[#This Row],[NFLX]]-H6)/H6 + 1)</f>
        <v>9.8561963206725573E-3</v>
      </c>
      <c r="R7">
        <f>LN((table_stock_prices[[#This Row],[NVDA]]-I6)/I6 + 1)</f>
        <v>2.8276914153221311E-2</v>
      </c>
      <c r="S7">
        <f>LN((table_stock_prices[[#This Row],[SPX]]-J6)/J6 + 1)</f>
        <v>-5.6596254512879147E-3</v>
      </c>
      <c r="T7">
        <f>YEAR(table_stock_prices[[#This Row],[date]])</f>
        <v>2020</v>
      </c>
    </row>
    <row r="8" spans="1:20" x14ac:dyDescent="0.25">
      <c r="A8" s="1">
        <v>44022</v>
      </c>
      <c r="B8">
        <v>95.92</v>
      </c>
      <c r="C8">
        <v>160</v>
      </c>
      <c r="D8">
        <v>245.07</v>
      </c>
      <c r="E8">
        <v>77.087000000000003</v>
      </c>
      <c r="F8">
        <v>213.67</v>
      </c>
      <c r="G8">
        <v>10836.3</v>
      </c>
      <c r="H8">
        <v>548.73</v>
      </c>
      <c r="I8">
        <v>104.7925</v>
      </c>
      <c r="J8">
        <v>3185.04</v>
      </c>
      <c r="K8">
        <f>LN((table_stock_prices[[#This Row],[AAPL]]-B7)/B7 + 1)</f>
        <v>2.4790920957454355E-3</v>
      </c>
      <c r="L8">
        <f>LN((table_stock_prices[[#This Row],[AMZN]]-C7)/C7 + 1)</f>
        <v>5.442910800898421E-3</v>
      </c>
      <c r="M8">
        <f>LN((table_stock_prices[[#This Row],[FB]]-D7)/D7 + 1)</f>
        <v>2.3285751069608389E-3</v>
      </c>
      <c r="N8">
        <f>LN((table_stock_prices[[#This Row],[GOOG]]-E7)/E7 + 1)</f>
        <v>2.0146583597529379E-2</v>
      </c>
      <c r="O8">
        <f>LN((table_stock_prices[[#This Row],[MSFT]]-F7)/F7 + 1)</f>
        <v>-3.0374564814564737E-3</v>
      </c>
      <c r="P8">
        <f>LN((table_stock_prices[[#This Row],[NDX]]-G7)/G7 + 1)</f>
        <v>7.5680393080797097E-3</v>
      </c>
      <c r="Q8">
        <f>LN((table_stock_prices[[#This Row],[NFLX]]-H7)/H7 + 1)</f>
        <v>7.7597622257729412E-2</v>
      </c>
      <c r="R8">
        <f>LN((table_stock_prices[[#This Row],[NVDA]]-I7)/I7 + 1)</f>
        <v>-2.8349214369481329E-3</v>
      </c>
      <c r="S8">
        <f>LN((table_stock_prices[[#This Row],[SPX]]-J7)/J7 + 1)</f>
        <v>1.0411813000986475E-2</v>
      </c>
      <c r="T8">
        <f>YEAR(table_stock_prices[[#This Row],[date]])</f>
        <v>2020</v>
      </c>
    </row>
    <row r="9" spans="1:20" x14ac:dyDescent="0.25">
      <c r="A9" s="1">
        <v>44025</v>
      </c>
      <c r="B9">
        <v>95.477500000000006</v>
      </c>
      <c r="C9">
        <v>155.19999999999999</v>
      </c>
      <c r="D9">
        <v>239</v>
      </c>
      <c r="E9">
        <v>75.566990000000004</v>
      </c>
      <c r="F9">
        <v>207.07</v>
      </c>
      <c r="G9">
        <v>10602.2</v>
      </c>
      <c r="H9">
        <v>525.5</v>
      </c>
      <c r="I9">
        <v>100.52249999999999</v>
      </c>
      <c r="J9">
        <v>3155.22</v>
      </c>
      <c r="K9">
        <f>LN((table_stock_prices[[#This Row],[AAPL]]-B8)/B8 + 1)</f>
        <v>-4.6238930853484649E-3</v>
      </c>
      <c r="L9">
        <f>LN((table_stock_prices[[#This Row],[AMZN]]-C8)/C8 + 1)</f>
        <v>-3.0459207484708574E-2</v>
      </c>
      <c r="M9">
        <f>LN((table_stock_prices[[#This Row],[FB]]-D8)/D8 + 1)</f>
        <v>-2.508033209037697E-2</v>
      </c>
      <c r="N9">
        <f>LN((table_stock_prices[[#This Row],[GOOG]]-E8)/E8 + 1)</f>
        <v>-1.9915106541939929E-2</v>
      </c>
      <c r="O9">
        <f>LN((table_stock_prices[[#This Row],[MSFT]]-F8)/F8 + 1)</f>
        <v>-3.1375868402963358E-2</v>
      </c>
      <c r="P9">
        <f>LN((table_stock_prices[[#This Row],[NDX]]-G8)/G8 + 1)</f>
        <v>-2.1840082579515582E-2</v>
      </c>
      <c r="Q9">
        <f>LN((table_stock_prices[[#This Row],[NFLX]]-H8)/H8 + 1)</f>
        <v>-4.3256326938938328E-2</v>
      </c>
      <c r="R9">
        <f>LN((table_stock_prices[[#This Row],[NVDA]]-I8)/I8 + 1)</f>
        <v>-4.1600621401932714E-2</v>
      </c>
      <c r="S9">
        <f>LN((table_stock_prices[[#This Row],[SPX]]-J8)/J8 + 1)</f>
        <v>-9.4066236664834702E-3</v>
      </c>
      <c r="T9">
        <f>YEAR(table_stock_prices[[#This Row],[date]])</f>
        <v>2020</v>
      </c>
    </row>
    <row r="10" spans="1:20" x14ac:dyDescent="0.25">
      <c r="A10" s="1">
        <v>44026</v>
      </c>
      <c r="B10">
        <v>97.057500000000005</v>
      </c>
      <c r="C10">
        <v>154.19999999999999</v>
      </c>
      <c r="D10">
        <v>239.73</v>
      </c>
      <c r="E10">
        <v>76.028999999999996</v>
      </c>
      <c r="F10">
        <v>208.35</v>
      </c>
      <c r="G10">
        <v>10689.5</v>
      </c>
      <c r="H10">
        <v>524.88</v>
      </c>
      <c r="I10">
        <v>103.77</v>
      </c>
      <c r="J10">
        <v>3197.52</v>
      </c>
      <c r="K10">
        <f>LN((table_stock_prices[[#This Row],[AAPL]]-B9)/B9 + 1)</f>
        <v>1.6412968747887519E-2</v>
      </c>
      <c r="L10">
        <f>LN((table_stock_prices[[#This Row],[AMZN]]-C9)/C9 + 1)</f>
        <v>-6.4641466198892376E-3</v>
      </c>
      <c r="M10">
        <f>LN((table_stock_prices[[#This Row],[FB]]-D9)/D9 + 1)</f>
        <v>3.0497381229703372E-3</v>
      </c>
      <c r="N10">
        <f>LN((table_stock_prices[[#This Row],[GOOG]]-E9)/E9 + 1)</f>
        <v>6.0952988322155012E-3</v>
      </c>
      <c r="O10">
        <f>LN((table_stock_prices[[#This Row],[MSFT]]-F9)/F9 + 1)</f>
        <v>6.1624575165289694E-3</v>
      </c>
      <c r="P10">
        <f>LN((table_stock_prices[[#This Row],[NDX]]-G9)/G9 + 1)</f>
        <v>8.2004245054270643E-3</v>
      </c>
      <c r="Q10">
        <f>LN((table_stock_prices[[#This Row],[NFLX]]-H9)/H9 + 1)</f>
        <v>-1.1805252803837806E-3</v>
      </c>
      <c r="R10">
        <f>LN((table_stock_prices[[#This Row],[NVDA]]-I9)/I9 + 1)</f>
        <v>3.179532857856273E-2</v>
      </c>
      <c r="S10">
        <f>LN((table_stock_prices[[#This Row],[SPX]]-J9)/J9 + 1)</f>
        <v>1.3317285189446137E-2</v>
      </c>
      <c r="T10">
        <f>YEAR(table_stock_prices[[#This Row],[date]])</f>
        <v>2020</v>
      </c>
    </row>
    <row r="11" spans="1:20" x14ac:dyDescent="0.25">
      <c r="A11" s="1">
        <v>44027</v>
      </c>
      <c r="B11">
        <v>97.724999999999994</v>
      </c>
      <c r="C11">
        <v>150.44351</v>
      </c>
      <c r="D11">
        <v>240.28</v>
      </c>
      <c r="E11">
        <v>75.682000000000002</v>
      </c>
      <c r="F11">
        <v>208.04</v>
      </c>
      <c r="G11">
        <v>10701.7</v>
      </c>
      <c r="H11">
        <v>523.26</v>
      </c>
      <c r="I11">
        <v>102.27249999999999</v>
      </c>
      <c r="J11">
        <v>3226.56</v>
      </c>
      <c r="K11">
        <f>LN((table_stock_prices[[#This Row],[AAPL]]-B10)/B10 + 1)</f>
        <v>6.853825297220578E-3</v>
      </c>
      <c r="L11">
        <f>LN((table_stock_prices[[#This Row],[AMZN]]-C10)/C10 + 1)</f>
        <v>-2.4662796238514906E-2</v>
      </c>
      <c r="M11">
        <f>LN((table_stock_prices[[#This Row],[FB]]-D10)/D10 + 1)</f>
        <v>2.2916199274797032E-3</v>
      </c>
      <c r="N11">
        <f>LN((table_stock_prices[[#This Row],[GOOG]]-E10)/E10 + 1)</f>
        <v>-4.574494995222206E-3</v>
      </c>
      <c r="O11">
        <f>LN((table_stock_prices[[#This Row],[MSFT]]-F10)/F10 + 1)</f>
        <v>-1.4889889635907637E-3</v>
      </c>
      <c r="P11">
        <f>LN((table_stock_prices[[#This Row],[NDX]]-G10)/G10 + 1)</f>
        <v>1.1406560943549317E-3</v>
      </c>
      <c r="Q11">
        <f>LN((table_stock_prices[[#This Row],[NFLX]]-H10)/H10 + 1)</f>
        <v>-3.0911925696728579E-3</v>
      </c>
      <c r="R11">
        <f>LN((table_stock_prices[[#This Row],[NVDA]]-I10)/I10 + 1)</f>
        <v>-1.453609200172847E-2</v>
      </c>
      <c r="S11">
        <f>LN((table_stock_prices[[#This Row],[SPX]]-J10)/J10 + 1)</f>
        <v>9.0410448847842075E-3</v>
      </c>
      <c r="T11">
        <f>YEAR(table_stock_prices[[#This Row],[date]])</f>
        <v>2020</v>
      </c>
    </row>
    <row r="12" spans="1:20" x14ac:dyDescent="0.25">
      <c r="A12" s="1">
        <v>44028</v>
      </c>
      <c r="B12">
        <v>96.522499999999994</v>
      </c>
      <c r="C12">
        <v>149.995</v>
      </c>
      <c r="D12">
        <v>240.93</v>
      </c>
      <c r="E12">
        <v>75.900000000000006</v>
      </c>
      <c r="F12">
        <v>203.92</v>
      </c>
      <c r="G12">
        <v>10626.5</v>
      </c>
      <c r="H12">
        <v>527.39</v>
      </c>
      <c r="I12">
        <v>101.3475</v>
      </c>
      <c r="J12">
        <v>3215.57</v>
      </c>
      <c r="K12">
        <f>LN((table_stock_prices[[#This Row],[AAPL]]-B11)/B11 + 1)</f>
        <v>-1.2381269890029981E-2</v>
      </c>
      <c r="L12">
        <f>LN((table_stock_prices[[#This Row],[AMZN]]-C11)/C11 + 1)</f>
        <v>-2.9857046833596237E-3</v>
      </c>
      <c r="M12">
        <f>LN((table_stock_prices[[#This Row],[FB]]-D11)/D11 + 1)</f>
        <v>2.7015248865199736E-3</v>
      </c>
      <c r="N12">
        <f>LN((table_stock_prices[[#This Row],[GOOG]]-E11)/E11 + 1)</f>
        <v>2.8763329458393562E-3</v>
      </c>
      <c r="O12">
        <f>LN((table_stock_prices[[#This Row],[MSFT]]-F11)/F11 + 1)</f>
        <v>-2.000260883701175E-2</v>
      </c>
      <c r="P12">
        <f>LN((table_stock_prices[[#This Row],[NDX]]-G11)/G11 + 1)</f>
        <v>-7.0517260360718264E-3</v>
      </c>
      <c r="Q12">
        <f>LN((table_stock_prices[[#This Row],[NFLX]]-H11)/H11 + 1)</f>
        <v>7.8618403320135141E-3</v>
      </c>
      <c r="R12">
        <f>LN((table_stock_prices[[#This Row],[NVDA]]-I11)/I11 + 1)</f>
        <v>-9.0856140172447669E-3</v>
      </c>
      <c r="S12">
        <f>LN((table_stock_prices[[#This Row],[SPX]]-J11)/J11 + 1)</f>
        <v>-3.4119183131618158E-3</v>
      </c>
      <c r="T12">
        <f>YEAR(table_stock_prices[[#This Row],[date]])</f>
        <v>2020</v>
      </c>
    </row>
    <row r="13" spans="1:20" x14ac:dyDescent="0.25">
      <c r="A13" s="1">
        <v>44029</v>
      </c>
      <c r="B13">
        <v>96.327500000000001</v>
      </c>
      <c r="C13">
        <v>148.0985</v>
      </c>
      <c r="D13">
        <v>242.03</v>
      </c>
      <c r="E13">
        <v>75.777503999999993</v>
      </c>
      <c r="F13">
        <v>202.88</v>
      </c>
      <c r="G13">
        <v>10645.2</v>
      </c>
      <c r="H13">
        <v>492.99</v>
      </c>
      <c r="I13">
        <v>102.015</v>
      </c>
      <c r="J13">
        <v>3224.73</v>
      </c>
      <c r="K13">
        <f>LN((table_stock_prices[[#This Row],[AAPL]]-B12)/B12 + 1)</f>
        <v>-2.0222978113292392E-3</v>
      </c>
      <c r="L13">
        <f>LN((table_stock_prices[[#This Row],[AMZN]]-C12)/C12 + 1)</f>
        <v>-1.2724367276587762E-2</v>
      </c>
      <c r="M13">
        <f>LN((table_stock_prices[[#This Row],[FB]]-D12)/D12 + 1)</f>
        <v>4.5552505470882786E-3</v>
      </c>
      <c r="N13">
        <f>LN((table_stock_prices[[#This Row],[GOOG]]-E12)/E12 + 1)</f>
        <v>-1.6152168040940876E-3</v>
      </c>
      <c r="O13">
        <f>LN((table_stock_prices[[#This Row],[MSFT]]-F12)/F12 + 1)</f>
        <v>-5.1130888189988323E-3</v>
      </c>
      <c r="P13">
        <f>LN((table_stock_prices[[#This Row],[NDX]]-G12)/G12 + 1)</f>
        <v>1.7582050157959673E-3</v>
      </c>
      <c r="Q13">
        <f>LN((table_stock_prices[[#This Row],[NFLX]]-H12)/H12 + 1)</f>
        <v>-6.7451422937654493E-2</v>
      </c>
      <c r="R13">
        <f>LN((table_stock_prices[[#This Row],[NVDA]]-I12)/I12 + 1)</f>
        <v>6.5646556974978659E-3</v>
      </c>
      <c r="S13">
        <f>LN((table_stock_prices[[#This Row],[SPX]]-J12)/J12 + 1)</f>
        <v>2.8445899031588197E-3</v>
      </c>
      <c r="T13">
        <f>YEAR(table_stock_prices[[#This Row],[date]])</f>
        <v>2020</v>
      </c>
    </row>
    <row r="14" spans="1:20" x14ac:dyDescent="0.25">
      <c r="A14" s="1">
        <v>44032</v>
      </c>
      <c r="B14">
        <v>98.357500000000002</v>
      </c>
      <c r="C14">
        <v>159.84200999999999</v>
      </c>
      <c r="D14">
        <v>245.42</v>
      </c>
      <c r="E14">
        <v>78.285995</v>
      </c>
      <c r="F14">
        <v>211.6</v>
      </c>
      <c r="G14">
        <v>10952.1</v>
      </c>
      <c r="H14">
        <v>502.41</v>
      </c>
      <c r="I14">
        <v>105.1075</v>
      </c>
      <c r="J14">
        <v>3251.84</v>
      </c>
      <c r="K14">
        <f>LN((table_stock_prices[[#This Row],[AAPL]]-B13)/B13 + 1)</f>
        <v>2.0854956211207188E-2</v>
      </c>
      <c r="L14">
        <f>LN((table_stock_prices[[#This Row],[AMZN]]-C13)/C13 + 1)</f>
        <v>7.6308296965486008E-2</v>
      </c>
      <c r="M14">
        <f>LN((table_stock_prices[[#This Row],[FB]]-D13)/D13 + 1)</f>
        <v>1.3909343132832834E-2</v>
      </c>
      <c r="N14">
        <f>LN((table_stock_prices[[#This Row],[GOOG]]-E13)/E13 + 1)</f>
        <v>3.2567256055206432E-2</v>
      </c>
      <c r="O14">
        <f>LN((table_stock_prices[[#This Row],[MSFT]]-F13)/F13 + 1)</f>
        <v>4.208302873528328E-2</v>
      </c>
      <c r="P14">
        <f>LN((table_stock_prices[[#This Row],[NDX]]-G13)/G13 + 1)</f>
        <v>2.8422132364432199E-2</v>
      </c>
      <c r="Q14">
        <f>LN((table_stock_prices[[#This Row],[NFLX]]-H13)/H13 + 1)</f>
        <v>1.8927629553188288E-2</v>
      </c>
      <c r="R14">
        <f>LN((table_stock_prices[[#This Row],[NVDA]]-I13)/I13 + 1)</f>
        <v>2.9863774650090439E-2</v>
      </c>
      <c r="S14">
        <f>LN((table_stock_prices[[#This Row],[SPX]]-J13)/J13 + 1)</f>
        <v>8.3717641704647815E-3</v>
      </c>
      <c r="T14">
        <f>YEAR(table_stock_prices[[#This Row],[date]])</f>
        <v>2020</v>
      </c>
    </row>
    <row r="15" spans="1:20" x14ac:dyDescent="0.25">
      <c r="A15" s="1">
        <v>44033</v>
      </c>
      <c r="B15">
        <v>97</v>
      </c>
      <c r="C15">
        <v>156.9145</v>
      </c>
      <c r="D15">
        <v>241.75</v>
      </c>
      <c r="E15">
        <v>77.921004999999994</v>
      </c>
      <c r="F15">
        <v>208.75</v>
      </c>
      <c r="G15">
        <v>10833.1</v>
      </c>
      <c r="H15">
        <v>490.1</v>
      </c>
      <c r="I15">
        <v>103.285</v>
      </c>
      <c r="J15">
        <v>3257.3</v>
      </c>
      <c r="K15">
        <f>LN((table_stock_prices[[#This Row],[AAPL]]-B14)/B14 + 1)</f>
        <v>-1.3897821685483569E-2</v>
      </c>
      <c r="L15">
        <f>LN((table_stock_prices[[#This Row],[AMZN]]-C14)/C14 + 1)</f>
        <v>-1.8484818876013331E-2</v>
      </c>
      <c r="M15">
        <f>LN((table_stock_prices[[#This Row],[FB]]-D14)/D14 + 1)</f>
        <v>-1.5066894214998005E-2</v>
      </c>
      <c r="N15">
        <f>LN((table_stock_prices[[#This Row],[GOOG]]-E14)/E14 + 1)</f>
        <v>-4.6731665576511391E-3</v>
      </c>
      <c r="O15">
        <f>LN((table_stock_prices[[#This Row],[MSFT]]-F14)/F14 + 1)</f>
        <v>-1.3560336253179386E-2</v>
      </c>
      <c r="P15">
        <f>LN((table_stock_prices[[#This Row],[NDX]]-G14)/G14 + 1)</f>
        <v>-1.0924956722748987E-2</v>
      </c>
      <c r="Q15">
        <f>LN((table_stock_prices[[#This Row],[NFLX]]-H14)/H14 + 1)</f>
        <v>-2.4807067498994695E-2</v>
      </c>
      <c r="R15">
        <f>LN((table_stock_prices[[#This Row],[NVDA]]-I14)/I14 + 1)</f>
        <v>-1.7491478495586188E-2</v>
      </c>
      <c r="S15">
        <f>LN((table_stock_prices[[#This Row],[SPX]]-J14)/J14 + 1)</f>
        <v>1.6776413721593887E-3</v>
      </c>
      <c r="T15">
        <f>YEAR(table_stock_prices[[#This Row],[date]])</f>
        <v>2020</v>
      </c>
    </row>
    <row r="16" spans="1:20" x14ac:dyDescent="0.25">
      <c r="A16" s="1">
        <v>44034</v>
      </c>
      <c r="B16">
        <v>97.272499999999994</v>
      </c>
      <c r="C16">
        <v>154.99549999999999</v>
      </c>
      <c r="D16">
        <v>239.87</v>
      </c>
      <c r="E16">
        <v>78.424499999999995</v>
      </c>
      <c r="F16">
        <v>211.75</v>
      </c>
      <c r="G16">
        <v>10870.8</v>
      </c>
      <c r="H16">
        <v>489.82</v>
      </c>
      <c r="I16">
        <v>104.3875</v>
      </c>
      <c r="J16">
        <v>3276.02</v>
      </c>
      <c r="K16">
        <f>LN((table_stock_prices[[#This Row],[AAPL]]-B15)/B15 + 1)</f>
        <v>2.8053397028707616E-3</v>
      </c>
      <c r="L16">
        <f>LN((table_stock_prices[[#This Row],[AMZN]]-C15)/C15 + 1)</f>
        <v>-1.230498678050157E-2</v>
      </c>
      <c r="M16">
        <f>LN((table_stock_prices[[#This Row],[FB]]-D15)/D15 + 1)</f>
        <v>-7.8070244124649746E-3</v>
      </c>
      <c r="N16">
        <f>LN((table_stock_prices[[#This Row],[GOOG]]-E15)/E15 + 1)</f>
        <v>6.4408214433616514E-3</v>
      </c>
      <c r="O16">
        <f>LN((table_stock_prices[[#This Row],[MSFT]]-F15)/F15 + 1)</f>
        <v>1.4268969801198848E-2</v>
      </c>
      <c r="P16">
        <f>LN((table_stock_prices[[#This Row],[NDX]]-G15)/G15 + 1)</f>
        <v>3.4740335070175678E-3</v>
      </c>
      <c r="Q16">
        <f>LN((table_stock_prices[[#This Row],[NFLX]]-H15)/H15 + 1)</f>
        <v>-5.7147523802005375E-4</v>
      </c>
      <c r="R16">
        <f>LN((table_stock_prices[[#This Row],[NVDA]]-I15)/I15 + 1)</f>
        <v>1.0617779029131772E-2</v>
      </c>
      <c r="S16">
        <f>LN((table_stock_prices[[#This Row],[SPX]]-J15)/J15 + 1)</f>
        <v>5.7306396229577271E-3</v>
      </c>
      <c r="T16">
        <f>YEAR(table_stock_prices[[#This Row],[date]])</f>
        <v>2020</v>
      </c>
    </row>
    <row r="17" spans="1:20" x14ac:dyDescent="0.25">
      <c r="A17" s="1">
        <v>44035</v>
      </c>
      <c r="B17">
        <v>92.844999999999999</v>
      </c>
      <c r="C17">
        <v>149.32749999999999</v>
      </c>
      <c r="D17">
        <v>232.6</v>
      </c>
      <c r="E17">
        <v>75.784003999999996</v>
      </c>
      <c r="F17">
        <v>202.54</v>
      </c>
      <c r="G17">
        <v>10580.6</v>
      </c>
      <c r="H17">
        <v>477.58</v>
      </c>
      <c r="I17">
        <v>101.2975</v>
      </c>
      <c r="J17">
        <v>3235.66</v>
      </c>
      <c r="K17">
        <f>LN((table_stock_prices[[#This Row],[AAPL]]-B16)/B16 + 1)</f>
        <v>-4.6584882153694669E-2</v>
      </c>
      <c r="L17">
        <f>LN((table_stock_prices[[#This Row],[AMZN]]-C16)/C16 + 1)</f>
        <v>-3.725420375582187E-2</v>
      </c>
      <c r="M17">
        <f>LN((table_stock_prices[[#This Row],[FB]]-D16)/D16 + 1)</f>
        <v>-3.0776869836374704E-2</v>
      </c>
      <c r="N17">
        <f>LN((table_stock_prices[[#This Row],[GOOG]]-E16)/E16 + 1)</f>
        <v>-3.4249137183585507E-2</v>
      </c>
      <c r="O17">
        <f>LN((table_stock_prices[[#This Row],[MSFT]]-F16)/F16 + 1)</f>
        <v>-4.4468935628024821E-2</v>
      </c>
      <c r="P17">
        <f>LN((table_stock_prices[[#This Row],[NDX]]-G16)/G16 + 1)</f>
        <v>-2.7058159883899893E-2</v>
      </c>
      <c r="Q17">
        <f>LN((table_stock_prices[[#This Row],[NFLX]]-H16)/H16 + 1)</f>
        <v>-2.5306291522816771E-2</v>
      </c>
      <c r="R17">
        <f>LN((table_stock_prices[[#This Row],[NVDA]]-I16)/I16 + 1)</f>
        <v>-3.0048204700025789E-2</v>
      </c>
      <c r="S17">
        <f>LN((table_stock_prices[[#This Row],[SPX]]-J16)/J16 + 1)</f>
        <v>-1.2396345287241563E-2</v>
      </c>
      <c r="T17">
        <f>YEAR(table_stock_prices[[#This Row],[date]])</f>
        <v>2020</v>
      </c>
    </row>
    <row r="18" spans="1:20" x14ac:dyDescent="0.25">
      <c r="A18" s="1">
        <v>44036</v>
      </c>
      <c r="B18">
        <v>92.614999999999995</v>
      </c>
      <c r="C18">
        <v>150.44550000000001</v>
      </c>
      <c r="D18">
        <v>230.71</v>
      </c>
      <c r="E18">
        <v>75.593506000000005</v>
      </c>
      <c r="F18">
        <v>201.3</v>
      </c>
      <c r="G18">
        <v>10483.1</v>
      </c>
      <c r="H18">
        <v>480.45</v>
      </c>
      <c r="I18">
        <v>101.94499999999999</v>
      </c>
      <c r="J18">
        <v>3215.63</v>
      </c>
      <c r="K18">
        <f>LN((table_stock_prices[[#This Row],[AAPL]]-B17)/B17 + 1)</f>
        <v>-2.4803204778725985E-3</v>
      </c>
      <c r="L18">
        <f>LN((table_stock_prices[[#This Row],[AMZN]]-C17)/C17 + 1)</f>
        <v>7.4590118756247929E-3</v>
      </c>
      <c r="M18">
        <f>LN((table_stock_prices[[#This Row],[FB]]-D17)/D17 + 1)</f>
        <v>-8.1587295070468611E-3</v>
      </c>
      <c r="N18">
        <f>LN((table_stock_prices[[#This Row],[GOOG]]-E17)/E17 + 1)</f>
        <v>-2.5168613298045752E-3</v>
      </c>
      <c r="O18">
        <f>LN((table_stock_prices[[#This Row],[MSFT]]-F17)/F17 + 1)</f>
        <v>-6.1410652583930381E-3</v>
      </c>
      <c r="P18">
        <f>LN((table_stock_prices[[#This Row],[NDX]]-G17)/G17 + 1)</f>
        <v>-9.2576989182377792E-3</v>
      </c>
      <c r="Q18">
        <f>LN((table_stock_prices[[#This Row],[NFLX]]-H17)/H17 + 1)</f>
        <v>5.991479568611912E-3</v>
      </c>
      <c r="R18">
        <f>LN((table_stock_prices[[#This Row],[NVDA]]-I17)/I17 + 1)</f>
        <v>6.371720389615399E-3</v>
      </c>
      <c r="S18">
        <f>LN((table_stock_prices[[#This Row],[SPX]]-J17)/J17 + 1)</f>
        <v>-6.2096307443050324E-3</v>
      </c>
      <c r="T18">
        <f>YEAR(table_stock_prices[[#This Row],[date]])</f>
        <v>2020</v>
      </c>
    </row>
    <row r="19" spans="1:20" x14ac:dyDescent="0.25">
      <c r="A19" s="1">
        <v>44039</v>
      </c>
      <c r="B19">
        <v>94.81</v>
      </c>
      <c r="C19">
        <v>152.76050000000001</v>
      </c>
      <c r="D19">
        <v>233.5</v>
      </c>
      <c r="E19">
        <v>76.509995000000004</v>
      </c>
      <c r="F19">
        <v>203.85</v>
      </c>
      <c r="G19">
        <v>10674.4</v>
      </c>
      <c r="H19">
        <v>495.65</v>
      </c>
      <c r="I19">
        <v>104.215</v>
      </c>
      <c r="J19">
        <v>3239.41</v>
      </c>
      <c r="K19">
        <f>LN((table_stock_prices[[#This Row],[AAPL]]-B18)/B18 + 1)</f>
        <v>2.34237733551814E-2</v>
      </c>
      <c r="L19">
        <f>LN((table_stock_prices[[#This Row],[AMZN]]-C18)/C18 + 1)</f>
        <v>1.5270443100561594E-2</v>
      </c>
      <c r="M19">
        <f>LN((table_stock_prices[[#This Row],[FB]]-D18)/D18 + 1)</f>
        <v>1.2020566531434769E-2</v>
      </c>
      <c r="N19">
        <f>LN((table_stock_prices[[#This Row],[GOOG]]-E18)/E18 + 1)</f>
        <v>1.2051005867806826E-2</v>
      </c>
      <c r="O19">
        <f>LN((table_stock_prices[[#This Row],[MSFT]]-F18)/F18 + 1)</f>
        <v>1.2588096619516534E-2</v>
      </c>
      <c r="P19">
        <f>LN((table_stock_prices[[#This Row],[NDX]]-G18)/G18 + 1)</f>
        <v>1.808391476710626E-2</v>
      </c>
      <c r="Q19">
        <f>LN((table_stock_prices[[#This Row],[NFLX]]-H18)/H18 + 1)</f>
        <v>3.1146867755629543E-2</v>
      </c>
      <c r="R19">
        <f>LN((table_stock_prices[[#This Row],[NVDA]]-I18)/I18 + 1)</f>
        <v>2.2022620724696598E-2</v>
      </c>
      <c r="S19">
        <f>LN((table_stock_prices[[#This Row],[SPX]]-J18)/J18 + 1)</f>
        <v>7.3679195100667611E-3</v>
      </c>
      <c r="T19">
        <f>YEAR(table_stock_prices[[#This Row],[date]])</f>
        <v>2020</v>
      </c>
    </row>
    <row r="20" spans="1:20" x14ac:dyDescent="0.25">
      <c r="A20" s="1">
        <v>44040</v>
      </c>
      <c r="B20">
        <v>93.252499999999998</v>
      </c>
      <c r="C20">
        <v>150.01651000000001</v>
      </c>
      <c r="D20">
        <v>230.12</v>
      </c>
      <c r="E20">
        <v>75.017005999999995</v>
      </c>
      <c r="F20">
        <v>202.02</v>
      </c>
      <c r="G20">
        <v>10532.5</v>
      </c>
      <c r="H20">
        <v>488.51</v>
      </c>
      <c r="I20">
        <v>102.155</v>
      </c>
      <c r="J20">
        <v>3218.44</v>
      </c>
      <c r="K20">
        <f>LN((table_stock_prices[[#This Row],[AAPL]]-B19)/B19 + 1)</f>
        <v>-1.6564021113840633E-2</v>
      </c>
      <c r="L20">
        <f>LN((table_stock_prices[[#This Row],[AMZN]]-C19)/C19 + 1)</f>
        <v>-1.8125980754071E-2</v>
      </c>
      <c r="M20">
        <f>LN((table_stock_prices[[#This Row],[FB]]-D19)/D19 + 1)</f>
        <v>-1.4581165113859327E-2</v>
      </c>
      <c r="N20">
        <f>LN((table_stock_prices[[#This Row],[GOOG]]-E19)/E19 + 1)</f>
        <v>-1.9706551392986944E-2</v>
      </c>
      <c r="O20">
        <f>LN((table_stock_prices[[#This Row],[MSFT]]-F19)/F19 + 1)</f>
        <v>-9.0177268642242549E-3</v>
      </c>
      <c r="P20">
        <f>LN((table_stock_prices[[#This Row],[NDX]]-G19)/G19 + 1)</f>
        <v>-1.3382636575039254E-2</v>
      </c>
      <c r="Q20">
        <f>LN((table_stock_prices[[#This Row],[NFLX]]-H19)/H19 + 1)</f>
        <v>-1.4510090376525021E-2</v>
      </c>
      <c r="R20">
        <f>LN((table_stock_prices[[#This Row],[NVDA]]-I19)/I19 + 1)</f>
        <v>-1.9964805201858785E-2</v>
      </c>
      <c r="S20">
        <f>LN((table_stock_prices[[#This Row],[SPX]]-J19)/J19 + 1)</f>
        <v>-6.4944443446863422E-3</v>
      </c>
      <c r="T20">
        <f>YEAR(table_stock_prices[[#This Row],[date]])</f>
        <v>2020</v>
      </c>
    </row>
    <row r="21" spans="1:20" x14ac:dyDescent="0.25">
      <c r="A21" s="1">
        <v>44041</v>
      </c>
      <c r="B21">
        <v>95.04</v>
      </c>
      <c r="C21">
        <v>151.6765</v>
      </c>
      <c r="D21">
        <v>233.29</v>
      </c>
      <c r="E21">
        <v>76.100999999999999</v>
      </c>
      <c r="F21">
        <v>204.06</v>
      </c>
      <c r="G21">
        <v>10663</v>
      </c>
      <c r="H21">
        <v>484.48</v>
      </c>
      <c r="I21">
        <v>104.655</v>
      </c>
      <c r="J21">
        <v>3258.44</v>
      </c>
      <c r="K21">
        <f>LN((table_stock_prices[[#This Row],[AAPL]]-B20)/B20 + 1)</f>
        <v>1.8986987798307715E-2</v>
      </c>
      <c r="L21">
        <f>LN((table_stock_prices[[#This Row],[AMZN]]-C20)/C20 + 1)</f>
        <v>1.1004608639936185E-2</v>
      </c>
      <c r="M21">
        <f>LN((table_stock_prices[[#This Row],[FB]]-D20)/D20 + 1)</f>
        <v>1.3681402847454699E-2</v>
      </c>
      <c r="N21">
        <f>LN((table_stock_prices[[#This Row],[GOOG]]-E20)/E20 + 1)</f>
        <v>1.4346570885934027E-2</v>
      </c>
      <c r="O21">
        <f>LN((table_stock_prices[[#This Row],[MSFT]]-F20)/F20 + 1)</f>
        <v>1.0047365846121018E-2</v>
      </c>
      <c r="P21">
        <f>LN((table_stock_prices[[#This Row],[NDX]]-G20)/G20 + 1)</f>
        <v>1.2314090165007958E-2</v>
      </c>
      <c r="Q21">
        <f>LN((table_stock_prices[[#This Row],[NFLX]]-H20)/H20 + 1)</f>
        <v>-8.2837912933520896E-3</v>
      </c>
      <c r="R21">
        <f>LN((table_stock_prices[[#This Row],[NVDA]]-I20)/I20 + 1)</f>
        <v>2.417795836753437E-2</v>
      </c>
      <c r="S21">
        <f>LN((table_stock_prices[[#This Row],[SPX]]-J20)/J20 + 1)</f>
        <v>1.2351783128253628E-2</v>
      </c>
      <c r="T21">
        <f>YEAR(table_stock_prices[[#This Row],[date]])</f>
        <v>2020</v>
      </c>
    </row>
    <row r="22" spans="1:20" x14ac:dyDescent="0.25">
      <c r="A22" s="1">
        <v>44042</v>
      </c>
      <c r="B22">
        <v>96.19</v>
      </c>
      <c r="C22">
        <v>152.59399999999999</v>
      </c>
      <c r="D22">
        <v>234.5</v>
      </c>
      <c r="E22">
        <v>76.572495000000004</v>
      </c>
      <c r="F22">
        <v>203.9</v>
      </c>
      <c r="G22">
        <v>10715.5</v>
      </c>
      <c r="H22">
        <v>485.8</v>
      </c>
      <c r="I22">
        <v>106.14</v>
      </c>
      <c r="J22">
        <v>3246.22</v>
      </c>
      <c r="K22">
        <f>LN((table_stock_prices[[#This Row],[AAPL]]-B21)/B21 + 1)</f>
        <v>1.2027546550189306E-2</v>
      </c>
      <c r="L22">
        <f>LN((table_stock_prices[[#This Row],[AMZN]]-C21)/C21 + 1)</f>
        <v>6.0308362517120569E-3</v>
      </c>
      <c r="M22">
        <f>LN((table_stock_prices[[#This Row],[FB]]-D21)/D21 + 1)</f>
        <v>5.1732730437867181E-3</v>
      </c>
      <c r="N22">
        <f>LN((table_stock_prices[[#This Row],[GOOG]]-E21)/E21 + 1)</f>
        <v>6.1765337715407008E-3</v>
      </c>
      <c r="O22">
        <f>LN((table_stock_prices[[#This Row],[MSFT]]-F21)/F21 + 1)</f>
        <v>-7.843906667496139E-4</v>
      </c>
      <c r="P22">
        <f>LN((table_stock_prices[[#This Row],[NDX]]-G21)/G21 + 1)</f>
        <v>4.9114863565509186E-3</v>
      </c>
      <c r="Q22">
        <f>LN((table_stock_prices[[#This Row],[NFLX]]-H21)/H21 + 1)</f>
        <v>2.7208657590428492E-3</v>
      </c>
      <c r="R22">
        <f>LN((table_stock_prices[[#This Row],[NVDA]]-I21)/I21 + 1)</f>
        <v>1.4089751340439279E-2</v>
      </c>
      <c r="S22">
        <f>LN((table_stock_prices[[#This Row],[SPX]]-J21)/J21 + 1)</f>
        <v>-3.7573107206831397E-3</v>
      </c>
      <c r="T22">
        <f>YEAR(table_stock_prices[[#This Row],[date]])</f>
        <v>2020</v>
      </c>
    </row>
    <row r="23" spans="1:20" x14ac:dyDescent="0.25">
      <c r="A23" s="1">
        <v>44043</v>
      </c>
      <c r="B23">
        <v>106.26</v>
      </c>
      <c r="C23">
        <v>158.23400000000001</v>
      </c>
      <c r="D23">
        <v>253.67</v>
      </c>
      <c r="E23">
        <v>74.147994999999995</v>
      </c>
      <c r="F23">
        <v>205.01</v>
      </c>
      <c r="G23">
        <v>10905.9</v>
      </c>
      <c r="H23">
        <v>488.88</v>
      </c>
      <c r="I23">
        <v>106.14749999999999</v>
      </c>
      <c r="J23">
        <v>3271.12</v>
      </c>
      <c r="K23">
        <f>LN((table_stock_prices[[#This Row],[AAPL]]-B22)/B22 + 1)</f>
        <v>9.9563518858273095E-2</v>
      </c>
      <c r="L23">
        <f>LN((table_stock_prices[[#This Row],[AMZN]]-C22)/C22 + 1)</f>
        <v>3.6294150469884046E-2</v>
      </c>
      <c r="M23">
        <f>LN((table_stock_prices[[#This Row],[FB]]-D22)/D22 + 1)</f>
        <v>7.8578621825372827E-2</v>
      </c>
      <c r="N23">
        <f>LN((table_stock_prices[[#This Row],[GOOG]]-E22)/E22 + 1)</f>
        <v>-3.2174910723173258E-2</v>
      </c>
      <c r="O23">
        <f>LN((table_stock_prices[[#This Row],[MSFT]]-F22)/F22 + 1)</f>
        <v>5.4290808560741336E-3</v>
      </c>
      <c r="P23">
        <f>LN((table_stock_prices[[#This Row],[NDX]]-G22)/G22 + 1)</f>
        <v>1.7612635804613346E-2</v>
      </c>
      <c r="Q23">
        <f>LN((table_stock_prices[[#This Row],[NFLX]]-H22)/H22 + 1)</f>
        <v>6.3200440185878374E-3</v>
      </c>
      <c r="R23">
        <f>LN((table_stock_prices[[#This Row],[NVDA]]-I22)/I22 + 1)</f>
        <v>7.0658894217603651E-5</v>
      </c>
      <c r="S23">
        <f>LN((table_stock_prices[[#This Row],[SPX]]-J22)/J22 + 1)</f>
        <v>7.6411913923716676E-3</v>
      </c>
      <c r="T23">
        <f>YEAR(table_stock_prices[[#This Row],[date]])</f>
        <v>2020</v>
      </c>
    </row>
    <row r="24" spans="1:20" x14ac:dyDescent="0.25">
      <c r="A24" s="1">
        <v>44046</v>
      </c>
      <c r="B24">
        <v>108.9375</v>
      </c>
      <c r="C24">
        <v>155.59450000000001</v>
      </c>
      <c r="D24">
        <v>251.96</v>
      </c>
      <c r="E24">
        <v>73.722489999999993</v>
      </c>
      <c r="F24">
        <v>216.54</v>
      </c>
      <c r="G24">
        <v>11055.1</v>
      </c>
      <c r="H24">
        <v>498.62</v>
      </c>
      <c r="I24">
        <v>110.10250000000001</v>
      </c>
      <c r="J24">
        <v>3294.61</v>
      </c>
      <c r="K24">
        <f>LN((table_stock_prices[[#This Row],[AAPL]]-B23)/B23 + 1)</f>
        <v>2.488540225744253E-2</v>
      </c>
      <c r="L24">
        <f>LN((table_stock_prices[[#This Row],[AMZN]]-C23)/C23 + 1)</f>
        <v>-1.682168599169542E-2</v>
      </c>
      <c r="M24">
        <f>LN((table_stock_prices[[#This Row],[FB]]-D23)/D23 + 1)</f>
        <v>-6.763864957978598E-3</v>
      </c>
      <c r="N24">
        <f>LN((table_stock_prices[[#This Row],[GOOG]]-E23)/E23 + 1)</f>
        <v>-5.7551197514895056E-3</v>
      </c>
      <c r="O24">
        <f>LN((table_stock_prices[[#This Row],[MSFT]]-F23)/F23 + 1)</f>
        <v>5.4716529446268529E-2</v>
      </c>
      <c r="P24">
        <f>LN((table_stock_prices[[#This Row],[NDX]]-G23)/G23 + 1)</f>
        <v>1.3587932751978263E-2</v>
      </c>
      <c r="Q24">
        <f>LN((table_stock_prices[[#This Row],[NFLX]]-H23)/H23 + 1)</f>
        <v>1.9727222012800541E-2</v>
      </c>
      <c r="R24">
        <f>LN((table_stock_prices[[#This Row],[NVDA]]-I23)/I23 + 1)</f>
        <v>3.6582113807212276E-2</v>
      </c>
      <c r="S24">
        <f>LN((table_stock_prices[[#This Row],[SPX]]-J23)/J23 + 1)</f>
        <v>7.1553658839056062E-3</v>
      </c>
      <c r="T24">
        <f>YEAR(table_stock_prices[[#This Row],[date]])</f>
        <v>2020</v>
      </c>
    </row>
    <row r="25" spans="1:20" x14ac:dyDescent="0.25">
      <c r="A25" s="1">
        <v>44047</v>
      </c>
      <c r="B25">
        <v>109.66500000000001</v>
      </c>
      <c r="C25">
        <v>156.94149999999999</v>
      </c>
      <c r="D25">
        <v>249.83</v>
      </c>
      <c r="E25">
        <v>73.248500000000007</v>
      </c>
      <c r="F25">
        <v>213.29</v>
      </c>
      <c r="G25">
        <v>11096.5</v>
      </c>
      <c r="H25">
        <v>509.64</v>
      </c>
      <c r="I25">
        <v>112.2775</v>
      </c>
      <c r="J25">
        <v>3306.51</v>
      </c>
      <c r="K25">
        <f>LN((table_stock_prices[[#This Row],[AAPL]]-B24)/B24 + 1)</f>
        <v>6.6559411331492133E-3</v>
      </c>
      <c r="L25">
        <f>LN((table_stock_prices[[#This Row],[AMZN]]-C24)/C24 + 1)</f>
        <v>8.619860370570687E-3</v>
      </c>
      <c r="M25">
        <f>LN((table_stock_prices[[#This Row],[FB]]-D24)/D24 + 1)</f>
        <v>-8.4896581963459714E-3</v>
      </c>
      <c r="N25">
        <f>LN((table_stock_prices[[#This Row],[GOOG]]-E24)/E24 + 1)</f>
        <v>-6.4501388108449825E-3</v>
      </c>
      <c r="O25">
        <f>LN((table_stock_prices[[#This Row],[MSFT]]-F24)/F24 + 1)</f>
        <v>-1.5122545829821183E-2</v>
      </c>
      <c r="P25">
        <f>LN((table_stock_prices[[#This Row],[NDX]]-G24)/G24 + 1)</f>
        <v>3.7378833314615834E-3</v>
      </c>
      <c r="Q25">
        <f>LN((table_stock_prices[[#This Row],[NFLX]]-H24)/H24 + 1)</f>
        <v>2.1860311513719421E-2</v>
      </c>
      <c r="R25">
        <f>LN((table_stock_prices[[#This Row],[NVDA]]-I24)/I24 + 1)</f>
        <v>1.9561735380456271E-2</v>
      </c>
      <c r="S25">
        <f>LN((table_stock_prices[[#This Row],[SPX]]-J24)/J24 + 1)</f>
        <v>3.6054526780178501E-3</v>
      </c>
      <c r="T25">
        <f>YEAR(table_stock_prices[[#This Row],[date]])</f>
        <v>2020</v>
      </c>
    </row>
    <row r="26" spans="1:20" x14ac:dyDescent="0.25">
      <c r="A26" s="1">
        <v>44048</v>
      </c>
      <c r="B26">
        <v>110.0625</v>
      </c>
      <c r="C26">
        <v>160.25149999999999</v>
      </c>
      <c r="D26">
        <v>249.12</v>
      </c>
      <c r="E26">
        <v>73.680499999999995</v>
      </c>
      <c r="F26">
        <v>212.94</v>
      </c>
      <c r="G26">
        <v>11125.4</v>
      </c>
      <c r="H26">
        <v>502.11</v>
      </c>
      <c r="I26">
        <v>112.86750000000001</v>
      </c>
      <c r="J26">
        <v>3327.77</v>
      </c>
      <c r="K26">
        <f>LN((table_stock_prices[[#This Row],[AAPL]]-B25)/B25 + 1)</f>
        <v>3.6181218430358332E-3</v>
      </c>
      <c r="L26">
        <f>LN((table_stock_prices[[#This Row],[AMZN]]-C25)/C25 + 1)</f>
        <v>2.0871331684947609E-2</v>
      </c>
      <c r="M26">
        <f>LN((table_stock_prices[[#This Row],[FB]]-D25)/D25 + 1)</f>
        <v>-2.84597847169407E-3</v>
      </c>
      <c r="N26">
        <f>LN((table_stock_prices[[#This Row],[GOOG]]-E25)/E25 + 1)</f>
        <v>5.880408154284999E-3</v>
      </c>
      <c r="O26">
        <f>LN((table_stock_prices[[#This Row],[MSFT]]-F25)/F25 + 1)</f>
        <v>-1.6423061664708018E-3</v>
      </c>
      <c r="P26">
        <f>LN((table_stock_prices[[#This Row],[NDX]]-G25)/G25 + 1)</f>
        <v>2.601039181469496E-3</v>
      </c>
      <c r="Q26">
        <f>LN((table_stock_prices[[#This Row],[NFLX]]-H25)/H25 + 1)</f>
        <v>-1.4885374919523683E-2</v>
      </c>
      <c r="R26">
        <f>LN((table_stock_prices[[#This Row],[NVDA]]-I25)/I25 + 1)</f>
        <v>5.2410788652114517E-3</v>
      </c>
      <c r="S26">
        <f>LN((table_stock_prices[[#This Row],[SPX]]-J25)/J25 + 1)</f>
        <v>6.4091575198012216E-3</v>
      </c>
      <c r="T26">
        <f>YEAR(table_stock_prices[[#This Row],[date]])</f>
        <v>2020</v>
      </c>
    </row>
    <row r="27" spans="1:20" x14ac:dyDescent="0.25">
      <c r="A27" s="1">
        <v>44049</v>
      </c>
      <c r="B27">
        <v>113.9025</v>
      </c>
      <c r="C27">
        <v>161.25</v>
      </c>
      <c r="D27">
        <v>265.27999999999997</v>
      </c>
      <c r="E27">
        <v>75.004999999999995</v>
      </c>
      <c r="F27">
        <v>216.35</v>
      </c>
      <c r="G27">
        <v>11267.1</v>
      </c>
      <c r="H27">
        <v>509.08</v>
      </c>
      <c r="I27">
        <v>113.355</v>
      </c>
      <c r="J27">
        <v>3349.16</v>
      </c>
      <c r="K27">
        <f>LN((table_stock_prices[[#This Row],[AAPL]]-B26)/B26 + 1)</f>
        <v>3.4294433033972706E-2</v>
      </c>
      <c r="L27">
        <f>LN((table_stock_prices[[#This Row],[AMZN]]-C26)/C26 + 1)</f>
        <v>6.2114995444956418E-3</v>
      </c>
      <c r="M27">
        <f>LN((table_stock_prices[[#This Row],[FB]]-D26)/D26 + 1)</f>
        <v>6.2851163861241816E-2</v>
      </c>
      <c r="N27">
        <f>LN((table_stock_prices[[#This Row],[GOOG]]-E26)/E26 + 1)</f>
        <v>1.7816599954764849E-2</v>
      </c>
      <c r="O27">
        <f>LN((table_stock_prices[[#This Row],[MSFT]]-F26)/F26 + 1)</f>
        <v>1.5887030784433653E-2</v>
      </c>
      <c r="P27">
        <f>LN((table_stock_prices[[#This Row],[NDX]]-G26)/G26 + 1)</f>
        <v>1.2656192157582832E-2</v>
      </c>
      <c r="Q27">
        <f>LN((table_stock_prices[[#This Row],[NFLX]]-H26)/H26 + 1)</f>
        <v>1.3785955930189879E-2</v>
      </c>
      <c r="R27">
        <f>LN((table_stock_prices[[#This Row],[NVDA]]-I26)/I26 + 1)</f>
        <v>4.3099227939465507E-3</v>
      </c>
      <c r="S27">
        <f>LN((table_stock_prices[[#This Row],[SPX]]-J26)/J26 + 1)</f>
        <v>6.4071581324233757E-3</v>
      </c>
      <c r="T27">
        <f>YEAR(table_stock_prices[[#This Row],[date]])</f>
        <v>2020</v>
      </c>
    </row>
    <row r="28" spans="1:20" x14ac:dyDescent="0.25">
      <c r="A28" s="1">
        <v>44050</v>
      </c>
      <c r="B28">
        <v>111.1125</v>
      </c>
      <c r="C28">
        <v>158.37299999999999</v>
      </c>
      <c r="D28">
        <v>268.44</v>
      </c>
      <c r="E28">
        <v>74.724500000000006</v>
      </c>
      <c r="F28">
        <v>212.48</v>
      </c>
      <c r="G28">
        <v>11139.4</v>
      </c>
      <c r="H28">
        <v>494.73</v>
      </c>
      <c r="I28">
        <v>111.995</v>
      </c>
      <c r="J28">
        <v>3351.28</v>
      </c>
      <c r="K28">
        <f>LN((table_stock_prices[[#This Row],[AAPL]]-B27)/B27 + 1)</f>
        <v>-2.4799617722604427E-2</v>
      </c>
      <c r="L28">
        <f>LN((table_stock_prices[[#This Row],[AMZN]]-C27)/C27 + 1)</f>
        <v>-1.8002945370038118E-2</v>
      </c>
      <c r="M28">
        <f>LN((table_stock_prices[[#This Row],[FB]]-D27)/D27 + 1)</f>
        <v>1.1841553343108482E-2</v>
      </c>
      <c r="N28">
        <f>LN((table_stock_prices[[#This Row],[GOOG]]-E27)/E27 + 1)</f>
        <v>-3.7467610343087767E-3</v>
      </c>
      <c r="O28">
        <f>LN((table_stock_prices[[#This Row],[MSFT]]-F27)/F27 + 1)</f>
        <v>-1.8049600382824754E-2</v>
      </c>
      <c r="P28">
        <f>LN((table_stock_prices[[#This Row],[NDX]]-G27)/G27 + 1)</f>
        <v>-1.1398601535154379E-2</v>
      </c>
      <c r="Q28">
        <f>LN((table_stock_prices[[#This Row],[NFLX]]-H27)/H27 + 1)</f>
        <v>-2.8593015915057966E-2</v>
      </c>
      <c r="R28">
        <f>LN((table_stock_prices[[#This Row],[NVDA]]-I27)/I27 + 1)</f>
        <v>-1.207025969936319E-2</v>
      </c>
      <c r="S28">
        <f>LN((table_stock_prices[[#This Row],[SPX]]-J27)/J27 + 1)</f>
        <v>6.3279428537303944E-4</v>
      </c>
      <c r="T28">
        <f>YEAR(table_stock_prices[[#This Row],[date]])</f>
        <v>2020</v>
      </c>
    </row>
    <row r="29" spans="1:20" x14ac:dyDescent="0.25">
      <c r="A29" s="1">
        <v>44053</v>
      </c>
      <c r="B29">
        <v>112.72750000000001</v>
      </c>
      <c r="C29">
        <v>157.40799000000001</v>
      </c>
      <c r="D29">
        <v>263</v>
      </c>
      <c r="E29">
        <v>74.805009999999996</v>
      </c>
      <c r="F29">
        <v>208.25</v>
      </c>
      <c r="G29">
        <v>11085.2</v>
      </c>
      <c r="H29">
        <v>483.38</v>
      </c>
      <c r="I29">
        <v>111.65</v>
      </c>
      <c r="J29">
        <v>3360.47</v>
      </c>
      <c r="K29">
        <f>LN((table_stock_prices[[#This Row],[AAPL]]-B28)/B28 + 1)</f>
        <v>1.4430200359918594E-2</v>
      </c>
      <c r="L29">
        <f>LN((table_stock_prices[[#This Row],[AMZN]]-C28)/C28 + 1)</f>
        <v>-6.1119132220890287E-3</v>
      </c>
      <c r="M29">
        <f>LN((table_stock_prices[[#This Row],[FB]]-D28)/D28 + 1)</f>
        <v>-2.0473393112273953E-2</v>
      </c>
      <c r="N29">
        <f>LN((table_stock_prices[[#This Row],[GOOG]]-E28)/E28 + 1)</f>
        <v>1.0768444005453926E-3</v>
      </c>
      <c r="O29">
        <f>LN((table_stock_prices[[#This Row],[MSFT]]-F28)/F28 + 1)</f>
        <v>-2.0108585241116906E-2</v>
      </c>
      <c r="P29">
        <f>LN((table_stock_prices[[#This Row],[NDX]]-G28)/G28 + 1)</f>
        <v>-4.877487779392781E-3</v>
      </c>
      <c r="Q29">
        <f>LN((table_stock_prices[[#This Row],[NFLX]]-H28)/H28 + 1)</f>
        <v>-2.3209065398957857E-2</v>
      </c>
      <c r="R29">
        <f>LN((table_stock_prices[[#This Row],[NVDA]]-I28)/I28 + 1)</f>
        <v>-3.0852491552628234E-3</v>
      </c>
      <c r="S29">
        <f>LN((table_stock_prices[[#This Row],[SPX]]-J28)/J28 + 1)</f>
        <v>2.7384827334759297E-3</v>
      </c>
      <c r="T29">
        <f>YEAR(table_stock_prices[[#This Row],[date]])</f>
        <v>2020</v>
      </c>
    </row>
    <row r="30" spans="1:20" x14ac:dyDescent="0.25">
      <c r="A30" s="1">
        <v>44054</v>
      </c>
      <c r="B30">
        <v>109.375</v>
      </c>
      <c r="C30">
        <v>154.0335</v>
      </c>
      <c r="D30">
        <v>256.13</v>
      </c>
      <c r="E30">
        <v>74.016000000000005</v>
      </c>
      <c r="F30">
        <v>203.38</v>
      </c>
      <c r="G30">
        <v>10876.1</v>
      </c>
      <c r="H30">
        <v>466.93</v>
      </c>
      <c r="I30">
        <v>108.5</v>
      </c>
      <c r="J30">
        <v>3333.69</v>
      </c>
      <c r="K30">
        <f>LN((table_stock_prices[[#This Row],[AAPL]]-B29)/B29 + 1)</f>
        <v>-3.0191057249933376E-2</v>
      </c>
      <c r="L30">
        <f>LN((table_stock_prices[[#This Row],[AMZN]]-C29)/C29 + 1)</f>
        <v>-2.1670985859349626E-2</v>
      </c>
      <c r="M30">
        <f>LN((table_stock_prices[[#This Row],[FB]]-D29)/D29 + 1)</f>
        <v>-2.6468904091335826E-2</v>
      </c>
      <c r="N30">
        <f>LN((table_stock_prices[[#This Row],[GOOG]]-E29)/E29 + 1)</f>
        <v>-1.0603575298061546E-2</v>
      </c>
      <c r="O30">
        <f>LN((table_stock_prices[[#This Row],[MSFT]]-F29)/F29 + 1)</f>
        <v>-2.3663130683960681E-2</v>
      </c>
      <c r="P30">
        <f>LN((table_stock_prices[[#This Row],[NDX]]-G29)/G29 + 1)</f>
        <v>-1.9043164020374925E-2</v>
      </c>
      <c r="Q30">
        <f>LN((table_stock_prices[[#This Row],[NFLX]]-H29)/H29 + 1)</f>
        <v>-3.4623740309620649E-2</v>
      </c>
      <c r="R30">
        <f>LN((table_stock_prices[[#This Row],[NVDA]]-I29)/I29 + 1)</f>
        <v>-2.8618805305652677E-2</v>
      </c>
      <c r="S30">
        <f>LN((table_stock_prices[[#This Row],[SPX]]-J29)/J29 + 1)</f>
        <v>-8.0010465432212886E-3</v>
      </c>
      <c r="T30">
        <f>YEAR(table_stock_prices[[#This Row],[date]])</f>
        <v>2020</v>
      </c>
    </row>
    <row r="31" spans="1:20" x14ac:dyDescent="0.25">
      <c r="A31" s="1">
        <v>44055</v>
      </c>
      <c r="B31">
        <v>113.01</v>
      </c>
      <c r="C31">
        <v>158.11199999999999</v>
      </c>
      <c r="D31">
        <v>259.89</v>
      </c>
      <c r="E31">
        <v>75.331010000000006</v>
      </c>
      <c r="F31">
        <v>209.19</v>
      </c>
      <c r="G31">
        <v>11157.7</v>
      </c>
      <c r="H31">
        <v>475.47</v>
      </c>
      <c r="I31">
        <v>114.4025</v>
      </c>
      <c r="J31">
        <v>3380.35</v>
      </c>
      <c r="K31">
        <f>LN((table_stock_prices[[#This Row],[AAPL]]-B30)/B30 + 1)</f>
        <v>3.2693965694280944E-2</v>
      </c>
      <c r="L31">
        <f>LN((table_stock_prices[[#This Row],[AMZN]]-C30)/C30 + 1)</f>
        <v>2.6133531438934432E-2</v>
      </c>
      <c r="M31">
        <f>LN((table_stock_prices[[#This Row],[FB]]-D30)/D30 + 1)</f>
        <v>1.4573336483729734E-2</v>
      </c>
      <c r="N31">
        <f>LN((table_stock_prices[[#This Row],[GOOG]]-E30)/E30 + 1)</f>
        <v>1.7610583371598616E-2</v>
      </c>
      <c r="O31">
        <f>LN((table_stock_prices[[#This Row],[MSFT]]-F30)/F30 + 1)</f>
        <v>2.816677953803761E-2</v>
      </c>
      <c r="P31">
        <f>LN((table_stock_prices[[#This Row],[NDX]]-G30)/G30 + 1)</f>
        <v>2.5562121238304012E-2</v>
      </c>
      <c r="Q31">
        <f>LN((table_stock_prices[[#This Row],[NFLX]]-H30)/H30 + 1)</f>
        <v>1.8124435012233989E-2</v>
      </c>
      <c r="R31">
        <f>LN((table_stock_prices[[#This Row],[NVDA]]-I30)/I30 + 1)</f>
        <v>5.2972758873259959E-2</v>
      </c>
      <c r="S31">
        <f>LN((table_stock_prices[[#This Row],[SPX]]-J30)/J30 + 1)</f>
        <v>1.3899455827979215E-2</v>
      </c>
      <c r="T31">
        <f>YEAR(table_stock_prices[[#This Row],[date]])</f>
        <v>2020</v>
      </c>
    </row>
    <row r="32" spans="1:20" x14ac:dyDescent="0.25">
      <c r="A32" s="1">
        <v>44056</v>
      </c>
      <c r="B32">
        <v>115.01</v>
      </c>
      <c r="C32">
        <v>158.05099999999999</v>
      </c>
      <c r="D32">
        <v>261.3</v>
      </c>
      <c r="E32">
        <v>75.922499999999999</v>
      </c>
      <c r="F32">
        <v>208.7</v>
      </c>
      <c r="G32">
        <v>11178.4</v>
      </c>
      <c r="H32">
        <v>481.33</v>
      </c>
      <c r="I32">
        <v>114.43</v>
      </c>
      <c r="J32">
        <v>3373.43</v>
      </c>
      <c r="K32">
        <f>LN((table_stock_prices[[#This Row],[AAPL]]-B31)/B31 + 1)</f>
        <v>1.754277073243065E-2</v>
      </c>
      <c r="L32">
        <f>LN((table_stock_prices[[#This Row],[AMZN]]-C31)/C31 + 1)</f>
        <v>-3.8587691005542582E-4</v>
      </c>
      <c r="M32">
        <f>LN((table_stock_prices[[#This Row],[FB]]-D31)/D31 + 1)</f>
        <v>5.4107079564082563E-3</v>
      </c>
      <c r="N32">
        <f>LN((table_stock_prices[[#This Row],[GOOG]]-E31)/E31 + 1)</f>
        <v>7.8212137382521734E-3</v>
      </c>
      <c r="O32">
        <f>LN((table_stock_prices[[#This Row],[MSFT]]-F31)/F31 + 1)</f>
        <v>-2.3451158178740016E-3</v>
      </c>
      <c r="P32">
        <f>LN((table_stock_prices[[#This Row],[NDX]]-G31)/G31 + 1)</f>
        <v>1.8535022610201325E-3</v>
      </c>
      <c r="Q32">
        <f>LN((table_stock_prices[[#This Row],[NFLX]]-H31)/H31 + 1)</f>
        <v>1.2249317040482311E-2</v>
      </c>
      <c r="R32">
        <f>LN((table_stock_prices[[#This Row],[NVDA]]-I31)/I31 + 1)</f>
        <v>2.4035047584924796E-4</v>
      </c>
      <c r="S32">
        <f>LN((table_stock_prices[[#This Row],[SPX]]-J31)/J31 + 1)</f>
        <v>-2.0492235227105187E-3</v>
      </c>
      <c r="T32">
        <f>YEAR(table_stock_prices[[#This Row],[date]])</f>
        <v>2020</v>
      </c>
    </row>
    <row r="33" spans="1:20" x14ac:dyDescent="0.25">
      <c r="A33" s="1">
        <v>44057</v>
      </c>
      <c r="B33">
        <v>114.9075</v>
      </c>
      <c r="C33">
        <v>157.40100000000001</v>
      </c>
      <c r="D33">
        <v>261.24</v>
      </c>
      <c r="E33">
        <v>75.386505</v>
      </c>
      <c r="F33">
        <v>208.9</v>
      </c>
      <c r="G33">
        <v>11164.4</v>
      </c>
      <c r="H33">
        <v>482.68</v>
      </c>
      <c r="I33">
        <v>115.64</v>
      </c>
      <c r="J33">
        <v>3372.85</v>
      </c>
      <c r="K33">
        <f>LN((table_stock_prices[[#This Row],[AAPL]]-B32)/B32 + 1)</f>
        <v>-8.9162422860878841E-4</v>
      </c>
      <c r="L33">
        <f>LN((table_stock_prices[[#This Row],[AMZN]]-C32)/C32 + 1)</f>
        <v>-4.1210765500104031E-3</v>
      </c>
      <c r="M33">
        <f>LN((table_stock_prices[[#This Row],[FB]]-D32)/D32 + 1)</f>
        <v>-2.2964749211048377E-4</v>
      </c>
      <c r="N33">
        <f>LN((table_stock_prices[[#This Row],[GOOG]]-E32)/E32 + 1)</f>
        <v>-7.0848029434230266E-3</v>
      </c>
      <c r="O33">
        <f>LN((table_stock_prices[[#This Row],[MSFT]]-F32)/F32 + 1)</f>
        <v>9.5785447936517771E-4</v>
      </c>
      <c r="P33">
        <f>LN((table_stock_prices[[#This Row],[NDX]]-G32)/G32 + 1)</f>
        <v>-1.2532003000754154E-3</v>
      </c>
      <c r="Q33">
        <f>LN((table_stock_prices[[#This Row],[NFLX]]-H32)/H32 + 1)</f>
        <v>2.8008026524737723E-3</v>
      </c>
      <c r="R33">
        <f>LN((table_stock_prices[[#This Row],[NVDA]]-I32)/I32 + 1)</f>
        <v>1.0518634818521876E-2</v>
      </c>
      <c r="S33">
        <f>LN((table_stock_prices[[#This Row],[SPX]]-J32)/J32 + 1)</f>
        <v>-1.7194661396471121E-4</v>
      </c>
      <c r="T33">
        <f>YEAR(table_stock_prices[[#This Row],[date]])</f>
        <v>2020</v>
      </c>
    </row>
    <row r="34" spans="1:20" x14ac:dyDescent="0.25">
      <c r="A34" s="1">
        <v>44060</v>
      </c>
      <c r="B34">
        <v>114.6075</v>
      </c>
      <c r="C34">
        <v>159.12049999999999</v>
      </c>
      <c r="D34">
        <v>261.16000000000003</v>
      </c>
      <c r="E34">
        <v>75.899000000000001</v>
      </c>
      <c r="F34">
        <v>210.28</v>
      </c>
      <c r="G34">
        <v>11288.6</v>
      </c>
      <c r="H34">
        <v>482.35</v>
      </c>
      <c r="I34">
        <v>123.37</v>
      </c>
      <c r="J34">
        <v>3381.99</v>
      </c>
      <c r="K34">
        <f>LN((table_stock_prices[[#This Row],[AAPL]]-B33)/B33 + 1)</f>
        <v>-2.614209710496362E-3</v>
      </c>
      <c r="L34">
        <f>LN((table_stock_prices[[#This Row],[AMZN]]-C33)/C33 + 1)</f>
        <v>1.0865087620060195E-2</v>
      </c>
      <c r="M34">
        <f>LN((table_stock_prices[[#This Row],[FB]]-D33)/D33 + 1)</f>
        <v>-3.0627871602360575E-4</v>
      </c>
      <c r="N34">
        <f>LN((table_stock_prices[[#This Row],[GOOG]]-E33)/E33 + 1)</f>
        <v>6.7752288687671419E-3</v>
      </c>
      <c r="O34">
        <f>LN((table_stock_prices[[#This Row],[MSFT]]-F33)/F33 + 1)</f>
        <v>6.5843073887271956E-3</v>
      </c>
      <c r="P34">
        <f>LN((table_stock_prices[[#This Row],[NDX]]-G33)/G33 + 1)</f>
        <v>1.1063222445511637E-2</v>
      </c>
      <c r="Q34">
        <f>LN((table_stock_prices[[#This Row],[NFLX]]-H33)/H33 + 1)</f>
        <v>-6.8391658883741136E-4</v>
      </c>
      <c r="R34">
        <f>LN((table_stock_prices[[#This Row],[NVDA]]-I33)/I33 + 1)</f>
        <v>6.4706052935227965E-2</v>
      </c>
      <c r="S34">
        <f>LN((table_stock_prices[[#This Row],[SPX]]-J33)/J33 + 1)</f>
        <v>2.7062093485908582E-3</v>
      </c>
      <c r="T34">
        <f>YEAR(table_stock_prices[[#This Row],[date]])</f>
        <v>2020</v>
      </c>
    </row>
    <row r="35" spans="1:20" x14ac:dyDescent="0.25">
      <c r="A35" s="1">
        <v>44061</v>
      </c>
      <c r="B35">
        <v>115.5625</v>
      </c>
      <c r="C35">
        <v>165.62450000000001</v>
      </c>
      <c r="D35">
        <v>262.33999999999997</v>
      </c>
      <c r="E35">
        <v>77.930000000000007</v>
      </c>
      <c r="F35">
        <v>211.49</v>
      </c>
      <c r="G35">
        <v>11399</v>
      </c>
      <c r="H35">
        <v>491.87</v>
      </c>
      <c r="I35">
        <v>122.6075</v>
      </c>
      <c r="J35">
        <v>3389.78</v>
      </c>
      <c r="K35">
        <f>LN((table_stock_prices[[#This Row],[AAPL]]-B34)/B34 + 1)</f>
        <v>8.2982619819586424E-3</v>
      </c>
      <c r="L35">
        <f>LN((table_stock_prices[[#This Row],[AMZN]]-C34)/C34 + 1)</f>
        <v>4.0061401044671686E-2</v>
      </c>
      <c r="M35">
        <f>LN((table_stock_prices[[#This Row],[FB]]-D34)/D34 + 1)</f>
        <v>4.5081260685666848E-3</v>
      </c>
      <c r="N35">
        <f>LN((table_stock_prices[[#This Row],[GOOG]]-E34)/E34 + 1)</f>
        <v>2.6407478771246051E-2</v>
      </c>
      <c r="O35">
        <f>LN((table_stock_prices[[#This Row],[MSFT]]-F34)/F34 + 1)</f>
        <v>5.7377400934112812E-3</v>
      </c>
      <c r="P35">
        <f>LN((table_stock_prices[[#This Row],[NDX]]-G34)/G34 + 1)</f>
        <v>9.7322653251041471E-3</v>
      </c>
      <c r="Q35">
        <f>LN((table_stock_prices[[#This Row],[NFLX]]-H34)/H34 + 1)</f>
        <v>1.9544462319195318E-2</v>
      </c>
      <c r="R35">
        <f>LN((table_stock_prices[[#This Row],[NVDA]]-I34)/I34 + 1)</f>
        <v>-6.199773900962117E-3</v>
      </c>
      <c r="S35">
        <f>LN((table_stock_prices[[#This Row],[SPX]]-J34)/J34 + 1)</f>
        <v>2.3007288895721292E-3</v>
      </c>
      <c r="T35">
        <f>YEAR(table_stock_prices[[#This Row],[date]])</f>
        <v>2020</v>
      </c>
    </row>
    <row r="36" spans="1:20" x14ac:dyDescent="0.25">
      <c r="A36" s="1">
        <v>44062</v>
      </c>
      <c r="B36">
        <v>115.7075</v>
      </c>
      <c r="C36">
        <v>163.024</v>
      </c>
      <c r="D36">
        <v>262.58999999999997</v>
      </c>
      <c r="E36">
        <v>77.376509999999996</v>
      </c>
      <c r="F36">
        <v>209.7</v>
      </c>
      <c r="G36">
        <v>11318.6</v>
      </c>
      <c r="H36">
        <v>484.53</v>
      </c>
      <c r="I36">
        <v>121.38500000000001</v>
      </c>
      <c r="J36">
        <v>3374.85</v>
      </c>
      <c r="K36">
        <f>LN((table_stock_prices[[#This Row],[AAPL]]-B35)/B35 + 1)</f>
        <v>1.2539457690109346E-3</v>
      </c>
      <c r="L36">
        <f>LN((table_stock_prices[[#This Row],[AMZN]]-C35)/C35 + 1)</f>
        <v>-1.582574863607587E-2</v>
      </c>
      <c r="M36">
        <f>LN((table_stock_prices[[#This Row],[FB]]-D35)/D35 + 1)</f>
        <v>9.5250802545665438E-4</v>
      </c>
      <c r="N36">
        <f>LN((table_stock_prices[[#This Row],[GOOG]]-E35)/E35 + 1)</f>
        <v>-7.1277416937970137E-3</v>
      </c>
      <c r="O36">
        <f>LN((table_stock_prices[[#This Row],[MSFT]]-F35)/F35 + 1)</f>
        <v>-8.4997781367844218E-3</v>
      </c>
      <c r="P36">
        <f>LN((table_stock_prices[[#This Row],[NDX]]-G35)/G35 + 1)</f>
        <v>-7.0782420396379112E-3</v>
      </c>
      <c r="Q36">
        <f>LN((table_stock_prices[[#This Row],[NFLX]]-H35)/H35 + 1)</f>
        <v>-1.5035105017226455E-2</v>
      </c>
      <c r="R36">
        <f>LN((table_stock_prices[[#This Row],[NVDA]]-I35)/I35 + 1)</f>
        <v>-1.0020883675340765E-2</v>
      </c>
      <c r="S36">
        <f>LN((table_stock_prices[[#This Row],[SPX]]-J35)/J35 + 1)</f>
        <v>-4.4141436389460408E-3</v>
      </c>
      <c r="T36">
        <f>YEAR(table_stock_prices[[#This Row],[date]])</f>
        <v>2020</v>
      </c>
    </row>
    <row r="37" spans="1:20" x14ac:dyDescent="0.25">
      <c r="A37" s="1">
        <v>44063</v>
      </c>
      <c r="B37">
        <v>118.27500000000001</v>
      </c>
      <c r="C37">
        <v>164.86850000000001</v>
      </c>
      <c r="D37">
        <v>269.01</v>
      </c>
      <c r="E37">
        <v>79.087500000000006</v>
      </c>
      <c r="F37">
        <v>214.58</v>
      </c>
      <c r="G37">
        <v>11477</v>
      </c>
      <c r="H37">
        <v>497.9</v>
      </c>
      <c r="I37">
        <v>121.41</v>
      </c>
      <c r="J37">
        <v>3385.51</v>
      </c>
      <c r="K37">
        <f>LN((table_stock_prices[[#This Row],[AAPL]]-B36)/B36 + 1)</f>
        <v>2.1946966600857144E-2</v>
      </c>
      <c r="L37">
        <f>LN((table_stock_prices[[#This Row],[AMZN]]-C36)/C36 + 1)</f>
        <v>1.1250757222497054E-2</v>
      </c>
      <c r="M37">
        <f>LN((table_stock_prices[[#This Row],[FB]]-D36)/D36 + 1)</f>
        <v>2.4154673219609624E-2</v>
      </c>
      <c r="N37">
        <f>LN((table_stock_prices[[#This Row],[GOOG]]-E36)/E36 + 1)</f>
        <v>2.1871588311330212E-2</v>
      </c>
      <c r="O37">
        <f>LN((table_stock_prices[[#This Row],[MSFT]]-F36)/F36 + 1)</f>
        <v>2.3004691300725917E-2</v>
      </c>
      <c r="P37">
        <f>LN((table_stock_prices[[#This Row],[NDX]]-G36)/G36 + 1)</f>
        <v>1.3897642483527702E-2</v>
      </c>
      <c r="Q37">
        <f>LN((table_stock_prices[[#This Row],[NFLX]]-H36)/H36 + 1)</f>
        <v>2.721990472960549E-2</v>
      </c>
      <c r="R37">
        <f>LN((table_stock_prices[[#This Row],[NVDA]]-I36)/I36 + 1)</f>
        <v>2.0593504881345041E-4</v>
      </c>
      <c r="S37">
        <f>LN((table_stock_prices[[#This Row],[SPX]]-J36)/J36 + 1)</f>
        <v>3.1536808202811935E-3</v>
      </c>
      <c r="T37">
        <f>YEAR(table_stock_prices[[#This Row],[date]])</f>
        <v>2020</v>
      </c>
    </row>
    <row r="38" spans="1:20" x14ac:dyDescent="0.25">
      <c r="A38" s="1">
        <v>44064</v>
      </c>
      <c r="B38">
        <v>124.37</v>
      </c>
      <c r="C38">
        <v>164.23599999999999</v>
      </c>
      <c r="D38">
        <v>267.01</v>
      </c>
      <c r="E38">
        <v>79.021000000000001</v>
      </c>
      <c r="F38">
        <v>213.02</v>
      </c>
      <c r="G38">
        <v>11555.2</v>
      </c>
      <c r="H38">
        <v>492.31</v>
      </c>
      <c r="I38">
        <v>126.83499999999999</v>
      </c>
      <c r="J38">
        <v>3397.16</v>
      </c>
      <c r="K38">
        <f>LN((table_stock_prices[[#This Row],[AAPL]]-B37)/B37 + 1)</f>
        <v>5.0248572148437892E-2</v>
      </c>
      <c r="L38">
        <f>LN((table_stock_prices[[#This Row],[AMZN]]-C37)/C37 + 1)</f>
        <v>-3.8437686433465783E-3</v>
      </c>
      <c r="M38">
        <f>LN((table_stock_prices[[#This Row],[FB]]-D37)/D37 + 1)</f>
        <v>-7.4624427496486822E-3</v>
      </c>
      <c r="N38">
        <f>LN((table_stock_prices[[#This Row],[GOOG]]-E37)/E37 + 1)</f>
        <v>-8.4119454578766178E-4</v>
      </c>
      <c r="O38">
        <f>LN((table_stock_prices[[#This Row],[MSFT]]-F37)/F37 + 1)</f>
        <v>-7.2965711935805647E-3</v>
      </c>
      <c r="P38">
        <f>LN((table_stock_prices[[#This Row],[NDX]]-G37)/G37 + 1)</f>
        <v>6.7905194024704164E-3</v>
      </c>
      <c r="Q38">
        <f>LN((table_stock_prices[[#This Row],[NFLX]]-H37)/H37 + 1)</f>
        <v>-1.1290654272896826E-2</v>
      </c>
      <c r="R38">
        <f>LN((table_stock_prices[[#This Row],[NVDA]]-I37)/I37 + 1)</f>
        <v>4.3713781595877743E-2</v>
      </c>
      <c r="S38">
        <f>LN((table_stock_prices[[#This Row],[SPX]]-J37)/J37 + 1)</f>
        <v>3.4352287393030465E-3</v>
      </c>
      <c r="T38">
        <f>YEAR(table_stock_prices[[#This Row],[date]])</f>
        <v>2020</v>
      </c>
    </row>
    <row r="39" spans="1:20" x14ac:dyDescent="0.25">
      <c r="A39" s="1">
        <v>44067</v>
      </c>
      <c r="B39">
        <v>125.8575</v>
      </c>
      <c r="C39">
        <v>165.37299999999999</v>
      </c>
      <c r="D39">
        <v>271.39</v>
      </c>
      <c r="E39">
        <v>79.409996000000007</v>
      </c>
      <c r="F39">
        <v>213.69</v>
      </c>
      <c r="G39">
        <v>11626.2</v>
      </c>
      <c r="H39">
        <v>488.81</v>
      </c>
      <c r="I39">
        <v>127.2025</v>
      </c>
      <c r="J39">
        <v>3431.28</v>
      </c>
      <c r="K39">
        <f>LN((table_stock_prices[[#This Row],[AAPL]]-B38)/B38 + 1)</f>
        <v>1.1889320895639802E-2</v>
      </c>
      <c r="L39">
        <f>LN((table_stock_prices[[#This Row],[AMZN]]-C38)/C38 + 1)</f>
        <v>6.8991108245307197E-3</v>
      </c>
      <c r="M39">
        <f>LN((table_stock_prices[[#This Row],[FB]]-D38)/D38 + 1)</f>
        <v>1.6270789855733797E-2</v>
      </c>
      <c r="N39">
        <f>LN((table_stock_prices[[#This Row],[GOOG]]-E38)/E38 + 1)</f>
        <v>4.9106146084136474E-3</v>
      </c>
      <c r="O39">
        <f>LN((table_stock_prices[[#This Row],[MSFT]]-F38)/F38 + 1)</f>
        <v>3.14030864335241E-3</v>
      </c>
      <c r="P39">
        <f>LN((table_stock_prices[[#This Row],[NDX]]-G38)/G38 + 1)</f>
        <v>6.1256198514532028E-3</v>
      </c>
      <c r="Q39">
        <f>LN((table_stock_prices[[#This Row],[NFLX]]-H38)/H38 + 1)</f>
        <v>-7.1347334619829769E-3</v>
      </c>
      <c r="R39">
        <f>LN((table_stock_prices[[#This Row],[NVDA]]-I38)/I38 + 1)</f>
        <v>2.8932756491713216E-3</v>
      </c>
      <c r="S39">
        <f>LN((table_stock_prices[[#This Row],[SPX]]-J38)/J38 + 1)</f>
        <v>9.9935809549321058E-3</v>
      </c>
      <c r="T39">
        <f>YEAR(table_stock_prices[[#This Row],[date]])</f>
        <v>2020</v>
      </c>
    </row>
    <row r="40" spans="1:20" x14ac:dyDescent="0.25">
      <c r="A40" s="1">
        <v>44068</v>
      </c>
      <c r="B40">
        <v>124.825</v>
      </c>
      <c r="C40">
        <v>167.3245</v>
      </c>
      <c r="D40">
        <v>280.82</v>
      </c>
      <c r="E40">
        <v>80.410995</v>
      </c>
      <c r="F40">
        <v>216.47</v>
      </c>
      <c r="G40">
        <v>11721.8</v>
      </c>
      <c r="H40">
        <v>490.58</v>
      </c>
      <c r="I40">
        <v>127.5</v>
      </c>
      <c r="J40">
        <v>3443.62</v>
      </c>
      <c r="K40">
        <f>LN((table_stock_prices[[#This Row],[AAPL]]-B39)/B39 + 1)</f>
        <v>-8.2375581746164991E-3</v>
      </c>
      <c r="L40">
        <f>LN((table_stock_prices[[#This Row],[AMZN]]-C39)/C39 + 1)</f>
        <v>1.1731512150007442E-2</v>
      </c>
      <c r="M40">
        <f>LN((table_stock_prices[[#This Row],[FB]]-D39)/D39 + 1)</f>
        <v>3.4156993948345038E-2</v>
      </c>
      <c r="N40">
        <f>LN((table_stock_prices[[#This Row],[GOOG]]-E39)/E39 + 1)</f>
        <v>1.2526666030696239E-2</v>
      </c>
      <c r="O40">
        <f>LN((table_stock_prices[[#This Row],[MSFT]]-F39)/F39 + 1)</f>
        <v>1.2925603053391906E-2</v>
      </c>
      <c r="P40">
        <f>LN((table_stock_prices[[#This Row],[NDX]]-G39)/G39 + 1)</f>
        <v>8.1891840214028955E-3</v>
      </c>
      <c r="Q40">
        <f>LN((table_stock_prices[[#This Row],[NFLX]]-H39)/H39 + 1)</f>
        <v>3.614498671679605E-3</v>
      </c>
      <c r="R40">
        <f>LN((table_stock_prices[[#This Row],[NVDA]]-I39)/I39 + 1)</f>
        <v>2.3360597975477064E-3</v>
      </c>
      <c r="S40">
        <f>LN((table_stock_prices[[#This Row],[SPX]]-J39)/J39 + 1)</f>
        <v>3.58987425339455E-3</v>
      </c>
      <c r="T40">
        <f>YEAR(table_stock_prices[[#This Row],[date]])</f>
        <v>2020</v>
      </c>
    </row>
    <row r="41" spans="1:20" x14ac:dyDescent="0.25">
      <c r="A41" s="1">
        <v>44069</v>
      </c>
      <c r="B41">
        <v>126.52249999999999</v>
      </c>
      <c r="C41">
        <v>172.0925</v>
      </c>
      <c r="D41">
        <v>303.91000000000003</v>
      </c>
      <c r="E41">
        <v>82.619</v>
      </c>
      <c r="F41">
        <v>221.15</v>
      </c>
      <c r="G41">
        <v>11971.9</v>
      </c>
      <c r="H41">
        <v>547.53</v>
      </c>
      <c r="I41">
        <v>127.73</v>
      </c>
      <c r="J41">
        <v>3478.73</v>
      </c>
      <c r="K41">
        <f>LN((table_stock_prices[[#This Row],[AAPL]]-B40)/B40 + 1)</f>
        <v>1.350740157733734E-2</v>
      </c>
      <c r="L41">
        <f>LN((table_stock_prices[[#This Row],[AMZN]]-C40)/C40 + 1)</f>
        <v>2.8097082167917869E-2</v>
      </c>
      <c r="M41">
        <f>LN((table_stock_prices[[#This Row],[FB]]-D40)/D40 + 1)</f>
        <v>7.9017710255915086E-2</v>
      </c>
      <c r="N41">
        <f>LN((table_stock_prices[[#This Row],[GOOG]]-E40)/E40 + 1)</f>
        <v>2.708875772216959E-2</v>
      </c>
      <c r="O41">
        <f>LN((table_stock_prices[[#This Row],[MSFT]]-F40)/F40 + 1)</f>
        <v>2.1389234602571739E-2</v>
      </c>
      <c r="P41">
        <f>LN((table_stock_prices[[#This Row],[NDX]]-G40)/G40 + 1)</f>
        <v>2.1111881158455605E-2</v>
      </c>
      <c r="Q41">
        <f>LN((table_stock_prices[[#This Row],[NFLX]]-H40)/H40 + 1)</f>
        <v>0.10982889012510202</v>
      </c>
      <c r="R41">
        <f>LN((table_stock_prices[[#This Row],[NVDA]]-I40)/I40 + 1)</f>
        <v>1.8022964562045829E-3</v>
      </c>
      <c r="S41">
        <f>LN((table_stock_prices[[#This Row],[SPX]]-J40)/J40 + 1)</f>
        <v>1.0144040989640822E-2</v>
      </c>
      <c r="T41">
        <f>YEAR(table_stock_prices[[#This Row],[date]])</f>
        <v>2020</v>
      </c>
    </row>
    <row r="42" spans="1:20" x14ac:dyDescent="0.25">
      <c r="A42" s="1">
        <v>44070</v>
      </c>
      <c r="B42">
        <v>125.01</v>
      </c>
      <c r="C42">
        <v>170</v>
      </c>
      <c r="D42">
        <v>293.22000000000003</v>
      </c>
      <c r="E42">
        <v>81.716499999999996</v>
      </c>
      <c r="F42">
        <v>226.58</v>
      </c>
      <c r="G42">
        <v>11926.2</v>
      </c>
      <c r="H42">
        <v>526.27</v>
      </c>
      <c r="I42">
        <v>126.2825</v>
      </c>
      <c r="J42">
        <v>3484.55</v>
      </c>
      <c r="K42">
        <f>LN((table_stock_prices[[#This Row],[AAPL]]-B41)/B41 + 1)</f>
        <v>-1.2026423861538555E-2</v>
      </c>
      <c r="L42">
        <f>LN((table_stock_prices[[#This Row],[AMZN]]-C41)/C41 + 1)</f>
        <v>-1.2233685903273993E-2</v>
      </c>
      <c r="M42">
        <f>LN((table_stock_prices[[#This Row],[FB]]-D41)/D41 + 1)</f>
        <v>-3.580842443229261E-2</v>
      </c>
      <c r="N42">
        <f>LN((table_stock_prices[[#This Row],[GOOG]]-E41)/E41 + 1)</f>
        <v>-1.0983738429053418E-2</v>
      </c>
      <c r="O42">
        <f>LN((table_stock_prices[[#This Row],[MSFT]]-F41)/F41 + 1)</f>
        <v>2.4256879131006829E-2</v>
      </c>
      <c r="P42">
        <f>LN((table_stock_prices[[#This Row],[NDX]]-G41)/G41 + 1)</f>
        <v>-3.824576489841813E-3</v>
      </c>
      <c r="Q42">
        <f>LN((table_stock_prices[[#This Row],[NFLX]]-H41)/H41 + 1)</f>
        <v>-3.9602865685016177E-2</v>
      </c>
      <c r="R42">
        <f>LN((table_stock_prices[[#This Row],[NVDA]]-I41)/I41 + 1)</f>
        <v>-1.1397200284963247E-2</v>
      </c>
      <c r="S42">
        <f>LN((table_stock_prices[[#This Row],[SPX]]-J41)/J41 + 1)</f>
        <v>1.6716264045830256E-3</v>
      </c>
      <c r="T42">
        <f>YEAR(table_stock_prices[[#This Row],[date]])</f>
        <v>2020</v>
      </c>
    </row>
    <row r="43" spans="1:20" x14ac:dyDescent="0.25">
      <c r="A43" s="1">
        <v>44071</v>
      </c>
      <c r="B43">
        <v>124.8075</v>
      </c>
      <c r="C43">
        <v>170.09</v>
      </c>
      <c r="D43">
        <v>293.66000000000003</v>
      </c>
      <c r="E43">
        <v>82.220500000000001</v>
      </c>
      <c r="F43">
        <v>228.91</v>
      </c>
      <c r="G43">
        <v>11995.9</v>
      </c>
      <c r="H43">
        <v>523.89</v>
      </c>
      <c r="I43">
        <v>131.47749999999999</v>
      </c>
      <c r="J43">
        <v>3508.01</v>
      </c>
      <c r="K43">
        <f>LN((table_stock_prices[[#This Row],[AAPL]]-B42)/B42 + 1)</f>
        <v>-1.6211838189998278E-3</v>
      </c>
      <c r="L43">
        <f>LN((table_stock_prices[[#This Row],[AMZN]]-C42)/C42 + 1)</f>
        <v>5.2927167573856904E-4</v>
      </c>
      <c r="M43">
        <f>LN((table_stock_prices[[#This Row],[FB]]-D42)/D42 + 1)</f>
        <v>1.4994550246729501E-3</v>
      </c>
      <c r="N43">
        <f>LN((table_stock_prices[[#This Row],[GOOG]]-E42)/E42 + 1)</f>
        <v>6.1487228372397165E-3</v>
      </c>
      <c r="O43">
        <f>LN((table_stock_prices[[#This Row],[MSFT]]-F42)/F42 + 1)</f>
        <v>1.0230829758571102E-2</v>
      </c>
      <c r="P43">
        <f>LN((table_stock_prices[[#This Row],[NDX]]-G42)/G42 + 1)</f>
        <v>5.8272640975083898E-3</v>
      </c>
      <c r="Q43">
        <f>LN((table_stock_prices[[#This Row],[NFLX]]-H42)/H42 + 1)</f>
        <v>-4.5326504051592612E-3</v>
      </c>
      <c r="R43">
        <f>LN((table_stock_prices[[#This Row],[NVDA]]-I42)/I42 + 1)</f>
        <v>4.0314273546769523E-2</v>
      </c>
      <c r="S43">
        <f>LN((table_stock_prices[[#This Row],[SPX]]-J42)/J42 + 1)</f>
        <v>6.7100140785116896E-3</v>
      </c>
      <c r="T43">
        <f>YEAR(table_stock_prices[[#This Row],[date]])</f>
        <v>2020</v>
      </c>
    </row>
    <row r="44" spans="1:20" x14ac:dyDescent="0.25">
      <c r="A44" s="1">
        <v>44074</v>
      </c>
      <c r="B44">
        <v>129.04</v>
      </c>
      <c r="C44">
        <v>172.548</v>
      </c>
      <c r="D44">
        <v>293.2</v>
      </c>
      <c r="E44">
        <v>81.709000000000003</v>
      </c>
      <c r="F44">
        <v>225.53</v>
      </c>
      <c r="G44">
        <v>12110.7</v>
      </c>
      <c r="H44">
        <v>529.55999999999995</v>
      </c>
      <c r="I44">
        <v>133.745</v>
      </c>
      <c r="J44">
        <v>3500.31</v>
      </c>
      <c r="K44">
        <f>LN((table_stock_prices[[#This Row],[AAPL]]-B43)/B43 + 1)</f>
        <v>3.3349883533481332E-2</v>
      </c>
      <c r="L44">
        <f>LN((table_stock_prices[[#This Row],[AMZN]]-C43)/C43 + 1)</f>
        <v>1.4347749907603886E-2</v>
      </c>
      <c r="M44">
        <f>LN((table_stock_prices[[#This Row],[FB]]-D43)/D43 + 1)</f>
        <v>-1.5676655222951938E-3</v>
      </c>
      <c r="N44">
        <f>LN((table_stock_prices[[#This Row],[GOOG]]-E43)/E43 + 1)</f>
        <v>-6.2405077790666412E-3</v>
      </c>
      <c r="O44">
        <f>LN((table_stock_prices[[#This Row],[MSFT]]-F43)/F43 + 1)</f>
        <v>-1.4875725415896501E-2</v>
      </c>
      <c r="P44">
        <f>LN((table_stock_prices[[#This Row],[NDX]]-G43)/G43 + 1)</f>
        <v>9.5244346226732984E-3</v>
      </c>
      <c r="Q44">
        <f>LN((table_stock_prices[[#This Row],[NFLX]]-H43)/H43 + 1)</f>
        <v>1.0764734449592526E-2</v>
      </c>
      <c r="R44">
        <f>LN((table_stock_prices[[#This Row],[NVDA]]-I43)/I43 + 1)</f>
        <v>1.7099267583285626E-2</v>
      </c>
      <c r="S44">
        <f>LN((table_stock_prices[[#This Row],[SPX]]-J43)/J43 + 1)</f>
        <v>-2.1973891312895358E-3</v>
      </c>
      <c r="T44">
        <f>YEAR(table_stock_prices[[#This Row],[date]])</f>
        <v>2020</v>
      </c>
    </row>
    <row r="45" spans="1:20" x14ac:dyDescent="0.25">
      <c r="A45" s="1">
        <v>44075</v>
      </c>
      <c r="B45">
        <v>134.18</v>
      </c>
      <c r="C45">
        <v>174.95600999999999</v>
      </c>
      <c r="D45">
        <v>295.44</v>
      </c>
      <c r="E45">
        <v>83.035499999999999</v>
      </c>
      <c r="F45">
        <v>227.27</v>
      </c>
      <c r="G45">
        <v>12292.9</v>
      </c>
      <c r="H45">
        <v>556.54999999999995</v>
      </c>
      <c r="I45">
        <v>138.21</v>
      </c>
      <c r="J45">
        <v>3526.65</v>
      </c>
      <c r="K45">
        <f>LN((table_stock_prices[[#This Row],[AAPL]]-B44)/B44 + 1)</f>
        <v>3.9059748317788613E-2</v>
      </c>
      <c r="L45">
        <f>LN((table_stock_prices[[#This Row],[AMZN]]-C44)/C44 + 1)</f>
        <v>1.3859112262245291E-2</v>
      </c>
      <c r="M45">
        <f>LN((table_stock_prices[[#This Row],[FB]]-D44)/D44 + 1)</f>
        <v>7.6108005318114508E-3</v>
      </c>
      <c r="N45">
        <f>LN((table_stock_prices[[#This Row],[GOOG]]-E44)/E44 + 1)</f>
        <v>1.610407228014751E-2</v>
      </c>
      <c r="O45">
        <f>LN((table_stock_prices[[#This Row],[MSFT]]-F44)/F44 + 1)</f>
        <v>7.6855501979038818E-3</v>
      </c>
      <c r="P45">
        <f>LN((table_stock_prices[[#This Row],[NDX]]-G44)/G44 + 1)</f>
        <v>1.4932500578653E-2</v>
      </c>
      <c r="Q45">
        <f>LN((table_stock_prices[[#This Row],[NFLX]]-H44)/H44 + 1)</f>
        <v>4.9710540869778726E-2</v>
      </c>
      <c r="R45">
        <f>LN((table_stock_prices[[#This Row],[NVDA]]-I44)/I44 + 1)</f>
        <v>3.2839265716157834E-2</v>
      </c>
      <c r="S45">
        <f>LN((table_stock_prices[[#This Row],[SPX]]-J44)/J44 + 1)</f>
        <v>7.496875851234013E-3</v>
      </c>
      <c r="T45">
        <f>YEAR(table_stock_prices[[#This Row],[date]])</f>
        <v>2020</v>
      </c>
    </row>
    <row r="46" spans="1:20" x14ac:dyDescent="0.25">
      <c r="A46" s="1">
        <v>44076</v>
      </c>
      <c r="B46">
        <v>131.4</v>
      </c>
      <c r="C46">
        <v>176.57249999999999</v>
      </c>
      <c r="D46">
        <v>302.5</v>
      </c>
      <c r="E46">
        <v>86.414000000000001</v>
      </c>
      <c r="F46">
        <v>231.65</v>
      </c>
      <c r="G46">
        <v>12420.5</v>
      </c>
      <c r="H46">
        <v>552.84</v>
      </c>
      <c r="I46">
        <v>143.465</v>
      </c>
      <c r="J46">
        <v>3580.84</v>
      </c>
      <c r="K46">
        <f>LN((table_stock_prices[[#This Row],[AAPL]]-B45)/B45 + 1)</f>
        <v>-2.0936076084231873E-2</v>
      </c>
      <c r="L46">
        <f>LN((table_stock_prices[[#This Row],[AMZN]]-C45)/C45 + 1)</f>
        <v>9.1969860092282803E-3</v>
      </c>
      <c r="M46">
        <f>LN((table_stock_prices[[#This Row],[FB]]-D45)/D45 + 1)</f>
        <v>2.3615506926588398E-2</v>
      </c>
      <c r="N46">
        <f>LN((table_stock_prices[[#This Row],[GOOG]]-E45)/E45 + 1)</f>
        <v>3.9881472522702771E-2</v>
      </c>
      <c r="O46">
        <f>LN((table_stock_prices[[#This Row],[MSFT]]-F45)/F45 + 1)</f>
        <v>1.9088873876736422E-2</v>
      </c>
      <c r="P46">
        <f>LN((table_stock_prices[[#This Row],[NDX]]-G45)/G45 + 1)</f>
        <v>1.0326473402662739E-2</v>
      </c>
      <c r="Q46">
        <f>LN((table_stock_prices[[#This Row],[NFLX]]-H45)/H45 + 1)</f>
        <v>-6.6883852034087003E-3</v>
      </c>
      <c r="R46">
        <f>LN((table_stock_prices[[#This Row],[NVDA]]-I45)/I45 + 1)</f>
        <v>3.7316835395678885E-2</v>
      </c>
      <c r="S46">
        <f>LN((table_stock_prices[[#This Row],[SPX]]-J45)/J45 + 1)</f>
        <v>1.5248997908235747E-2</v>
      </c>
      <c r="T46">
        <f>YEAR(table_stock_prices[[#This Row],[date]])</f>
        <v>2020</v>
      </c>
    </row>
    <row r="47" spans="1:20" x14ac:dyDescent="0.25">
      <c r="A47" s="1">
        <v>44077</v>
      </c>
      <c r="B47">
        <v>120.88</v>
      </c>
      <c r="C47">
        <v>168.4</v>
      </c>
      <c r="D47">
        <v>291.12</v>
      </c>
      <c r="E47">
        <v>82.091994999999997</v>
      </c>
      <c r="F47">
        <v>217.3</v>
      </c>
      <c r="G47">
        <v>11771.4</v>
      </c>
      <c r="H47">
        <v>525.75</v>
      </c>
      <c r="I47">
        <v>130.155</v>
      </c>
      <c r="J47">
        <v>3455.06</v>
      </c>
      <c r="K47">
        <f>LN((table_stock_prices[[#This Row],[AAPL]]-B46)/B46 + 1)</f>
        <v>-8.3447788086026042E-2</v>
      </c>
      <c r="L47">
        <f>LN((table_stock_prices[[#This Row],[AMZN]]-C46)/C46 + 1)</f>
        <v>-4.7389455096851441E-2</v>
      </c>
      <c r="M47">
        <f>LN((table_stock_prices[[#This Row],[FB]]-D46)/D46 + 1)</f>
        <v>-3.8345724166991786E-2</v>
      </c>
      <c r="N47">
        <f>LN((table_stock_prices[[#This Row],[GOOG]]-E46)/E46 + 1)</f>
        <v>-5.1309191060879729E-2</v>
      </c>
      <c r="O47">
        <f>LN((table_stock_prices[[#This Row],[MSFT]]-F46)/F46 + 1)</f>
        <v>-6.3948724600273413E-2</v>
      </c>
      <c r="P47">
        <f>LN((table_stock_prices[[#This Row],[NDX]]-G46)/G46 + 1)</f>
        <v>-5.3675472671267564E-2</v>
      </c>
      <c r="Q47">
        <f>LN((table_stock_prices[[#This Row],[NFLX]]-H46)/H46 + 1)</f>
        <v>-5.024281415301686E-2</v>
      </c>
      <c r="R47">
        <f>LN((table_stock_prices[[#This Row],[NVDA]]-I46)/I46 + 1)</f>
        <v>-9.7365055098051517E-2</v>
      </c>
      <c r="S47">
        <f>LN((table_stock_prices[[#This Row],[SPX]]-J46)/J46 + 1)</f>
        <v>-3.5757586556313434E-2</v>
      </c>
      <c r="T47">
        <f>YEAR(table_stock_prices[[#This Row],[date]])</f>
        <v>2020</v>
      </c>
    </row>
    <row r="48" spans="1:20" x14ac:dyDescent="0.25">
      <c r="A48" s="1">
        <v>44078</v>
      </c>
      <c r="B48">
        <v>120.96</v>
      </c>
      <c r="C48">
        <v>164.73099999999999</v>
      </c>
      <c r="D48">
        <v>282.73</v>
      </c>
      <c r="E48">
        <v>79.552000000000007</v>
      </c>
      <c r="F48">
        <v>214.25</v>
      </c>
      <c r="G48">
        <v>11622.1</v>
      </c>
      <c r="H48">
        <v>516.04999999999995</v>
      </c>
      <c r="I48">
        <v>126.22499999999999</v>
      </c>
      <c r="J48">
        <v>3426.96</v>
      </c>
      <c r="K48">
        <f>LN((table_stock_prices[[#This Row],[AAPL]]-B47)/B47 + 1)</f>
        <v>6.6159446673871847E-4</v>
      </c>
      <c r="L48">
        <f>LN((table_stock_prices[[#This Row],[AMZN]]-C47)/C47 + 1)</f>
        <v>-2.2028261328090111E-2</v>
      </c>
      <c r="M48">
        <f>LN((table_stock_prices[[#This Row],[FB]]-D47)/D47 + 1)</f>
        <v>-2.9243174673269534E-2</v>
      </c>
      <c r="N48">
        <f>LN((table_stock_prices[[#This Row],[GOOG]]-E47)/E47 + 1)</f>
        <v>-3.1429612771338634E-2</v>
      </c>
      <c r="O48">
        <f>LN((table_stock_prices[[#This Row],[MSFT]]-F47)/F47 + 1)</f>
        <v>-1.4135329784494841E-2</v>
      </c>
      <c r="P48">
        <f>LN((table_stock_prices[[#This Row],[NDX]]-G47)/G47 + 1)</f>
        <v>-1.2764402685784115E-2</v>
      </c>
      <c r="Q48">
        <f>LN((table_stock_prices[[#This Row],[NFLX]]-H47)/H47 + 1)</f>
        <v>-1.8622154570866918E-2</v>
      </c>
      <c r="R48">
        <f>LN((table_stock_prices[[#This Row],[NVDA]]-I47)/I47 + 1)</f>
        <v>-3.0660019168583377E-2</v>
      </c>
      <c r="S48">
        <f>LN((table_stock_prices[[#This Row],[SPX]]-J47)/J47 + 1)</f>
        <v>-8.1662523968659001E-3</v>
      </c>
      <c r="T48">
        <f>YEAR(table_stock_prices[[#This Row],[date]])</f>
        <v>2020</v>
      </c>
    </row>
    <row r="49" spans="1:20" x14ac:dyDescent="0.25">
      <c r="A49" s="1">
        <v>44082</v>
      </c>
      <c r="B49">
        <v>112.82</v>
      </c>
      <c r="C49">
        <v>157.49199999999999</v>
      </c>
      <c r="D49">
        <v>271.16000000000003</v>
      </c>
      <c r="E49">
        <v>76.619500000000002</v>
      </c>
      <c r="F49">
        <v>202.66</v>
      </c>
      <c r="G49">
        <v>11068.3</v>
      </c>
      <c r="H49">
        <v>507.02</v>
      </c>
      <c r="I49">
        <v>119.13</v>
      </c>
      <c r="J49">
        <v>3331.84</v>
      </c>
      <c r="K49">
        <f>LN((table_stock_prices[[#This Row],[AAPL]]-B48)/B48 + 1)</f>
        <v>-6.9666284119392768E-2</v>
      </c>
      <c r="L49">
        <f>LN((table_stock_prices[[#This Row],[AMZN]]-C48)/C48 + 1)</f>
        <v>-4.4939177155283394E-2</v>
      </c>
      <c r="M49">
        <f>LN((table_stock_prices[[#This Row],[FB]]-D48)/D48 + 1)</f>
        <v>-4.1783326067869941E-2</v>
      </c>
      <c r="N49">
        <f>LN((table_stock_prices[[#This Row],[GOOG]]-E48)/E48 + 1)</f>
        <v>-3.7559282348338108E-2</v>
      </c>
      <c r="O49">
        <f>LN((table_stock_prices[[#This Row],[MSFT]]-F48)/F48 + 1)</f>
        <v>-5.5613859457717678E-2</v>
      </c>
      <c r="P49">
        <f>LN((table_stock_prices[[#This Row],[NDX]]-G48)/G48 + 1)</f>
        <v>-4.882329126152396E-2</v>
      </c>
      <c r="Q49">
        <f>LN((table_stock_prices[[#This Row],[NFLX]]-H48)/H48 + 1)</f>
        <v>-1.7653209467044996E-2</v>
      </c>
      <c r="R49">
        <f>LN((table_stock_prices[[#This Row],[NVDA]]-I48)/I48 + 1)</f>
        <v>-5.7850694933709632E-2</v>
      </c>
      <c r="S49">
        <f>LN((table_stock_prices[[#This Row],[SPX]]-J48)/J48 + 1)</f>
        <v>-2.8148866864058281E-2</v>
      </c>
      <c r="T49">
        <f>YEAR(table_stock_prices[[#This Row],[date]])</f>
        <v>2020</v>
      </c>
    </row>
    <row r="50" spans="1:20" x14ac:dyDescent="0.25">
      <c r="A50" s="1">
        <v>44083</v>
      </c>
      <c r="B50">
        <v>117.32</v>
      </c>
      <c r="C50">
        <v>163.43051</v>
      </c>
      <c r="D50">
        <v>273.72000000000003</v>
      </c>
      <c r="E50">
        <v>77.847999999999999</v>
      </c>
      <c r="F50">
        <v>211.29</v>
      </c>
      <c r="G50">
        <v>11395.8</v>
      </c>
      <c r="H50">
        <v>500.19</v>
      </c>
      <c r="I50">
        <v>127.15</v>
      </c>
      <c r="J50">
        <v>3398.96</v>
      </c>
      <c r="K50">
        <f>LN((table_stock_prices[[#This Row],[AAPL]]-B49)/B49 + 1)</f>
        <v>3.9111615797420202E-2</v>
      </c>
      <c r="L50">
        <f>LN((table_stock_prices[[#This Row],[AMZN]]-C49)/C49 + 1)</f>
        <v>3.7013221377337209E-2</v>
      </c>
      <c r="M50">
        <f>LN((table_stock_prices[[#This Row],[FB]]-D49)/D49 + 1)</f>
        <v>9.39663352153201E-3</v>
      </c>
      <c r="N50">
        <f>LN((table_stock_prices[[#This Row],[GOOG]]-E49)/E49 + 1)</f>
        <v>1.5906593979780052E-2</v>
      </c>
      <c r="O50">
        <f>LN((table_stock_prices[[#This Row],[MSFT]]-F49)/F49 + 1)</f>
        <v>4.1701899405257085E-2</v>
      </c>
      <c r="P50">
        <f>LN((table_stock_prices[[#This Row],[NDX]]-G49)/G49 + 1)</f>
        <v>2.9159699738715343E-2</v>
      </c>
      <c r="Q50">
        <f>LN((table_stock_prices[[#This Row],[NFLX]]-H49)/H49 + 1)</f>
        <v>-1.3562424304420099E-2</v>
      </c>
      <c r="R50">
        <f>LN((table_stock_prices[[#This Row],[NVDA]]-I49)/I49 + 1)</f>
        <v>6.5152158056858894E-2</v>
      </c>
      <c r="S50">
        <f>LN((table_stock_prices[[#This Row],[SPX]]-J49)/J49 + 1)</f>
        <v>1.9944798533671326E-2</v>
      </c>
      <c r="T50">
        <f>YEAR(table_stock_prices[[#This Row],[date]])</f>
        <v>2020</v>
      </c>
    </row>
    <row r="51" spans="1:20" x14ac:dyDescent="0.25">
      <c r="A51" s="1">
        <v>44084</v>
      </c>
      <c r="B51">
        <v>113.49</v>
      </c>
      <c r="C51">
        <v>158.75550999999999</v>
      </c>
      <c r="D51">
        <v>268.08999999999997</v>
      </c>
      <c r="E51">
        <v>76.600999999999999</v>
      </c>
      <c r="F51">
        <v>205.37</v>
      </c>
      <c r="G51">
        <v>11154.1</v>
      </c>
      <c r="H51">
        <v>480.67</v>
      </c>
      <c r="I51">
        <v>123.11750000000001</v>
      </c>
      <c r="J51">
        <v>3339.19</v>
      </c>
      <c r="K51">
        <f>LN((table_stock_prices[[#This Row],[AAPL]]-B50)/B50 + 1)</f>
        <v>-3.3190516796202683E-2</v>
      </c>
      <c r="L51">
        <f>LN((table_stock_prices[[#This Row],[AMZN]]-C50)/C50 + 1)</f>
        <v>-2.9022538870303566E-2</v>
      </c>
      <c r="M51">
        <f>LN((table_stock_prices[[#This Row],[FB]]-D50)/D50 + 1)</f>
        <v>-2.0782941053134062E-2</v>
      </c>
      <c r="N51">
        <f>LN((table_stock_prices[[#This Row],[GOOG]]-E50)/E50 + 1)</f>
        <v>-1.6148076028068656E-2</v>
      </c>
      <c r="O51">
        <f>LN((table_stock_prices[[#This Row],[MSFT]]-F50)/F50 + 1)</f>
        <v>-2.8418367073426841E-2</v>
      </c>
      <c r="P51">
        <f>LN((table_stock_prices[[#This Row],[NDX]]-G50)/G50 + 1)</f>
        <v>-2.1437723143354567E-2</v>
      </c>
      <c r="Q51">
        <f>LN((table_stock_prices[[#This Row],[NFLX]]-H50)/H50 + 1)</f>
        <v>-3.9807062274978107E-2</v>
      </c>
      <c r="R51">
        <f>LN((table_stock_prices[[#This Row],[NVDA]]-I50)/I50 + 1)</f>
        <v>-3.2228307936774572E-2</v>
      </c>
      <c r="S51">
        <f>LN((table_stock_prices[[#This Row],[SPX]]-J50)/J50 + 1)</f>
        <v>-1.774123987058698E-2</v>
      </c>
      <c r="T51">
        <f>YEAR(table_stock_prices[[#This Row],[date]])</f>
        <v>2020</v>
      </c>
    </row>
    <row r="52" spans="1:20" x14ac:dyDescent="0.25">
      <c r="A52" s="1">
        <v>44085</v>
      </c>
      <c r="B52">
        <v>112</v>
      </c>
      <c r="C52">
        <v>155.81100000000001</v>
      </c>
      <c r="D52">
        <v>266.61</v>
      </c>
      <c r="E52">
        <v>76.035995</v>
      </c>
      <c r="F52">
        <v>204.03</v>
      </c>
      <c r="G52">
        <v>11087.4</v>
      </c>
      <c r="H52">
        <v>482.03</v>
      </c>
      <c r="I52">
        <v>121.645</v>
      </c>
      <c r="J52">
        <v>3340.97</v>
      </c>
      <c r="K52">
        <f>LN((table_stock_prices[[#This Row],[AAPL]]-B51)/B51 + 1)</f>
        <v>-1.3215856017952983E-2</v>
      </c>
      <c r="L52">
        <f>LN((table_stock_prices[[#This Row],[AMZN]]-C51)/C51 + 1)</f>
        <v>-1.8721611549924699E-2</v>
      </c>
      <c r="M52">
        <f>LN((table_stock_prices[[#This Row],[FB]]-D51)/D51 + 1)</f>
        <v>-5.5358286126694304E-3</v>
      </c>
      <c r="N52">
        <f>LN((table_stock_prices[[#This Row],[GOOG]]-E51)/E51 + 1)</f>
        <v>-7.4032849060393178E-3</v>
      </c>
      <c r="O52">
        <f>LN((table_stock_prices[[#This Row],[MSFT]]-F51)/F51 + 1)</f>
        <v>-6.5461884963448382E-3</v>
      </c>
      <c r="P52">
        <f>LN((table_stock_prices[[#This Row],[NDX]]-G51)/G51 + 1)</f>
        <v>-5.9978148914560693E-3</v>
      </c>
      <c r="Q52">
        <f>LN((table_stock_prices[[#This Row],[NFLX]]-H51)/H51 + 1)</f>
        <v>2.825388812131774E-3</v>
      </c>
      <c r="R52">
        <f>LN((table_stock_prices[[#This Row],[NVDA]]-I51)/I51 + 1)</f>
        <v>-1.2032217067269478E-2</v>
      </c>
      <c r="S52">
        <f>LN((table_stock_prices[[#This Row],[SPX]]-J51)/J51 + 1)</f>
        <v>5.32921379765575E-4</v>
      </c>
      <c r="T52">
        <f>YEAR(table_stock_prices[[#This Row],[date]])</f>
        <v>2020</v>
      </c>
    </row>
    <row r="53" spans="1:20" x14ac:dyDescent="0.25">
      <c r="A53" s="1">
        <v>44088</v>
      </c>
      <c r="B53">
        <v>115.355</v>
      </c>
      <c r="C53">
        <v>155.14850000000001</v>
      </c>
      <c r="D53">
        <v>266.14999999999998</v>
      </c>
      <c r="E53">
        <v>75.963999999999999</v>
      </c>
      <c r="F53">
        <v>205.41</v>
      </c>
      <c r="G53">
        <v>11277.8</v>
      </c>
      <c r="H53">
        <v>476.26</v>
      </c>
      <c r="I53">
        <v>128.7225</v>
      </c>
      <c r="J53">
        <v>3383.54</v>
      </c>
      <c r="K53">
        <f>LN((table_stock_prices[[#This Row],[AAPL]]-B52)/B52 + 1)</f>
        <v>2.9515458722477402E-2</v>
      </c>
      <c r="L53">
        <f>LN((table_stock_prices[[#This Row],[AMZN]]-C52)/C52 + 1)</f>
        <v>-4.2610114974733614E-3</v>
      </c>
      <c r="M53">
        <f>LN((table_stock_prices[[#This Row],[FB]]-D52)/D52 + 1)</f>
        <v>-1.7268567997272741E-3</v>
      </c>
      <c r="N53">
        <f>LN((table_stock_prices[[#This Row],[GOOG]]-E52)/E52 + 1)</f>
        <v>-9.4730273358135562E-4</v>
      </c>
      <c r="O53">
        <f>LN((table_stock_prices[[#This Row],[MSFT]]-F52)/F52 + 1)</f>
        <v>6.7409399454240971E-3</v>
      </c>
      <c r="P53">
        <f>LN((table_stock_prices[[#This Row],[NDX]]-G52)/G52 + 1)</f>
        <v>1.7026863157733229E-2</v>
      </c>
      <c r="Q53">
        <f>LN((table_stock_prices[[#This Row],[NFLX]]-H52)/H52 + 1)</f>
        <v>-1.2042429181833918E-2</v>
      </c>
      <c r="R53">
        <f>LN((table_stock_prices[[#This Row],[NVDA]]-I52)/I52 + 1)</f>
        <v>5.6551957632681532E-2</v>
      </c>
      <c r="S53">
        <f>LN((table_stock_prices[[#This Row],[SPX]]-J52)/J52 + 1)</f>
        <v>1.2661314711189059E-2</v>
      </c>
      <c r="T53">
        <f>YEAR(table_stock_prices[[#This Row],[date]])</f>
        <v>2020</v>
      </c>
    </row>
    <row r="54" spans="1:20" x14ac:dyDescent="0.25">
      <c r="A54" s="1">
        <v>44089</v>
      </c>
      <c r="B54">
        <v>115.54</v>
      </c>
      <c r="C54">
        <v>157.80649</v>
      </c>
      <c r="D54">
        <v>272.42</v>
      </c>
      <c r="E54">
        <v>77.072000000000003</v>
      </c>
      <c r="F54">
        <v>208.78</v>
      </c>
      <c r="G54">
        <v>11438.9</v>
      </c>
      <c r="H54">
        <v>495.99</v>
      </c>
      <c r="I54">
        <v>129.91</v>
      </c>
      <c r="J54">
        <v>3401.2</v>
      </c>
      <c r="K54">
        <f>LN((table_stock_prices[[#This Row],[AAPL]]-B53)/B53 + 1)</f>
        <v>1.6024603355476621E-3</v>
      </c>
      <c r="L54">
        <f>LN((table_stock_prices[[#This Row],[AMZN]]-C53)/C53 + 1)</f>
        <v>1.698681279169121E-2</v>
      </c>
      <c r="M54">
        <f>LN((table_stock_prices[[#This Row],[FB]]-D53)/D53 + 1)</f>
        <v>2.328493340042926E-2</v>
      </c>
      <c r="N54">
        <f>LN((table_stock_prices[[#This Row],[GOOG]]-E53)/E53 + 1)</f>
        <v>1.448050603586633E-2</v>
      </c>
      <c r="O54">
        <f>LN((table_stock_prices[[#This Row],[MSFT]]-F53)/F53 + 1)</f>
        <v>1.6273084179071147E-2</v>
      </c>
      <c r="P54">
        <f>LN((table_stock_prices[[#This Row],[NDX]]-G53)/G53 + 1)</f>
        <v>1.4183635895389436E-2</v>
      </c>
      <c r="Q54">
        <f>LN((table_stock_prices[[#This Row],[NFLX]]-H53)/H53 + 1)</f>
        <v>4.0591841635566395E-2</v>
      </c>
      <c r="R54">
        <f>LN((table_stock_prices[[#This Row],[NVDA]]-I53)/I53 + 1)</f>
        <v>9.1829785108752896E-3</v>
      </c>
      <c r="S54">
        <f>LN((table_stock_prices[[#This Row],[SPX]]-J53)/J53 + 1)</f>
        <v>5.2058118315071811E-3</v>
      </c>
      <c r="T54">
        <f>YEAR(table_stock_prices[[#This Row],[date]])</f>
        <v>2020</v>
      </c>
    </row>
    <row r="55" spans="1:20" x14ac:dyDescent="0.25">
      <c r="A55" s="1">
        <v>44090</v>
      </c>
      <c r="B55">
        <v>112.13</v>
      </c>
      <c r="C55">
        <v>153.905</v>
      </c>
      <c r="D55">
        <v>263.52</v>
      </c>
      <c r="E55">
        <v>76.045000000000002</v>
      </c>
      <c r="F55">
        <v>205.05</v>
      </c>
      <c r="G55">
        <v>11247.6</v>
      </c>
      <c r="H55">
        <v>483.86</v>
      </c>
      <c r="I55">
        <v>125.145</v>
      </c>
      <c r="J55">
        <v>3385.49</v>
      </c>
      <c r="K55">
        <f>LN((table_stock_prices[[#This Row],[AAPL]]-B54)/B54 + 1)</f>
        <v>-2.9957877880330188E-2</v>
      </c>
      <c r="L55">
        <f>LN((table_stock_prices[[#This Row],[AMZN]]-C54)/C54 + 1)</f>
        <v>-2.5034006630110534E-2</v>
      </c>
      <c r="M55">
        <f>LN((table_stock_prices[[#This Row],[FB]]-D54)/D54 + 1)</f>
        <v>-3.3215726589865519E-2</v>
      </c>
      <c r="N55">
        <f>LN((table_stock_prices[[#This Row],[GOOG]]-E54)/E54 + 1)</f>
        <v>-1.3414779563532911E-2</v>
      </c>
      <c r="O55">
        <f>LN((table_stock_prices[[#This Row],[MSFT]]-F54)/F54 + 1)</f>
        <v>-1.8027214142084035E-2</v>
      </c>
      <c r="P55">
        <f>LN((table_stock_prices[[#This Row],[NDX]]-G54)/G54 + 1)</f>
        <v>-1.6865054924117124E-2</v>
      </c>
      <c r="Q55">
        <f>LN((table_stock_prices[[#This Row],[NFLX]]-H54)/H54 + 1)</f>
        <v>-2.4760156555721873E-2</v>
      </c>
      <c r="R55">
        <f>LN((table_stock_prices[[#This Row],[NVDA]]-I54)/I54 + 1)</f>
        <v>-3.7368837985493904E-2</v>
      </c>
      <c r="S55">
        <f>LN((table_stock_prices[[#This Row],[SPX]]-J54)/J54 + 1)</f>
        <v>-4.6296583637453039E-3</v>
      </c>
      <c r="T55">
        <f>YEAR(table_stock_prices[[#This Row],[date]])</f>
        <v>2020</v>
      </c>
    </row>
    <row r="56" spans="1:20" x14ac:dyDescent="0.25">
      <c r="A56" s="1">
        <v>44091</v>
      </c>
      <c r="B56">
        <v>110.34</v>
      </c>
      <c r="C56">
        <v>150.4365</v>
      </c>
      <c r="D56">
        <v>254.82</v>
      </c>
      <c r="E56">
        <v>74.776505</v>
      </c>
      <c r="F56">
        <v>202.91</v>
      </c>
      <c r="G56">
        <v>11081</v>
      </c>
      <c r="H56">
        <v>470.2</v>
      </c>
      <c r="I56">
        <v>124.63500000000001</v>
      </c>
      <c r="J56">
        <v>3357.01</v>
      </c>
      <c r="K56">
        <f>LN((table_stock_prices[[#This Row],[AAPL]]-B55)/B55 + 1)</f>
        <v>-1.6092404628504513E-2</v>
      </c>
      <c r="L56">
        <f>LN((table_stock_prices[[#This Row],[AMZN]]-C55)/C55 + 1)</f>
        <v>-2.2794460703642182E-2</v>
      </c>
      <c r="M56">
        <f>LN((table_stock_prices[[#This Row],[FB]]-D55)/D55 + 1)</f>
        <v>-3.3571852876095369E-2</v>
      </c>
      <c r="N56">
        <f>LN((table_stock_prices[[#This Row],[GOOG]]-E55)/E55 + 1)</f>
        <v>-1.6821538963056576E-2</v>
      </c>
      <c r="O56">
        <f>LN((table_stock_prices[[#This Row],[MSFT]]-F55)/F55 + 1)</f>
        <v>-1.0491320858535423E-2</v>
      </c>
      <c r="P56">
        <f>LN((table_stock_prices[[#This Row],[NDX]]-G55)/G55 + 1)</f>
        <v>-1.4922842604114984E-2</v>
      </c>
      <c r="Q56">
        <f>LN((table_stock_prices[[#This Row],[NFLX]]-H55)/H55 + 1)</f>
        <v>-2.8637472569672383E-2</v>
      </c>
      <c r="R56">
        <f>LN((table_stock_prices[[#This Row],[NVDA]]-I55)/I55 + 1)</f>
        <v>-4.0835992370931743E-3</v>
      </c>
      <c r="S56">
        <f>LN((table_stock_prices[[#This Row],[SPX]]-J55)/J55 + 1)</f>
        <v>-8.4479553221299946E-3</v>
      </c>
      <c r="T56">
        <f>YEAR(table_stock_prices[[#This Row],[date]])</f>
        <v>2020</v>
      </c>
    </row>
    <row r="57" spans="1:20" x14ac:dyDescent="0.25">
      <c r="A57" s="1">
        <v>44092</v>
      </c>
      <c r="B57">
        <v>106.84</v>
      </c>
      <c r="C57">
        <v>147.74549999999999</v>
      </c>
      <c r="D57">
        <v>252.53</v>
      </c>
      <c r="E57">
        <v>72.999499999999998</v>
      </c>
      <c r="F57">
        <v>200.39</v>
      </c>
      <c r="G57">
        <v>10937</v>
      </c>
      <c r="H57">
        <v>469.96</v>
      </c>
      <c r="I57">
        <v>121.8925</v>
      </c>
      <c r="J57">
        <v>3319.47</v>
      </c>
      <c r="K57">
        <f>LN((table_stock_prices[[#This Row],[AAPL]]-B56)/B56 + 1)</f>
        <v>-3.2234119602524557E-2</v>
      </c>
      <c r="L57">
        <f>LN((table_stock_prices[[#This Row],[AMZN]]-C56)/C56 + 1)</f>
        <v>-1.8049869272830928E-2</v>
      </c>
      <c r="M57">
        <f>LN((table_stock_prices[[#This Row],[FB]]-D56)/D56 + 1)</f>
        <v>-9.0273600142046738E-3</v>
      </c>
      <c r="N57">
        <f>LN((table_stock_prices[[#This Row],[GOOG]]-E56)/E56 + 1)</f>
        <v>-2.4051139551409608E-2</v>
      </c>
      <c r="O57">
        <f>LN((table_stock_prices[[#This Row],[MSFT]]-F56)/F56 + 1)</f>
        <v>-1.2497063213480439E-2</v>
      </c>
      <c r="P57">
        <f>LN((table_stock_prices[[#This Row],[NDX]]-G56)/G56 + 1)</f>
        <v>-1.3080393601099636E-2</v>
      </c>
      <c r="Q57">
        <f>LN((table_stock_prices[[#This Row],[NFLX]]-H56)/H56 + 1)</f>
        <v>-5.1055140659733223E-4</v>
      </c>
      <c r="R57">
        <f>LN((table_stock_prices[[#This Row],[NVDA]]-I56)/I56 + 1)</f>
        <v>-2.2249957031473883E-2</v>
      </c>
      <c r="S57">
        <f>LN((table_stock_prices[[#This Row],[SPX]]-J56)/J56 + 1)</f>
        <v>-1.1245565213035068E-2</v>
      </c>
      <c r="T57">
        <f>YEAR(table_stock_prices[[#This Row],[date]])</f>
        <v>2020</v>
      </c>
    </row>
    <row r="58" spans="1:20" x14ac:dyDescent="0.25">
      <c r="A58" s="1">
        <v>44095</v>
      </c>
      <c r="B58">
        <v>110.08</v>
      </c>
      <c r="C58">
        <v>148.02350000000001</v>
      </c>
      <c r="D58">
        <v>248.15</v>
      </c>
      <c r="E58">
        <v>71.558000000000007</v>
      </c>
      <c r="F58">
        <v>202.54</v>
      </c>
      <c r="G58">
        <v>10980.2</v>
      </c>
      <c r="H58">
        <v>487.35</v>
      </c>
      <c r="I58">
        <v>125.1725</v>
      </c>
      <c r="J58">
        <v>3281.06</v>
      </c>
      <c r="K58">
        <f>LN((table_stock_prices[[#This Row],[AAPL]]-B57)/B57 + 1)</f>
        <v>2.9874985943273268E-2</v>
      </c>
      <c r="L58">
        <f>LN((table_stock_prices[[#This Row],[AMZN]]-C57)/C57 + 1)</f>
        <v>1.8798459734918509E-3</v>
      </c>
      <c r="M58">
        <f>LN((table_stock_prices[[#This Row],[FB]]-D57)/D57 + 1)</f>
        <v>-1.7496651505580205E-2</v>
      </c>
      <c r="N58">
        <f>LN((table_stock_prices[[#This Row],[GOOG]]-E57)/E57 + 1)</f>
        <v>-1.9944282134538853E-2</v>
      </c>
      <c r="O58">
        <f>LN((table_stock_prices[[#This Row],[MSFT]]-F57)/F57 + 1)</f>
        <v>1.0671930138086332E-2</v>
      </c>
      <c r="P58">
        <f>LN((table_stock_prices[[#This Row],[NDX]]-G57)/G57 + 1)</f>
        <v>3.9421144986537373E-3</v>
      </c>
      <c r="Q58">
        <f>LN((table_stock_prices[[#This Row],[NFLX]]-H57)/H57 + 1)</f>
        <v>3.6334966083847349E-2</v>
      </c>
      <c r="R58">
        <f>LN((table_stock_prices[[#This Row],[NVDA]]-I57)/I57 + 1)</f>
        <v>2.6553277223838927E-2</v>
      </c>
      <c r="S58">
        <f>LN((table_stock_prices[[#This Row],[SPX]]-J57)/J57 + 1)</f>
        <v>-1.1638590711243436E-2</v>
      </c>
      <c r="T58">
        <f>YEAR(table_stock_prices[[#This Row],[date]])</f>
        <v>2020</v>
      </c>
    </row>
    <row r="59" spans="1:20" x14ac:dyDescent="0.25">
      <c r="A59" s="1">
        <v>44096</v>
      </c>
      <c r="B59">
        <v>111.81</v>
      </c>
      <c r="C59">
        <v>156.4495</v>
      </c>
      <c r="D59">
        <v>254.75</v>
      </c>
      <c r="E59">
        <v>73.272994999999995</v>
      </c>
      <c r="F59">
        <v>207.42</v>
      </c>
      <c r="G59">
        <v>11186.4</v>
      </c>
      <c r="H59">
        <v>491.17</v>
      </c>
      <c r="I59">
        <v>126.3775</v>
      </c>
      <c r="J59">
        <v>3315.57</v>
      </c>
      <c r="K59">
        <f>LN((table_stock_prices[[#This Row],[AAPL]]-B58)/B58 + 1)</f>
        <v>1.5593627974243187E-2</v>
      </c>
      <c r="L59">
        <f>LN((table_stock_prices[[#This Row],[AMZN]]-C58)/C58 + 1)</f>
        <v>5.5362229257459789E-2</v>
      </c>
      <c r="M59">
        <f>LN((table_stock_prices[[#This Row],[FB]]-D58)/D58 + 1)</f>
        <v>2.6249270069384375E-2</v>
      </c>
      <c r="N59">
        <f>LN((table_stock_prices[[#This Row],[GOOG]]-E58)/E58 + 1)</f>
        <v>2.3683813872409212E-2</v>
      </c>
      <c r="O59">
        <f>LN((table_stock_prices[[#This Row],[MSFT]]-F58)/F58 + 1)</f>
        <v>2.3808325257449203E-2</v>
      </c>
      <c r="P59">
        <f>LN((table_stock_prices[[#This Row],[NDX]]-G58)/G58 + 1)</f>
        <v>1.8605103892761297E-2</v>
      </c>
      <c r="Q59">
        <f>LN((table_stock_prices[[#This Row],[NFLX]]-H58)/H58 + 1)</f>
        <v>7.80774926599809E-3</v>
      </c>
      <c r="R59">
        <f>LN((table_stock_prices[[#This Row],[NVDA]]-I58)/I58 + 1)</f>
        <v>9.5806735612166075E-3</v>
      </c>
      <c r="S59">
        <f>LN((table_stock_prices[[#This Row],[SPX]]-J58)/J58 + 1)</f>
        <v>1.0463013638868866E-2</v>
      </c>
      <c r="T59">
        <f>YEAR(table_stock_prices[[#This Row],[date]])</f>
        <v>2020</v>
      </c>
    </row>
    <row r="60" spans="1:20" x14ac:dyDescent="0.25">
      <c r="A60" s="1">
        <v>44097</v>
      </c>
      <c r="B60">
        <v>107.12</v>
      </c>
      <c r="C60">
        <v>149.99301</v>
      </c>
      <c r="D60">
        <v>249.02</v>
      </c>
      <c r="E60">
        <v>70.760499999999993</v>
      </c>
      <c r="F60">
        <v>200.59</v>
      </c>
      <c r="G60">
        <v>10833.3</v>
      </c>
      <c r="H60">
        <v>470.61</v>
      </c>
      <c r="I60">
        <v>121.2375</v>
      </c>
      <c r="J60">
        <v>3236.92</v>
      </c>
      <c r="K60">
        <f>LN((table_stock_prices[[#This Row],[AAPL]]-B59)/B59 + 1)</f>
        <v>-4.2851300776359645E-2</v>
      </c>
      <c r="L60">
        <f>LN((table_stock_prices[[#This Row],[AMZN]]-C59)/C59 + 1)</f>
        <v>-4.2144581190106049E-2</v>
      </c>
      <c r="M60">
        <f>LN((table_stock_prices[[#This Row],[FB]]-D59)/D59 + 1)</f>
        <v>-2.2749457578567622E-2</v>
      </c>
      <c r="N60">
        <f>LN((table_stock_prices[[#This Row],[GOOG]]-E59)/E59 + 1)</f>
        <v>-3.4891188142055253E-2</v>
      </c>
      <c r="O60">
        <f>LN((table_stock_prices[[#This Row],[MSFT]]-F59)/F59 + 1)</f>
        <v>-3.3482699324981879E-2</v>
      </c>
      <c r="P60">
        <f>LN((table_stock_prices[[#This Row],[NDX]]-G59)/G59 + 1)</f>
        <v>-3.2074031004732363E-2</v>
      </c>
      <c r="Q60">
        <f>LN((table_stock_prices[[#This Row],[NFLX]]-H59)/H59 + 1)</f>
        <v>-4.2760574512958491E-2</v>
      </c>
      <c r="R60">
        <f>LN((table_stock_prices[[#This Row],[NVDA]]-I59)/I59 + 1)</f>
        <v>-4.1522027818974988E-2</v>
      </c>
      <c r="S60">
        <f>LN((table_stock_prices[[#This Row],[SPX]]-J59)/J59 + 1)</f>
        <v>-2.4007294161091854E-2</v>
      </c>
      <c r="T60">
        <f>YEAR(table_stock_prices[[#This Row],[date]])</f>
        <v>2020</v>
      </c>
    </row>
    <row r="61" spans="1:20" x14ac:dyDescent="0.25">
      <c r="A61" s="1">
        <v>44098</v>
      </c>
      <c r="B61">
        <v>108.22</v>
      </c>
      <c r="C61">
        <v>150.98949999999999</v>
      </c>
      <c r="D61">
        <v>249.53</v>
      </c>
      <c r="E61">
        <v>71.414505000000005</v>
      </c>
      <c r="F61">
        <v>203.19</v>
      </c>
      <c r="G61">
        <v>10896.5</v>
      </c>
      <c r="H61">
        <v>473.08</v>
      </c>
      <c r="I61">
        <v>123.48</v>
      </c>
      <c r="J61">
        <v>3246.59</v>
      </c>
      <c r="K61">
        <f>LN((table_stock_prices[[#This Row],[AAPL]]-B60)/B60 + 1)</f>
        <v>1.0216490831672094E-2</v>
      </c>
      <c r="L61">
        <f>LN((table_stock_prices[[#This Row],[AMZN]]-C60)/C60 + 1)</f>
        <v>6.6216049628720517E-3</v>
      </c>
      <c r="M61">
        <f>LN((table_stock_prices[[#This Row],[FB]]-D60)/D60 + 1)</f>
        <v>2.0459339199614826E-3</v>
      </c>
      <c r="N61">
        <f>LN((table_stock_prices[[#This Row],[GOOG]]-E60)/E60 + 1)</f>
        <v>9.2000645679389224E-3</v>
      </c>
      <c r="O61">
        <f>LN((table_stock_prices[[#This Row],[MSFT]]-F60)/F60 + 1)</f>
        <v>1.2878478058315712E-2</v>
      </c>
      <c r="P61">
        <f>LN((table_stock_prices[[#This Row],[NDX]]-G60)/G60 + 1)</f>
        <v>5.8169130139573795E-3</v>
      </c>
      <c r="Q61">
        <f>LN((table_stock_prices[[#This Row],[NFLX]]-H60)/H60 + 1)</f>
        <v>5.2347818466574767E-3</v>
      </c>
      <c r="R61">
        <f>LN((table_stock_prices[[#This Row],[NVDA]]-I60)/I60 + 1)</f>
        <v>1.8327767914297407E-2</v>
      </c>
      <c r="S61">
        <f>LN((table_stock_prices[[#This Row],[SPX]]-J60)/J60 + 1)</f>
        <v>2.9829543473573147E-3</v>
      </c>
      <c r="T61">
        <f>YEAR(table_stock_prices[[#This Row],[date]])</f>
        <v>2020</v>
      </c>
    </row>
    <row r="62" spans="1:20" x14ac:dyDescent="0.25">
      <c r="A62" s="1">
        <v>44099</v>
      </c>
      <c r="B62">
        <v>112.28</v>
      </c>
      <c r="C62">
        <v>154.75649999999999</v>
      </c>
      <c r="D62">
        <v>254.82</v>
      </c>
      <c r="E62">
        <v>72.248000000000005</v>
      </c>
      <c r="F62">
        <v>207.82</v>
      </c>
      <c r="G62">
        <v>11151.1</v>
      </c>
      <c r="H62">
        <v>482.88</v>
      </c>
      <c r="I62">
        <v>128.73750000000001</v>
      </c>
      <c r="J62">
        <v>3298.46</v>
      </c>
      <c r="K62">
        <f>LN((table_stock_prices[[#This Row],[AAPL]]-B61)/B61 + 1)</f>
        <v>3.6829559279092587E-2</v>
      </c>
      <c r="L62">
        <f>LN((table_stock_prices[[#This Row],[AMZN]]-C61)/C61 + 1)</f>
        <v>2.4642615940298155E-2</v>
      </c>
      <c r="M62">
        <f>LN((table_stock_prices[[#This Row],[FB]]-D61)/D61 + 1)</f>
        <v>2.0978265109006675E-2</v>
      </c>
      <c r="N62">
        <f>LN((table_stock_prices[[#This Row],[GOOG]]-E61)/E61 + 1)</f>
        <v>1.1603644974877784E-2</v>
      </c>
      <c r="O62">
        <f>LN((table_stock_prices[[#This Row],[MSFT]]-F61)/F61 + 1)</f>
        <v>2.253081852957867E-2</v>
      </c>
      <c r="P62">
        <f>LN((table_stock_prices[[#This Row],[NDX]]-G61)/G61 + 1)</f>
        <v>2.3096510994863519E-2</v>
      </c>
      <c r="Q62">
        <f>LN((table_stock_prices[[#This Row],[NFLX]]-H61)/H61 + 1)</f>
        <v>2.0503668196567938E-2</v>
      </c>
      <c r="R62">
        <f>LN((table_stock_prices[[#This Row],[NVDA]]-I61)/I61 + 1)</f>
        <v>4.1696247817961579E-2</v>
      </c>
      <c r="S62">
        <f>LN((table_stock_prices[[#This Row],[SPX]]-J61)/J61 + 1)</f>
        <v>1.5850478138509476E-2</v>
      </c>
      <c r="T62">
        <f>YEAR(table_stock_prices[[#This Row],[date]])</f>
        <v>2020</v>
      </c>
    </row>
    <row r="63" spans="1:20" x14ac:dyDescent="0.25">
      <c r="A63" s="1">
        <v>44102</v>
      </c>
      <c r="B63">
        <v>114.96</v>
      </c>
      <c r="C63">
        <v>158.70249999999999</v>
      </c>
      <c r="D63">
        <v>256.82</v>
      </c>
      <c r="E63">
        <v>73.226005999999998</v>
      </c>
      <c r="F63">
        <v>209.44</v>
      </c>
      <c r="G63">
        <v>11364.4</v>
      </c>
      <c r="H63">
        <v>490.65</v>
      </c>
      <c r="I63">
        <v>130.35</v>
      </c>
      <c r="J63">
        <v>3351.6</v>
      </c>
      <c r="K63">
        <f>LN((table_stock_prices[[#This Row],[AAPL]]-B62)/B62 + 1)</f>
        <v>2.358849027708761E-2</v>
      </c>
      <c r="L63">
        <f>LN((table_stock_prices[[#This Row],[AMZN]]-C62)/C62 + 1)</f>
        <v>2.5178466487742825E-2</v>
      </c>
      <c r="M63">
        <f>LN((table_stock_prices[[#This Row],[FB]]-D62)/D62 + 1)</f>
        <v>7.8180368498931719E-3</v>
      </c>
      <c r="N63">
        <f>LN((table_stock_prices[[#This Row],[GOOG]]-E62)/E62 + 1)</f>
        <v>1.3445986148223449E-2</v>
      </c>
      <c r="O63">
        <f>LN((table_stock_prices[[#This Row],[MSFT]]-F62)/F62 + 1)</f>
        <v>7.7649817370891534E-3</v>
      </c>
      <c r="P63">
        <f>LN((table_stock_prices[[#This Row],[NDX]]-G62)/G62 + 1)</f>
        <v>1.8947514497519462E-2</v>
      </c>
      <c r="Q63">
        <f>LN((table_stock_prices[[#This Row],[NFLX]]-H62)/H62 + 1)</f>
        <v>1.5962867073018572E-2</v>
      </c>
      <c r="R63">
        <f>LN((table_stock_prices[[#This Row],[NVDA]]-I62)/I62 + 1)</f>
        <v>1.2447692927590475E-2</v>
      </c>
      <c r="S63">
        <f>LN((table_stock_prices[[#This Row],[SPX]]-J62)/J62 + 1)</f>
        <v>1.5982150874003724E-2</v>
      </c>
      <c r="T63">
        <f>YEAR(table_stock_prices[[#This Row],[date]])</f>
        <v>2020</v>
      </c>
    </row>
    <row r="64" spans="1:20" x14ac:dyDescent="0.25">
      <c r="A64" s="1">
        <v>44103</v>
      </c>
      <c r="B64">
        <v>114.09</v>
      </c>
      <c r="C64">
        <v>157.24399</v>
      </c>
      <c r="D64">
        <v>261.79000000000002</v>
      </c>
      <c r="E64">
        <v>73.466499999999996</v>
      </c>
      <c r="F64">
        <v>207.26</v>
      </c>
      <c r="G64">
        <v>11323</v>
      </c>
      <c r="H64">
        <v>493.48</v>
      </c>
      <c r="I64">
        <v>132.25749999999999</v>
      </c>
      <c r="J64">
        <v>3335.47</v>
      </c>
      <c r="K64">
        <f>LN((table_stock_prices[[#This Row],[AAPL]]-B63)/B63 + 1)</f>
        <v>-7.5966311624914452E-3</v>
      </c>
      <c r="L64">
        <f>LN((table_stock_prices[[#This Row],[AMZN]]-C63)/C63 + 1)</f>
        <v>-9.2327049470511749E-3</v>
      </c>
      <c r="M64">
        <f>LN((table_stock_prices[[#This Row],[FB]]-D63)/D63 + 1)</f>
        <v>1.9167205246123458E-2</v>
      </c>
      <c r="N64">
        <f>LN((table_stock_prices[[#This Row],[GOOG]]-E63)/E63 + 1)</f>
        <v>3.278888908814317E-3</v>
      </c>
      <c r="O64">
        <f>LN((table_stock_prices[[#This Row],[MSFT]]-F63)/F63 + 1)</f>
        <v>-1.0463258405518473E-2</v>
      </c>
      <c r="P64">
        <f>LN((table_stock_prices[[#This Row],[NDX]]-G63)/G63 + 1)</f>
        <v>-3.6496069142092041E-3</v>
      </c>
      <c r="Q64">
        <f>LN((table_stock_prices[[#This Row],[NFLX]]-H63)/H63 + 1)</f>
        <v>5.7512885507612918E-3</v>
      </c>
      <c r="R64">
        <f>LN((table_stock_prices[[#This Row],[NVDA]]-I63)/I63 + 1)</f>
        <v>1.4527639525950119E-2</v>
      </c>
      <c r="S64">
        <f>LN((table_stock_prices[[#This Row],[SPX]]-J63)/J63 + 1)</f>
        <v>-4.8242447838090239E-3</v>
      </c>
      <c r="T64">
        <f>YEAR(table_stock_prices[[#This Row],[date]])</f>
        <v>2020</v>
      </c>
    </row>
    <row r="65" spans="1:20" x14ac:dyDescent="0.25">
      <c r="A65" s="1">
        <v>44104</v>
      </c>
      <c r="B65">
        <v>115.81</v>
      </c>
      <c r="C65">
        <v>157.4365</v>
      </c>
      <c r="D65">
        <v>261.89999999999998</v>
      </c>
      <c r="E65">
        <v>73.479996</v>
      </c>
      <c r="F65">
        <v>210.33</v>
      </c>
      <c r="G65">
        <v>11418.1</v>
      </c>
      <c r="H65">
        <v>500.03</v>
      </c>
      <c r="I65">
        <v>135.30500000000001</v>
      </c>
      <c r="J65">
        <v>3363</v>
      </c>
      <c r="K65">
        <f>LN((table_stock_prices[[#This Row],[AAPL]]-B64)/B64 + 1)</f>
        <v>1.4963306588008254E-2</v>
      </c>
      <c r="L65">
        <f>LN((table_stock_prices[[#This Row],[AMZN]]-C64)/C64 + 1)</f>
        <v>1.2235269114771739E-3</v>
      </c>
      <c r="M65">
        <f>LN((table_stock_prices[[#This Row],[FB]]-D64)/D64 + 1)</f>
        <v>4.2009586441474128E-4</v>
      </c>
      <c r="N65">
        <f>LN((table_stock_prices[[#This Row],[GOOG]]-E64)/E64 + 1)</f>
        <v>1.8368590480655997E-4</v>
      </c>
      <c r="O65">
        <f>LN((table_stock_prices[[#This Row],[MSFT]]-F64)/F64 + 1)</f>
        <v>1.4703682130914639E-2</v>
      </c>
      <c r="P65">
        <f>LN((table_stock_prices[[#This Row],[NDX]]-G64)/G64 + 1)</f>
        <v>8.3637602730567608E-3</v>
      </c>
      <c r="Q65">
        <f>LN((table_stock_prices[[#This Row],[NFLX]]-H64)/H64 + 1)</f>
        <v>1.3185765418999866E-2</v>
      </c>
      <c r="R65">
        <f>LN((table_stock_prices[[#This Row],[NVDA]]-I64)/I64 + 1)</f>
        <v>2.2780709503469304E-2</v>
      </c>
      <c r="S65">
        <f>LN((table_stock_prices[[#This Row],[SPX]]-J64)/J64 + 1)</f>
        <v>8.2198337849473339E-3</v>
      </c>
      <c r="T65">
        <f>YEAR(table_stock_prices[[#This Row],[date]])</f>
        <v>2020</v>
      </c>
    </row>
    <row r="66" spans="1:20" x14ac:dyDescent="0.25">
      <c r="A66" s="1">
        <v>44105</v>
      </c>
      <c r="B66">
        <v>116.79</v>
      </c>
      <c r="C66">
        <v>161.06299999999999</v>
      </c>
      <c r="D66">
        <v>266.63</v>
      </c>
      <c r="E66">
        <v>74.504499999999993</v>
      </c>
      <c r="F66">
        <v>212.46</v>
      </c>
      <c r="G66">
        <v>11583.2</v>
      </c>
      <c r="H66">
        <v>527.51</v>
      </c>
      <c r="I66">
        <v>136.14500000000001</v>
      </c>
      <c r="J66">
        <v>3380.8</v>
      </c>
      <c r="K66">
        <f>LN((table_stock_prices[[#This Row],[AAPL]]-B65)/B65 + 1)</f>
        <v>8.4265330941876888E-3</v>
      </c>
      <c r="L66">
        <f>LN((table_stock_prices[[#This Row],[AMZN]]-C65)/C65 + 1)</f>
        <v>2.2773390426928015E-2</v>
      </c>
      <c r="M66">
        <f>LN((table_stock_prices[[#This Row],[FB]]-D65)/D65 + 1)</f>
        <v>1.7899178032159849E-2</v>
      </c>
      <c r="N66">
        <f>LN((table_stock_prices[[#This Row],[GOOG]]-E65)/E65 + 1)</f>
        <v>1.3846320335566801E-2</v>
      </c>
      <c r="O66">
        <f>LN((table_stock_prices[[#This Row],[MSFT]]-F65)/F65 + 1)</f>
        <v>1.0076009464881375E-2</v>
      </c>
      <c r="P66">
        <f>LN((table_stock_prices[[#This Row],[NDX]]-G65)/G65 + 1)</f>
        <v>1.4355956880115754E-2</v>
      </c>
      <c r="Q66">
        <f>LN((table_stock_prices[[#This Row],[NFLX]]-H65)/H65 + 1)</f>
        <v>5.3499725894241172E-2</v>
      </c>
      <c r="R66">
        <f>LN((table_stock_prices[[#This Row],[NVDA]]-I65)/I65 + 1)</f>
        <v>6.1890048352400816E-3</v>
      </c>
      <c r="S66">
        <f>LN((table_stock_prices[[#This Row],[SPX]]-J65)/J65 + 1)</f>
        <v>5.2789351215227383E-3</v>
      </c>
      <c r="T66">
        <f>YEAR(table_stock_prices[[#This Row],[date]])</f>
        <v>2020</v>
      </c>
    </row>
    <row r="67" spans="1:20" x14ac:dyDescent="0.25">
      <c r="A67" s="1">
        <v>44106</v>
      </c>
      <c r="B67">
        <v>113.02</v>
      </c>
      <c r="C67">
        <v>156.25</v>
      </c>
      <c r="D67">
        <v>259.94</v>
      </c>
      <c r="E67">
        <v>72.921000000000006</v>
      </c>
      <c r="F67">
        <v>206.19</v>
      </c>
      <c r="G67">
        <v>11255.7</v>
      </c>
      <c r="H67">
        <v>503.06</v>
      </c>
      <c r="I67">
        <v>130.6225</v>
      </c>
      <c r="J67">
        <v>3348.42</v>
      </c>
      <c r="K67">
        <f>LN((table_stock_prices[[#This Row],[AAPL]]-B66)/B66 + 1)</f>
        <v>-3.2812656088776926E-2</v>
      </c>
      <c r="L67">
        <f>LN((table_stock_prices[[#This Row],[AMZN]]-C66)/C66 + 1)</f>
        <v>-3.0338304176198053E-2</v>
      </c>
      <c r="M67">
        <f>LN((table_stock_prices[[#This Row],[FB]]-D66)/D66 + 1)</f>
        <v>-2.5411094392383624E-2</v>
      </c>
      <c r="N67">
        <f>LN((table_stock_prices[[#This Row],[GOOG]]-E66)/E66 + 1)</f>
        <v>-2.1482862870673653E-2</v>
      </c>
      <c r="O67">
        <f>LN((table_stock_prices[[#This Row],[MSFT]]-F66)/F66 + 1)</f>
        <v>-2.9955661550243845E-2</v>
      </c>
      <c r="P67">
        <f>LN((table_stock_prices[[#This Row],[NDX]]-G66)/G66 + 1)</f>
        <v>-2.8681105480195441E-2</v>
      </c>
      <c r="Q67">
        <f>LN((table_stock_prices[[#This Row],[NFLX]]-H66)/H66 + 1)</f>
        <v>-4.7458375236336794E-2</v>
      </c>
      <c r="R67">
        <f>LN((table_stock_prices[[#This Row],[NVDA]]-I66)/I66 + 1)</f>
        <v>-4.1409010464223746E-2</v>
      </c>
      <c r="S67">
        <f>LN((table_stock_prices[[#This Row],[SPX]]-J66)/J66 + 1)</f>
        <v>-9.6237750916984329E-3</v>
      </c>
      <c r="T67">
        <f>YEAR(table_stock_prices[[#This Row],[date]])</f>
        <v>2020</v>
      </c>
    </row>
    <row r="68" spans="1:20" x14ac:dyDescent="0.25">
      <c r="A68" s="1">
        <v>44109</v>
      </c>
      <c r="B68">
        <v>116.5</v>
      </c>
      <c r="C68">
        <v>159.95999</v>
      </c>
      <c r="D68">
        <v>264.64999999999998</v>
      </c>
      <c r="E68">
        <v>74.301000000000002</v>
      </c>
      <c r="F68">
        <v>210.38</v>
      </c>
      <c r="G68">
        <v>11509.1</v>
      </c>
      <c r="H68">
        <v>520.65</v>
      </c>
      <c r="I68">
        <v>136.42500000000001</v>
      </c>
      <c r="J68">
        <v>3408.6</v>
      </c>
      <c r="K68">
        <f>LN((table_stock_prices[[#This Row],[AAPL]]-B67)/B67 + 1)</f>
        <v>3.0326478804057942E-2</v>
      </c>
      <c r="L68">
        <f>LN((table_stock_prices[[#This Row],[AMZN]]-C67)/C67 + 1)</f>
        <v>2.3466432846475892E-2</v>
      </c>
      <c r="M68">
        <f>LN((table_stock_prices[[#This Row],[FB]]-D67)/D67 + 1)</f>
        <v>1.7957363150554073E-2</v>
      </c>
      <c r="N68">
        <f>LN((table_stock_prices[[#This Row],[GOOG]]-E67)/E67 + 1)</f>
        <v>1.8747747208109296E-2</v>
      </c>
      <c r="O68">
        <f>LN((table_stock_prices[[#This Row],[MSFT]]-F67)/F67 + 1)</f>
        <v>2.0117345509504433E-2</v>
      </c>
      <c r="P68">
        <f>LN((table_stock_prices[[#This Row],[NDX]]-G67)/G67 + 1)</f>
        <v>2.2263359795929388E-2</v>
      </c>
      <c r="Q68">
        <f>LN((table_stock_prices[[#This Row],[NFLX]]-H67)/H67 + 1)</f>
        <v>3.4368583695736844E-2</v>
      </c>
      <c r="R68">
        <f>LN((table_stock_prices[[#This Row],[NVDA]]-I67)/I67 + 1)</f>
        <v>4.3463529292349444E-2</v>
      </c>
      <c r="S68">
        <f>LN((table_stock_prices[[#This Row],[SPX]]-J67)/J67 + 1)</f>
        <v>1.7813057021042421E-2</v>
      </c>
      <c r="T68">
        <f>YEAR(table_stock_prices[[#This Row],[date]])</f>
        <v>2020</v>
      </c>
    </row>
    <row r="69" spans="1:20" x14ac:dyDescent="0.25">
      <c r="A69" s="1">
        <v>44110</v>
      </c>
      <c r="B69">
        <v>113.16</v>
      </c>
      <c r="C69">
        <v>154.99799999999999</v>
      </c>
      <c r="D69">
        <v>258.66000000000003</v>
      </c>
      <c r="E69">
        <v>72.671999999999997</v>
      </c>
      <c r="F69">
        <v>205.91</v>
      </c>
      <c r="G69">
        <v>11291.3</v>
      </c>
      <c r="H69">
        <v>505.87</v>
      </c>
      <c r="I69">
        <v>137.36500000000001</v>
      </c>
      <c r="J69">
        <v>3360.97</v>
      </c>
      <c r="K69">
        <f>LN((table_stock_prices[[#This Row],[AAPL]]-B68)/B68 + 1)</f>
        <v>-2.9088526572388838E-2</v>
      </c>
      <c r="L69">
        <f>LN((table_stock_prices[[#This Row],[AMZN]]-C68)/C68 + 1)</f>
        <v>-3.1511507852794052E-2</v>
      </c>
      <c r="M69">
        <f>LN((table_stock_prices[[#This Row],[FB]]-D68)/D68 + 1)</f>
        <v>-2.2893740316898087E-2</v>
      </c>
      <c r="N69">
        <f>LN((table_stock_prices[[#This Row],[GOOG]]-E68)/E68 + 1)</f>
        <v>-2.2168244660196557E-2</v>
      </c>
      <c r="O69">
        <f>LN((table_stock_prices[[#This Row],[MSFT]]-F68)/F68 + 1)</f>
        <v>-2.1476239191072818E-2</v>
      </c>
      <c r="P69">
        <f>LN((table_stock_prices[[#This Row],[NDX]]-G68)/G68 + 1)</f>
        <v>-1.9105509121014178E-2</v>
      </c>
      <c r="Q69">
        <f>LN((table_stock_prices[[#This Row],[NFLX]]-H68)/H68 + 1)</f>
        <v>-2.8798311693312022E-2</v>
      </c>
      <c r="R69">
        <f>LN((table_stock_prices[[#This Row],[NVDA]]-I68)/I68 + 1)</f>
        <v>6.8666035533283837E-3</v>
      </c>
      <c r="S69">
        <f>LN((table_stock_prices[[#This Row],[SPX]]-J68)/J68 + 1)</f>
        <v>-1.4072027020773103E-2</v>
      </c>
      <c r="T69">
        <f>YEAR(table_stock_prices[[#This Row],[date]])</f>
        <v>2020</v>
      </c>
    </row>
    <row r="70" spans="1:20" x14ac:dyDescent="0.25">
      <c r="A70" s="1">
        <v>44111</v>
      </c>
      <c r="B70">
        <v>115.08</v>
      </c>
      <c r="C70">
        <v>159.78450000000001</v>
      </c>
      <c r="D70">
        <v>258.12</v>
      </c>
      <c r="E70">
        <v>73.014499999999998</v>
      </c>
      <c r="F70">
        <v>209.83</v>
      </c>
      <c r="G70">
        <v>11503.2</v>
      </c>
      <c r="H70">
        <v>534.66</v>
      </c>
      <c r="I70">
        <v>139.63999999999999</v>
      </c>
      <c r="J70">
        <v>3419.44</v>
      </c>
      <c r="K70">
        <f>LN((table_stock_prices[[#This Row],[AAPL]]-B69)/B69 + 1)</f>
        <v>1.6824792249980777E-2</v>
      </c>
      <c r="L70">
        <f>LN((table_stock_prices[[#This Row],[AMZN]]-C69)/C69 + 1)</f>
        <v>3.0413818772234997E-2</v>
      </c>
      <c r="M70">
        <f>LN((table_stock_prices[[#This Row],[FB]]-D69)/D69 + 1)</f>
        <v>-2.0898649194593531E-3</v>
      </c>
      <c r="N70">
        <f>LN((table_stock_prices[[#This Row],[GOOG]]-E69)/E69 + 1)</f>
        <v>4.7018856378757542E-3</v>
      </c>
      <c r="O70">
        <f>LN((table_stock_prices[[#This Row],[MSFT]]-F69)/F69 + 1)</f>
        <v>1.8858498946548348E-2</v>
      </c>
      <c r="P70">
        <f>LN((table_stock_prices[[#This Row],[NDX]]-G69)/G69 + 1)</f>
        <v>1.8592739851599517E-2</v>
      </c>
      <c r="Q70">
        <f>LN((table_stock_prices[[#This Row],[NFLX]]-H69)/H69 + 1)</f>
        <v>5.5351311570090489E-2</v>
      </c>
      <c r="R70">
        <f>LN((table_stock_prices[[#This Row],[NVDA]]-I69)/I69 + 1)</f>
        <v>1.6426065611210881E-2</v>
      </c>
      <c r="S70">
        <f>LN((table_stock_prices[[#This Row],[SPX]]-J69)/J69 + 1)</f>
        <v>1.7247172188931348E-2</v>
      </c>
      <c r="T70">
        <f>YEAR(table_stock_prices[[#This Row],[date]])</f>
        <v>2020</v>
      </c>
    </row>
    <row r="71" spans="1:20" x14ac:dyDescent="0.25">
      <c r="A71" s="1">
        <v>44112</v>
      </c>
      <c r="B71">
        <v>114.97</v>
      </c>
      <c r="C71">
        <v>159.5275</v>
      </c>
      <c r="D71">
        <v>263.76</v>
      </c>
      <c r="E71">
        <v>74.296499999999995</v>
      </c>
      <c r="F71">
        <v>210.58</v>
      </c>
      <c r="G71">
        <v>11550.9</v>
      </c>
      <c r="H71">
        <v>531.79</v>
      </c>
      <c r="I71">
        <v>138.38749999999999</v>
      </c>
      <c r="J71">
        <v>3446.83</v>
      </c>
      <c r="K71">
        <f>LN((table_stock_prices[[#This Row],[AAPL]]-B70)/B70 + 1)</f>
        <v>-9.5631391769834763E-4</v>
      </c>
      <c r="L71">
        <f>LN((table_stock_prices[[#This Row],[AMZN]]-C70)/C70 + 1)</f>
        <v>-1.6097112259748072E-3</v>
      </c>
      <c r="M71">
        <f>LN((table_stock_prices[[#This Row],[FB]]-D70)/D70 + 1)</f>
        <v>2.1615005695836659E-2</v>
      </c>
      <c r="N71">
        <f>LN((table_stock_prices[[#This Row],[GOOG]]-E70)/E70 + 1)</f>
        <v>1.7405792727445316E-2</v>
      </c>
      <c r="O71">
        <f>LN((table_stock_prices[[#This Row],[MSFT]]-F70)/F70 + 1)</f>
        <v>3.5679493620096731E-3</v>
      </c>
      <c r="P71">
        <f>LN((table_stock_prices[[#This Row],[NDX]]-G70)/G70 + 1)</f>
        <v>4.1380984785629651E-3</v>
      </c>
      <c r="Q71">
        <f>LN((table_stock_prices[[#This Row],[NFLX]]-H70)/H70 + 1)</f>
        <v>-5.3823562822399159E-3</v>
      </c>
      <c r="R71">
        <f>LN((table_stock_prices[[#This Row],[NVDA]]-I70)/I70 + 1)</f>
        <v>-9.0099610512500931E-3</v>
      </c>
      <c r="S71">
        <f>LN((table_stock_prices[[#This Row],[SPX]]-J70)/J70 + 1)</f>
        <v>7.9781730936344594E-3</v>
      </c>
      <c r="T71">
        <f>YEAR(table_stock_prices[[#This Row],[date]])</f>
        <v>2020</v>
      </c>
    </row>
    <row r="72" spans="1:20" x14ac:dyDescent="0.25">
      <c r="A72" s="1">
        <v>44113</v>
      </c>
      <c r="B72">
        <v>116.97</v>
      </c>
      <c r="C72">
        <v>164.33249000000001</v>
      </c>
      <c r="D72">
        <v>264.45</v>
      </c>
      <c r="E72">
        <v>75.760999999999996</v>
      </c>
      <c r="F72">
        <v>215.81</v>
      </c>
      <c r="G72">
        <v>11725.9</v>
      </c>
      <c r="H72">
        <v>539.44000000000005</v>
      </c>
      <c r="I72">
        <v>137.6275</v>
      </c>
      <c r="J72">
        <v>3477.14</v>
      </c>
      <c r="K72">
        <f>LN((table_stock_prices[[#This Row],[AAPL]]-B71)/B71 + 1)</f>
        <v>1.7246266896966875E-2</v>
      </c>
      <c r="L72">
        <f>LN((table_stock_prices[[#This Row],[AMZN]]-C71)/C71 + 1)</f>
        <v>2.9675432359117748E-2</v>
      </c>
      <c r="M72">
        <f>LN((table_stock_prices[[#This Row],[FB]]-D71)/D71 + 1)</f>
        <v>2.612598748513354E-3</v>
      </c>
      <c r="N72">
        <f>LN((table_stock_prices[[#This Row],[GOOG]]-E71)/E71 + 1)</f>
        <v>1.9519804079853528E-2</v>
      </c>
      <c r="O72">
        <f>LN((table_stock_prices[[#This Row],[MSFT]]-F71)/F71 + 1)</f>
        <v>2.4532762524758965E-2</v>
      </c>
      <c r="P72">
        <f>LN((table_stock_prices[[#This Row],[NDX]]-G71)/G71 + 1)</f>
        <v>1.5036714438393438E-2</v>
      </c>
      <c r="Q72">
        <f>LN((table_stock_prices[[#This Row],[NFLX]]-H71)/H71 + 1)</f>
        <v>1.428288985588305E-2</v>
      </c>
      <c r="R72">
        <f>LN((table_stock_prices[[#This Row],[NVDA]]-I71)/I71 + 1)</f>
        <v>-5.5069610034594041E-3</v>
      </c>
      <c r="S72">
        <f>LN((table_stock_prices[[#This Row],[SPX]]-J71)/J71 + 1)</f>
        <v>8.7551487402514096E-3</v>
      </c>
      <c r="T72">
        <f>YEAR(table_stock_prices[[#This Row],[date]])</f>
        <v>2020</v>
      </c>
    </row>
    <row r="73" spans="1:20" x14ac:dyDescent="0.25">
      <c r="A73" s="1">
        <v>44116</v>
      </c>
      <c r="B73">
        <v>124.4</v>
      </c>
      <c r="C73">
        <v>172.1465</v>
      </c>
      <c r="D73">
        <v>275.75</v>
      </c>
      <c r="E73">
        <v>78.457504</v>
      </c>
      <c r="F73">
        <v>221.4</v>
      </c>
      <c r="G73">
        <v>12088.1</v>
      </c>
      <c r="H73">
        <v>539.80999999999995</v>
      </c>
      <c r="I73">
        <v>142.26</v>
      </c>
      <c r="J73">
        <v>3534.22</v>
      </c>
      <c r="K73">
        <f>LN((table_stock_prices[[#This Row],[AAPL]]-B72)/B72 + 1)</f>
        <v>6.1584688642463428E-2</v>
      </c>
      <c r="L73">
        <f>LN((table_stock_prices[[#This Row],[AMZN]]-C72)/C72 + 1)</f>
        <v>4.645410495568926E-2</v>
      </c>
      <c r="M73">
        <f>LN((table_stock_prices[[#This Row],[FB]]-D72)/D72 + 1)</f>
        <v>4.1842460621622925E-2</v>
      </c>
      <c r="N73">
        <f>LN((table_stock_prices[[#This Row],[GOOG]]-E72)/E72 + 1)</f>
        <v>3.4973479518580874E-2</v>
      </c>
      <c r="O73">
        <f>LN((table_stock_prices[[#This Row],[MSFT]]-F72)/F72 + 1)</f>
        <v>2.5572629321164317E-2</v>
      </c>
      <c r="P73">
        <f>LN((table_stock_prices[[#This Row],[NDX]]-G72)/G72 + 1)</f>
        <v>3.042142715497733E-2</v>
      </c>
      <c r="Q73">
        <f>LN((table_stock_prices[[#This Row],[NFLX]]-H72)/H72 + 1)</f>
        <v>6.8566136575524028E-4</v>
      </c>
      <c r="R73">
        <f>LN((table_stock_prices[[#This Row],[NVDA]]-I72)/I72 + 1)</f>
        <v>3.310560912324334E-2</v>
      </c>
      <c r="S73">
        <f>LN((table_stock_prices[[#This Row],[SPX]]-J72)/J72 + 1)</f>
        <v>1.6282507554067349E-2</v>
      </c>
      <c r="T73">
        <f>YEAR(table_stock_prices[[#This Row],[date]])</f>
        <v>2020</v>
      </c>
    </row>
    <row r="74" spans="1:20" x14ac:dyDescent="0.25">
      <c r="A74" s="1">
        <v>44117</v>
      </c>
      <c r="B74">
        <v>121.1</v>
      </c>
      <c r="C74">
        <v>172.18149</v>
      </c>
      <c r="D74">
        <v>276.14</v>
      </c>
      <c r="E74">
        <v>78.584000000000003</v>
      </c>
      <c r="F74">
        <v>222.86</v>
      </c>
      <c r="G74">
        <v>12083.2</v>
      </c>
      <c r="H74">
        <v>554.09</v>
      </c>
      <c r="I74">
        <v>142.48249999999999</v>
      </c>
      <c r="J74">
        <v>3511.93</v>
      </c>
      <c r="K74">
        <f>LN((table_stock_prices[[#This Row],[AAPL]]-B73)/B73 + 1)</f>
        <v>-2.6885529746032626E-2</v>
      </c>
      <c r="L74">
        <f>LN((table_stock_prices[[#This Row],[AMZN]]-C73)/C73 + 1)</f>
        <v>2.0323645556913442E-4</v>
      </c>
      <c r="M74">
        <f>LN((table_stock_prices[[#This Row],[FB]]-D73)/D73 + 1)</f>
        <v>1.4133253543944537E-3</v>
      </c>
      <c r="N74">
        <f>LN((table_stock_prices[[#This Row],[GOOG]]-E73)/E73 + 1)</f>
        <v>1.6109884856650729E-3</v>
      </c>
      <c r="O74">
        <f>LN((table_stock_prices[[#This Row],[MSFT]]-F73)/F73 + 1)</f>
        <v>6.5727513443713352E-3</v>
      </c>
      <c r="P74">
        <f>LN((table_stock_prices[[#This Row],[NDX]]-G73)/G73 + 1)</f>
        <v>-4.0543951439281665E-4</v>
      </c>
      <c r="Q74">
        <f>LN((table_stock_prices[[#This Row],[NFLX]]-H73)/H73 + 1)</f>
        <v>2.6109902634484237E-2</v>
      </c>
      <c r="R74">
        <f>LN((table_stock_prices[[#This Row],[NVDA]]-I73)/I73 + 1)</f>
        <v>1.562815844393032E-3</v>
      </c>
      <c r="S74">
        <f>LN((table_stock_prices[[#This Row],[SPX]]-J73)/J73 + 1)</f>
        <v>-6.3268804537488111E-3</v>
      </c>
      <c r="T74">
        <f>YEAR(table_stock_prices[[#This Row],[date]])</f>
        <v>2020</v>
      </c>
    </row>
    <row r="75" spans="1:20" x14ac:dyDescent="0.25">
      <c r="A75" s="1">
        <v>44118</v>
      </c>
      <c r="B75">
        <v>121.19</v>
      </c>
      <c r="C75">
        <v>168.18549999999999</v>
      </c>
      <c r="D75">
        <v>271.82</v>
      </c>
      <c r="E75">
        <v>78.403989999999993</v>
      </c>
      <c r="F75">
        <v>220.86</v>
      </c>
      <c r="G75">
        <v>11985.4</v>
      </c>
      <c r="H75">
        <v>541.45000000000005</v>
      </c>
      <c r="I75">
        <v>140.95249999999999</v>
      </c>
      <c r="J75">
        <v>3488.67</v>
      </c>
      <c r="K75">
        <f>LN((table_stock_prices[[#This Row],[AAPL]]-B74)/B74 + 1)</f>
        <v>7.429114213495585E-4</v>
      </c>
      <c r="L75">
        <f>LN((table_stock_prices[[#This Row],[AMZN]]-C74)/C74 + 1)</f>
        <v>-2.3481558000561266E-2</v>
      </c>
      <c r="M75">
        <f>LN((table_stock_prices[[#This Row],[FB]]-D74)/D74 + 1)</f>
        <v>-1.5767900960805072E-2</v>
      </c>
      <c r="N75">
        <f>LN((table_stock_prices[[#This Row],[GOOG]]-E74)/E74 + 1)</f>
        <v>-2.2932974540610593E-3</v>
      </c>
      <c r="O75">
        <f>LN((table_stock_prices[[#This Row],[MSFT]]-F74)/F74 + 1)</f>
        <v>-9.0147549999230799E-3</v>
      </c>
      <c r="P75">
        <f>LN((table_stock_prices[[#This Row],[NDX]]-G74)/G74 + 1)</f>
        <v>-8.1268157073736708E-3</v>
      </c>
      <c r="Q75">
        <f>LN((table_stock_prices[[#This Row],[NFLX]]-H74)/H74 + 1)</f>
        <v>-2.3076402352177519E-2</v>
      </c>
      <c r="R75">
        <f>LN((table_stock_prices[[#This Row],[NVDA]]-I74)/I74 + 1)</f>
        <v>-1.0796230960841225E-2</v>
      </c>
      <c r="S75">
        <f>LN((table_stock_prices[[#This Row],[SPX]]-J74)/J74 + 1)</f>
        <v>-6.6451691550408936E-3</v>
      </c>
      <c r="T75">
        <f>YEAR(table_stock_prices[[#This Row],[date]])</f>
        <v>2020</v>
      </c>
    </row>
    <row r="76" spans="1:20" x14ac:dyDescent="0.25">
      <c r="A76" s="1">
        <v>44119</v>
      </c>
      <c r="B76">
        <v>120.71</v>
      </c>
      <c r="C76">
        <v>166.9325</v>
      </c>
      <c r="D76">
        <v>266.72000000000003</v>
      </c>
      <c r="E76">
        <v>77.956500000000005</v>
      </c>
      <c r="F76">
        <v>219.66</v>
      </c>
      <c r="G76">
        <v>11898.6</v>
      </c>
      <c r="H76">
        <v>541.94000000000005</v>
      </c>
      <c r="I76">
        <v>139.69999999999999</v>
      </c>
      <c r="J76">
        <v>3483.34</v>
      </c>
      <c r="K76">
        <f>LN((table_stock_prices[[#This Row],[AAPL]]-B75)/B75 + 1)</f>
        <v>-3.9685872673603352E-3</v>
      </c>
      <c r="L76">
        <f>LN((table_stock_prices[[#This Row],[AMZN]]-C75)/C75 + 1)</f>
        <v>-7.4779978337284345E-3</v>
      </c>
      <c r="M76">
        <f>LN((table_stock_prices[[#This Row],[FB]]-D75)/D75 + 1)</f>
        <v>-1.8940663524717211E-2</v>
      </c>
      <c r="N76">
        <f>LN((table_stock_prices[[#This Row],[GOOG]]-E75)/E75 + 1)</f>
        <v>-5.7238401048050856E-3</v>
      </c>
      <c r="O76">
        <f>LN((table_stock_prices[[#This Row],[MSFT]]-F75)/F75 + 1)</f>
        <v>-5.4481202587850219E-3</v>
      </c>
      <c r="P76">
        <f>LN((table_stock_prices[[#This Row],[NDX]]-G75)/G75 + 1)</f>
        <v>-7.2684962438593253E-3</v>
      </c>
      <c r="Q76">
        <f>LN((table_stock_prices[[#This Row],[NFLX]]-H75)/H75 + 1)</f>
        <v>9.0456813042691462E-4</v>
      </c>
      <c r="R76">
        <f>LN((table_stock_prices[[#This Row],[NVDA]]-I75)/I75 + 1)</f>
        <v>-8.9256879260047987E-3</v>
      </c>
      <c r="S76">
        <f>LN((table_stock_prices[[#This Row],[SPX]]-J75)/J75 + 1)</f>
        <v>-1.5289711398439405E-3</v>
      </c>
      <c r="T76">
        <f>YEAR(table_stock_prices[[#This Row],[date]])</f>
        <v>2020</v>
      </c>
    </row>
    <row r="77" spans="1:20" x14ac:dyDescent="0.25">
      <c r="A77" s="1">
        <v>44120</v>
      </c>
      <c r="B77">
        <v>119.02</v>
      </c>
      <c r="C77">
        <v>163.63550000000001</v>
      </c>
      <c r="D77">
        <v>265.93</v>
      </c>
      <c r="E77">
        <v>78.650499999999994</v>
      </c>
      <c r="F77">
        <v>219.66</v>
      </c>
      <c r="G77">
        <v>11852.2</v>
      </c>
      <c r="H77">
        <v>530.79</v>
      </c>
      <c r="I77">
        <v>138.11500000000001</v>
      </c>
      <c r="J77">
        <v>3483.81</v>
      </c>
      <c r="K77">
        <f>LN((table_stock_prices[[#This Row],[AAPL]]-B76)/B76 + 1)</f>
        <v>-1.4099428496329657E-2</v>
      </c>
      <c r="L77">
        <f>LN((table_stock_prices[[#This Row],[AMZN]]-C76)/C76 + 1)</f>
        <v>-1.9948145798359167E-2</v>
      </c>
      <c r="M77">
        <f>LN((table_stock_prices[[#This Row],[FB]]-D76)/D76 + 1)</f>
        <v>-2.9663027476364259E-3</v>
      </c>
      <c r="N77">
        <f>LN((table_stock_prices[[#This Row],[GOOG]]-E76)/E76 + 1)</f>
        <v>8.8630079494615346E-3</v>
      </c>
      <c r="O77">
        <f>LN((table_stock_prices[[#This Row],[MSFT]]-F76)/F76 + 1)</f>
        <v>0</v>
      </c>
      <c r="P77">
        <f>LN((table_stock_prices[[#This Row],[NDX]]-G76)/G76 + 1)</f>
        <v>-3.9072417796958457E-3</v>
      </c>
      <c r="Q77">
        <f>LN((table_stock_prices[[#This Row],[NFLX]]-H76)/H76 + 1)</f>
        <v>-2.0788831411794377E-2</v>
      </c>
      <c r="R77">
        <f>LN((table_stock_prices[[#This Row],[NVDA]]-I76)/I76 + 1)</f>
        <v>-1.1410594801819407E-2</v>
      </c>
      <c r="S77">
        <f>LN((table_stock_prices[[#This Row],[SPX]]-J76)/J76 + 1)</f>
        <v>1.3491886946954788E-4</v>
      </c>
      <c r="T77">
        <f>YEAR(table_stock_prices[[#This Row],[date]])</f>
        <v>2020</v>
      </c>
    </row>
    <row r="78" spans="1:20" x14ac:dyDescent="0.25">
      <c r="A78" s="1">
        <v>44123</v>
      </c>
      <c r="B78">
        <v>115.98</v>
      </c>
      <c r="C78">
        <v>160.3605</v>
      </c>
      <c r="D78">
        <v>261.39999999999998</v>
      </c>
      <c r="E78">
        <v>76.730500000000006</v>
      </c>
      <c r="F78">
        <v>214.22</v>
      </c>
      <c r="G78">
        <v>11634.3</v>
      </c>
      <c r="H78">
        <v>530.72</v>
      </c>
      <c r="I78">
        <v>134.97749999999999</v>
      </c>
      <c r="J78">
        <v>3426.92</v>
      </c>
      <c r="K78">
        <f>LN((table_stock_prices[[#This Row],[AAPL]]-B77)/B77 + 1)</f>
        <v>-2.5873783768411363E-2</v>
      </c>
      <c r="L78">
        <f>LN((table_stock_prices[[#This Row],[AMZN]]-C77)/C77 + 1)</f>
        <v>-2.0216987540200154E-2</v>
      </c>
      <c r="M78">
        <f>LN((table_stock_prices[[#This Row],[FB]]-D77)/D77 + 1)</f>
        <v>-1.7181315064726008E-2</v>
      </c>
      <c r="N78">
        <f>LN((table_stock_prices[[#This Row],[GOOG]]-E77)/E77 + 1)</f>
        <v>-2.4714704238767645E-2</v>
      </c>
      <c r="O78">
        <f>LN((table_stock_prices[[#This Row],[MSFT]]-F77)/F77 + 1)</f>
        <v>-2.5077372023716262E-2</v>
      </c>
      <c r="P78">
        <f>LN((table_stock_prices[[#This Row],[NDX]]-G77)/G77 + 1)</f>
        <v>-1.855587271402211E-2</v>
      </c>
      <c r="Q78">
        <f>LN((table_stock_prices[[#This Row],[NFLX]]-H77)/H77 + 1)</f>
        <v>-1.3188759427875776E-4</v>
      </c>
      <c r="R78">
        <f>LN((table_stock_prices[[#This Row],[NVDA]]-I77)/I77 + 1)</f>
        <v>-2.2978573579766164E-2</v>
      </c>
      <c r="S78">
        <f>LN((table_stock_prices[[#This Row],[SPX]]-J77)/J77 + 1)</f>
        <v>-1.6464623898632638E-2</v>
      </c>
      <c r="T78">
        <f>YEAR(table_stock_prices[[#This Row],[date]])</f>
        <v>2020</v>
      </c>
    </row>
    <row r="79" spans="1:20" x14ac:dyDescent="0.25">
      <c r="A79" s="1">
        <v>44124</v>
      </c>
      <c r="B79">
        <v>117.51</v>
      </c>
      <c r="C79">
        <v>160.85050000000001</v>
      </c>
      <c r="D79">
        <v>267.56</v>
      </c>
      <c r="E79">
        <v>77.796490000000006</v>
      </c>
      <c r="F79">
        <v>214.65</v>
      </c>
      <c r="G79">
        <v>11677.8</v>
      </c>
      <c r="H79">
        <v>525.41999999999996</v>
      </c>
      <c r="I79">
        <v>136.45500000000001</v>
      </c>
      <c r="J79">
        <v>3443.12</v>
      </c>
      <c r="K79">
        <f>LN((table_stock_prices[[#This Row],[AAPL]]-B78)/B78 + 1)</f>
        <v>1.3105673897555029E-2</v>
      </c>
      <c r="L79">
        <f>LN((table_stock_prices[[#This Row],[AMZN]]-C78)/C78 + 1)</f>
        <v>3.0509564123912766E-3</v>
      </c>
      <c r="M79">
        <f>LN((table_stock_prices[[#This Row],[FB]]-D78)/D78 + 1)</f>
        <v>2.3292039060085711E-2</v>
      </c>
      <c r="N79">
        <f>LN((table_stock_prices[[#This Row],[GOOG]]-E78)/E78 + 1)</f>
        <v>1.3797031960972803E-2</v>
      </c>
      <c r="O79">
        <f>LN((table_stock_prices[[#This Row],[MSFT]]-F78)/F78 + 1)</f>
        <v>2.0052703340860448E-3</v>
      </c>
      <c r="P79">
        <f>LN((table_stock_prices[[#This Row],[NDX]]-G78)/G78 + 1)</f>
        <v>3.7319718504628626E-3</v>
      </c>
      <c r="Q79">
        <f>LN((table_stock_prices[[#This Row],[NFLX]]-H78)/H78 + 1)</f>
        <v>-1.0036632436554385E-2</v>
      </c>
      <c r="R79">
        <f>LN((table_stock_prices[[#This Row],[NVDA]]-I78)/I78 + 1)</f>
        <v>1.0886792060804491E-2</v>
      </c>
      <c r="S79">
        <f>LN((table_stock_prices[[#This Row],[SPX]]-J78)/J78 + 1)</f>
        <v>4.7161384872977134E-3</v>
      </c>
      <c r="T79">
        <f>YEAR(table_stock_prices[[#This Row],[date]])</f>
        <v>2020</v>
      </c>
    </row>
    <row r="80" spans="1:20" x14ac:dyDescent="0.25">
      <c r="A80" s="1">
        <v>44125</v>
      </c>
      <c r="B80">
        <v>116.87</v>
      </c>
      <c r="C80">
        <v>159.24700000000001</v>
      </c>
      <c r="D80">
        <v>278.73</v>
      </c>
      <c r="E80">
        <v>79.665503999999999</v>
      </c>
      <c r="F80">
        <v>214.8</v>
      </c>
      <c r="G80">
        <v>11665.4</v>
      </c>
      <c r="H80">
        <v>489.05</v>
      </c>
      <c r="I80">
        <v>135.2475</v>
      </c>
      <c r="J80">
        <v>3435.56</v>
      </c>
      <c r="K80">
        <f>LN((table_stock_prices[[#This Row],[AAPL]]-B79)/B79 + 1)</f>
        <v>-5.4612304007839469E-3</v>
      </c>
      <c r="L80">
        <f>LN((table_stock_prices[[#This Row],[AMZN]]-C79)/C79 + 1)</f>
        <v>-1.0018906196094208E-2</v>
      </c>
      <c r="M80">
        <f>LN((table_stock_prices[[#This Row],[FB]]-D79)/D79 + 1)</f>
        <v>4.0899731071123539E-2</v>
      </c>
      <c r="N80">
        <f>LN((table_stock_prices[[#This Row],[GOOG]]-E79)/E79 + 1)</f>
        <v>2.3740354529276989E-2</v>
      </c>
      <c r="O80">
        <f>LN((table_stock_prices[[#This Row],[MSFT]]-F79)/F79 + 1)</f>
        <v>6.9856796414006529E-4</v>
      </c>
      <c r="P80">
        <f>LN((table_stock_prices[[#This Row],[NDX]]-G79)/G79 + 1)</f>
        <v>-1.0624079960189032E-3</v>
      </c>
      <c r="Q80">
        <f>LN((table_stock_prices[[#This Row],[NFLX]]-H79)/H79 + 1)</f>
        <v>-7.1733209025686015E-2</v>
      </c>
      <c r="R80">
        <f>LN((table_stock_prices[[#This Row],[NVDA]]-I79)/I79 + 1)</f>
        <v>-8.8884566747355238E-3</v>
      </c>
      <c r="S80">
        <f>LN((table_stock_prices[[#This Row],[SPX]]-J79)/J79 + 1)</f>
        <v>-2.1980970313859494E-3</v>
      </c>
      <c r="T80">
        <f>YEAR(table_stock_prices[[#This Row],[date]])</f>
        <v>2020</v>
      </c>
    </row>
    <row r="81" spans="1:20" x14ac:dyDescent="0.25">
      <c r="A81" s="1">
        <v>44126</v>
      </c>
      <c r="B81">
        <v>115.75</v>
      </c>
      <c r="C81">
        <v>158.81998999999999</v>
      </c>
      <c r="D81">
        <v>278.12</v>
      </c>
      <c r="E81">
        <v>80.766495000000006</v>
      </c>
      <c r="F81">
        <v>214.89</v>
      </c>
      <c r="G81">
        <v>11662.9</v>
      </c>
      <c r="H81">
        <v>485.23</v>
      </c>
      <c r="I81">
        <v>133.61000000000001</v>
      </c>
      <c r="J81">
        <v>3453.49</v>
      </c>
      <c r="K81">
        <f>LN((table_stock_prices[[#This Row],[AAPL]]-B80)/B80 + 1)</f>
        <v>-9.6295129787222315E-3</v>
      </c>
      <c r="L81">
        <f>LN((table_stock_prices[[#This Row],[AMZN]]-C80)/C80 + 1)</f>
        <v>-2.6850334675764809E-3</v>
      </c>
      <c r="M81">
        <f>LN((table_stock_prices[[#This Row],[FB]]-D80)/D80 + 1)</f>
        <v>-2.1908960905138047E-3</v>
      </c>
      <c r="N81">
        <f>LN((table_stock_prices[[#This Row],[GOOG]]-E80)/E80 + 1)</f>
        <v>1.3725544673165092E-2</v>
      </c>
      <c r="O81">
        <f>LN((table_stock_prices[[#This Row],[MSFT]]-F80)/F80 + 1)</f>
        <v>4.1890665975975039E-4</v>
      </c>
      <c r="P81">
        <f>LN((table_stock_prices[[#This Row],[NDX]]-G80)/G80 + 1)</f>
        <v>-2.1433194956943754E-4</v>
      </c>
      <c r="Q81">
        <f>LN((table_stock_prices[[#This Row],[NFLX]]-H80)/H80 + 1)</f>
        <v>-7.8417284048886999E-3</v>
      </c>
      <c r="R81">
        <f>LN((table_stock_prices[[#This Row],[NVDA]]-I80)/I80 + 1)</f>
        <v>-1.2181324666596677E-2</v>
      </c>
      <c r="S81">
        <f>LN((table_stock_prices[[#This Row],[SPX]]-J80)/J80 + 1)</f>
        <v>5.2053738863262616E-3</v>
      </c>
      <c r="T81">
        <f>YEAR(table_stock_prices[[#This Row],[date]])</f>
        <v>2020</v>
      </c>
    </row>
    <row r="82" spans="1:20" x14ac:dyDescent="0.25">
      <c r="A82" s="1">
        <v>44127</v>
      </c>
      <c r="B82">
        <v>115.04</v>
      </c>
      <c r="C82">
        <v>160.22</v>
      </c>
      <c r="D82">
        <v>284.79000000000002</v>
      </c>
      <c r="E82">
        <v>82.05</v>
      </c>
      <c r="F82">
        <v>216.23</v>
      </c>
      <c r="G82">
        <v>11692.6</v>
      </c>
      <c r="H82">
        <v>488.28</v>
      </c>
      <c r="I82">
        <v>135.9025</v>
      </c>
      <c r="J82">
        <v>3465.39</v>
      </c>
      <c r="K82">
        <f>LN((table_stock_prices[[#This Row],[AAPL]]-B81)/B81 + 1)</f>
        <v>-6.1527989936068662E-3</v>
      </c>
      <c r="L82">
        <f>LN((table_stock_prices[[#This Row],[AMZN]]-C81)/C81 + 1)</f>
        <v>8.7764482842700008E-3</v>
      </c>
      <c r="M82">
        <f>LN((table_stock_prices[[#This Row],[FB]]-D81)/D81 + 1)</f>
        <v>2.3699391330999849E-2</v>
      </c>
      <c r="N82">
        <f>LN((table_stock_prices[[#This Row],[GOOG]]-E81)/E81 + 1)</f>
        <v>1.5766603848288645E-2</v>
      </c>
      <c r="O82">
        <f>LN((table_stock_prices[[#This Row],[MSFT]]-F81)/F81 + 1)</f>
        <v>6.2163866913341852E-3</v>
      </c>
      <c r="P82">
        <f>LN((table_stock_prices[[#This Row],[NDX]]-G81)/G81 + 1)</f>
        <v>2.543299523385991E-3</v>
      </c>
      <c r="Q82">
        <f>LN((table_stock_prices[[#This Row],[NFLX]]-H81)/H81 + 1)</f>
        <v>6.2660064699857267E-3</v>
      </c>
      <c r="R82">
        <f>LN((table_stock_prices[[#This Row],[NVDA]]-I81)/I81 + 1)</f>
        <v>1.70126082664162E-2</v>
      </c>
      <c r="S82">
        <f>LN((table_stock_prices[[#This Row],[SPX]]-J81)/J81 + 1)</f>
        <v>3.4398664911297477E-3</v>
      </c>
      <c r="T82">
        <f>YEAR(table_stock_prices[[#This Row],[date]])</f>
        <v>2020</v>
      </c>
    </row>
    <row r="83" spans="1:20" x14ac:dyDescent="0.25">
      <c r="A83" s="1">
        <v>44130</v>
      </c>
      <c r="B83">
        <v>115.05</v>
      </c>
      <c r="C83">
        <v>160.352</v>
      </c>
      <c r="D83">
        <v>277.11</v>
      </c>
      <c r="E83">
        <v>79.522499999999994</v>
      </c>
      <c r="F83">
        <v>210.08</v>
      </c>
      <c r="G83">
        <v>11504.5</v>
      </c>
      <c r="H83">
        <v>488.24</v>
      </c>
      <c r="I83">
        <v>131.41249999999999</v>
      </c>
      <c r="J83">
        <v>3400.97</v>
      </c>
      <c r="K83">
        <f>LN((table_stock_prices[[#This Row],[AAPL]]-B82)/B82 + 1)</f>
        <v>8.692250863814551E-5</v>
      </c>
      <c r="L83">
        <f>LN((table_stock_prices[[#This Row],[AMZN]]-C82)/C82 + 1)</f>
        <v>8.2352799034345471E-4</v>
      </c>
      <c r="M83">
        <f>LN((table_stock_prices[[#This Row],[FB]]-D82)/D82 + 1)</f>
        <v>-2.7337527289188424E-2</v>
      </c>
      <c r="N83">
        <f>LN((table_stock_prices[[#This Row],[GOOG]]-E82)/E82 + 1)</f>
        <v>-3.128881705017398E-2</v>
      </c>
      <c r="O83">
        <f>LN((table_stock_prices[[#This Row],[MSFT]]-F82)/F82 + 1)</f>
        <v>-2.8854245431317455E-2</v>
      </c>
      <c r="P83">
        <f>LN((table_stock_prices[[#This Row],[NDX]]-G82)/G82 + 1)</f>
        <v>-1.6217899894794538E-2</v>
      </c>
      <c r="Q83">
        <f>LN((table_stock_prices[[#This Row],[NFLX]]-H82)/H82 + 1)</f>
        <v>-8.1923565359291373E-5</v>
      </c>
      <c r="R83">
        <f>LN((table_stock_prices[[#This Row],[NVDA]]-I82)/I82 + 1)</f>
        <v>-3.3596485965269762E-2</v>
      </c>
      <c r="S83">
        <f>LN((table_stock_prices[[#This Row],[SPX]]-J82)/J82 + 1)</f>
        <v>-1.8764495369547173E-2</v>
      </c>
      <c r="T83">
        <f>YEAR(table_stock_prices[[#This Row],[date]])</f>
        <v>2020</v>
      </c>
    </row>
    <row r="84" spans="1:20" x14ac:dyDescent="0.25">
      <c r="A84" s="1">
        <v>44131</v>
      </c>
      <c r="B84">
        <v>116.6</v>
      </c>
      <c r="C84">
        <v>164.31649999999999</v>
      </c>
      <c r="D84">
        <v>283.29000000000002</v>
      </c>
      <c r="E84">
        <v>80.212999999999994</v>
      </c>
      <c r="F84">
        <v>213.25</v>
      </c>
      <c r="G84">
        <v>11598.9</v>
      </c>
      <c r="H84">
        <v>488.93</v>
      </c>
      <c r="I84">
        <v>133.9675</v>
      </c>
      <c r="J84">
        <v>3390.68</v>
      </c>
      <c r="K84">
        <f>LN((table_stock_prices[[#This Row],[AAPL]]-B83)/B83 + 1)</f>
        <v>1.3382457435017005E-2</v>
      </c>
      <c r="L84">
        <f>LN((table_stock_prices[[#This Row],[AMZN]]-C83)/C83 + 1)</f>
        <v>2.4423047273458759E-2</v>
      </c>
      <c r="M84">
        <f>LN((table_stock_prices[[#This Row],[FB]]-D83)/D83 + 1)</f>
        <v>2.2056568670459065E-2</v>
      </c>
      <c r="N84">
        <f>LN((table_stock_prices[[#This Row],[GOOG]]-E83)/E83 + 1)</f>
        <v>8.6455960136985754E-3</v>
      </c>
      <c r="O84">
        <f>LN((table_stock_prices[[#This Row],[MSFT]]-F83)/F83 + 1)</f>
        <v>1.4976775817302418E-2</v>
      </c>
      <c r="P84">
        <f>LN((table_stock_prices[[#This Row],[NDX]]-G83)/G83 + 1)</f>
        <v>8.1720028522417644E-3</v>
      </c>
      <c r="Q84">
        <f>LN((table_stock_prices[[#This Row],[NFLX]]-H83)/H83 + 1)</f>
        <v>1.4122417075423221E-3</v>
      </c>
      <c r="R84">
        <f>LN((table_stock_prices[[#This Row],[NVDA]]-I83)/I83 + 1)</f>
        <v>1.9256002318598611E-2</v>
      </c>
      <c r="S84">
        <f>LN((table_stock_prices[[#This Row],[SPX]]-J83)/J83 + 1)</f>
        <v>-3.0301938037524704E-3</v>
      </c>
      <c r="T84">
        <f>YEAR(table_stock_prices[[#This Row],[date]])</f>
        <v>2020</v>
      </c>
    </row>
    <row r="85" spans="1:20" x14ac:dyDescent="0.25">
      <c r="A85" s="1">
        <v>44132</v>
      </c>
      <c r="B85">
        <v>111.2</v>
      </c>
      <c r="C85">
        <v>158.13900000000001</v>
      </c>
      <c r="D85">
        <v>267.67</v>
      </c>
      <c r="E85">
        <v>75.831000000000003</v>
      </c>
      <c r="F85">
        <v>202.68</v>
      </c>
      <c r="G85">
        <v>11142.8</v>
      </c>
      <c r="H85">
        <v>486.24</v>
      </c>
      <c r="I85">
        <v>126.27</v>
      </c>
      <c r="J85">
        <v>3271.03</v>
      </c>
      <c r="K85">
        <f>LN((table_stock_prices[[#This Row],[AAPL]]-B84)/B84 + 1)</f>
        <v>-4.7418892099909918E-2</v>
      </c>
      <c r="L85">
        <f>LN((table_stock_prices[[#This Row],[AMZN]]-C84)/C84 + 1)</f>
        <v>-3.8320052938798504E-2</v>
      </c>
      <c r="M85">
        <f>LN((table_stock_prices[[#This Row],[FB]]-D84)/D84 + 1)</f>
        <v>-5.6716229441852693E-2</v>
      </c>
      <c r="N85">
        <f>LN((table_stock_prices[[#This Row],[GOOG]]-E84)/E84 + 1)</f>
        <v>-5.6178416480880698E-2</v>
      </c>
      <c r="O85">
        <f>LN((table_stock_prices[[#This Row],[MSFT]]-F84)/F84 + 1)</f>
        <v>-5.0836805764079472E-2</v>
      </c>
      <c r="P85">
        <f>LN((table_stock_prices[[#This Row],[NDX]]-G84)/G84 + 1)</f>
        <v>-4.01167166136914E-2</v>
      </c>
      <c r="Q85">
        <f>LN((table_stock_prices[[#This Row],[NFLX]]-H84)/H84 + 1)</f>
        <v>-5.5170007752988444E-3</v>
      </c>
      <c r="R85">
        <f>LN((table_stock_prices[[#This Row],[NVDA]]-I84)/I84 + 1)</f>
        <v>-5.9174761769958811E-2</v>
      </c>
      <c r="S85">
        <f>LN((table_stock_prices[[#This Row],[SPX]]-J84)/J84 + 1)</f>
        <v>-3.5925571226008889E-2</v>
      </c>
      <c r="T85">
        <f>YEAR(table_stock_prices[[#This Row],[date]])</f>
        <v>2020</v>
      </c>
    </row>
    <row r="86" spans="1:20" x14ac:dyDescent="0.25">
      <c r="A86" s="1">
        <v>44133</v>
      </c>
      <c r="B86">
        <v>115.32</v>
      </c>
      <c r="C86">
        <v>160.5505</v>
      </c>
      <c r="D86">
        <v>280.83</v>
      </c>
      <c r="E86">
        <v>78.361999999999995</v>
      </c>
      <c r="F86">
        <v>204.72</v>
      </c>
      <c r="G86">
        <v>11350.7</v>
      </c>
      <c r="H86">
        <v>504.21</v>
      </c>
      <c r="I86">
        <v>130.24</v>
      </c>
      <c r="J86">
        <v>3310.11</v>
      </c>
      <c r="K86">
        <f>LN((table_stock_prices[[#This Row],[AAPL]]-B85)/B85 + 1)</f>
        <v>3.6380490953719251E-2</v>
      </c>
      <c r="L86">
        <f>LN((table_stock_prices[[#This Row],[AMZN]]-C85)/C85 + 1)</f>
        <v>1.5134141713311504E-2</v>
      </c>
      <c r="M86">
        <f>LN((table_stock_prices[[#This Row],[FB]]-D85)/D85 + 1)</f>
        <v>4.7994625550527997E-2</v>
      </c>
      <c r="N86">
        <f>LN((table_stock_prices[[#This Row],[GOOG]]-E85)/E85 + 1)</f>
        <v>3.2831935958020003E-2</v>
      </c>
      <c r="O86">
        <f>LN((table_stock_prices[[#This Row],[MSFT]]-F85)/F85 + 1)</f>
        <v>1.0014811243824301E-2</v>
      </c>
      <c r="P86">
        <f>LN((table_stock_prices[[#This Row],[NDX]]-G85)/G85 + 1)</f>
        <v>1.8485866618457945E-2</v>
      </c>
      <c r="Q86">
        <f>LN((table_stock_prices[[#This Row],[NFLX]]-H85)/H85 + 1)</f>
        <v>3.6290518788101772E-2</v>
      </c>
      <c r="R86">
        <f>LN((table_stock_prices[[#This Row],[NVDA]]-I85)/I85 + 1)</f>
        <v>3.0956430803641254E-2</v>
      </c>
      <c r="S86">
        <f>LN((table_stock_prices[[#This Row],[SPX]]-J85)/J85 + 1)</f>
        <v>1.18765014438055E-2</v>
      </c>
      <c r="T86">
        <f>YEAR(table_stock_prices[[#This Row],[date]])</f>
        <v>2020</v>
      </c>
    </row>
    <row r="87" spans="1:20" x14ac:dyDescent="0.25">
      <c r="A87" s="1">
        <v>44134</v>
      </c>
      <c r="B87">
        <v>108.86</v>
      </c>
      <c r="C87">
        <v>151.8075</v>
      </c>
      <c r="D87">
        <v>263.11</v>
      </c>
      <c r="E87">
        <v>81.050510000000003</v>
      </c>
      <c r="F87">
        <v>202.47</v>
      </c>
      <c r="G87">
        <v>11052.9</v>
      </c>
      <c r="H87">
        <v>475.74</v>
      </c>
      <c r="I87">
        <v>125.34</v>
      </c>
      <c r="J87">
        <v>3269.96</v>
      </c>
      <c r="K87">
        <f>LN((table_stock_prices[[#This Row],[AAPL]]-B86)/B86 + 1)</f>
        <v>-5.7648219764147385E-2</v>
      </c>
      <c r="L87">
        <f>LN((table_stock_prices[[#This Row],[AMZN]]-C86)/C86 + 1)</f>
        <v>-5.5995263969622976E-2</v>
      </c>
      <c r="M87">
        <f>LN((table_stock_prices[[#This Row],[FB]]-D86)/D86 + 1)</f>
        <v>-6.5177308365975684E-2</v>
      </c>
      <c r="N87">
        <f>LN((table_stock_prices[[#This Row],[GOOG]]-E86)/E86 + 1)</f>
        <v>3.373342459721549E-2</v>
      </c>
      <c r="O87">
        <f>LN((table_stock_prices[[#This Row],[MSFT]]-F86)/F86 + 1)</f>
        <v>-1.1051464428108559E-2</v>
      </c>
      <c r="P87">
        <f>LN((table_stock_prices[[#This Row],[NDX]]-G86)/G86 + 1)</f>
        <v>-2.6586579064038114E-2</v>
      </c>
      <c r="Q87">
        <f>LN((table_stock_prices[[#This Row],[NFLX]]-H86)/H86 + 1)</f>
        <v>-5.812136144422228E-2</v>
      </c>
      <c r="R87">
        <f>LN((table_stock_prices[[#This Row],[NVDA]]-I86)/I86 + 1)</f>
        <v>-3.8348857457700787E-2</v>
      </c>
      <c r="S87">
        <f>LN((table_stock_prices[[#This Row],[SPX]]-J86)/J86 + 1)</f>
        <v>-1.2203669046735501E-2</v>
      </c>
      <c r="T87">
        <f>YEAR(table_stock_prices[[#This Row],[date]])</f>
        <v>2020</v>
      </c>
    </row>
    <row r="88" spans="1:20" x14ac:dyDescent="0.25">
      <c r="A88" s="1">
        <v>44137</v>
      </c>
      <c r="B88">
        <v>108.77</v>
      </c>
      <c r="C88">
        <v>150.22399999999999</v>
      </c>
      <c r="D88">
        <v>261.36</v>
      </c>
      <c r="E88">
        <v>81.301500000000004</v>
      </c>
      <c r="F88">
        <v>202.33</v>
      </c>
      <c r="G88">
        <v>11084.8</v>
      </c>
      <c r="H88">
        <v>484.12</v>
      </c>
      <c r="I88">
        <v>125.8075</v>
      </c>
      <c r="J88">
        <v>3310.24</v>
      </c>
      <c r="K88">
        <f>LN((table_stock_prices[[#This Row],[AAPL]]-B87)/B87 + 1)</f>
        <v>-8.2709190029512389E-4</v>
      </c>
      <c r="L88">
        <f>LN((table_stock_prices[[#This Row],[AMZN]]-C87)/C87 + 1)</f>
        <v>-1.0485757339471271E-2</v>
      </c>
      <c r="M88">
        <f>LN((table_stock_prices[[#This Row],[FB]]-D87)/D87 + 1)</f>
        <v>-6.6734283929724483E-3</v>
      </c>
      <c r="N88">
        <f>LN((table_stock_prices[[#This Row],[GOOG]]-E87)/E87 + 1)</f>
        <v>3.0919259940850314E-3</v>
      </c>
      <c r="O88">
        <f>LN((table_stock_prices[[#This Row],[MSFT]]-F87)/F87 + 1)</f>
        <v>-6.9169963232151139E-4</v>
      </c>
      <c r="P88">
        <f>LN((table_stock_prices[[#This Row],[NDX]]-G87)/G87 + 1)</f>
        <v>2.8819635354489061E-3</v>
      </c>
      <c r="Q88">
        <f>LN((table_stock_prices[[#This Row],[NFLX]]-H87)/H87 + 1)</f>
        <v>1.7461323358040445E-2</v>
      </c>
      <c r="R88">
        <f>LN((table_stock_prices[[#This Row],[NVDA]]-I87)/I87 + 1)</f>
        <v>3.7229161346735177E-3</v>
      </c>
      <c r="S88">
        <f>LN((table_stock_prices[[#This Row],[SPX]]-J87)/J87 + 1)</f>
        <v>1.2242941894852779E-2</v>
      </c>
      <c r="T88">
        <f>YEAR(table_stock_prices[[#This Row],[date]])</f>
        <v>2020</v>
      </c>
    </row>
    <row r="89" spans="1:20" x14ac:dyDescent="0.25">
      <c r="A89" s="1">
        <v>44138</v>
      </c>
      <c r="B89">
        <v>110.44</v>
      </c>
      <c r="C89">
        <v>152.4205</v>
      </c>
      <c r="D89">
        <v>265.3</v>
      </c>
      <c r="E89">
        <v>82.510499999999993</v>
      </c>
      <c r="F89">
        <v>206.43</v>
      </c>
      <c r="G89">
        <v>11279.9</v>
      </c>
      <c r="H89">
        <v>487.22</v>
      </c>
      <c r="I89">
        <v>130.19499999999999</v>
      </c>
      <c r="J89">
        <v>3369.16</v>
      </c>
      <c r="K89">
        <f>LN((table_stock_prices[[#This Row],[AAPL]]-B88)/B88 + 1)</f>
        <v>1.5236825956194834E-2</v>
      </c>
      <c r="L89">
        <f>LN((table_stock_prices[[#This Row],[AMZN]]-C88)/C88 + 1)</f>
        <v>1.4515635125794464E-2</v>
      </c>
      <c r="M89">
        <f>LN((table_stock_prices[[#This Row],[FB]]-D88)/D88 + 1)</f>
        <v>1.4962493850879211E-2</v>
      </c>
      <c r="N89">
        <f>LN((table_stock_prices[[#This Row],[GOOG]]-E88)/E88 + 1)</f>
        <v>1.4761091401357207E-2</v>
      </c>
      <c r="O89">
        <f>LN((table_stock_prices[[#This Row],[MSFT]]-F88)/F88 + 1)</f>
        <v>2.0061344091395067E-2</v>
      </c>
      <c r="P89">
        <f>LN((table_stock_prices[[#This Row],[NDX]]-G88)/G88 + 1)</f>
        <v>1.744758027651986E-2</v>
      </c>
      <c r="Q89">
        <f>LN((table_stock_prices[[#This Row],[NFLX]]-H88)/H88 + 1)</f>
        <v>6.3829565858389229E-3</v>
      </c>
      <c r="R89">
        <f>LN((table_stock_prices[[#This Row],[NVDA]]-I88)/I88 + 1)</f>
        <v>3.4280365648115374E-2</v>
      </c>
      <c r="S89">
        <f>LN((table_stock_prices[[#This Row],[SPX]]-J88)/J88 + 1)</f>
        <v>1.7642760820758659E-2</v>
      </c>
      <c r="T89">
        <f>YEAR(table_stock_prices[[#This Row],[date]])</f>
        <v>2020</v>
      </c>
    </row>
    <row r="90" spans="1:20" x14ac:dyDescent="0.25">
      <c r="A90" s="1">
        <v>44139</v>
      </c>
      <c r="B90">
        <v>114.95</v>
      </c>
      <c r="C90">
        <v>162.05799999999999</v>
      </c>
      <c r="D90">
        <v>287.38</v>
      </c>
      <c r="E90">
        <v>87.456505000000007</v>
      </c>
      <c r="F90">
        <v>216.39</v>
      </c>
      <c r="G90">
        <v>11777</v>
      </c>
      <c r="H90">
        <v>496.95</v>
      </c>
      <c r="I90">
        <v>137.9425</v>
      </c>
      <c r="J90">
        <v>3443.44</v>
      </c>
      <c r="K90">
        <f>LN((table_stock_prices[[#This Row],[AAPL]]-B89)/B89 + 1)</f>
        <v>4.0024864147236841E-2</v>
      </c>
      <c r="L90">
        <f>LN((table_stock_prices[[#This Row],[AMZN]]-C89)/C89 + 1)</f>
        <v>6.1311147206209574E-2</v>
      </c>
      <c r="M90">
        <f>LN((table_stock_prices[[#This Row],[FB]]-D89)/D89 + 1)</f>
        <v>7.9944120657366433E-2</v>
      </c>
      <c r="N90">
        <f>LN((table_stock_prices[[#This Row],[GOOG]]-E89)/E89 + 1)</f>
        <v>5.8216026091800308E-2</v>
      </c>
      <c r="O90">
        <f>LN((table_stock_prices[[#This Row],[MSFT]]-F89)/F89 + 1)</f>
        <v>4.7120963301192767E-2</v>
      </c>
      <c r="P90">
        <f>LN((table_stock_prices[[#This Row],[NDX]]-G89)/G89 + 1)</f>
        <v>4.3126096077022044E-2</v>
      </c>
      <c r="Q90">
        <f>LN((table_stock_prices[[#This Row],[NFLX]]-H89)/H89 + 1)</f>
        <v>1.9773650957772712E-2</v>
      </c>
      <c r="R90">
        <f>LN((table_stock_prices[[#This Row],[NVDA]]-I89)/I89 + 1)</f>
        <v>5.7803605081544064E-2</v>
      </c>
      <c r="S90">
        <f>LN((table_stock_prices[[#This Row],[SPX]]-J89)/J89 + 1)</f>
        <v>2.1807516584335981E-2</v>
      </c>
      <c r="T90">
        <f>YEAR(table_stock_prices[[#This Row],[date]])</f>
        <v>2020</v>
      </c>
    </row>
    <row r="91" spans="1:20" x14ac:dyDescent="0.25">
      <c r="A91" s="1">
        <v>44140</v>
      </c>
      <c r="B91">
        <v>119.03</v>
      </c>
      <c r="C91">
        <v>166.1</v>
      </c>
      <c r="D91">
        <v>294.68</v>
      </c>
      <c r="E91">
        <v>88.168499999999995</v>
      </c>
      <c r="F91">
        <v>223.29</v>
      </c>
      <c r="G91">
        <v>12078.1</v>
      </c>
      <c r="H91">
        <v>513.76</v>
      </c>
      <c r="I91">
        <v>141.6</v>
      </c>
      <c r="J91">
        <v>3510.45</v>
      </c>
      <c r="K91">
        <f>LN((table_stock_prices[[#This Row],[AAPL]]-B90)/B90 + 1)</f>
        <v>3.4878310970597737E-2</v>
      </c>
      <c r="L91">
        <f>LN((table_stock_prices[[#This Row],[AMZN]]-C90)/C90 + 1)</f>
        <v>2.4635720771053724E-2</v>
      </c>
      <c r="M91">
        <f>LN((table_stock_prices[[#This Row],[FB]]-D90)/D90 + 1)</f>
        <v>2.5084640013552234E-2</v>
      </c>
      <c r="N91">
        <f>LN((table_stock_prices[[#This Row],[GOOG]]-E90)/E90 + 1)</f>
        <v>8.1081723036819184E-3</v>
      </c>
      <c r="O91">
        <f>LN((table_stock_prices[[#This Row],[MSFT]]-F90)/F90 + 1)</f>
        <v>3.1389039856238025E-2</v>
      </c>
      <c r="P91">
        <f>LN((table_stock_prices[[#This Row],[NDX]]-G90)/G90 + 1)</f>
        <v>2.524541850849937E-2</v>
      </c>
      <c r="Q91">
        <f>LN((table_stock_prices[[#This Row],[NFLX]]-H90)/H90 + 1)</f>
        <v>3.3266812927189332E-2</v>
      </c>
      <c r="R91">
        <f>LN((table_stock_prices[[#This Row],[NVDA]]-I90)/I90 + 1)</f>
        <v>2.6169249598757095E-2</v>
      </c>
      <c r="S91">
        <f>LN((table_stock_prices[[#This Row],[SPX]]-J90)/J90 + 1)</f>
        <v>1.9273262670013912E-2</v>
      </c>
      <c r="T91">
        <f>YEAR(table_stock_prices[[#This Row],[date]])</f>
        <v>2020</v>
      </c>
    </row>
    <row r="92" spans="1:20" x14ac:dyDescent="0.25">
      <c r="A92" s="1">
        <v>44141</v>
      </c>
      <c r="B92">
        <v>118.69</v>
      </c>
      <c r="C92">
        <v>165.56851</v>
      </c>
      <c r="D92">
        <v>293.41000000000003</v>
      </c>
      <c r="E92">
        <v>88.087509999999995</v>
      </c>
      <c r="F92">
        <v>223.72</v>
      </c>
      <c r="G92">
        <v>12091.3</v>
      </c>
      <c r="H92">
        <v>514.73</v>
      </c>
      <c r="I92">
        <v>145.62</v>
      </c>
      <c r="J92">
        <v>3509.44</v>
      </c>
      <c r="K92">
        <f>LN((table_stock_prices[[#This Row],[AAPL]]-B91)/B91 + 1)</f>
        <v>-2.8605101113745621E-3</v>
      </c>
      <c r="L92">
        <f>LN((table_stock_prices[[#This Row],[AMZN]]-C91)/C91 + 1)</f>
        <v>-3.2049497550563364E-3</v>
      </c>
      <c r="M92">
        <f>LN((table_stock_prices[[#This Row],[FB]]-D91)/D91 + 1)</f>
        <v>-4.3190735236316655E-3</v>
      </c>
      <c r="N92">
        <f>LN((table_stock_prices[[#This Row],[GOOG]]-E91)/E91 + 1)</f>
        <v>-9.1900418828428656E-4</v>
      </c>
      <c r="O92">
        <f>LN((table_stock_prices[[#This Row],[MSFT]]-F91)/F91 + 1)</f>
        <v>1.9238949134582444E-3</v>
      </c>
      <c r="P92">
        <f>LN((table_stock_prices[[#This Row],[NDX]]-G91)/G91 + 1)</f>
        <v>1.0922903599101844E-3</v>
      </c>
      <c r="Q92">
        <f>LN((table_stock_prices[[#This Row],[NFLX]]-H91)/H91 + 1)</f>
        <v>1.8862609993358743E-3</v>
      </c>
      <c r="R92">
        <f>LN((table_stock_prices[[#This Row],[NVDA]]-I91)/I91 + 1)</f>
        <v>2.7994307706945706E-2</v>
      </c>
      <c r="S92">
        <f>LN((table_stock_prices[[#This Row],[SPX]]-J91)/J91 + 1)</f>
        <v>-2.8775379869741254E-4</v>
      </c>
      <c r="T92">
        <f>YEAR(table_stock_prices[[#This Row],[date]])</f>
        <v>2020</v>
      </c>
    </row>
    <row r="93" spans="1:20" x14ac:dyDescent="0.25">
      <c r="A93" s="1">
        <v>44144</v>
      </c>
      <c r="B93">
        <v>116.32</v>
      </c>
      <c r="C93">
        <v>157.18700000000001</v>
      </c>
      <c r="D93">
        <v>278.77</v>
      </c>
      <c r="E93">
        <v>88.149994000000007</v>
      </c>
      <c r="F93">
        <v>218.39</v>
      </c>
      <c r="G93">
        <v>11830.4</v>
      </c>
      <c r="H93">
        <v>470.5</v>
      </c>
      <c r="I93">
        <v>136.3075</v>
      </c>
      <c r="J93">
        <v>3550.5</v>
      </c>
      <c r="K93">
        <f>LN((table_stock_prices[[#This Row],[AAPL]]-B92)/B92 + 1)</f>
        <v>-2.017003828320468E-2</v>
      </c>
      <c r="L93">
        <f>LN((table_stock_prices[[#This Row],[AMZN]]-C92)/C92 + 1)</f>
        <v>-5.1948887489706511E-2</v>
      </c>
      <c r="M93">
        <f>LN((table_stock_prices[[#This Row],[FB]]-D92)/D92 + 1)</f>
        <v>-5.11838792115566E-2</v>
      </c>
      <c r="N93">
        <f>LN((table_stock_prices[[#This Row],[GOOG]]-E92)/E92 + 1)</f>
        <v>7.0908860146044045E-4</v>
      </c>
      <c r="O93">
        <f>LN((table_stock_prices[[#This Row],[MSFT]]-F92)/F92 + 1)</f>
        <v>-2.4112814676706555E-2</v>
      </c>
      <c r="P93">
        <f>LN((table_stock_prices[[#This Row],[NDX]]-G92)/G92 + 1)</f>
        <v>-2.1813695967645191E-2</v>
      </c>
      <c r="Q93">
        <f>LN((table_stock_prices[[#This Row],[NFLX]]-H92)/H92 + 1)</f>
        <v>-8.984653231510524E-2</v>
      </c>
      <c r="R93">
        <f>LN((table_stock_prices[[#This Row],[NVDA]]-I92)/I92 + 1)</f>
        <v>-6.6087126099285173E-2</v>
      </c>
      <c r="S93">
        <f>LN((table_stock_prices[[#This Row],[SPX]]-J92)/J92 + 1)</f>
        <v>1.1631958050304203E-2</v>
      </c>
      <c r="T93">
        <f>YEAR(table_stock_prices[[#This Row],[date]])</f>
        <v>2020</v>
      </c>
    </row>
    <row r="94" spans="1:20" x14ac:dyDescent="0.25">
      <c r="A94" s="1">
        <v>44145</v>
      </c>
      <c r="B94">
        <v>115.97</v>
      </c>
      <c r="C94">
        <v>151.751</v>
      </c>
      <c r="D94">
        <v>272.43</v>
      </c>
      <c r="E94">
        <v>87.019499999999994</v>
      </c>
      <c r="F94">
        <v>211.01</v>
      </c>
      <c r="G94">
        <v>11624.3</v>
      </c>
      <c r="H94">
        <v>480.24</v>
      </c>
      <c r="I94">
        <v>127.7</v>
      </c>
      <c r="J94">
        <v>3545.53</v>
      </c>
      <c r="K94">
        <f>LN((table_stock_prices[[#This Row],[AAPL]]-B93)/B93 + 1)</f>
        <v>-3.0134768165973255E-3</v>
      </c>
      <c r="L94">
        <f>LN((table_stock_prices[[#This Row],[AMZN]]-C93)/C93 + 1)</f>
        <v>-3.5195159670759327E-2</v>
      </c>
      <c r="M94">
        <f>LN((table_stock_prices[[#This Row],[FB]]-D93)/D93 + 1)</f>
        <v>-2.3005368709577804E-2</v>
      </c>
      <c r="N94">
        <f>LN((table_stock_prices[[#This Row],[GOOG]]-E93)/E93 + 1)</f>
        <v>-1.2907609307615271E-2</v>
      </c>
      <c r="O94">
        <f>LN((table_stock_prices[[#This Row],[MSFT]]-F93)/F93 + 1)</f>
        <v>-3.437692955871538E-2</v>
      </c>
      <c r="P94">
        <f>LN((table_stock_prices[[#This Row],[NDX]]-G93)/G93 + 1)</f>
        <v>-1.7574755153518327E-2</v>
      </c>
      <c r="Q94">
        <f>LN((table_stock_prices[[#This Row],[NFLX]]-H93)/H93 + 1)</f>
        <v>2.0490019918153284E-2</v>
      </c>
      <c r="R94">
        <f>LN((table_stock_prices[[#This Row],[NVDA]]-I93)/I93 + 1)</f>
        <v>-6.5229599828786275E-2</v>
      </c>
      <c r="S94">
        <f>LN((table_stock_prices[[#This Row],[SPX]]-J93)/J93 + 1)</f>
        <v>-1.4007834839128777E-3</v>
      </c>
      <c r="T94">
        <f>YEAR(table_stock_prices[[#This Row],[date]])</f>
        <v>2020</v>
      </c>
    </row>
    <row r="95" spans="1:20" x14ac:dyDescent="0.25">
      <c r="A95" s="1">
        <v>44146</v>
      </c>
      <c r="B95">
        <v>119.49</v>
      </c>
      <c r="C95">
        <v>156.86949000000001</v>
      </c>
      <c r="D95">
        <v>276.48</v>
      </c>
      <c r="E95">
        <v>87.635499999999993</v>
      </c>
      <c r="F95">
        <v>216.55</v>
      </c>
      <c r="G95">
        <v>11892.9</v>
      </c>
      <c r="H95">
        <v>490.76</v>
      </c>
      <c r="I95">
        <v>134.18</v>
      </c>
      <c r="J95">
        <v>3572.66</v>
      </c>
      <c r="K95">
        <f>LN((table_stock_prices[[#This Row],[AAPL]]-B94)/B94 + 1)</f>
        <v>2.9901148893050636E-2</v>
      </c>
      <c r="L95">
        <f>LN((table_stock_prices[[#This Row],[AMZN]]-C94)/C94 + 1)</f>
        <v>3.3173166059500429E-2</v>
      </c>
      <c r="M95">
        <f>LN((table_stock_prices[[#This Row],[FB]]-D94)/D94 + 1)</f>
        <v>1.4756785245844117E-2</v>
      </c>
      <c r="N95">
        <f>LN((table_stock_prices[[#This Row],[GOOG]]-E94)/E94 + 1)</f>
        <v>7.0539355213673736E-3</v>
      </c>
      <c r="O95">
        <f>LN((table_stock_prices[[#This Row],[MSFT]]-F94)/F94 + 1)</f>
        <v>2.5915941942670408E-2</v>
      </c>
      <c r="P95">
        <f>LN((table_stock_prices[[#This Row],[NDX]]-G94)/G94 + 1)</f>
        <v>2.2843848795693171E-2</v>
      </c>
      <c r="Q95">
        <f>LN((table_stock_prices[[#This Row],[NFLX]]-H94)/H94 + 1)</f>
        <v>2.1669230979394449E-2</v>
      </c>
      <c r="R95">
        <f>LN((table_stock_prices[[#This Row],[NVDA]]-I94)/I94 + 1)</f>
        <v>4.9498419096248469E-2</v>
      </c>
      <c r="S95">
        <f>LN((table_stock_prices[[#This Row],[SPX]]-J94)/J94 + 1)</f>
        <v>7.622761226929676E-3</v>
      </c>
      <c r="T95">
        <f>YEAR(table_stock_prices[[#This Row],[date]])</f>
        <v>2020</v>
      </c>
    </row>
    <row r="96" spans="1:20" x14ac:dyDescent="0.25">
      <c r="A96" s="1">
        <v>44147</v>
      </c>
      <c r="B96">
        <v>119.21</v>
      </c>
      <c r="C96">
        <v>155.51400000000001</v>
      </c>
      <c r="D96">
        <v>275.08</v>
      </c>
      <c r="E96">
        <v>87.492000000000004</v>
      </c>
      <c r="F96">
        <v>215.44</v>
      </c>
      <c r="G96">
        <v>11827.1</v>
      </c>
      <c r="H96">
        <v>486.77</v>
      </c>
      <c r="I96">
        <v>134.5675</v>
      </c>
      <c r="J96">
        <v>3537.01</v>
      </c>
      <c r="K96">
        <f>LN((table_stock_prices[[#This Row],[AAPL]]-B95)/B95 + 1)</f>
        <v>-2.3460421317523152E-3</v>
      </c>
      <c r="L96">
        <f>LN((table_stock_prices[[#This Row],[AMZN]]-C95)/C95 + 1)</f>
        <v>-8.6784260422489729E-3</v>
      </c>
      <c r="M96">
        <f>LN((table_stock_prices[[#This Row],[FB]]-D95)/D95 + 1)</f>
        <v>-5.0765211640555769E-3</v>
      </c>
      <c r="N96">
        <f>LN((table_stock_prices[[#This Row],[GOOG]]-E95)/E95 + 1)</f>
        <v>-1.6388063795385668E-3</v>
      </c>
      <c r="O96">
        <f>LN((table_stock_prices[[#This Row],[MSFT]]-F95)/F95 + 1)</f>
        <v>-5.1390191572922407E-3</v>
      </c>
      <c r="P96">
        <f>LN((table_stock_prices[[#This Row],[NDX]]-G95)/G95 + 1)</f>
        <v>-5.5480749395563902E-3</v>
      </c>
      <c r="Q96">
        <f>LN((table_stock_prices[[#This Row],[NFLX]]-H95)/H95 + 1)</f>
        <v>-8.1634776601487245E-3</v>
      </c>
      <c r="R96">
        <f>LN((table_stock_prices[[#This Row],[NVDA]]-I95)/I95 + 1)</f>
        <v>2.8837497542328495E-3</v>
      </c>
      <c r="S96">
        <f>LN((table_stock_prices[[#This Row],[SPX]]-J95)/J95 + 1)</f>
        <v>-1.0028678908945363E-2</v>
      </c>
      <c r="T96">
        <f>YEAR(table_stock_prices[[#This Row],[date]])</f>
        <v>2020</v>
      </c>
    </row>
    <row r="97" spans="1:20" x14ac:dyDescent="0.25">
      <c r="A97" s="1">
        <v>44148</v>
      </c>
      <c r="B97">
        <v>119.26</v>
      </c>
      <c r="C97">
        <v>156.44049999999999</v>
      </c>
      <c r="D97">
        <v>276.95</v>
      </c>
      <c r="E97">
        <v>88.850999999999999</v>
      </c>
      <c r="F97">
        <v>216.51</v>
      </c>
      <c r="G97">
        <v>11937.8</v>
      </c>
      <c r="H97">
        <v>482.84</v>
      </c>
      <c r="I97">
        <v>132.97</v>
      </c>
      <c r="J97">
        <v>3585.15</v>
      </c>
      <c r="K97">
        <f>LN((table_stock_prices[[#This Row],[AAPL]]-B96)/B96 + 1)</f>
        <v>4.1933996504968499E-4</v>
      </c>
      <c r="L97">
        <f>LN((table_stock_prices[[#This Row],[AMZN]]-C96)/C96 + 1)</f>
        <v>5.9399862747531867E-3</v>
      </c>
      <c r="M97">
        <f>LN((table_stock_prices[[#This Row],[FB]]-D96)/D96 + 1)</f>
        <v>6.775020027477598E-3</v>
      </c>
      <c r="N97">
        <f>LN((table_stock_prices[[#This Row],[GOOG]]-E96)/E96 + 1)</f>
        <v>1.5413448849059791E-2</v>
      </c>
      <c r="O97">
        <f>LN((table_stock_prices[[#This Row],[MSFT]]-F96)/F96 + 1)</f>
        <v>4.9542872489481086E-3</v>
      </c>
      <c r="P97">
        <f>LN((table_stock_prices[[#This Row],[NDX]]-G96)/G96 + 1)</f>
        <v>9.3163279183314084E-3</v>
      </c>
      <c r="Q97">
        <f>LN((table_stock_prices[[#This Row],[NFLX]]-H96)/H96 + 1)</f>
        <v>-8.1063964299070267E-3</v>
      </c>
      <c r="R97">
        <f>LN((table_stock_prices[[#This Row],[NVDA]]-I96)/I96 + 1)</f>
        <v>-1.1942393020360539E-2</v>
      </c>
      <c r="S97">
        <f>LN((table_stock_prices[[#This Row],[SPX]]-J96)/J96 + 1)</f>
        <v>1.3518576706374859E-2</v>
      </c>
      <c r="T97">
        <f>YEAR(table_stock_prices[[#This Row],[date]])</f>
        <v>2020</v>
      </c>
    </row>
    <row r="98" spans="1:20" x14ac:dyDescent="0.25">
      <c r="A98" s="1">
        <v>44151</v>
      </c>
      <c r="B98">
        <v>120.3</v>
      </c>
      <c r="C98">
        <v>156.55301</v>
      </c>
      <c r="D98">
        <v>278.95999999999998</v>
      </c>
      <c r="E98">
        <v>89.069000000000003</v>
      </c>
      <c r="F98">
        <v>217.23</v>
      </c>
      <c r="G98">
        <v>12013.4</v>
      </c>
      <c r="H98">
        <v>479.1</v>
      </c>
      <c r="I98">
        <v>135.1525</v>
      </c>
      <c r="J98">
        <v>3626.91</v>
      </c>
      <c r="K98">
        <f>LN((table_stock_prices[[#This Row],[AAPL]]-B97)/B97 + 1)</f>
        <v>8.6826392856732305E-3</v>
      </c>
      <c r="L98">
        <f>LN((table_stock_prices[[#This Row],[AMZN]]-C97)/C97 + 1)</f>
        <v>7.1892867584369663E-4</v>
      </c>
      <c r="M98">
        <f>LN((table_stock_prices[[#This Row],[FB]]-D97)/D97 + 1)</f>
        <v>7.2314178882828296E-3</v>
      </c>
      <c r="N98">
        <f>LN((table_stock_prices[[#This Row],[GOOG]]-E97)/E97 + 1)</f>
        <v>2.4505407946667163E-3</v>
      </c>
      <c r="O98">
        <f>LN((table_stock_prices[[#This Row],[MSFT]]-F97)/F97 + 1)</f>
        <v>3.319964316547558E-3</v>
      </c>
      <c r="P98">
        <f>LN((table_stock_prices[[#This Row],[NDX]]-G97)/G97 + 1)</f>
        <v>6.3128570650714429E-3</v>
      </c>
      <c r="Q98">
        <f>LN((table_stock_prices[[#This Row],[NFLX]]-H97)/H97 + 1)</f>
        <v>-7.7759919438497496E-3</v>
      </c>
      <c r="R98">
        <f>LN((table_stock_prices[[#This Row],[NVDA]]-I97)/I97 + 1)</f>
        <v>1.6280231647980717E-2</v>
      </c>
      <c r="S98">
        <f>LN((table_stock_prices[[#This Row],[SPX]]-J97)/J97 + 1)</f>
        <v>1.1580731916656505E-2</v>
      </c>
      <c r="T98">
        <f>YEAR(table_stock_prices[[#This Row],[date]])</f>
        <v>2020</v>
      </c>
    </row>
    <row r="99" spans="1:20" x14ac:dyDescent="0.25">
      <c r="A99" s="1">
        <v>44152</v>
      </c>
      <c r="B99">
        <v>119.39</v>
      </c>
      <c r="C99">
        <v>156.78299000000001</v>
      </c>
      <c r="D99">
        <v>275</v>
      </c>
      <c r="E99">
        <v>88.507509999999996</v>
      </c>
      <c r="F99">
        <v>214.46</v>
      </c>
      <c r="G99">
        <v>11977.5</v>
      </c>
      <c r="H99">
        <v>480.63</v>
      </c>
      <c r="I99">
        <v>134.2225</v>
      </c>
      <c r="J99">
        <v>3609.53</v>
      </c>
      <c r="K99">
        <f>LN((table_stock_prices[[#This Row],[AAPL]]-B98)/B98 + 1)</f>
        <v>-7.5931776233362398E-3</v>
      </c>
      <c r="L99">
        <f>LN((table_stock_prices[[#This Row],[AMZN]]-C98)/C98 + 1)</f>
        <v>1.4679452172618286E-3</v>
      </c>
      <c r="M99">
        <f>LN((table_stock_prices[[#This Row],[FB]]-D98)/D98 + 1)</f>
        <v>-1.4297304700824336E-2</v>
      </c>
      <c r="N99">
        <f>LN((table_stock_prices[[#This Row],[GOOG]]-E98)/E98 + 1)</f>
        <v>-6.3239430853748732E-3</v>
      </c>
      <c r="O99">
        <f>LN((table_stock_prices[[#This Row],[MSFT]]-F98)/F98 + 1)</f>
        <v>-1.2833459276839376E-2</v>
      </c>
      <c r="P99">
        <f>LN((table_stock_prices[[#This Row],[NDX]]-G98)/G98 + 1)</f>
        <v>-2.9928036710566066E-3</v>
      </c>
      <c r="Q99">
        <f>LN((table_stock_prices[[#This Row],[NFLX]]-H98)/H98 + 1)</f>
        <v>3.1883994376560392E-3</v>
      </c>
      <c r="R99">
        <f>LN((table_stock_prices[[#This Row],[NVDA]]-I98)/I98 + 1)</f>
        <v>-6.9048998237720167E-3</v>
      </c>
      <c r="S99">
        <f>LN((table_stock_prices[[#This Row],[SPX]]-J98)/J98 + 1)</f>
        <v>-4.8034761341036901E-3</v>
      </c>
      <c r="T99">
        <f>YEAR(table_stock_prices[[#This Row],[date]])</f>
        <v>2020</v>
      </c>
    </row>
    <row r="100" spans="1:20" x14ac:dyDescent="0.25">
      <c r="A100" s="1">
        <v>44153</v>
      </c>
      <c r="B100">
        <v>118.03</v>
      </c>
      <c r="C100">
        <v>155.273</v>
      </c>
      <c r="D100">
        <v>271.97000000000003</v>
      </c>
      <c r="E100">
        <v>87.339005</v>
      </c>
      <c r="F100">
        <v>211.08</v>
      </c>
      <c r="G100">
        <v>11894.7</v>
      </c>
      <c r="H100">
        <v>481.79</v>
      </c>
      <c r="I100">
        <v>134.28749999999999</v>
      </c>
      <c r="J100">
        <v>3567.79</v>
      </c>
      <c r="K100">
        <f>LN((table_stock_prices[[#This Row],[AAPL]]-B99)/B99 + 1)</f>
        <v>-1.1456615916319227E-2</v>
      </c>
      <c r="L100">
        <f>LN((table_stock_prices[[#This Row],[AMZN]]-C99)/C99 + 1)</f>
        <v>-9.6777618999540922E-3</v>
      </c>
      <c r="M100">
        <f>LN((table_stock_prices[[#This Row],[FB]]-D99)/D99 + 1)</f>
        <v>-1.1079331571064385E-2</v>
      </c>
      <c r="N100">
        <f>LN((table_stock_prices[[#This Row],[GOOG]]-E99)/E99 + 1)</f>
        <v>-1.3290251438255544E-2</v>
      </c>
      <c r="O100">
        <f>LN((table_stock_prices[[#This Row],[MSFT]]-F99)/F99 + 1)</f>
        <v>-1.5886032254532407E-2</v>
      </c>
      <c r="P100">
        <f>LN((table_stock_prices[[#This Row],[NDX]]-G99)/G99 + 1)</f>
        <v>-6.9369670192242078E-3</v>
      </c>
      <c r="Q100">
        <f>LN((table_stock_prices[[#This Row],[NFLX]]-H99)/H99 + 1)</f>
        <v>2.4105911384326071E-3</v>
      </c>
      <c r="R100">
        <f>LN((table_stock_prices[[#This Row],[NVDA]]-I99)/I99 + 1)</f>
        <v>4.8415329983756344E-4</v>
      </c>
      <c r="S100">
        <f>LN((table_stock_prices[[#This Row],[SPX]]-J99)/J99 + 1)</f>
        <v>-1.1631213479601318E-2</v>
      </c>
      <c r="T100">
        <f>YEAR(table_stock_prices[[#This Row],[date]])</f>
        <v>2020</v>
      </c>
    </row>
    <row r="101" spans="1:20" x14ac:dyDescent="0.25">
      <c r="A101" s="1">
        <v>44154</v>
      </c>
      <c r="B101">
        <v>118.64</v>
      </c>
      <c r="C101">
        <v>155.851</v>
      </c>
      <c r="D101">
        <v>272.94</v>
      </c>
      <c r="E101">
        <v>88.195999999999998</v>
      </c>
      <c r="F101">
        <v>212.42</v>
      </c>
      <c r="G101">
        <v>11985.4</v>
      </c>
      <c r="H101">
        <v>484.67</v>
      </c>
      <c r="I101">
        <v>134.4025</v>
      </c>
      <c r="J101">
        <v>3581.87</v>
      </c>
      <c r="K101">
        <f>LN((table_stock_prices[[#This Row],[AAPL]]-B100)/B100 + 1)</f>
        <v>5.1548683886990677E-3</v>
      </c>
      <c r="L101">
        <f>LN((table_stock_prices[[#This Row],[AMZN]]-C100)/C100 + 1)</f>
        <v>3.7155646299285973E-3</v>
      </c>
      <c r="M101">
        <f>LN((table_stock_prices[[#This Row],[FB]]-D100)/D100 + 1)</f>
        <v>3.5602247144609139E-3</v>
      </c>
      <c r="N101">
        <f>LN((table_stock_prices[[#This Row],[GOOG]]-E100)/E100 + 1)</f>
        <v>9.7644547780238074E-3</v>
      </c>
      <c r="O101">
        <f>LN((table_stock_prices[[#This Row],[MSFT]]-F100)/F100 + 1)</f>
        <v>6.3282383559263968E-3</v>
      </c>
      <c r="P101">
        <f>LN((table_stock_prices[[#This Row],[NDX]]-G100)/G100 + 1)</f>
        <v>7.5963196256454805E-3</v>
      </c>
      <c r="Q101">
        <f>LN((table_stock_prices[[#This Row],[NFLX]]-H100)/H100 + 1)</f>
        <v>5.9599125156317052E-3</v>
      </c>
      <c r="R101">
        <f>LN((table_stock_prices[[#This Row],[NVDA]]-I100)/I100 + 1)</f>
        <v>8.5600511386469584E-4</v>
      </c>
      <c r="S101">
        <f>LN((table_stock_prices[[#This Row],[SPX]]-J100)/J100 + 1)</f>
        <v>3.9386539225387159E-3</v>
      </c>
      <c r="T101">
        <f>YEAR(table_stock_prices[[#This Row],[date]])</f>
        <v>2020</v>
      </c>
    </row>
    <row r="102" spans="1:20" x14ac:dyDescent="0.25">
      <c r="A102" s="1">
        <v>44155</v>
      </c>
      <c r="B102">
        <v>117.34</v>
      </c>
      <c r="C102">
        <v>154.97</v>
      </c>
      <c r="D102">
        <v>269.7</v>
      </c>
      <c r="E102">
        <v>87.109499999999997</v>
      </c>
      <c r="F102">
        <v>210.39</v>
      </c>
      <c r="G102">
        <v>11906.4</v>
      </c>
      <c r="H102">
        <v>488.24</v>
      </c>
      <c r="I102">
        <v>130.8775</v>
      </c>
      <c r="J102">
        <v>3557.54</v>
      </c>
      <c r="K102">
        <f>LN((table_stock_prices[[#This Row],[AAPL]]-B101)/B101 + 1)</f>
        <v>-1.1017994331962823E-2</v>
      </c>
      <c r="L102">
        <f>LN((table_stock_prices[[#This Row],[AMZN]]-C101)/C101 + 1)</f>
        <v>-5.6688728195680169E-3</v>
      </c>
      <c r="M102">
        <f>LN((table_stock_prices[[#This Row],[FB]]-D101)/D101 + 1)</f>
        <v>-1.1941760664283499E-2</v>
      </c>
      <c r="N102">
        <f>LN((table_stock_prices[[#This Row],[GOOG]]-E101)/E101 + 1)</f>
        <v>-1.239566256521704E-2</v>
      </c>
      <c r="O102">
        <f>LN((table_stock_prices[[#This Row],[MSFT]]-F101)/F101 + 1)</f>
        <v>-9.6024956764647687E-3</v>
      </c>
      <c r="P102">
        <f>LN((table_stock_prices[[#This Row],[NDX]]-G101)/G101 + 1)</f>
        <v>-6.6131717087497153E-3</v>
      </c>
      <c r="Q102">
        <f>LN((table_stock_prices[[#This Row],[NFLX]]-H101)/H101 + 1)</f>
        <v>7.3388412554427265E-3</v>
      </c>
      <c r="R102">
        <f>LN((table_stock_prices[[#This Row],[NVDA]]-I101)/I101 + 1)</f>
        <v>-2.6577257901516459E-2</v>
      </c>
      <c r="S102">
        <f>LN((table_stock_prices[[#This Row],[SPX]]-J101)/J101 + 1)</f>
        <v>-6.8157156362698918E-3</v>
      </c>
      <c r="T102">
        <f>YEAR(table_stock_prices[[#This Row],[date]])</f>
        <v>2020</v>
      </c>
    </row>
    <row r="103" spans="1:20" x14ac:dyDescent="0.25">
      <c r="A103" s="1">
        <v>44158</v>
      </c>
      <c r="B103">
        <v>113.85</v>
      </c>
      <c r="C103">
        <v>154.9195</v>
      </c>
      <c r="D103">
        <v>268.43</v>
      </c>
      <c r="E103">
        <v>86.742999999999995</v>
      </c>
      <c r="F103">
        <v>210.11</v>
      </c>
      <c r="G103">
        <v>11905.9</v>
      </c>
      <c r="H103">
        <v>476.62</v>
      </c>
      <c r="I103">
        <v>131.4</v>
      </c>
      <c r="J103">
        <v>3577.59</v>
      </c>
      <c r="K103">
        <f>LN((table_stock_prices[[#This Row],[AAPL]]-B102)/B102 + 1)</f>
        <v>-3.019391098796528E-2</v>
      </c>
      <c r="L103">
        <f>LN((table_stock_prices[[#This Row],[AMZN]]-C102)/C102 + 1)</f>
        <v>-3.2592263014418632E-4</v>
      </c>
      <c r="M103">
        <f>LN((table_stock_prices[[#This Row],[FB]]-D102)/D102 + 1)</f>
        <v>-4.720057821917421E-3</v>
      </c>
      <c r="N103">
        <f>LN((table_stock_prices[[#This Row],[GOOG]]-E102)/E102 + 1)</f>
        <v>-4.2162240166250392E-3</v>
      </c>
      <c r="O103">
        <f>LN((table_stock_prices[[#This Row],[MSFT]]-F102)/F102 + 1)</f>
        <v>-1.3317481159708241E-3</v>
      </c>
      <c r="P103">
        <f>LN((table_stock_prices[[#This Row],[NDX]]-G102)/G102 + 1)</f>
        <v>-4.1995103377131061E-5</v>
      </c>
      <c r="Q103">
        <f>LN((table_stock_prices[[#This Row],[NFLX]]-H102)/H102 + 1)</f>
        <v>-2.4087560541021548E-2</v>
      </c>
      <c r="R103">
        <f>LN((table_stock_prices[[#This Row],[NVDA]]-I102)/I102 + 1)</f>
        <v>3.98433484550132E-3</v>
      </c>
      <c r="S103">
        <f>LN((table_stock_prices[[#This Row],[SPX]]-J102)/J102 + 1)</f>
        <v>5.6200945950578216E-3</v>
      </c>
      <c r="T103">
        <f>YEAR(table_stock_prices[[#This Row],[date]])</f>
        <v>2020</v>
      </c>
    </row>
    <row r="104" spans="1:20" x14ac:dyDescent="0.25">
      <c r="A104" s="1">
        <v>44159</v>
      </c>
      <c r="B104">
        <v>115.17</v>
      </c>
      <c r="C104">
        <v>155.90299999999999</v>
      </c>
      <c r="D104">
        <v>276.92</v>
      </c>
      <c r="E104">
        <v>88.444000000000003</v>
      </c>
      <c r="F104">
        <v>213.86</v>
      </c>
      <c r="G104">
        <v>12079.8</v>
      </c>
      <c r="H104">
        <v>482.88</v>
      </c>
      <c r="I104">
        <v>129.57749999999999</v>
      </c>
      <c r="J104">
        <v>3635.41</v>
      </c>
      <c r="K104">
        <f>LN((table_stock_prices[[#This Row],[AAPL]]-B103)/B103 + 1)</f>
        <v>1.1527505171067414E-2</v>
      </c>
      <c r="L104">
        <f>LN((table_stock_prices[[#This Row],[AMZN]]-C103)/C103 + 1)</f>
        <v>6.3283918140393967E-3</v>
      </c>
      <c r="M104">
        <f>LN((table_stock_prices[[#This Row],[FB]]-D103)/D103 + 1)</f>
        <v>3.1138483486057991E-2</v>
      </c>
      <c r="N104">
        <f>LN((table_stock_prices[[#This Row],[GOOG]]-E103)/E103 + 1)</f>
        <v>1.9419859441338071E-2</v>
      </c>
      <c r="O104">
        <f>LN((table_stock_prices[[#This Row],[MSFT]]-F103)/F103 + 1)</f>
        <v>1.7690392227552754E-2</v>
      </c>
      <c r="P104">
        <f>LN((table_stock_prices[[#This Row],[NDX]]-G103)/G103 + 1)</f>
        <v>1.4500560508786462E-2</v>
      </c>
      <c r="Q104">
        <f>LN((table_stock_prices[[#This Row],[NFLX]]-H103)/H103 + 1)</f>
        <v>1.3048647884266138E-2</v>
      </c>
      <c r="R104">
        <f>LN((table_stock_prices[[#This Row],[NVDA]]-I103)/I103 + 1)</f>
        <v>-1.3966948315600485E-2</v>
      </c>
      <c r="S104">
        <f>LN((table_stock_prices[[#This Row],[SPX]]-J103)/J103 + 1)</f>
        <v>1.6032507557285768E-2</v>
      </c>
      <c r="T104">
        <f>YEAR(table_stock_prices[[#This Row],[date]])</f>
        <v>2020</v>
      </c>
    </row>
    <row r="105" spans="1:20" x14ac:dyDescent="0.25">
      <c r="A105" s="1">
        <v>44160</v>
      </c>
      <c r="B105">
        <v>116.03</v>
      </c>
      <c r="C105">
        <v>159.25351000000001</v>
      </c>
      <c r="D105">
        <v>275.58999999999997</v>
      </c>
      <c r="E105">
        <v>88.5715</v>
      </c>
      <c r="F105">
        <v>213.87</v>
      </c>
      <c r="G105">
        <v>12152.2</v>
      </c>
      <c r="H105">
        <v>485</v>
      </c>
      <c r="I105">
        <v>132.3475</v>
      </c>
      <c r="J105">
        <v>3629.65</v>
      </c>
      <c r="K105">
        <f>LN((table_stock_prices[[#This Row],[AAPL]]-B104)/B104 + 1)</f>
        <v>7.4394806786380616E-3</v>
      </c>
      <c r="L105">
        <f>LN((table_stock_prices[[#This Row],[AMZN]]-C104)/C104 + 1)</f>
        <v>2.1263316042565147E-2</v>
      </c>
      <c r="M105">
        <f>LN((table_stock_prices[[#This Row],[FB]]-D104)/D104 + 1)</f>
        <v>-4.8144017988653734E-3</v>
      </c>
      <c r="N105">
        <f>LN((table_stock_prices[[#This Row],[GOOG]]-E104)/E104 + 1)</f>
        <v>1.4405520652022001E-3</v>
      </c>
      <c r="O105">
        <f>LN((table_stock_prices[[#This Row],[MSFT]]-F104)/F104 + 1)</f>
        <v>4.6758469136099666E-5</v>
      </c>
      <c r="P105">
        <f>LN((table_stock_prices[[#This Row],[NDX]]-G104)/G104 + 1)</f>
        <v>5.9755872759977707E-3</v>
      </c>
      <c r="Q105">
        <f>LN((table_stock_prices[[#This Row],[NFLX]]-H104)/H104 + 1)</f>
        <v>4.3807153579991341E-3</v>
      </c>
      <c r="R105">
        <f>LN((table_stock_prices[[#This Row],[NVDA]]-I104)/I104 + 1)</f>
        <v>2.1151881451144008E-2</v>
      </c>
      <c r="S105">
        <f>LN((table_stock_prices[[#This Row],[SPX]]-J104)/J104 + 1)</f>
        <v>-1.5856720266289198E-3</v>
      </c>
      <c r="T105">
        <f>YEAR(table_stock_prices[[#This Row],[date]])</f>
        <v>2020</v>
      </c>
    </row>
    <row r="106" spans="1:20" x14ac:dyDescent="0.25">
      <c r="A106" s="1">
        <v>44162</v>
      </c>
      <c r="B106">
        <v>116.59</v>
      </c>
      <c r="C106">
        <v>159.767</v>
      </c>
      <c r="D106">
        <v>277.81</v>
      </c>
      <c r="E106">
        <v>89.659499999999994</v>
      </c>
      <c r="F106">
        <v>215.23</v>
      </c>
      <c r="G106">
        <v>12258.2</v>
      </c>
      <c r="H106">
        <v>491.36</v>
      </c>
      <c r="I106">
        <v>132.61250000000001</v>
      </c>
      <c r="J106">
        <v>3638.35</v>
      </c>
      <c r="K106">
        <f>LN((table_stock_prices[[#This Row],[AAPL]]-B105)/B105 + 1)</f>
        <v>4.8147285857458909E-3</v>
      </c>
      <c r="L106">
        <f>LN((table_stock_prices[[#This Row],[AMZN]]-C105)/C105 + 1)</f>
        <v>3.2191688455603476E-3</v>
      </c>
      <c r="M106">
        <f>LN((table_stock_prices[[#This Row],[FB]]-D105)/D105 + 1)</f>
        <v>8.0231727816335984E-3</v>
      </c>
      <c r="N106">
        <f>LN((table_stock_prices[[#This Row],[GOOG]]-E105)/E105 + 1)</f>
        <v>1.2209026653834984E-2</v>
      </c>
      <c r="O106">
        <f>LN((table_stock_prices[[#This Row],[MSFT]]-F105)/F105 + 1)</f>
        <v>6.3388699784408574E-3</v>
      </c>
      <c r="P106">
        <f>LN((table_stock_prices[[#This Row],[NDX]]-G105)/G105 + 1)</f>
        <v>8.6848774515654106E-3</v>
      </c>
      <c r="Q106">
        <f>LN((table_stock_prices[[#This Row],[NFLX]]-H105)/H105 + 1)</f>
        <v>1.3028165755029108E-2</v>
      </c>
      <c r="R106">
        <f>LN((table_stock_prices[[#This Row],[NVDA]]-I105)/I105 + 1)</f>
        <v>2.0003025993363998E-3</v>
      </c>
      <c r="S106">
        <f>LN((table_stock_prices[[#This Row],[SPX]]-J105)/J105 + 1)</f>
        <v>2.3940572799516376E-3</v>
      </c>
      <c r="T106">
        <f>YEAR(table_stock_prices[[#This Row],[date]])</f>
        <v>2020</v>
      </c>
    </row>
    <row r="107" spans="1:20" x14ac:dyDescent="0.25">
      <c r="A107" s="1">
        <v>44165</v>
      </c>
      <c r="B107">
        <v>119.05</v>
      </c>
      <c r="C107">
        <v>158.40200999999999</v>
      </c>
      <c r="D107">
        <v>276.97000000000003</v>
      </c>
      <c r="E107">
        <v>88.037000000000006</v>
      </c>
      <c r="F107">
        <v>214.07</v>
      </c>
      <c r="G107">
        <v>12268.3</v>
      </c>
      <c r="H107">
        <v>490.7</v>
      </c>
      <c r="I107">
        <v>134.01499999999999</v>
      </c>
      <c r="J107">
        <v>3621.63</v>
      </c>
      <c r="K107">
        <f>LN((table_stock_prices[[#This Row],[AAPL]]-B106)/B106 + 1)</f>
        <v>2.088006598767175E-2</v>
      </c>
      <c r="L107">
        <f>LN((table_stock_prices[[#This Row],[AMZN]]-C106)/C106 + 1)</f>
        <v>-8.5803351775091876E-3</v>
      </c>
      <c r="M107">
        <f>LN((table_stock_prices[[#This Row],[FB]]-D106)/D106 + 1)</f>
        <v>-3.028229719572294E-3</v>
      </c>
      <c r="N107">
        <f>LN((table_stock_prices[[#This Row],[GOOG]]-E106)/E106 + 1)</f>
        <v>-1.8261981431529538E-2</v>
      </c>
      <c r="O107">
        <f>LN((table_stock_prices[[#This Row],[MSFT]]-F106)/F106 + 1)</f>
        <v>-5.4041594369566162E-3</v>
      </c>
      <c r="P107">
        <f>LN((table_stock_prices[[#This Row],[NDX]]-G106)/G106 + 1)</f>
        <v>8.2359901094043297E-4</v>
      </c>
      <c r="Q107">
        <f>LN((table_stock_prices[[#This Row],[NFLX]]-H106)/H106 + 1)</f>
        <v>-1.3441135966545397E-3</v>
      </c>
      <c r="R107">
        <f>LN((table_stock_prices[[#This Row],[NVDA]]-I106)/I106 + 1)</f>
        <v>1.0520392199181014E-2</v>
      </c>
      <c r="S107">
        <f>LN((table_stock_prices[[#This Row],[SPX]]-J106)/J106 + 1)</f>
        <v>-4.6060814384970977E-3</v>
      </c>
      <c r="T107">
        <f>YEAR(table_stock_prices[[#This Row],[date]])</f>
        <v>2020</v>
      </c>
    </row>
    <row r="108" spans="1:20" x14ac:dyDescent="0.25">
      <c r="A108" s="1">
        <v>44166</v>
      </c>
      <c r="B108">
        <v>122.72</v>
      </c>
      <c r="C108">
        <v>161.00399999999999</v>
      </c>
      <c r="D108">
        <v>286.55</v>
      </c>
      <c r="E108">
        <v>89.905000000000001</v>
      </c>
      <c r="F108">
        <v>216.21</v>
      </c>
      <c r="G108">
        <v>12455.3</v>
      </c>
      <c r="H108">
        <v>504.58</v>
      </c>
      <c r="I108">
        <v>133.9</v>
      </c>
      <c r="J108">
        <v>3662.45</v>
      </c>
      <c r="K108">
        <f>LN((table_stock_prices[[#This Row],[AAPL]]-B107)/B107 + 1)</f>
        <v>3.0361764686074252E-2</v>
      </c>
      <c r="L108">
        <f>LN((table_stock_prices[[#This Row],[AMZN]]-C107)/C107 + 1)</f>
        <v>1.6293040702579663E-2</v>
      </c>
      <c r="M108">
        <f>LN((table_stock_prices[[#This Row],[FB]]-D107)/D107 + 1)</f>
        <v>3.4003843924725725E-2</v>
      </c>
      <c r="N108">
        <f>LN((table_stock_prices[[#This Row],[GOOG]]-E107)/E107 + 1)</f>
        <v>2.0996376626183807E-2</v>
      </c>
      <c r="O108">
        <f>LN((table_stock_prices[[#This Row],[MSFT]]-F107)/F107 + 1)</f>
        <v>9.9470932653283953E-3</v>
      </c>
      <c r="P108">
        <f>LN((table_stock_prices[[#This Row],[NDX]]-G107)/G107 + 1)</f>
        <v>1.5127535319502531E-2</v>
      </c>
      <c r="Q108">
        <f>LN((table_stock_prices[[#This Row],[NFLX]]-H107)/H107 + 1)</f>
        <v>2.7893456970861766E-2</v>
      </c>
      <c r="R108">
        <f>LN((table_stock_prices[[#This Row],[NVDA]]-I107)/I107 + 1)</f>
        <v>-8.584812874441617E-4</v>
      </c>
      <c r="S108">
        <f>LN((table_stock_prices[[#This Row],[SPX]]-J107)/J107 + 1)</f>
        <v>1.1208121636017976E-2</v>
      </c>
      <c r="T108">
        <f>YEAR(table_stock_prices[[#This Row],[date]])</f>
        <v>2020</v>
      </c>
    </row>
    <row r="109" spans="1:20" x14ac:dyDescent="0.25">
      <c r="A109" s="1">
        <v>44167</v>
      </c>
      <c r="B109">
        <v>123.08</v>
      </c>
      <c r="C109">
        <v>160.1765</v>
      </c>
      <c r="D109">
        <v>287.52</v>
      </c>
      <c r="E109">
        <v>91.397499999999994</v>
      </c>
      <c r="F109">
        <v>215.37</v>
      </c>
      <c r="G109">
        <v>12456.4</v>
      </c>
      <c r="H109">
        <v>503.38</v>
      </c>
      <c r="I109">
        <v>135.44499999999999</v>
      </c>
      <c r="J109">
        <v>3669.01</v>
      </c>
      <c r="K109">
        <f>LN((table_stock_prices[[#This Row],[AAPL]]-B108)/B108 + 1)</f>
        <v>2.9292128348949288E-3</v>
      </c>
      <c r="L109">
        <f>LN((table_stock_prices[[#This Row],[AMZN]]-C108)/C108 + 1)</f>
        <v>-5.1528771578019331E-3</v>
      </c>
      <c r="M109">
        <f>LN((table_stock_prices[[#This Row],[FB]]-D108)/D108 + 1)</f>
        <v>3.3793820375022854E-3</v>
      </c>
      <c r="N109">
        <f>LN((table_stock_prices[[#This Row],[GOOG]]-E108)/E108 + 1)</f>
        <v>1.6464568504829264E-2</v>
      </c>
      <c r="O109">
        <f>LN((table_stock_prices[[#This Row],[MSFT]]-F108)/F108 + 1)</f>
        <v>-3.8926783479580019E-3</v>
      </c>
      <c r="P109">
        <f>LN((table_stock_prices[[#This Row],[NDX]]-G108)/G108 + 1)</f>
        <v>8.8311917750814433E-5</v>
      </c>
      <c r="Q109">
        <f>LN((table_stock_prices[[#This Row],[NFLX]]-H108)/H108 + 1)</f>
        <v>-2.3810479918625386E-3</v>
      </c>
      <c r="R109">
        <f>LN((table_stock_prices[[#This Row],[NVDA]]-I108)/I108 + 1)</f>
        <v>1.1472401162236781E-2</v>
      </c>
      <c r="S109">
        <f>LN((table_stock_prices[[#This Row],[SPX]]-J108)/J108 + 1)</f>
        <v>1.7895485348597621E-3</v>
      </c>
      <c r="T109">
        <f>YEAR(table_stock_prices[[#This Row],[date]])</f>
        <v>2020</v>
      </c>
    </row>
    <row r="110" spans="1:20" x14ac:dyDescent="0.25">
      <c r="A110" s="1">
        <v>44168</v>
      </c>
      <c r="B110">
        <v>122.94</v>
      </c>
      <c r="C110">
        <v>159.3365</v>
      </c>
      <c r="D110">
        <v>281.85000000000002</v>
      </c>
      <c r="E110">
        <v>91.338509999999999</v>
      </c>
      <c r="F110">
        <v>214.24</v>
      </c>
      <c r="G110">
        <v>12467.1</v>
      </c>
      <c r="H110">
        <v>497.52</v>
      </c>
      <c r="I110">
        <v>133.96</v>
      </c>
      <c r="J110">
        <v>3666.72</v>
      </c>
      <c r="K110">
        <f>LN((table_stock_prices[[#This Row],[AAPL]]-B109)/B109 + 1)</f>
        <v>-1.1381189749777496E-3</v>
      </c>
      <c r="L110">
        <f>LN((table_stock_prices[[#This Row],[AMZN]]-C109)/C109 + 1)</f>
        <v>-5.2580141356939813E-3</v>
      </c>
      <c r="M110">
        <f>LN((table_stock_prices[[#This Row],[FB]]-D109)/D109 + 1)</f>
        <v>-1.9917408507664786E-2</v>
      </c>
      <c r="N110">
        <f>LN((table_stock_prices[[#This Row],[GOOG]]-E109)/E109 + 1)</f>
        <v>-6.4563084253737397E-4</v>
      </c>
      <c r="O110">
        <f>LN((table_stock_prices[[#This Row],[MSFT]]-F109)/F109 + 1)</f>
        <v>-5.2605973136389331E-3</v>
      </c>
      <c r="P110">
        <f>LN((table_stock_prices[[#This Row],[NDX]]-G109)/G109 + 1)</f>
        <v>8.586274525949557E-4</v>
      </c>
      <c r="Q110">
        <f>LN((table_stock_prices[[#This Row],[NFLX]]-H109)/H109 + 1)</f>
        <v>-1.170959527922308E-2</v>
      </c>
      <c r="R110">
        <f>LN((table_stock_prices[[#This Row],[NVDA]]-I109)/I109 + 1)</f>
        <v>-1.1024405933359736E-2</v>
      </c>
      <c r="S110">
        <f>LN((table_stock_prices[[#This Row],[SPX]]-J109)/J109 + 1)</f>
        <v>-6.2434142870242462E-4</v>
      </c>
      <c r="T110">
        <f>YEAR(table_stock_prices[[#This Row],[date]])</f>
        <v>2020</v>
      </c>
    </row>
    <row r="111" spans="1:20" x14ac:dyDescent="0.25">
      <c r="A111" s="1">
        <v>44169</v>
      </c>
      <c r="B111">
        <v>122.25</v>
      </c>
      <c r="C111">
        <v>158.12899999999999</v>
      </c>
      <c r="D111">
        <v>279.7</v>
      </c>
      <c r="E111">
        <v>91.399500000000003</v>
      </c>
      <c r="F111">
        <v>214.36</v>
      </c>
      <c r="G111">
        <v>12528.5</v>
      </c>
      <c r="H111">
        <v>498.31</v>
      </c>
      <c r="I111">
        <v>135.58250000000001</v>
      </c>
      <c r="J111">
        <v>3699.12</v>
      </c>
      <c r="K111">
        <f>LN((table_stock_prices[[#This Row],[AAPL]]-B110)/B110 + 1)</f>
        <v>-5.6283031238819952E-3</v>
      </c>
      <c r="L111">
        <f>LN((table_stock_prices[[#This Row],[AMZN]]-C110)/C110 + 1)</f>
        <v>-7.6071624983162127E-3</v>
      </c>
      <c r="M111">
        <f>LN((table_stock_prices[[#This Row],[FB]]-D110)/D110 + 1)</f>
        <v>-7.6574143196701467E-3</v>
      </c>
      <c r="N111">
        <f>LN((table_stock_prices[[#This Row],[GOOG]]-E110)/E110 + 1)</f>
        <v>6.6751303972980419E-4</v>
      </c>
      <c r="O111">
        <f>LN((table_stock_prices[[#This Row],[MSFT]]-F110)/F110 + 1)</f>
        <v>5.599626837870875E-4</v>
      </c>
      <c r="P111">
        <f>LN((table_stock_prices[[#This Row],[NDX]]-G110)/G110 + 1)</f>
        <v>4.912874545723111E-3</v>
      </c>
      <c r="Q111">
        <f>LN((table_stock_prices[[#This Row],[NFLX]]-H110)/H110 + 1)</f>
        <v>1.5866165223495465E-3</v>
      </c>
      <c r="R111">
        <f>LN((table_stock_prices[[#This Row],[NVDA]]-I110)/I110 + 1)</f>
        <v>1.2039063204645583E-2</v>
      </c>
      <c r="S111">
        <f>LN((table_stock_prices[[#This Row],[SPX]]-J110)/J110 + 1)</f>
        <v>8.7974240454147031E-3</v>
      </c>
      <c r="T111">
        <f>YEAR(table_stock_prices[[#This Row],[date]])</f>
        <v>2020</v>
      </c>
    </row>
    <row r="112" spans="1:20" x14ac:dyDescent="0.25">
      <c r="A112" s="1">
        <v>44172</v>
      </c>
      <c r="B112">
        <v>123.75</v>
      </c>
      <c r="C112">
        <v>157.9</v>
      </c>
      <c r="D112">
        <v>285.58</v>
      </c>
      <c r="E112">
        <v>90.974000000000004</v>
      </c>
      <c r="F112">
        <v>214.29</v>
      </c>
      <c r="G112">
        <v>12596.5</v>
      </c>
      <c r="H112">
        <v>515.78</v>
      </c>
      <c r="I112">
        <v>136.0675</v>
      </c>
      <c r="J112">
        <v>3691.96</v>
      </c>
      <c r="K112">
        <f>LN((table_stock_prices[[#This Row],[AAPL]]-B111)/B111 + 1)</f>
        <v>1.2195273093818206E-2</v>
      </c>
      <c r="L112">
        <f>LN((table_stock_prices[[#This Row],[AMZN]]-C111)/C111 + 1)</f>
        <v>-1.4492343429263037E-3</v>
      </c>
      <c r="M112">
        <f>LN((table_stock_prices[[#This Row],[FB]]-D111)/D111 + 1)</f>
        <v>2.0804599794235046E-2</v>
      </c>
      <c r="N112">
        <f>LN((table_stock_prices[[#This Row],[GOOG]]-E111)/E111 + 1)</f>
        <v>-4.6662565785896637E-3</v>
      </c>
      <c r="O112">
        <f>LN((table_stock_prices[[#This Row],[MSFT]]-F111)/F111 + 1)</f>
        <v>-3.2660679165883626E-4</v>
      </c>
      <c r="P112">
        <f>LN((table_stock_prices[[#This Row],[NDX]]-G111)/G111 + 1)</f>
        <v>5.4129485399657205E-3</v>
      </c>
      <c r="Q112">
        <f>LN((table_stock_prices[[#This Row],[NFLX]]-H111)/H111 + 1)</f>
        <v>3.4457944658618928E-2</v>
      </c>
      <c r="R112">
        <f>LN((table_stock_prices[[#This Row],[NVDA]]-I111)/I111 + 1)</f>
        <v>3.5707750070305779E-3</v>
      </c>
      <c r="S112">
        <f>LN((table_stock_prices[[#This Row],[SPX]]-J111)/J111 + 1)</f>
        <v>-1.9374711787083175E-3</v>
      </c>
      <c r="T112">
        <f>YEAR(table_stock_prices[[#This Row],[date]])</f>
        <v>2020</v>
      </c>
    </row>
    <row r="113" spans="1:20" x14ac:dyDescent="0.25">
      <c r="A113" s="1">
        <v>44173</v>
      </c>
      <c r="B113">
        <v>124.38</v>
      </c>
      <c r="C113">
        <v>158.86449999999999</v>
      </c>
      <c r="D113">
        <v>283.39999999999998</v>
      </c>
      <c r="E113">
        <v>90.927499999999995</v>
      </c>
      <c r="F113">
        <v>216.01</v>
      </c>
      <c r="G113">
        <v>12635.7</v>
      </c>
      <c r="H113">
        <v>512.66</v>
      </c>
      <c r="I113">
        <v>133.5</v>
      </c>
      <c r="J113">
        <v>3702.25</v>
      </c>
      <c r="K113">
        <f>LN((table_stock_prices[[#This Row],[AAPL]]-B112)/B112 + 1)</f>
        <v>5.0779942269434828E-3</v>
      </c>
      <c r="L113">
        <f>LN((table_stock_prices[[#This Row],[AMZN]]-C112)/C112 + 1)</f>
        <v>6.0897163708466184E-3</v>
      </c>
      <c r="M113">
        <f>LN((table_stock_prices[[#This Row],[FB]]-D112)/D112 + 1)</f>
        <v>-7.6628727455691371E-3</v>
      </c>
      <c r="N113">
        <f>LN((table_stock_prices[[#This Row],[GOOG]]-E112)/E112 + 1)</f>
        <v>-5.1126572362408047E-4</v>
      </c>
      <c r="O113">
        <f>LN((table_stock_prices[[#This Row],[MSFT]]-F112)/F112 + 1)</f>
        <v>7.9944650738299934E-3</v>
      </c>
      <c r="P113">
        <f>LN((table_stock_prices[[#This Row],[NDX]]-G112)/G112 + 1)</f>
        <v>3.1071433753304561E-3</v>
      </c>
      <c r="Q113">
        <f>LN((table_stock_prices[[#This Row],[NFLX]]-H112)/H112 + 1)</f>
        <v>-6.0674605648445464E-3</v>
      </c>
      <c r="R113">
        <f>LN((table_stock_prices[[#This Row],[NVDA]]-I112)/I112 + 1)</f>
        <v>-1.9049608297375696E-2</v>
      </c>
      <c r="S113">
        <f>LN((table_stock_prices[[#This Row],[SPX]]-J112)/J112 + 1)</f>
        <v>2.7832605897471193E-3</v>
      </c>
      <c r="T113">
        <f>YEAR(table_stock_prices[[#This Row],[date]])</f>
        <v>2020</v>
      </c>
    </row>
    <row r="114" spans="1:20" x14ac:dyDescent="0.25">
      <c r="A114" s="1">
        <v>44174</v>
      </c>
      <c r="B114">
        <v>121.78</v>
      </c>
      <c r="C114">
        <v>155.20999</v>
      </c>
      <c r="D114">
        <v>277.92</v>
      </c>
      <c r="E114">
        <v>89.206500000000005</v>
      </c>
      <c r="F114">
        <v>211.8</v>
      </c>
      <c r="G114">
        <v>12364.6</v>
      </c>
      <c r="H114">
        <v>493.6</v>
      </c>
      <c r="I114">
        <v>129.3075</v>
      </c>
      <c r="J114">
        <v>3672.82</v>
      </c>
      <c r="K114">
        <f>LN((table_stock_prices[[#This Row],[AAPL]]-B113)/B113 + 1)</f>
        <v>-2.1125257495315113E-2</v>
      </c>
      <c r="L114">
        <f>LN((table_stock_prices[[#This Row],[AMZN]]-C113)/C113 + 1)</f>
        <v>-2.3272663398190264E-2</v>
      </c>
      <c r="M114">
        <f>LN((table_stock_prices[[#This Row],[FB]]-D113)/D113 + 1)</f>
        <v>-1.952602476378509E-2</v>
      </c>
      <c r="N114">
        <f>LN((table_stock_prices[[#This Row],[GOOG]]-E113)/E113 + 1)</f>
        <v>-1.9108578797174501E-2</v>
      </c>
      <c r="O114">
        <f>LN((table_stock_prices[[#This Row],[MSFT]]-F113)/F113 + 1)</f>
        <v>-1.9682269741514696E-2</v>
      </c>
      <c r="P114">
        <f>LN((table_stock_prices[[#This Row],[NDX]]-G113)/G113 + 1)</f>
        <v>-2.1688589890695678E-2</v>
      </c>
      <c r="Q114">
        <f>LN((table_stock_prices[[#This Row],[NFLX]]-H113)/H113 + 1)</f>
        <v>-3.7887384820579614E-2</v>
      </c>
      <c r="R114">
        <f>LN((table_stock_prices[[#This Row],[NVDA]]-I113)/I113 + 1)</f>
        <v>-3.1908189104325239E-2</v>
      </c>
      <c r="S114">
        <f>LN((table_stock_prices[[#This Row],[SPX]]-J113)/J113 + 1)</f>
        <v>-7.9809835607026966E-3</v>
      </c>
      <c r="T114">
        <f>YEAR(table_stock_prices[[#This Row],[date]])</f>
        <v>2020</v>
      </c>
    </row>
    <row r="115" spans="1:20" x14ac:dyDescent="0.25">
      <c r="A115" s="1">
        <v>44175</v>
      </c>
      <c r="B115">
        <v>123.24</v>
      </c>
      <c r="C115">
        <v>155.0745</v>
      </c>
      <c r="D115">
        <v>277.12</v>
      </c>
      <c r="E115">
        <v>88.766495000000006</v>
      </c>
      <c r="F115">
        <v>210.52</v>
      </c>
      <c r="G115">
        <v>12401.7</v>
      </c>
      <c r="H115">
        <v>501.09</v>
      </c>
      <c r="I115">
        <v>129.7225</v>
      </c>
      <c r="J115">
        <v>3668.1</v>
      </c>
      <c r="K115">
        <f>LN((table_stock_prices[[#This Row],[AAPL]]-B114)/B114 + 1)</f>
        <v>1.1917535548039185E-2</v>
      </c>
      <c r="L115">
        <f>LN((table_stock_prices[[#This Row],[AMZN]]-C114)/C114 + 1)</f>
        <v>-8.7332762660188694E-4</v>
      </c>
      <c r="M115">
        <f>LN((table_stock_prices[[#This Row],[FB]]-D114)/D114 + 1)</f>
        <v>-2.8826771187244918E-3</v>
      </c>
      <c r="N115">
        <f>LN((table_stock_prices[[#This Row],[GOOG]]-E114)/E114 + 1)</f>
        <v>-4.944636645452645E-3</v>
      </c>
      <c r="O115">
        <f>LN((table_stock_prices[[#This Row],[MSFT]]-F114)/F114 + 1)</f>
        <v>-6.0617726817278764E-3</v>
      </c>
      <c r="P115">
        <f>LN((table_stock_prices[[#This Row],[NDX]]-G114)/G114 + 1)</f>
        <v>2.9960089113845881E-3</v>
      </c>
      <c r="Q115">
        <f>LN((table_stock_prices[[#This Row],[NFLX]]-H114)/H114 + 1)</f>
        <v>1.5060253078787807E-2</v>
      </c>
      <c r="R115">
        <f>LN((table_stock_prices[[#This Row],[NVDA]]-I114)/I114 + 1)</f>
        <v>3.2042647961844977E-3</v>
      </c>
      <c r="S115">
        <f>LN((table_stock_prices[[#This Row],[SPX]]-J114)/J114 + 1)</f>
        <v>-1.2859425386560199E-3</v>
      </c>
      <c r="T115">
        <f>YEAR(table_stock_prices[[#This Row],[date]])</f>
        <v>2020</v>
      </c>
    </row>
    <row r="116" spans="1:20" x14ac:dyDescent="0.25">
      <c r="A116" s="1">
        <v>44176</v>
      </c>
      <c r="B116">
        <v>122.41</v>
      </c>
      <c r="C116">
        <v>155.821</v>
      </c>
      <c r="D116">
        <v>273.55</v>
      </c>
      <c r="E116">
        <v>89.088499999999996</v>
      </c>
      <c r="F116">
        <v>213.26</v>
      </c>
      <c r="G116">
        <v>12375.4</v>
      </c>
      <c r="H116">
        <v>503.22</v>
      </c>
      <c r="I116">
        <v>130.13249999999999</v>
      </c>
      <c r="J116">
        <v>3663.46</v>
      </c>
      <c r="K116">
        <f>LN((table_stock_prices[[#This Row],[AAPL]]-B115)/B115 + 1)</f>
        <v>-6.7576076410460467E-3</v>
      </c>
      <c r="L116">
        <f>LN((table_stock_prices[[#This Row],[AMZN]]-C115)/C115 + 1)</f>
        <v>4.8022659358722408E-3</v>
      </c>
      <c r="M116">
        <f>LN((table_stock_prices[[#This Row],[FB]]-D115)/D115 + 1)</f>
        <v>-1.2966204864235354E-2</v>
      </c>
      <c r="N116">
        <f>LN((table_stock_prices[[#This Row],[GOOG]]-E115)/E115 + 1)</f>
        <v>3.6209874435291873E-3</v>
      </c>
      <c r="O116">
        <f>LN((table_stock_prices[[#This Row],[MSFT]]-F115)/F115 + 1)</f>
        <v>1.2931418104455262E-2</v>
      </c>
      <c r="P116">
        <f>LN((table_stock_prices[[#This Row],[NDX]]-G115)/G115 + 1)</f>
        <v>-2.1229288235881179E-3</v>
      </c>
      <c r="Q116">
        <f>LN((table_stock_prices[[#This Row],[NFLX]]-H115)/H115 + 1)</f>
        <v>4.2417245544092439E-3</v>
      </c>
      <c r="R116">
        <f>LN((table_stock_prices[[#This Row],[NVDA]]-I115)/I115 + 1)</f>
        <v>3.1556086296359799E-3</v>
      </c>
      <c r="S116">
        <f>LN((table_stock_prices[[#This Row],[SPX]]-J115)/J115 + 1)</f>
        <v>-1.2657607983834493E-3</v>
      </c>
      <c r="T116">
        <f>YEAR(table_stock_prices[[#This Row],[date]])</f>
        <v>2020</v>
      </c>
    </row>
    <row r="117" spans="1:20" x14ac:dyDescent="0.25">
      <c r="A117" s="1">
        <v>44179</v>
      </c>
      <c r="B117">
        <v>121.78</v>
      </c>
      <c r="C117">
        <v>157.8485</v>
      </c>
      <c r="D117">
        <v>274.19</v>
      </c>
      <c r="E117">
        <v>88.003005999999999</v>
      </c>
      <c r="F117">
        <v>214.2</v>
      </c>
      <c r="G117">
        <v>12462.2</v>
      </c>
      <c r="H117">
        <v>522.41999999999996</v>
      </c>
      <c r="I117">
        <v>133.08750000000001</v>
      </c>
      <c r="J117">
        <v>3647.49</v>
      </c>
      <c r="K117">
        <f>LN((table_stock_prices[[#This Row],[AAPL]]-B116)/B116 + 1)</f>
        <v>-5.1599279069930414E-3</v>
      </c>
      <c r="L117">
        <f>LN((table_stock_prices[[#This Row],[AMZN]]-C116)/C116 + 1)</f>
        <v>1.2927799722897123E-2</v>
      </c>
      <c r="M117">
        <f>LN((table_stock_prices[[#This Row],[FB]]-D116)/D116 + 1)</f>
        <v>2.336876223218219E-3</v>
      </c>
      <c r="N117">
        <f>LN((table_stock_prices[[#This Row],[GOOG]]-E116)/E116 + 1)</f>
        <v>-1.2259284698603877E-2</v>
      </c>
      <c r="O117">
        <f>LN((table_stock_prices[[#This Row],[MSFT]]-F116)/F116 + 1)</f>
        <v>4.3980794236148577E-3</v>
      </c>
      <c r="P117">
        <f>LN((table_stock_prices[[#This Row],[NDX]]-G116)/G116 + 1)</f>
        <v>6.9894316168736528E-3</v>
      </c>
      <c r="Q117">
        <f>LN((table_stock_prices[[#This Row],[NFLX]]-H116)/H116 + 1)</f>
        <v>3.7444411844203968E-2</v>
      </c>
      <c r="R117">
        <f>LN((table_stock_prices[[#This Row],[NVDA]]-I116)/I116 + 1)</f>
        <v>2.2453644478925106E-2</v>
      </c>
      <c r="S117">
        <f>LN((table_stock_prices[[#This Row],[SPX]]-J116)/J116 + 1)</f>
        <v>-4.3687962305264194E-3</v>
      </c>
      <c r="T117">
        <f>YEAR(table_stock_prices[[#This Row],[date]])</f>
        <v>2020</v>
      </c>
    </row>
    <row r="118" spans="1:20" x14ac:dyDescent="0.25">
      <c r="A118" s="1">
        <v>44180</v>
      </c>
      <c r="B118">
        <v>127.88</v>
      </c>
      <c r="C118">
        <v>158.25601</v>
      </c>
      <c r="D118">
        <v>275.55</v>
      </c>
      <c r="E118">
        <v>88.388503999999998</v>
      </c>
      <c r="F118">
        <v>214.13</v>
      </c>
      <c r="G118">
        <v>12595.9</v>
      </c>
      <c r="H118">
        <v>519.78</v>
      </c>
      <c r="I118">
        <v>133.60499999999999</v>
      </c>
      <c r="J118">
        <v>3694.62</v>
      </c>
      <c r="K118">
        <f>LN((table_stock_prices[[#This Row],[AAPL]]-B117)/B117 + 1)</f>
        <v>4.8876186011212734E-2</v>
      </c>
      <c r="L118">
        <f>LN((table_stock_prices[[#This Row],[AMZN]]-C117)/C117 + 1)</f>
        <v>2.5783259198201612E-3</v>
      </c>
      <c r="M118">
        <f>LN((table_stock_prices[[#This Row],[FB]]-D117)/D117 + 1)</f>
        <v>4.9478035961910468E-3</v>
      </c>
      <c r="N118">
        <f>LN((table_stock_prices[[#This Row],[GOOG]]-E117)/E117 + 1)</f>
        <v>4.370942952405212E-3</v>
      </c>
      <c r="O118">
        <f>LN((table_stock_prices[[#This Row],[MSFT]]-F117)/F117 + 1)</f>
        <v>-3.2685079552299937E-4</v>
      </c>
      <c r="P118">
        <f>LN((table_stock_prices[[#This Row],[NDX]]-G117)/G117 + 1)</f>
        <v>1.0671301397434621E-2</v>
      </c>
      <c r="Q118">
        <f>LN((table_stock_prices[[#This Row],[NFLX]]-H117)/H117 + 1)</f>
        <v>-5.0662169384752941E-3</v>
      </c>
      <c r="R118">
        <f>LN((table_stock_prices[[#This Row],[NVDA]]-I117)/I117 + 1)</f>
        <v>3.8808789112179292E-3</v>
      </c>
      <c r="S118">
        <f>LN((table_stock_prices[[#This Row],[SPX]]-J117)/J117 + 1)</f>
        <v>1.2838447626446777E-2</v>
      </c>
      <c r="T118">
        <f>YEAR(table_stock_prices[[#This Row],[date]])</f>
        <v>2020</v>
      </c>
    </row>
    <row r="119" spans="1:20" x14ac:dyDescent="0.25">
      <c r="A119" s="1">
        <v>44181</v>
      </c>
      <c r="B119">
        <v>127.81</v>
      </c>
      <c r="C119">
        <v>162.048</v>
      </c>
      <c r="D119">
        <v>275.67</v>
      </c>
      <c r="E119">
        <v>88.149994000000007</v>
      </c>
      <c r="F119">
        <v>219.28</v>
      </c>
      <c r="G119">
        <v>12668.2</v>
      </c>
      <c r="H119">
        <v>524.83000000000004</v>
      </c>
      <c r="I119">
        <v>132.42500000000001</v>
      </c>
      <c r="J119">
        <v>3701.17</v>
      </c>
      <c r="K119">
        <f>LN((table_stock_prices[[#This Row],[AAPL]]-B118)/B118 + 1)</f>
        <v>-5.4753804801760603E-4</v>
      </c>
      <c r="L119">
        <f>LN((table_stock_prices[[#This Row],[AMZN]]-C118)/C118 + 1)</f>
        <v>2.3678549455361117E-2</v>
      </c>
      <c r="M119">
        <f>LN((table_stock_prices[[#This Row],[FB]]-D118)/D118 + 1)</f>
        <v>4.3539785165886351E-4</v>
      </c>
      <c r="N119">
        <f>LN((table_stock_prices[[#This Row],[GOOG]]-E118)/E118 + 1)</f>
        <v>-2.7020751600322912E-3</v>
      </c>
      <c r="O119">
        <f>LN((table_stock_prices[[#This Row],[MSFT]]-F118)/F118 + 1)</f>
        <v>2.3766144776405075E-2</v>
      </c>
      <c r="P119">
        <f>LN((table_stock_prices[[#This Row],[NDX]]-G118)/G118 + 1)</f>
        <v>5.7235521845754684E-3</v>
      </c>
      <c r="Q119">
        <f>LN((table_stock_prices[[#This Row],[NFLX]]-H118)/H118 + 1)</f>
        <v>9.6687555000864213E-3</v>
      </c>
      <c r="R119">
        <f>LN((table_stock_prices[[#This Row],[NVDA]]-I118)/I118 + 1)</f>
        <v>-8.8712381213519546E-3</v>
      </c>
      <c r="S119">
        <f>LN((table_stock_prices[[#This Row],[SPX]]-J118)/J118 + 1)</f>
        <v>1.7712784469306416E-3</v>
      </c>
      <c r="T119">
        <f>YEAR(table_stock_prices[[#This Row],[date]])</f>
        <v>2020</v>
      </c>
    </row>
    <row r="120" spans="1:20" x14ac:dyDescent="0.25">
      <c r="A120" s="1">
        <v>44182</v>
      </c>
      <c r="B120">
        <v>128.69999999999999</v>
      </c>
      <c r="C120">
        <v>161.804</v>
      </c>
      <c r="D120">
        <v>274.48</v>
      </c>
      <c r="E120">
        <v>87.395004</v>
      </c>
      <c r="F120">
        <v>219.42</v>
      </c>
      <c r="G120">
        <v>12752.1</v>
      </c>
      <c r="H120">
        <v>532.9</v>
      </c>
      <c r="I120">
        <v>133.41249999999999</v>
      </c>
      <c r="J120">
        <v>3722.48</v>
      </c>
      <c r="K120">
        <f>LN((table_stock_prices[[#This Row],[AAPL]]-B119)/B119 + 1)</f>
        <v>6.9393284584577967E-3</v>
      </c>
      <c r="L120">
        <f>LN((table_stock_prices[[#This Row],[AMZN]]-C119)/C119 + 1)</f>
        <v>-1.5068614439280805E-3</v>
      </c>
      <c r="M120">
        <f>LN((table_stock_prices[[#This Row],[FB]]-D119)/D119 + 1)</f>
        <v>-4.3260996307090249E-3</v>
      </c>
      <c r="N120">
        <f>LN((table_stock_prices[[#This Row],[GOOG]]-E119)/E119 + 1)</f>
        <v>-8.6017222218225022E-3</v>
      </c>
      <c r="O120">
        <f>LN((table_stock_prices[[#This Row],[MSFT]]-F119)/F119 + 1)</f>
        <v>6.3824939481452528E-4</v>
      </c>
      <c r="P120">
        <f>LN((table_stock_prices[[#This Row],[NDX]]-G119)/G119 + 1)</f>
        <v>6.6010475606868933E-3</v>
      </c>
      <c r="Q120">
        <f>LN((table_stock_prices[[#This Row],[NFLX]]-H119)/H119 + 1)</f>
        <v>1.5259388672546278E-2</v>
      </c>
      <c r="R120">
        <f>LN((table_stock_prices[[#This Row],[NVDA]]-I119)/I119 + 1)</f>
        <v>7.4293848094927678E-3</v>
      </c>
      <c r="S120">
        <f>LN((table_stock_prices[[#This Row],[SPX]]-J119)/J119 + 1)</f>
        <v>5.7411269476310561E-3</v>
      </c>
      <c r="T120">
        <f>YEAR(table_stock_prices[[#This Row],[date]])</f>
        <v>2020</v>
      </c>
    </row>
    <row r="121" spans="1:20" x14ac:dyDescent="0.25">
      <c r="A121" s="1">
        <v>44183</v>
      </c>
      <c r="B121">
        <v>126.655</v>
      </c>
      <c r="C121">
        <v>160.08249000000001</v>
      </c>
      <c r="D121">
        <v>276.39999999999998</v>
      </c>
      <c r="E121">
        <v>86.5505</v>
      </c>
      <c r="F121">
        <v>218.59</v>
      </c>
      <c r="G121">
        <v>12738.2</v>
      </c>
      <c r="H121">
        <v>534.45000000000005</v>
      </c>
      <c r="I121">
        <v>132.72</v>
      </c>
      <c r="J121">
        <v>3709.41</v>
      </c>
      <c r="K121">
        <f>LN((table_stock_prices[[#This Row],[AAPL]]-B120)/B120 + 1)</f>
        <v>-1.6017260054867227E-2</v>
      </c>
      <c r="L121">
        <f>LN((table_stock_prices[[#This Row],[AMZN]]-C120)/C120 + 1)</f>
        <v>-1.0696481320530284E-2</v>
      </c>
      <c r="M121">
        <f>LN((table_stock_prices[[#This Row],[FB]]-D120)/D120 + 1)</f>
        <v>6.9706933433203297E-3</v>
      </c>
      <c r="N121">
        <f>LN((table_stock_prices[[#This Row],[GOOG]]-E120)/E120 + 1)</f>
        <v>-9.7100599432159949E-3</v>
      </c>
      <c r="O121">
        <f>LN((table_stock_prices[[#This Row],[MSFT]]-F120)/F120 + 1)</f>
        <v>-3.7898723474338136E-3</v>
      </c>
      <c r="P121">
        <f>LN((table_stock_prices[[#This Row],[NDX]]-G120)/G120 + 1)</f>
        <v>-1.0906110463790738E-3</v>
      </c>
      <c r="Q121">
        <f>LN((table_stock_prices[[#This Row],[NFLX]]-H120)/H120 + 1)</f>
        <v>2.9043914172182592E-3</v>
      </c>
      <c r="R121">
        <f>LN((table_stock_prices[[#This Row],[NVDA]]-I120)/I120 + 1)</f>
        <v>-5.2041863578942147E-3</v>
      </c>
      <c r="S121">
        <f>LN((table_stock_prices[[#This Row],[SPX]]-J120)/J120 + 1)</f>
        <v>-3.5172785050231921E-3</v>
      </c>
      <c r="T121">
        <f>YEAR(table_stock_prices[[#This Row],[date]])</f>
        <v>2020</v>
      </c>
    </row>
    <row r="122" spans="1:20" x14ac:dyDescent="0.25">
      <c r="A122" s="1">
        <v>44186</v>
      </c>
      <c r="B122">
        <v>128.22999999999999</v>
      </c>
      <c r="C122">
        <v>160.30898999999999</v>
      </c>
      <c r="D122">
        <v>272.79000000000002</v>
      </c>
      <c r="E122">
        <v>86.968500000000006</v>
      </c>
      <c r="F122">
        <v>222.59</v>
      </c>
      <c r="G122">
        <v>12690.3</v>
      </c>
      <c r="H122">
        <v>528.91</v>
      </c>
      <c r="I122">
        <v>133.32249999999999</v>
      </c>
      <c r="J122">
        <v>3694.92</v>
      </c>
      <c r="K122">
        <f>LN((table_stock_prices[[#This Row],[AAPL]]-B121)/B121 + 1)</f>
        <v>1.2358671923810599E-2</v>
      </c>
      <c r="L122">
        <f>LN((table_stock_prices[[#This Row],[AMZN]]-C121)/C121 + 1)</f>
        <v>1.4138955114099251E-3</v>
      </c>
      <c r="M122">
        <f>LN((table_stock_prices[[#This Row],[FB]]-D121)/D121 + 1)</f>
        <v>-1.3146823487583541E-2</v>
      </c>
      <c r="N122">
        <f>LN((table_stock_prices[[#This Row],[GOOG]]-E121)/E121 + 1)</f>
        <v>4.8179255132311839E-3</v>
      </c>
      <c r="O122">
        <f>LN((table_stock_prices[[#This Row],[MSFT]]-F121)/F121 + 1)</f>
        <v>1.8133685160607718E-2</v>
      </c>
      <c r="P122">
        <f>LN((table_stock_prices[[#This Row],[NDX]]-G121)/G121 + 1)</f>
        <v>-3.7674307690855908E-3</v>
      </c>
      <c r="Q122">
        <f>LN((table_stock_prices[[#This Row],[NFLX]]-H121)/H121 + 1)</f>
        <v>-1.0419895660942972E-2</v>
      </c>
      <c r="R122">
        <f>LN((table_stock_prices[[#This Row],[NVDA]]-I121)/I121 + 1)</f>
        <v>4.5293592567230761E-3</v>
      </c>
      <c r="S122">
        <f>LN((table_stock_prices[[#This Row],[SPX]]-J121)/J121 + 1)</f>
        <v>-3.913931036978114E-3</v>
      </c>
      <c r="T122">
        <f>YEAR(table_stock_prices[[#This Row],[date]])</f>
        <v>2020</v>
      </c>
    </row>
    <row r="123" spans="1:20" x14ac:dyDescent="0.25">
      <c r="A123" s="1">
        <v>44187</v>
      </c>
      <c r="B123">
        <v>131.88</v>
      </c>
      <c r="C123">
        <v>160.32599999999999</v>
      </c>
      <c r="D123">
        <v>267.08999999999997</v>
      </c>
      <c r="E123">
        <v>86.174999999999997</v>
      </c>
      <c r="F123">
        <v>223.94</v>
      </c>
      <c r="G123">
        <v>12717.6</v>
      </c>
      <c r="H123">
        <v>527.33000000000004</v>
      </c>
      <c r="I123">
        <v>132.7825</v>
      </c>
      <c r="J123">
        <v>3687.26</v>
      </c>
      <c r="K123">
        <f>LN((table_stock_prices[[#This Row],[AAPL]]-B122)/B122 + 1)</f>
        <v>2.8066891732505806E-2</v>
      </c>
      <c r="L123">
        <f>LN((table_stock_prices[[#This Row],[AMZN]]-C122)/C122 + 1)</f>
        <v>1.0610195734378424E-4</v>
      </c>
      <c r="M123">
        <f>LN((table_stock_prices[[#This Row],[FB]]-D122)/D122 + 1)</f>
        <v>-2.1116588152241794E-2</v>
      </c>
      <c r="N123">
        <f>LN((table_stock_prices[[#This Row],[GOOG]]-E122)/E122 + 1)</f>
        <v>-9.1658717233436392E-3</v>
      </c>
      <c r="O123">
        <f>LN((table_stock_prices[[#This Row],[MSFT]]-F122)/F122 + 1)</f>
        <v>6.0466446295322288E-3</v>
      </c>
      <c r="P123">
        <f>LN((table_stock_prices[[#This Row],[NDX]]-G122)/G122 + 1)</f>
        <v>2.1489387557262164E-3</v>
      </c>
      <c r="Q123">
        <f>LN((table_stock_prices[[#This Row],[NFLX]]-H122)/H122 + 1)</f>
        <v>-2.9917465320164123E-3</v>
      </c>
      <c r="R123">
        <f>LN((table_stock_prices[[#This Row],[NVDA]]-I122)/I122 + 1)</f>
        <v>-4.0585538883784206E-3</v>
      </c>
      <c r="S123">
        <f>LN((table_stock_prices[[#This Row],[SPX]]-J122)/J122 + 1)</f>
        <v>-2.0752684841428568E-3</v>
      </c>
      <c r="T123">
        <f>YEAR(table_stock_prices[[#This Row],[date]])</f>
        <v>2020</v>
      </c>
    </row>
    <row r="124" spans="1:20" x14ac:dyDescent="0.25">
      <c r="A124" s="1">
        <v>44188</v>
      </c>
      <c r="B124">
        <v>130.96</v>
      </c>
      <c r="C124">
        <v>159.26349999999999</v>
      </c>
      <c r="D124">
        <v>268.11</v>
      </c>
      <c r="E124">
        <v>86.619</v>
      </c>
      <c r="F124">
        <v>221.02</v>
      </c>
      <c r="G124">
        <v>12653.1</v>
      </c>
      <c r="H124">
        <v>514.48</v>
      </c>
      <c r="I124">
        <v>130.0925</v>
      </c>
      <c r="J124">
        <v>3690.01</v>
      </c>
      <c r="K124">
        <f>LN((table_stock_prices[[#This Row],[AAPL]]-B123)/B123 + 1)</f>
        <v>-7.0004851406506958E-3</v>
      </c>
      <c r="L124">
        <f>LN((table_stock_prices[[#This Row],[AMZN]]-C123)/C123 + 1)</f>
        <v>-6.649179116112112E-3</v>
      </c>
      <c r="M124">
        <f>LN((table_stock_prices[[#This Row],[FB]]-D123)/D123 + 1)</f>
        <v>3.8116638077209026E-3</v>
      </c>
      <c r="N124">
        <f>LN((table_stock_prices[[#This Row],[GOOG]]-E123)/E123 + 1)</f>
        <v>5.1390786390077417E-3</v>
      </c>
      <c r="O124">
        <f>LN((table_stock_prices[[#This Row],[MSFT]]-F123)/F123 + 1)</f>
        <v>-1.3124963671414658E-2</v>
      </c>
      <c r="P124">
        <f>LN((table_stock_prices[[#This Row],[NDX]]-G123)/G123 + 1)</f>
        <v>-5.0846164245809088E-3</v>
      </c>
      <c r="Q124">
        <f>LN((table_stock_prices[[#This Row],[NFLX]]-H123)/H123 + 1)</f>
        <v>-2.4669856700387748E-2</v>
      </c>
      <c r="R124">
        <f>LN((table_stock_prices[[#This Row],[NVDA]]-I123)/I123 + 1)</f>
        <v>-2.0466715356887082E-2</v>
      </c>
      <c r="S124">
        <f>LN((table_stock_prices[[#This Row],[SPX]]-J123)/J123 + 1)</f>
        <v>7.4553327379252537E-4</v>
      </c>
      <c r="T124">
        <f>YEAR(table_stock_prices[[#This Row],[date]])</f>
        <v>2020</v>
      </c>
    </row>
    <row r="125" spans="1:20" x14ac:dyDescent="0.25">
      <c r="A125" s="1">
        <v>44189</v>
      </c>
      <c r="B125">
        <v>131.97</v>
      </c>
      <c r="C125">
        <v>158.63449</v>
      </c>
      <c r="D125">
        <v>267.39999999999998</v>
      </c>
      <c r="E125">
        <v>86.942504999999997</v>
      </c>
      <c r="F125">
        <v>222.75</v>
      </c>
      <c r="G125">
        <v>12711</v>
      </c>
      <c r="H125">
        <v>513.97</v>
      </c>
      <c r="I125">
        <v>129.9375</v>
      </c>
      <c r="J125">
        <v>3703.06</v>
      </c>
      <c r="K125">
        <f>LN((table_stock_prices[[#This Row],[AAPL]]-B124)/B124 + 1)</f>
        <v>7.682690965858531E-3</v>
      </c>
      <c r="L125">
        <f>LN((table_stock_prices[[#This Row],[AMZN]]-C124)/C124 + 1)</f>
        <v>-3.9573123496292727E-3</v>
      </c>
      <c r="M125">
        <f>LN((table_stock_prices[[#This Row],[FB]]-D124)/D124 + 1)</f>
        <v>-2.6516793935676447E-3</v>
      </c>
      <c r="N125">
        <f>LN((table_stock_prices[[#This Row],[GOOG]]-E124)/E124 + 1)</f>
        <v>3.7278470780885385E-3</v>
      </c>
      <c r="O125">
        <f>LN((table_stock_prices[[#This Row],[MSFT]]-F124)/F124 + 1)</f>
        <v>7.7968711902824386E-3</v>
      </c>
      <c r="P125">
        <f>LN((table_stock_prices[[#This Row],[NDX]]-G124)/G124 + 1)</f>
        <v>4.5655158725877547E-3</v>
      </c>
      <c r="Q125">
        <f>LN((table_stock_prices[[#This Row],[NFLX]]-H124)/H124 + 1)</f>
        <v>-9.9178383354465278E-4</v>
      </c>
      <c r="R125">
        <f>LN((table_stock_prices[[#This Row],[NVDA]]-I124)/I124 + 1)</f>
        <v>-1.1921702754149107E-3</v>
      </c>
      <c r="S125">
        <f>LN((table_stock_prices[[#This Row],[SPX]]-J124)/J124 + 1)</f>
        <v>3.5303368029281483E-3</v>
      </c>
      <c r="T125">
        <f>YEAR(table_stock_prices[[#This Row],[date]])</f>
        <v>2020</v>
      </c>
    </row>
    <row r="126" spans="1:20" x14ac:dyDescent="0.25">
      <c r="A126" s="1">
        <v>44193</v>
      </c>
      <c r="B126">
        <v>136.69</v>
      </c>
      <c r="C126">
        <v>164.19800000000001</v>
      </c>
      <c r="D126">
        <v>277</v>
      </c>
      <c r="E126">
        <v>88.804500000000004</v>
      </c>
      <c r="F126">
        <v>224.96</v>
      </c>
      <c r="G126">
        <v>12838.9</v>
      </c>
      <c r="H126">
        <v>519.12</v>
      </c>
      <c r="I126">
        <v>129</v>
      </c>
      <c r="J126">
        <v>3735.36</v>
      </c>
      <c r="K126">
        <f>LN((table_stock_prices[[#This Row],[AAPL]]-B125)/B125 + 1)</f>
        <v>3.5140964135823585E-2</v>
      </c>
      <c r="L126">
        <f>LN((table_stock_prices[[#This Row],[AMZN]]-C125)/C125 + 1)</f>
        <v>3.4470265796026245E-2</v>
      </c>
      <c r="M126">
        <f>LN((table_stock_prices[[#This Row],[FB]]-D125)/D125 + 1)</f>
        <v>3.5271841519495702E-2</v>
      </c>
      <c r="N126">
        <f>LN((table_stock_prices[[#This Row],[GOOG]]-E125)/E125 + 1)</f>
        <v>2.1190286269805989E-2</v>
      </c>
      <c r="O126">
        <f>LN((table_stock_prices[[#This Row],[MSFT]]-F125)/F125 + 1)</f>
        <v>9.872542271381431E-3</v>
      </c>
      <c r="P126">
        <f>LN((table_stock_prices[[#This Row],[NDX]]-G125)/G125 + 1)</f>
        <v>1.0011864497486322E-2</v>
      </c>
      <c r="Q126">
        <f>LN((table_stock_prices[[#This Row],[NFLX]]-H125)/H125 + 1)</f>
        <v>9.9701723198498508E-3</v>
      </c>
      <c r="R126">
        <f>LN((table_stock_prices[[#This Row],[NVDA]]-I125)/I125 + 1)</f>
        <v>-7.2411612565595855E-3</v>
      </c>
      <c r="S126">
        <f>LN((table_stock_prices[[#This Row],[SPX]]-J125)/J125 + 1)</f>
        <v>8.6846946033693542E-3</v>
      </c>
      <c r="T126">
        <f>YEAR(table_stock_prices[[#This Row],[date]])</f>
        <v>2020</v>
      </c>
    </row>
    <row r="127" spans="1:20" x14ac:dyDescent="0.25">
      <c r="A127" s="1">
        <v>44194</v>
      </c>
      <c r="B127">
        <v>134.87</v>
      </c>
      <c r="C127">
        <v>166.1</v>
      </c>
      <c r="D127">
        <v>276.77999999999997</v>
      </c>
      <c r="E127">
        <v>87.936004999999994</v>
      </c>
      <c r="F127">
        <v>224.15</v>
      </c>
      <c r="G127">
        <v>12843.5</v>
      </c>
      <c r="H127">
        <v>530.87</v>
      </c>
      <c r="I127">
        <v>129.4325</v>
      </c>
      <c r="J127">
        <v>3727.04</v>
      </c>
      <c r="K127">
        <f>LN((table_stock_prices[[#This Row],[AAPL]]-B126)/B126 + 1)</f>
        <v>-1.3404236635795356E-2</v>
      </c>
      <c r="L127">
        <f>LN((table_stock_prices[[#This Row],[AMZN]]-C126)/C126 + 1)</f>
        <v>1.151699994306731E-2</v>
      </c>
      <c r="M127">
        <f>LN((table_stock_prices[[#This Row],[FB]]-D126)/D126 + 1)</f>
        <v>-7.9453938955444299E-4</v>
      </c>
      <c r="N127">
        <f>LN((table_stock_prices[[#This Row],[GOOG]]-E126)/E126 + 1)</f>
        <v>-9.8279903704694277E-3</v>
      </c>
      <c r="O127">
        <f>LN((table_stock_prices[[#This Row],[MSFT]]-F126)/F126 + 1)</f>
        <v>-3.607138020851588E-3</v>
      </c>
      <c r="P127">
        <f>LN((table_stock_prices[[#This Row],[NDX]]-G126)/G126 + 1)</f>
        <v>3.5822197685502291E-4</v>
      </c>
      <c r="Q127">
        <f>LN((table_stock_prices[[#This Row],[NFLX]]-H126)/H126 + 1)</f>
        <v>2.2382099863171377E-2</v>
      </c>
      <c r="R127">
        <f>LN((table_stock_prices[[#This Row],[NVDA]]-I126)/I126 + 1)</f>
        <v>3.3471053662279212E-3</v>
      </c>
      <c r="S127">
        <f>LN((table_stock_prices[[#This Row],[SPX]]-J126)/J126 + 1)</f>
        <v>-2.2298465500115035E-3</v>
      </c>
      <c r="T127">
        <f>YEAR(table_stock_prices[[#This Row],[date]])</f>
        <v>2020</v>
      </c>
    </row>
    <row r="128" spans="1:20" x14ac:dyDescent="0.25">
      <c r="A128" s="1">
        <v>44195</v>
      </c>
      <c r="B128">
        <v>133.72</v>
      </c>
      <c r="C128">
        <v>164.29250999999999</v>
      </c>
      <c r="D128">
        <v>271.87</v>
      </c>
      <c r="E128">
        <v>86.975999999999999</v>
      </c>
      <c r="F128">
        <v>221.68</v>
      </c>
      <c r="G128">
        <v>12845.4</v>
      </c>
      <c r="H128">
        <v>524.59</v>
      </c>
      <c r="I128">
        <v>131.45750000000001</v>
      </c>
      <c r="J128">
        <v>3732.04</v>
      </c>
      <c r="K128">
        <f>LN((table_stock_prices[[#This Row],[AAPL]]-B127)/B127 + 1)</f>
        <v>-8.563289976868442E-3</v>
      </c>
      <c r="L128">
        <f>LN((table_stock_prices[[#This Row],[AMZN]]-C127)/C127 + 1)</f>
        <v>-1.0941579955392454E-2</v>
      </c>
      <c r="M128">
        <f>LN((table_stock_prices[[#This Row],[FB]]-D127)/D127 + 1)</f>
        <v>-1.7898955928546161E-2</v>
      </c>
      <c r="N128">
        <f>LN((table_stock_prices[[#This Row],[GOOG]]-E127)/E127 + 1)</f>
        <v>-1.0977115490683495E-2</v>
      </c>
      <c r="O128">
        <f>LN((table_stock_prices[[#This Row],[MSFT]]-F127)/F127 + 1)</f>
        <v>-1.1080570046725515E-2</v>
      </c>
      <c r="P128">
        <f>LN((table_stock_prices[[#This Row],[NDX]]-G127)/G127 + 1)</f>
        <v>1.4792381172127776E-4</v>
      </c>
      <c r="Q128">
        <f>LN((table_stock_prices[[#This Row],[NFLX]]-H127)/H127 + 1)</f>
        <v>-1.1900165067580711E-2</v>
      </c>
      <c r="R128">
        <f>LN((table_stock_prices[[#This Row],[NVDA]]-I127)/I127 + 1)</f>
        <v>1.5524095735160051E-2</v>
      </c>
      <c r="S128">
        <f>LN((table_stock_prices[[#This Row],[SPX]]-J127)/J127 + 1)</f>
        <v>1.3406481091209083E-3</v>
      </c>
      <c r="T128">
        <f>YEAR(table_stock_prices[[#This Row],[date]])</f>
        <v>2020</v>
      </c>
    </row>
    <row r="129" spans="1:20" x14ac:dyDescent="0.25">
      <c r="A129" s="1">
        <v>44196</v>
      </c>
      <c r="B129">
        <v>132.69</v>
      </c>
      <c r="C129">
        <v>162.84649999999999</v>
      </c>
      <c r="D129">
        <v>273.16000000000003</v>
      </c>
      <c r="E129">
        <v>87.593999999999994</v>
      </c>
      <c r="F129">
        <v>222.42</v>
      </c>
      <c r="G129">
        <v>12888.3</v>
      </c>
      <c r="H129">
        <v>540.73</v>
      </c>
      <c r="I129">
        <v>130.55000000000001</v>
      </c>
      <c r="J129">
        <v>3756.07</v>
      </c>
      <c r="K129">
        <f>LN((table_stock_prices[[#This Row],[AAPL]]-B128)/B128 + 1)</f>
        <v>-7.7324810035527686E-3</v>
      </c>
      <c r="L129">
        <f>LN((table_stock_prices[[#This Row],[AMZN]]-C128)/C128 + 1)</f>
        <v>-8.8403973432835369E-3</v>
      </c>
      <c r="M129">
        <f>LN((table_stock_prices[[#This Row],[FB]]-D128)/D128 + 1)</f>
        <v>4.7336932236507236E-3</v>
      </c>
      <c r="N129">
        <f>LN((table_stock_prices[[#This Row],[GOOG]]-E128)/E128 + 1)</f>
        <v>7.0802839172192959E-3</v>
      </c>
      <c r="O129">
        <f>LN((table_stock_prices[[#This Row],[MSFT]]-F128)/F128 + 1)</f>
        <v>3.332585835972862E-3</v>
      </c>
      <c r="P129">
        <f>LN((table_stock_prices[[#This Row],[NDX]]-G128)/G128 + 1)</f>
        <v>3.3341524725741698E-3</v>
      </c>
      <c r="Q129">
        <f>LN((table_stock_prices[[#This Row],[NFLX]]-H128)/H128 + 1)</f>
        <v>3.0303073372624251E-2</v>
      </c>
      <c r="R129">
        <f>LN((table_stock_prices[[#This Row],[NVDA]]-I128)/I128 + 1)</f>
        <v>-6.9273103179220141E-3</v>
      </c>
      <c r="S129">
        <f>LN((table_stock_prices[[#This Row],[SPX]]-J128)/J128 + 1)</f>
        <v>6.4181969787920831E-3</v>
      </c>
      <c r="T129">
        <f>YEAR(table_stock_prices[[#This Row],[date]])</f>
        <v>2020</v>
      </c>
    </row>
    <row r="130" spans="1:20" x14ac:dyDescent="0.25">
      <c r="A130" s="1">
        <v>44200</v>
      </c>
      <c r="B130">
        <v>129.41</v>
      </c>
      <c r="C130">
        <v>159.33150000000001</v>
      </c>
      <c r="D130">
        <v>268.94</v>
      </c>
      <c r="E130">
        <v>86.412000000000006</v>
      </c>
      <c r="F130">
        <v>217.69</v>
      </c>
      <c r="G130">
        <v>12694.7</v>
      </c>
      <c r="H130">
        <v>522.86</v>
      </c>
      <c r="I130">
        <v>131.13499999999999</v>
      </c>
      <c r="J130">
        <v>3700.65</v>
      </c>
      <c r="K130">
        <f>LN((table_stock_prices[[#This Row],[AAPL]]-B129)/B129 + 1)</f>
        <v>-2.5029921714766316E-2</v>
      </c>
      <c r="L130">
        <f>LN((table_stock_prices[[#This Row],[AMZN]]-C129)/C129 + 1)</f>
        <v>-2.1821101839575197E-2</v>
      </c>
      <c r="M130">
        <f>LN((table_stock_prices[[#This Row],[FB]]-D129)/D129 + 1)</f>
        <v>-1.5569397697164759E-2</v>
      </c>
      <c r="N130">
        <f>LN((table_stock_prices[[#This Row],[GOOG]]-E129)/E129 + 1)</f>
        <v>-1.3585947391167646E-2</v>
      </c>
      <c r="O130">
        <f>LN((table_stock_prices[[#This Row],[MSFT]]-F129)/F129 + 1)</f>
        <v>-2.1495453977850937E-2</v>
      </c>
      <c r="P130">
        <f>LN((table_stock_prices[[#This Row],[NDX]]-G129)/G129 + 1)</f>
        <v>-1.5135339544677199E-2</v>
      </c>
      <c r="Q130">
        <f>LN((table_stock_prices[[#This Row],[NFLX]]-H129)/H129 + 1)</f>
        <v>-3.3606336675085079E-2</v>
      </c>
      <c r="R130">
        <f>LN((table_stock_prices[[#This Row],[NVDA]]-I129)/I129 + 1)</f>
        <v>4.4710317711619176E-3</v>
      </c>
      <c r="S130">
        <f>LN((table_stock_prices[[#This Row],[SPX]]-J129)/J129 + 1)</f>
        <v>-1.4864718123372964E-2</v>
      </c>
      <c r="T130">
        <f>YEAR(table_stock_prices[[#This Row],[date]])</f>
        <v>2021</v>
      </c>
    </row>
    <row r="131" spans="1:20" x14ac:dyDescent="0.25">
      <c r="A131" s="1">
        <v>44201</v>
      </c>
      <c r="B131">
        <v>131.01</v>
      </c>
      <c r="C131">
        <v>160.9255</v>
      </c>
      <c r="D131">
        <v>270.97000000000003</v>
      </c>
      <c r="E131">
        <v>87.046004999999994</v>
      </c>
      <c r="F131">
        <v>217.9</v>
      </c>
      <c r="G131">
        <v>12802.4</v>
      </c>
      <c r="H131">
        <v>520.79999999999995</v>
      </c>
      <c r="I131">
        <v>134.04750000000001</v>
      </c>
      <c r="J131">
        <v>3726.86</v>
      </c>
      <c r="K131">
        <f>LN((table_stock_prices[[#This Row],[AAPL]]-B130)/B130 + 1)</f>
        <v>1.2287997332000481E-2</v>
      </c>
      <c r="L131">
        <f>LN((table_stock_prices[[#This Row],[AMZN]]-C130)/C130 + 1)</f>
        <v>9.9545874902946235E-3</v>
      </c>
      <c r="M131">
        <f>LN((table_stock_prices[[#This Row],[FB]]-D130)/D130 + 1)</f>
        <v>7.5198072491463458E-3</v>
      </c>
      <c r="N131">
        <f>LN((table_stock_prices[[#This Row],[GOOG]]-E130)/E130 + 1)</f>
        <v>7.3102169414965869E-3</v>
      </c>
      <c r="O131">
        <f>LN((table_stock_prices[[#This Row],[MSFT]]-F130)/F130 + 1)</f>
        <v>9.6420953772923174E-4</v>
      </c>
      <c r="P131">
        <f>LN((table_stock_prices[[#This Row],[NDX]]-G130)/G130 + 1)</f>
        <v>8.4480698231519536E-3</v>
      </c>
      <c r="Q131">
        <f>LN((table_stock_prices[[#This Row],[NFLX]]-H130)/H130 + 1)</f>
        <v>-3.9476509116833439E-3</v>
      </c>
      <c r="R131">
        <f>LN((table_stock_prices[[#This Row],[NVDA]]-I130)/I130 + 1)</f>
        <v>2.1966887834206559E-2</v>
      </c>
      <c r="S131">
        <f>LN((table_stock_prices[[#This Row],[SPX]]-J130)/J130 + 1)</f>
        <v>7.0575761707220575E-3</v>
      </c>
      <c r="T131">
        <f>YEAR(table_stock_prices[[#This Row],[date]])</f>
        <v>2021</v>
      </c>
    </row>
    <row r="132" spans="1:20" x14ac:dyDescent="0.25">
      <c r="A132" s="1">
        <v>44202</v>
      </c>
      <c r="B132">
        <v>126.6</v>
      </c>
      <c r="C132">
        <v>156.91899000000001</v>
      </c>
      <c r="D132">
        <v>263.31</v>
      </c>
      <c r="E132">
        <v>86.764499999999998</v>
      </c>
      <c r="F132">
        <v>212.25</v>
      </c>
      <c r="G132">
        <v>12623.4</v>
      </c>
      <c r="H132">
        <v>500.49</v>
      </c>
      <c r="I132">
        <v>126.145</v>
      </c>
      <c r="J132">
        <v>3748.14</v>
      </c>
      <c r="K132">
        <f>LN((table_stock_prices[[#This Row],[AAPL]]-B131)/B131 + 1)</f>
        <v>-3.4241146455503475E-2</v>
      </c>
      <c r="L132">
        <f>LN((table_stock_prices[[#This Row],[AMZN]]-C131)/C131 + 1)</f>
        <v>-2.5211840051368114E-2</v>
      </c>
      <c r="M132">
        <f>LN((table_stock_prices[[#This Row],[FB]]-D131)/D131 + 1)</f>
        <v>-2.8676068372734256E-2</v>
      </c>
      <c r="N132">
        <f>LN((table_stock_prices[[#This Row],[GOOG]]-E131)/E131 + 1)</f>
        <v>-3.2392201626937917E-3</v>
      </c>
      <c r="O132">
        <f>LN((table_stock_prices[[#This Row],[MSFT]]-F131)/F131 + 1)</f>
        <v>-2.6271416759117483E-2</v>
      </c>
      <c r="P132">
        <f>LN((table_stock_prices[[#This Row],[NDX]]-G131)/G131 + 1)</f>
        <v>-1.4080418892751051E-2</v>
      </c>
      <c r="Q132">
        <f>LN((table_stock_prices[[#This Row],[NFLX]]-H131)/H131 + 1)</f>
        <v>-3.9778472358667355E-2</v>
      </c>
      <c r="R132">
        <f>LN((table_stock_prices[[#This Row],[NVDA]]-I131)/I131 + 1)</f>
        <v>-6.0762175803677536E-2</v>
      </c>
      <c r="S132">
        <f>LN((table_stock_prices[[#This Row],[SPX]]-J131)/J131 + 1)</f>
        <v>5.6936608662176199E-3</v>
      </c>
      <c r="T132">
        <f>YEAR(table_stock_prices[[#This Row],[date]])</f>
        <v>2021</v>
      </c>
    </row>
    <row r="133" spans="1:20" x14ac:dyDescent="0.25">
      <c r="A133" s="1">
        <v>44203</v>
      </c>
      <c r="B133">
        <v>130.91999999999999</v>
      </c>
      <c r="C133">
        <v>158.108</v>
      </c>
      <c r="D133">
        <v>268.74</v>
      </c>
      <c r="E133">
        <v>89.362494999999996</v>
      </c>
      <c r="F133">
        <v>218.29</v>
      </c>
      <c r="G133">
        <v>12939.6</v>
      </c>
      <c r="H133">
        <v>508.89</v>
      </c>
      <c r="I133">
        <v>133.44</v>
      </c>
      <c r="J133">
        <v>3803.79</v>
      </c>
      <c r="K133">
        <f>LN((table_stock_prices[[#This Row],[AAPL]]-B132)/B132 + 1)</f>
        <v>3.3553939922903862E-2</v>
      </c>
      <c r="L133">
        <f>LN((table_stock_prices[[#This Row],[AMZN]]-C132)/C132 + 1)</f>
        <v>7.548658900835851E-3</v>
      </c>
      <c r="M133">
        <f>LN((table_stock_prices[[#This Row],[FB]]-D132)/D132 + 1)</f>
        <v>2.0412324175127897E-2</v>
      </c>
      <c r="N133">
        <f>LN((table_stock_prices[[#This Row],[GOOG]]-E132)/E132 + 1)</f>
        <v>2.9503523307554236E-2</v>
      </c>
      <c r="O133">
        <f>LN((table_stock_prices[[#This Row],[MSFT]]-F132)/F132 + 1)</f>
        <v>2.8059628794814277E-2</v>
      </c>
      <c r="P133">
        <f>LN((table_stock_prices[[#This Row],[NDX]]-G132)/G132 + 1)</f>
        <v>2.4740142236997654E-2</v>
      </c>
      <c r="Q133">
        <f>LN((table_stock_prices[[#This Row],[NFLX]]-H132)/H132 + 1)</f>
        <v>1.6644264640049176E-2</v>
      </c>
      <c r="R133">
        <f>LN((table_stock_prices[[#This Row],[NVDA]]-I132)/I132 + 1)</f>
        <v>5.6219899663607673E-2</v>
      </c>
      <c r="S133">
        <f>LN((table_stock_prices[[#This Row],[SPX]]-J132)/J132 + 1)</f>
        <v>1.4738221178340893E-2</v>
      </c>
      <c r="T133">
        <f>YEAR(table_stock_prices[[#This Row],[date]])</f>
        <v>2021</v>
      </c>
    </row>
    <row r="134" spans="1:20" x14ac:dyDescent="0.25">
      <c r="A134" s="1">
        <v>44204</v>
      </c>
      <c r="B134">
        <v>132.05000000000001</v>
      </c>
      <c r="C134">
        <v>159.13499999999999</v>
      </c>
      <c r="D134">
        <v>267.57</v>
      </c>
      <c r="E134">
        <v>90.360500000000002</v>
      </c>
      <c r="F134">
        <v>219.62</v>
      </c>
      <c r="G134">
        <v>13105.2</v>
      </c>
      <c r="H134">
        <v>510.4</v>
      </c>
      <c r="I134">
        <v>132.76750000000001</v>
      </c>
      <c r="J134">
        <v>3824.68</v>
      </c>
      <c r="K134">
        <f>LN((table_stock_prices[[#This Row],[AAPL]]-B133)/B133 + 1)</f>
        <v>8.594189110161592E-3</v>
      </c>
      <c r="L134">
        <f>LN((table_stock_prices[[#This Row],[AMZN]]-C133)/C133 + 1)</f>
        <v>6.4745547585842982E-3</v>
      </c>
      <c r="M134">
        <f>LN((table_stock_prices[[#This Row],[FB]]-D133)/D133 + 1)</f>
        <v>-4.3631551010380777E-3</v>
      </c>
      <c r="N134">
        <f>LN((table_stock_prices[[#This Row],[GOOG]]-E133)/E133 + 1)</f>
        <v>1.110614986527419E-2</v>
      </c>
      <c r="O134">
        <f>LN((table_stock_prices[[#This Row],[MSFT]]-F133)/F133 + 1)</f>
        <v>6.0743261832960837E-3</v>
      </c>
      <c r="P134">
        <f>LN((table_stock_prices[[#This Row],[NDX]]-G133)/G133 + 1)</f>
        <v>1.2716721315656029E-2</v>
      </c>
      <c r="Q134">
        <f>LN((table_stock_prices[[#This Row],[NFLX]]-H133)/H133 + 1)</f>
        <v>2.9628488548389428E-3</v>
      </c>
      <c r="R134">
        <f>LN((table_stock_prices[[#This Row],[NVDA]]-I133)/I133 + 1)</f>
        <v>-5.0524604347735001E-3</v>
      </c>
      <c r="S134">
        <f>LN((table_stock_prices[[#This Row],[SPX]]-J133)/J133 + 1)</f>
        <v>5.4768655361056894E-3</v>
      </c>
      <c r="T134">
        <f>YEAR(table_stock_prices[[#This Row],[date]])</f>
        <v>2021</v>
      </c>
    </row>
    <row r="135" spans="1:20" x14ac:dyDescent="0.25">
      <c r="A135" s="1">
        <v>44207</v>
      </c>
      <c r="B135">
        <v>128.97999999999999</v>
      </c>
      <c r="C135">
        <v>155.7105</v>
      </c>
      <c r="D135">
        <v>256.83999999999997</v>
      </c>
      <c r="E135">
        <v>88.335999999999999</v>
      </c>
      <c r="F135">
        <v>217.49</v>
      </c>
      <c r="G135">
        <v>12902.5</v>
      </c>
      <c r="H135">
        <v>499.1</v>
      </c>
      <c r="I135">
        <v>136.215</v>
      </c>
      <c r="J135">
        <v>3799.61</v>
      </c>
      <c r="K135">
        <f>LN((table_stock_prices[[#This Row],[AAPL]]-B134)/B134 + 1)</f>
        <v>-2.3523285160910033E-2</v>
      </c>
      <c r="L135">
        <f>LN((table_stock_prices[[#This Row],[AMZN]]-C134)/C134 + 1)</f>
        <v>-2.1754384633613608E-2</v>
      </c>
      <c r="M135">
        <f>LN((table_stock_prices[[#This Row],[FB]]-D134)/D134 + 1)</f>
        <v>-4.0927891420378178E-2</v>
      </c>
      <c r="N135">
        <f>LN((table_stock_prices[[#This Row],[GOOG]]-E134)/E134 + 1)</f>
        <v>-2.2659499464672481E-2</v>
      </c>
      <c r="O135">
        <f>LN((table_stock_prices[[#This Row],[MSFT]]-F134)/F134 + 1)</f>
        <v>-9.7459077092977853E-3</v>
      </c>
      <c r="P135">
        <f>LN((table_stock_prices[[#This Row],[NDX]]-G134)/G134 + 1)</f>
        <v>-1.5588006968800812E-2</v>
      </c>
      <c r="Q135">
        <f>LN((table_stock_prices[[#This Row],[NFLX]]-H134)/H134 + 1)</f>
        <v>-2.2388255555016452E-2</v>
      </c>
      <c r="R135">
        <f>LN((table_stock_prices[[#This Row],[NVDA]]-I134)/I134 + 1)</f>
        <v>2.5635041634238236E-2</v>
      </c>
      <c r="S135">
        <f>LN((table_stock_prices[[#This Row],[SPX]]-J134)/J134 + 1)</f>
        <v>-6.5763737616643747E-3</v>
      </c>
      <c r="T135">
        <f>YEAR(table_stock_prices[[#This Row],[date]])</f>
        <v>2021</v>
      </c>
    </row>
    <row r="136" spans="1:20" x14ac:dyDescent="0.25">
      <c r="A136" s="1">
        <v>44208</v>
      </c>
      <c r="B136">
        <v>128.80000000000001</v>
      </c>
      <c r="C136">
        <v>156.04150000000001</v>
      </c>
      <c r="D136">
        <v>251.09</v>
      </c>
      <c r="E136">
        <v>87.327500000000001</v>
      </c>
      <c r="F136">
        <v>214.93</v>
      </c>
      <c r="G136">
        <v>12892.1</v>
      </c>
      <c r="H136">
        <v>494.25</v>
      </c>
      <c r="I136">
        <v>134.8475</v>
      </c>
      <c r="J136">
        <v>3801.19</v>
      </c>
      <c r="K136">
        <f>LN((table_stock_prices[[#This Row],[AAPL]]-B135)/B135 + 1)</f>
        <v>-1.3965399119778771E-3</v>
      </c>
      <c r="L136">
        <f>LN((table_stock_prices[[#This Row],[AMZN]]-C135)/C135 + 1)</f>
        <v>2.1234835662854151E-3</v>
      </c>
      <c r="M136">
        <f>LN((table_stock_prices[[#This Row],[FB]]-D135)/D135 + 1)</f>
        <v>-2.2641882326343024E-2</v>
      </c>
      <c r="N136">
        <f>LN((table_stock_prices[[#This Row],[GOOG]]-E135)/E135 + 1)</f>
        <v>-1.1482306572642747E-2</v>
      </c>
      <c r="O136">
        <f>LN((table_stock_prices[[#This Row],[MSFT]]-F135)/F135 + 1)</f>
        <v>-1.1840478741084941E-2</v>
      </c>
      <c r="P136">
        <f>LN((table_stock_prices[[#This Row],[NDX]]-G135)/G135 + 1)</f>
        <v>-8.0637036926605604E-4</v>
      </c>
      <c r="Q136">
        <f>LN((table_stock_prices[[#This Row],[NFLX]]-H135)/H135 + 1)</f>
        <v>-9.7650144248373483E-3</v>
      </c>
      <c r="R136">
        <f>LN((table_stock_prices[[#This Row],[NVDA]]-I135)/I135 + 1)</f>
        <v>-1.0090009513552054E-2</v>
      </c>
      <c r="S136">
        <f>LN((table_stock_prices[[#This Row],[SPX]]-J135)/J135 + 1)</f>
        <v>4.1574571696605784E-4</v>
      </c>
      <c r="T136">
        <f>YEAR(table_stock_prices[[#This Row],[date]])</f>
        <v>2021</v>
      </c>
    </row>
    <row r="137" spans="1:20" x14ac:dyDescent="0.25">
      <c r="A137" s="1">
        <v>44209</v>
      </c>
      <c r="B137">
        <v>130.88999999999999</v>
      </c>
      <c r="C137">
        <v>158.2945</v>
      </c>
      <c r="D137">
        <v>251.64</v>
      </c>
      <c r="E137">
        <v>87.720010000000002</v>
      </c>
      <c r="F137">
        <v>216.34</v>
      </c>
      <c r="G137">
        <v>12973.6</v>
      </c>
      <c r="H137">
        <v>507.79</v>
      </c>
      <c r="I137">
        <v>135.3175</v>
      </c>
      <c r="J137">
        <v>3809.84</v>
      </c>
      <c r="K137">
        <f>LN((table_stock_prices[[#This Row],[AAPL]]-B136)/B136 + 1)</f>
        <v>1.6096462133374498E-2</v>
      </c>
      <c r="L137">
        <f>LN((table_stock_prices[[#This Row],[AMZN]]-C136)/C136 + 1)</f>
        <v>1.4335224614693613E-2</v>
      </c>
      <c r="M137">
        <f>LN((table_stock_prices[[#This Row],[FB]]-D136)/D136 + 1)</f>
        <v>2.188054102324399E-3</v>
      </c>
      <c r="N137">
        <f>LN((table_stock_prices[[#This Row],[GOOG]]-E136)/E136 + 1)</f>
        <v>4.4846185797230631E-3</v>
      </c>
      <c r="O137">
        <f>LN((table_stock_prices[[#This Row],[MSFT]]-F136)/F136 + 1)</f>
        <v>6.538850482959005E-3</v>
      </c>
      <c r="P137">
        <f>LN((table_stock_prices[[#This Row],[NDX]]-G136)/G136 + 1)</f>
        <v>6.3018027515484923E-3</v>
      </c>
      <c r="Q137">
        <f>LN((table_stock_prices[[#This Row],[NFLX]]-H136)/H136 + 1)</f>
        <v>2.7026514233508273E-2</v>
      </c>
      <c r="R137">
        <f>LN((table_stock_prices[[#This Row],[NVDA]]-I136)/I136 + 1)</f>
        <v>3.4793587189243273E-3</v>
      </c>
      <c r="S137">
        <f>LN((table_stock_prices[[#This Row],[SPX]]-J136)/J136 + 1)</f>
        <v>2.2730179027713113E-3</v>
      </c>
      <c r="T137">
        <f>YEAR(table_stock_prices[[#This Row],[date]])</f>
        <v>2021</v>
      </c>
    </row>
    <row r="138" spans="1:20" x14ac:dyDescent="0.25">
      <c r="A138" s="1">
        <v>44210</v>
      </c>
      <c r="B138">
        <v>128.91</v>
      </c>
      <c r="C138">
        <v>156.37350000000001</v>
      </c>
      <c r="D138">
        <v>245.64</v>
      </c>
      <c r="E138">
        <v>87.009</v>
      </c>
      <c r="F138">
        <v>213.02</v>
      </c>
      <c r="G138">
        <v>12898.7</v>
      </c>
      <c r="H138">
        <v>500.86</v>
      </c>
      <c r="I138">
        <v>132.0025</v>
      </c>
      <c r="J138">
        <v>3795.54</v>
      </c>
      <c r="K138">
        <f>LN((table_stock_prices[[#This Row],[AAPL]]-B137)/B137 + 1)</f>
        <v>-1.5242789348614434E-2</v>
      </c>
      <c r="L138">
        <f>LN((table_stock_prices[[#This Row],[AMZN]]-C137)/C137 + 1)</f>
        <v>-1.2209845711780179E-2</v>
      </c>
      <c r="M138">
        <f>LN((table_stock_prices[[#This Row],[FB]]-D137)/D137 + 1)</f>
        <v>-2.4132445240630445E-2</v>
      </c>
      <c r="N138">
        <f>LN((table_stock_prices[[#This Row],[GOOG]]-E137)/E137 + 1)</f>
        <v>-8.1384759687270335E-3</v>
      </c>
      <c r="O138">
        <f>LN((table_stock_prices[[#This Row],[MSFT]]-F137)/F137 + 1)</f>
        <v>-1.5465186187123848E-2</v>
      </c>
      <c r="P138">
        <f>LN((table_stock_prices[[#This Row],[NDX]]-G137)/G137 + 1)</f>
        <v>-5.7899923273605622E-3</v>
      </c>
      <c r="Q138">
        <f>LN((table_stock_prices[[#This Row],[NFLX]]-H137)/H137 + 1)</f>
        <v>-1.3741355368078417E-2</v>
      </c>
      <c r="R138">
        <f>LN((table_stock_prices[[#This Row],[NVDA]]-I137)/I137 + 1)</f>
        <v>-2.480300721431157E-2</v>
      </c>
      <c r="S138">
        <f>LN((table_stock_prices[[#This Row],[SPX]]-J137)/J137 + 1)</f>
        <v>-3.7605002910535887E-3</v>
      </c>
      <c r="T138">
        <f>YEAR(table_stock_prices[[#This Row],[date]])</f>
        <v>2021</v>
      </c>
    </row>
    <row r="139" spans="1:20" x14ac:dyDescent="0.25">
      <c r="A139" s="1">
        <v>44211</v>
      </c>
      <c r="B139">
        <v>127.14</v>
      </c>
      <c r="C139">
        <v>155.21250000000001</v>
      </c>
      <c r="D139">
        <v>251.36</v>
      </c>
      <c r="E139">
        <v>86.809494000000001</v>
      </c>
      <c r="F139">
        <v>212.65</v>
      </c>
      <c r="G139">
        <v>12803.9</v>
      </c>
      <c r="H139">
        <v>497.98</v>
      </c>
      <c r="I139">
        <v>128.595</v>
      </c>
      <c r="J139">
        <v>3768.25</v>
      </c>
      <c r="K139">
        <f>LN((table_stock_prices[[#This Row],[AAPL]]-B138)/B138 + 1)</f>
        <v>-1.3825644946750659E-2</v>
      </c>
      <c r="L139">
        <f>LN((table_stock_prices[[#This Row],[AMZN]]-C138)/C138 + 1)</f>
        <v>-7.4522306719690427E-3</v>
      </c>
      <c r="M139">
        <f>LN((table_stock_prices[[#This Row],[FB]]-D138)/D138 + 1)</f>
        <v>2.3019125046112563E-2</v>
      </c>
      <c r="N139">
        <f>LN((table_stock_prices[[#This Row],[GOOG]]-E138)/E138 + 1)</f>
        <v>-2.2955680148773034E-3</v>
      </c>
      <c r="O139">
        <f>LN((table_stock_prices[[#This Row],[MSFT]]-F138)/F138 + 1)</f>
        <v>-1.7384363153771869E-3</v>
      </c>
      <c r="P139">
        <f>LN((table_stock_prices[[#This Row],[NDX]]-G138)/G138 + 1)</f>
        <v>-7.3767190779055348E-3</v>
      </c>
      <c r="Q139">
        <f>LN((table_stock_prices[[#This Row],[NFLX]]-H138)/H138 + 1)</f>
        <v>-5.7667053405336321E-3</v>
      </c>
      <c r="R139">
        <f>LN((table_stock_prices[[#This Row],[NVDA]]-I138)/I138 + 1)</f>
        <v>-2.6152931002133246E-2</v>
      </c>
      <c r="S139">
        <f>LN((table_stock_prices[[#This Row],[SPX]]-J138)/J138 + 1)</f>
        <v>-7.2159905065941393E-3</v>
      </c>
      <c r="T139">
        <f>YEAR(table_stock_prices[[#This Row],[date]])</f>
        <v>2021</v>
      </c>
    </row>
    <row r="140" spans="1:20" x14ac:dyDescent="0.25">
      <c r="A140" s="1">
        <v>44215</v>
      </c>
      <c r="B140">
        <v>127.83</v>
      </c>
      <c r="C140">
        <v>156.03800000000001</v>
      </c>
      <c r="D140">
        <v>261.10000000000002</v>
      </c>
      <c r="E140">
        <v>89.543000000000006</v>
      </c>
      <c r="F140">
        <v>216.44</v>
      </c>
      <c r="G140">
        <v>12996.5</v>
      </c>
      <c r="H140">
        <v>501.77</v>
      </c>
      <c r="I140">
        <v>130.2525</v>
      </c>
      <c r="J140">
        <v>3798.91</v>
      </c>
      <c r="K140">
        <f>LN((table_stock_prices[[#This Row],[AAPL]]-B139)/B139 + 1)</f>
        <v>5.4124146716675548E-3</v>
      </c>
      <c r="L140">
        <f>LN((table_stock_prices[[#This Row],[AMZN]]-C139)/C139 + 1)</f>
        <v>5.3044215870017772E-3</v>
      </c>
      <c r="M140">
        <f>LN((table_stock_prices[[#This Row],[FB]]-D139)/D139 + 1)</f>
        <v>3.8017301197772115E-2</v>
      </c>
      <c r="N140">
        <f>LN((table_stock_prices[[#This Row],[GOOG]]-E139)/E139 + 1)</f>
        <v>3.1002963265348155E-2</v>
      </c>
      <c r="O140">
        <f>LN((table_stock_prices[[#This Row],[MSFT]]-F139)/F139 + 1)</f>
        <v>1.7665751074891912E-2</v>
      </c>
      <c r="P140">
        <f>LN((table_stock_prices[[#This Row],[NDX]]-G139)/G139 + 1)</f>
        <v>1.4930278425434642E-2</v>
      </c>
      <c r="Q140">
        <f>LN((table_stock_prices[[#This Row],[NFLX]]-H139)/H139 + 1)</f>
        <v>7.5819317947078378E-3</v>
      </c>
      <c r="R140">
        <f>LN((table_stock_prices[[#This Row],[NVDA]]-I139)/I139 + 1)</f>
        <v>1.280694350841307E-2</v>
      </c>
      <c r="S140">
        <f>LN((table_stock_prices[[#This Row],[SPX]]-J139)/J139 + 1)</f>
        <v>8.1034807715100084E-3</v>
      </c>
      <c r="T140">
        <f>YEAR(table_stock_prices[[#This Row],[date]])</f>
        <v>2021</v>
      </c>
    </row>
    <row r="141" spans="1:20" x14ac:dyDescent="0.25">
      <c r="A141" s="1">
        <v>44216</v>
      </c>
      <c r="B141">
        <v>132.03</v>
      </c>
      <c r="C141">
        <v>163.16899000000001</v>
      </c>
      <c r="D141">
        <v>267.48</v>
      </c>
      <c r="E141">
        <v>94.344989999999996</v>
      </c>
      <c r="F141">
        <v>224.34</v>
      </c>
      <c r="G141">
        <v>13296.5</v>
      </c>
      <c r="H141">
        <v>586.34</v>
      </c>
      <c r="I141">
        <v>133.6575</v>
      </c>
      <c r="J141">
        <v>3851.85</v>
      </c>
      <c r="K141">
        <f>LN((table_stock_prices[[#This Row],[AAPL]]-B140)/B140 + 1)</f>
        <v>3.2327913311179346E-2</v>
      </c>
      <c r="L141">
        <f>LN((table_stock_prices[[#This Row],[AMZN]]-C140)/C140 + 1)</f>
        <v>4.4686844890526739E-2</v>
      </c>
      <c r="M141">
        <f>LN((table_stock_prices[[#This Row],[FB]]-D140)/D140 + 1)</f>
        <v>2.4141321480694547E-2</v>
      </c>
      <c r="N141">
        <f>LN((table_stock_prices[[#This Row],[GOOG]]-E140)/E140 + 1)</f>
        <v>5.2239213415200589E-2</v>
      </c>
      <c r="O141">
        <f>LN((table_stock_prices[[#This Row],[MSFT]]-F140)/F140 + 1)</f>
        <v>3.5849385442542785E-2</v>
      </c>
      <c r="P141">
        <f>LN((table_stock_prices[[#This Row],[NDX]]-G140)/G140 + 1)</f>
        <v>2.2820752257660556E-2</v>
      </c>
      <c r="Q141">
        <f>LN((table_stock_prices[[#This Row],[NFLX]]-H140)/H140 + 1)</f>
        <v>0.15575797873112496</v>
      </c>
      <c r="R141">
        <f>LN((table_stock_prices[[#This Row],[NVDA]]-I140)/I140 + 1)</f>
        <v>2.5805683425984941E-2</v>
      </c>
      <c r="S141">
        <f>LN((table_stock_prices[[#This Row],[SPX]]-J140)/J140 + 1)</f>
        <v>1.3839368887685784E-2</v>
      </c>
      <c r="T141">
        <f>YEAR(table_stock_prices[[#This Row],[date]])</f>
        <v>2021</v>
      </c>
    </row>
    <row r="142" spans="1:20" x14ac:dyDescent="0.25">
      <c r="A142" s="1">
        <v>44217</v>
      </c>
      <c r="B142">
        <v>136.87</v>
      </c>
      <c r="C142">
        <v>165.34950000000001</v>
      </c>
      <c r="D142">
        <v>272.87</v>
      </c>
      <c r="E142">
        <v>94.5625</v>
      </c>
      <c r="F142">
        <v>224.97</v>
      </c>
      <c r="G142">
        <v>13405</v>
      </c>
      <c r="H142">
        <v>579.84</v>
      </c>
      <c r="I142">
        <v>138.67500000000001</v>
      </c>
      <c r="J142">
        <v>3853.07</v>
      </c>
      <c r="K142">
        <f>LN((table_stock_prices[[#This Row],[AAPL]]-B141)/B141 + 1)</f>
        <v>3.6002400732065197E-2</v>
      </c>
      <c r="L142">
        <f>LN((table_stock_prices[[#This Row],[AMZN]]-C141)/C141 + 1)</f>
        <v>1.3275003314019882E-2</v>
      </c>
      <c r="M142">
        <f>LN((table_stock_prices[[#This Row],[FB]]-D141)/D141 + 1)</f>
        <v>1.9950694108300443E-2</v>
      </c>
      <c r="N142">
        <f>LN((table_stock_prices[[#This Row],[GOOG]]-E141)/E141 + 1)</f>
        <v>2.3028213028614556E-3</v>
      </c>
      <c r="O142">
        <f>LN((table_stock_prices[[#This Row],[MSFT]]-F141)/F141 + 1)</f>
        <v>2.8043017643304248E-3</v>
      </c>
      <c r="P142">
        <f>LN((table_stock_prices[[#This Row],[NDX]]-G141)/G141 + 1)</f>
        <v>8.1269289870660524E-3</v>
      </c>
      <c r="Q142">
        <f>LN((table_stock_prices[[#This Row],[NFLX]]-H141)/H141 + 1)</f>
        <v>-1.1147622686895458E-2</v>
      </c>
      <c r="R142">
        <f>LN((table_stock_prices[[#This Row],[NVDA]]-I141)/I141 + 1)</f>
        <v>3.685250820807133E-2</v>
      </c>
      <c r="S142">
        <f>LN((table_stock_prices[[#This Row],[SPX]]-J141)/J141 + 1)</f>
        <v>3.1668077285579088E-4</v>
      </c>
      <c r="T142">
        <f>YEAR(table_stock_prices[[#This Row],[date]])</f>
        <v>2021</v>
      </c>
    </row>
    <row r="143" spans="1:20" x14ac:dyDescent="0.25">
      <c r="A143" s="1">
        <v>44218</v>
      </c>
      <c r="B143">
        <v>139.07</v>
      </c>
      <c r="C143">
        <v>164.61150000000001</v>
      </c>
      <c r="D143">
        <v>274.5</v>
      </c>
      <c r="E143">
        <v>95.052504999999996</v>
      </c>
      <c r="F143">
        <v>225.95</v>
      </c>
      <c r="G143">
        <v>13366.4</v>
      </c>
      <c r="H143">
        <v>565.16999999999996</v>
      </c>
      <c r="I143">
        <v>137.125</v>
      </c>
      <c r="J143">
        <v>3841.47</v>
      </c>
      <c r="K143">
        <f>LN((table_stock_prices[[#This Row],[AAPL]]-B142)/B142 + 1)</f>
        <v>1.594583326734442E-2</v>
      </c>
      <c r="L143">
        <f>LN((table_stock_prices[[#This Row],[AMZN]]-C142)/C142 + 1)</f>
        <v>-4.4732633894298589E-3</v>
      </c>
      <c r="M143">
        <f>LN((table_stock_prices[[#This Row],[FB]]-D142)/D142 + 1)</f>
        <v>5.9557696555069132E-3</v>
      </c>
      <c r="N143">
        <f>LN((table_stock_prices[[#This Row],[GOOG]]-E142)/E142 + 1)</f>
        <v>5.1684315888250523E-3</v>
      </c>
      <c r="O143">
        <f>LN((table_stock_prices[[#This Row],[MSFT]]-F142)/F142 + 1)</f>
        <v>4.3466758758810339E-3</v>
      </c>
      <c r="P143">
        <f>LN((table_stock_prices[[#This Row],[NDX]]-G142)/G142 + 1)</f>
        <v>-2.8836763672035475E-3</v>
      </c>
      <c r="Q143">
        <f>LN((table_stock_prices[[#This Row],[NFLX]]-H142)/H142 + 1)</f>
        <v>-2.5625632569167302E-2</v>
      </c>
      <c r="R143">
        <f>LN((table_stock_prices[[#This Row],[NVDA]]-I142)/I142 + 1)</f>
        <v>-1.1240147345903995E-2</v>
      </c>
      <c r="S143">
        <f>LN((table_stock_prices[[#This Row],[SPX]]-J142)/J142 + 1)</f>
        <v>-3.0151272949282431E-3</v>
      </c>
      <c r="T143">
        <f>YEAR(table_stock_prices[[#This Row],[date]])</f>
        <v>2021</v>
      </c>
    </row>
    <row r="144" spans="1:20" x14ac:dyDescent="0.25">
      <c r="A144" s="1">
        <v>44221</v>
      </c>
      <c r="B144">
        <v>142.91999999999999</v>
      </c>
      <c r="C144">
        <v>164.7</v>
      </c>
      <c r="D144">
        <v>278.01</v>
      </c>
      <c r="E144">
        <v>94.969989999999996</v>
      </c>
      <c r="F144">
        <v>229.53</v>
      </c>
      <c r="G144">
        <v>13483.3</v>
      </c>
      <c r="H144">
        <v>556.78</v>
      </c>
      <c r="I144">
        <v>136.5325</v>
      </c>
      <c r="J144">
        <v>3855.36</v>
      </c>
      <c r="K144">
        <f>LN((table_stock_prices[[#This Row],[AAPL]]-B143)/B143 + 1)</f>
        <v>2.7307629664689637E-2</v>
      </c>
      <c r="L144">
        <f>LN((table_stock_prices[[#This Row],[AMZN]]-C143)/C143 + 1)</f>
        <v>5.3748503851540341E-4</v>
      </c>
      <c r="M144">
        <f>LN((table_stock_prices[[#This Row],[FB]]-D143)/D143 + 1)</f>
        <v>1.2705823317124417E-2</v>
      </c>
      <c r="N144">
        <f>LN((table_stock_prices[[#This Row],[GOOG]]-E143)/E143 + 1)</f>
        <v>-8.6847617895364213E-4</v>
      </c>
      <c r="O144">
        <f>LN((table_stock_prices[[#This Row],[MSFT]]-F143)/F143 + 1)</f>
        <v>1.5720004054581484E-2</v>
      </c>
      <c r="P144">
        <f>LN((table_stock_prices[[#This Row],[NDX]]-G143)/G143 + 1)</f>
        <v>8.7077873247297481E-3</v>
      </c>
      <c r="Q144">
        <f>LN((table_stock_prices[[#This Row],[NFLX]]-H143)/H143 + 1)</f>
        <v>-1.4956382010534848E-2</v>
      </c>
      <c r="R144">
        <f>LN((table_stock_prices[[#This Row],[NVDA]]-I143)/I143 + 1)</f>
        <v>-4.3302370724575658E-3</v>
      </c>
      <c r="S144">
        <f>LN((table_stock_prices[[#This Row],[SPX]]-J143)/J143 + 1)</f>
        <v>3.609282023548102E-3</v>
      </c>
      <c r="T144">
        <f>YEAR(table_stock_prices[[#This Row],[date]])</f>
        <v>2021</v>
      </c>
    </row>
    <row r="145" spans="1:20" x14ac:dyDescent="0.25">
      <c r="A145" s="1">
        <v>44222</v>
      </c>
      <c r="B145">
        <v>143.16</v>
      </c>
      <c r="C145">
        <v>166.30649</v>
      </c>
      <c r="D145">
        <v>282.05</v>
      </c>
      <c r="E145">
        <v>95.861999999999995</v>
      </c>
      <c r="F145">
        <v>232.33</v>
      </c>
      <c r="G145">
        <v>13490.2</v>
      </c>
      <c r="H145">
        <v>561.92999999999995</v>
      </c>
      <c r="I145">
        <v>134.35249999999999</v>
      </c>
      <c r="J145">
        <v>3849.62</v>
      </c>
      <c r="K145">
        <f>LN((table_stock_prices[[#This Row],[AAPL]]-B144)/B144 + 1)</f>
        <v>1.6778527426161351E-3</v>
      </c>
      <c r="L145">
        <f>LN((table_stock_prices[[#This Row],[AMZN]]-C144)/C144 + 1)</f>
        <v>9.7067741106835539E-3</v>
      </c>
      <c r="M145">
        <f>LN((table_stock_prices[[#This Row],[FB]]-D144)/D144 + 1)</f>
        <v>1.4427275919275355E-2</v>
      </c>
      <c r="N145">
        <f>LN((table_stock_prices[[#This Row],[GOOG]]-E144)/E144 + 1)</f>
        <v>9.348710315043406E-3</v>
      </c>
      <c r="O145">
        <f>LN((table_stock_prices[[#This Row],[MSFT]]-F144)/F144 + 1)</f>
        <v>1.2125034875326434E-2</v>
      </c>
      <c r="P145">
        <f>LN((table_stock_prices[[#This Row],[NDX]]-G144)/G144 + 1)</f>
        <v>5.1161326120135878E-4</v>
      </c>
      <c r="Q145">
        <f>LN((table_stock_prices[[#This Row],[NFLX]]-H144)/H144 + 1)</f>
        <v>9.2070981410527393E-3</v>
      </c>
      <c r="R145">
        <f>LN((table_stock_prices[[#This Row],[NVDA]]-I144)/I144 + 1)</f>
        <v>-1.6095738521428093E-2</v>
      </c>
      <c r="S145">
        <f>LN((table_stock_prices[[#This Row],[SPX]]-J144)/J144 + 1)</f>
        <v>-1.4899457394751568E-3</v>
      </c>
      <c r="T145">
        <f>YEAR(table_stock_prices[[#This Row],[date]])</f>
        <v>2021</v>
      </c>
    </row>
    <row r="146" spans="1:20" x14ac:dyDescent="0.25">
      <c r="A146" s="1">
        <v>44223</v>
      </c>
      <c r="B146">
        <v>142.06</v>
      </c>
      <c r="C146">
        <v>161.62899999999999</v>
      </c>
      <c r="D146">
        <v>272.14</v>
      </c>
      <c r="E146">
        <v>91.539505000000005</v>
      </c>
      <c r="F146">
        <v>232.9</v>
      </c>
      <c r="G146">
        <v>13112.6</v>
      </c>
      <c r="H146">
        <v>523.28</v>
      </c>
      <c r="I146">
        <v>129.17750000000001</v>
      </c>
      <c r="J146">
        <v>3750.77</v>
      </c>
      <c r="K146">
        <f>LN((table_stock_prices[[#This Row],[AAPL]]-B145)/B145 + 1)</f>
        <v>-7.7133823281610907E-3</v>
      </c>
      <c r="L146">
        <f>LN((table_stock_prices[[#This Row],[AMZN]]-C145)/C145 + 1)</f>
        <v>-2.8528825861941016E-2</v>
      </c>
      <c r="M146">
        <f>LN((table_stock_prices[[#This Row],[FB]]-D145)/D145 + 1)</f>
        <v>-3.5767720423272767E-2</v>
      </c>
      <c r="N146">
        <f>LN((table_stock_prices[[#This Row],[GOOG]]-E145)/E145 + 1)</f>
        <v>-4.6139029534757139E-2</v>
      </c>
      <c r="O146">
        <f>LN((table_stock_prices[[#This Row],[MSFT]]-F145)/F145 + 1)</f>
        <v>2.450402103098711E-3</v>
      </c>
      <c r="P146">
        <f>LN((table_stock_prices[[#This Row],[NDX]]-G145)/G145 + 1)</f>
        <v>-2.838989590254256E-2</v>
      </c>
      <c r="Q146">
        <f>LN((table_stock_prices[[#This Row],[NFLX]]-H145)/H145 + 1)</f>
        <v>-7.1260593322953203E-2</v>
      </c>
      <c r="R146">
        <f>LN((table_stock_prices[[#This Row],[NVDA]]-I145)/I145 + 1)</f>
        <v>-3.9279515425447643E-2</v>
      </c>
      <c r="S146">
        <f>LN((table_stock_prices[[#This Row],[SPX]]-J145)/J145 + 1)</f>
        <v>-2.601328989204868E-2</v>
      </c>
      <c r="T146">
        <f>YEAR(table_stock_prices[[#This Row],[date]])</f>
        <v>2021</v>
      </c>
    </row>
    <row r="147" spans="1:20" x14ac:dyDescent="0.25">
      <c r="A147" s="1">
        <v>44224</v>
      </c>
      <c r="B147">
        <v>137.09</v>
      </c>
      <c r="C147">
        <v>161.88101</v>
      </c>
      <c r="D147">
        <v>265</v>
      </c>
      <c r="E147">
        <v>93.155500000000004</v>
      </c>
      <c r="F147">
        <v>238.93</v>
      </c>
      <c r="G147">
        <v>13201.5</v>
      </c>
      <c r="H147">
        <v>538.6</v>
      </c>
      <c r="I147">
        <v>130.51</v>
      </c>
      <c r="J147">
        <v>3787.38</v>
      </c>
      <c r="K147">
        <f>LN((table_stock_prices[[#This Row],[AAPL]]-B146)/B146 + 1)</f>
        <v>-3.5611859121855015E-2</v>
      </c>
      <c r="L147">
        <f>LN((table_stock_prices[[#This Row],[AMZN]]-C146)/C146 + 1)</f>
        <v>1.5579737453871793E-3</v>
      </c>
      <c r="M147">
        <f>LN((table_stock_prices[[#This Row],[FB]]-D146)/D146 + 1)</f>
        <v>-2.6586813776490172E-2</v>
      </c>
      <c r="N147">
        <f>LN((table_stock_prices[[#This Row],[GOOG]]-E146)/E146 + 1)</f>
        <v>1.7499512117602388E-2</v>
      </c>
      <c r="O147">
        <f>LN((table_stock_prices[[#This Row],[MSFT]]-F146)/F146 + 1)</f>
        <v>2.5561445112144004E-2</v>
      </c>
      <c r="P147">
        <f>LN((table_stock_prices[[#This Row],[NDX]]-G146)/G146 + 1)</f>
        <v>6.7568594957315214E-3</v>
      </c>
      <c r="Q147">
        <f>LN((table_stock_prices[[#This Row],[NFLX]]-H146)/H146 + 1)</f>
        <v>2.8856486724541247E-2</v>
      </c>
      <c r="R147">
        <f>LN((table_stock_prices[[#This Row],[NVDA]]-I146)/I146 + 1)</f>
        <v>1.0262424603375208E-2</v>
      </c>
      <c r="S147">
        <f>LN((table_stock_prices[[#This Row],[SPX]]-J146)/J146 + 1)</f>
        <v>9.7133349275994544E-3</v>
      </c>
      <c r="T147">
        <f>YEAR(table_stock_prices[[#This Row],[date]])</f>
        <v>2021</v>
      </c>
    </row>
    <row r="148" spans="1:20" x14ac:dyDescent="0.25">
      <c r="A148" s="1">
        <v>44225</v>
      </c>
      <c r="B148">
        <v>131.96</v>
      </c>
      <c r="C148">
        <v>160.31</v>
      </c>
      <c r="D148">
        <v>258.33</v>
      </c>
      <c r="E148">
        <v>91.787000000000006</v>
      </c>
      <c r="F148">
        <v>231.96</v>
      </c>
      <c r="G148">
        <v>12925.4</v>
      </c>
      <c r="H148">
        <v>532.39</v>
      </c>
      <c r="I148">
        <v>129.89750000000001</v>
      </c>
      <c r="J148">
        <v>3714.24</v>
      </c>
      <c r="K148">
        <f>LN((table_stock_prices[[#This Row],[AAPL]]-B147)/B147 + 1)</f>
        <v>-3.8138798087428261E-2</v>
      </c>
      <c r="L148">
        <f>LN((table_stock_prices[[#This Row],[AMZN]]-C147)/C147 + 1)</f>
        <v>-9.7521184761420951E-3</v>
      </c>
      <c r="M148">
        <f>LN((table_stock_prices[[#This Row],[FB]]-D147)/D147 + 1)</f>
        <v>-2.5491988610038773E-2</v>
      </c>
      <c r="N148">
        <f>LN((table_stock_prices[[#This Row],[GOOG]]-E147)/E147 + 1)</f>
        <v>-1.4799464458279968E-2</v>
      </c>
      <c r="O148">
        <f>LN((table_stock_prices[[#This Row],[MSFT]]-F147)/F147 + 1)</f>
        <v>-2.9605678994199372E-2</v>
      </c>
      <c r="P148">
        <f>LN((table_stock_prices[[#This Row],[NDX]]-G147)/G147 + 1)</f>
        <v>-2.1136091808590177E-2</v>
      </c>
      <c r="Q148">
        <f>LN((table_stock_prices[[#This Row],[NFLX]]-H147)/H147 + 1)</f>
        <v>-1.1596876902964872E-2</v>
      </c>
      <c r="R148">
        <f>LN((table_stock_prices[[#This Row],[NVDA]]-I147)/I147 + 1)</f>
        <v>-4.7041742615988036E-3</v>
      </c>
      <c r="S148">
        <f>LN((table_stock_prices[[#This Row],[SPX]]-J147)/J147 + 1)</f>
        <v>-1.9500405967127862E-2</v>
      </c>
      <c r="T148">
        <f>YEAR(table_stock_prices[[#This Row],[date]])</f>
        <v>2021</v>
      </c>
    </row>
    <row r="149" spans="1:20" x14ac:dyDescent="0.25">
      <c r="A149" s="1">
        <v>44228</v>
      </c>
      <c r="B149">
        <v>134.13999999999999</v>
      </c>
      <c r="C149">
        <v>167.14400000000001</v>
      </c>
      <c r="D149">
        <v>262.01</v>
      </c>
      <c r="E149">
        <v>95.067499999999995</v>
      </c>
      <c r="F149">
        <v>239.65</v>
      </c>
      <c r="G149">
        <v>13248.9</v>
      </c>
      <c r="H149">
        <v>539.04</v>
      </c>
      <c r="I149">
        <v>132.37</v>
      </c>
      <c r="J149">
        <v>3773.86</v>
      </c>
      <c r="K149">
        <f>LN((table_stock_prices[[#This Row],[AAPL]]-B148)/B148 + 1)</f>
        <v>1.6385184311210322E-2</v>
      </c>
      <c r="L149">
        <f>LN((table_stock_prices[[#This Row],[AMZN]]-C148)/C148 + 1)</f>
        <v>4.1746275618367627E-2</v>
      </c>
      <c r="M149">
        <f>LN((table_stock_prices[[#This Row],[FB]]-D148)/D148 + 1)</f>
        <v>1.4144833595467485E-2</v>
      </c>
      <c r="N149">
        <f>LN((table_stock_prices[[#This Row],[GOOG]]-E148)/E148 + 1)</f>
        <v>3.511649021395831E-2</v>
      </c>
      <c r="O149">
        <f>LN((table_stock_prices[[#This Row],[MSFT]]-F148)/F148 + 1)</f>
        <v>3.2614582597400396E-2</v>
      </c>
      <c r="P149">
        <f>LN((table_stock_prices[[#This Row],[NDX]]-G148)/G148 + 1)</f>
        <v>2.4720162426800703E-2</v>
      </c>
      <c r="Q149">
        <f>LN((table_stock_prices[[#This Row],[NFLX]]-H148)/H148 + 1)</f>
        <v>1.2413476183709008E-2</v>
      </c>
      <c r="R149">
        <f>LN((table_stock_prices[[#This Row],[NVDA]]-I148)/I148 + 1)</f>
        <v>1.8855353807841993E-2</v>
      </c>
      <c r="S149">
        <f>LN((table_stock_prices[[#This Row],[SPX]]-J148)/J148 + 1)</f>
        <v>1.5924269140718334E-2</v>
      </c>
      <c r="T149">
        <f>YEAR(table_stock_prices[[#This Row],[date]])</f>
        <v>2021</v>
      </c>
    </row>
    <row r="150" spans="1:20" x14ac:dyDescent="0.25">
      <c r="A150" s="1">
        <v>44229</v>
      </c>
      <c r="B150">
        <v>134.99</v>
      </c>
      <c r="C150">
        <v>169</v>
      </c>
      <c r="D150">
        <v>267.08</v>
      </c>
      <c r="E150">
        <v>96.375500000000002</v>
      </c>
      <c r="F150">
        <v>239.51</v>
      </c>
      <c r="G150">
        <v>13456.1</v>
      </c>
      <c r="H150">
        <v>548.16</v>
      </c>
      <c r="I150">
        <v>135.5675</v>
      </c>
      <c r="J150">
        <v>3826.31</v>
      </c>
      <c r="K150">
        <f>LN((table_stock_prices[[#This Row],[AAPL]]-B149)/B149 + 1)</f>
        <v>6.3166709491445832E-3</v>
      </c>
      <c r="L150">
        <f>LN((table_stock_prices[[#This Row],[AMZN]]-C149)/C149 + 1)</f>
        <v>1.1042998603123555E-2</v>
      </c>
      <c r="M150">
        <f>LN((table_stock_prices[[#This Row],[FB]]-D149)/D149 + 1)</f>
        <v>1.9165568018017203E-2</v>
      </c>
      <c r="N150">
        <f>LN((table_stock_prices[[#This Row],[GOOG]]-E149)/E149 + 1)</f>
        <v>1.3664854325467541E-2</v>
      </c>
      <c r="O150">
        <f>LN((table_stock_prices[[#This Row],[MSFT]]-F149)/F149 + 1)</f>
        <v>-5.8435597288530102E-4</v>
      </c>
      <c r="P150">
        <f>LN((table_stock_prices[[#This Row],[NDX]]-G149)/G149 + 1)</f>
        <v>1.5518004713941234E-2</v>
      </c>
      <c r="Q150">
        <f>LN((table_stock_prices[[#This Row],[NFLX]]-H149)/H149 + 1)</f>
        <v>1.6777435477512315E-2</v>
      </c>
      <c r="R150">
        <f>LN((table_stock_prices[[#This Row],[NVDA]]-I149)/I149 + 1)</f>
        <v>2.3868639537624789E-2</v>
      </c>
      <c r="S150">
        <f>LN((table_stock_prices[[#This Row],[SPX]]-J149)/J149 + 1)</f>
        <v>1.3802541965649213E-2</v>
      </c>
      <c r="T150">
        <f>YEAR(table_stock_prices[[#This Row],[date]])</f>
        <v>2021</v>
      </c>
    </row>
    <row r="151" spans="1:20" x14ac:dyDescent="0.25">
      <c r="A151" s="1">
        <v>44230</v>
      </c>
      <c r="B151">
        <v>133.94</v>
      </c>
      <c r="C151">
        <v>165.62649999999999</v>
      </c>
      <c r="D151">
        <v>266.64999999999998</v>
      </c>
      <c r="E151">
        <v>103.5035</v>
      </c>
      <c r="F151">
        <v>243</v>
      </c>
      <c r="G151">
        <v>13402.4</v>
      </c>
      <c r="H151">
        <v>539.45000000000005</v>
      </c>
      <c r="I151">
        <v>135.30500000000001</v>
      </c>
      <c r="J151">
        <v>3830.17</v>
      </c>
      <c r="K151">
        <f>LN((table_stock_prices[[#This Row],[AAPL]]-B150)/B150 + 1)</f>
        <v>-7.8087631388315823E-3</v>
      </c>
      <c r="L151">
        <f>LN((table_stock_prices[[#This Row],[AMZN]]-C150)/C150 + 1)</f>
        <v>-2.0163461619824033E-2</v>
      </c>
      <c r="M151">
        <f>LN((table_stock_prices[[#This Row],[FB]]-D150)/D150 + 1)</f>
        <v>-1.6113019430568742E-3</v>
      </c>
      <c r="N151">
        <f>LN((table_stock_prices[[#This Row],[GOOG]]-E150)/E150 + 1)</f>
        <v>7.1353408621301739E-2</v>
      </c>
      <c r="O151">
        <f>LN((table_stock_prices[[#This Row],[MSFT]]-F150)/F150 + 1)</f>
        <v>1.4466273707793423E-2</v>
      </c>
      <c r="P151">
        <f>LN((table_stock_prices[[#This Row],[NDX]]-G150)/G150 + 1)</f>
        <v>-3.9987394348053769E-3</v>
      </c>
      <c r="Q151">
        <f>LN((table_stock_prices[[#This Row],[NFLX]]-H150)/H150 + 1)</f>
        <v>-1.6017113138405894E-2</v>
      </c>
      <c r="R151">
        <f>LN((table_stock_prices[[#This Row],[NVDA]]-I150)/I150 + 1)</f>
        <v>-1.938181854374176E-3</v>
      </c>
      <c r="S151">
        <f>LN((table_stock_prices[[#This Row],[SPX]]-J150)/J150 + 1)</f>
        <v>1.0082963259948519E-3</v>
      </c>
      <c r="T151">
        <f>YEAR(table_stock_prices[[#This Row],[date]])</f>
        <v>2021</v>
      </c>
    </row>
    <row r="152" spans="1:20" x14ac:dyDescent="0.25">
      <c r="A152" s="1">
        <v>44231</v>
      </c>
      <c r="B152">
        <v>137.38999999999999</v>
      </c>
      <c r="C152">
        <v>166.55</v>
      </c>
      <c r="D152">
        <v>266.49</v>
      </c>
      <c r="E152">
        <v>103.11851</v>
      </c>
      <c r="F152">
        <v>242.01</v>
      </c>
      <c r="G152">
        <v>13560.9</v>
      </c>
      <c r="H152">
        <v>552.16</v>
      </c>
      <c r="I152">
        <v>136.64250000000001</v>
      </c>
      <c r="J152">
        <v>3871.74</v>
      </c>
      <c r="K152">
        <f>LN((table_stock_prices[[#This Row],[AAPL]]-B151)/B151 + 1)</f>
        <v>2.5431658453952743E-2</v>
      </c>
      <c r="L152">
        <f>LN((table_stock_prices[[#This Row],[AMZN]]-C151)/C151 + 1)</f>
        <v>5.5603113364393357E-3</v>
      </c>
      <c r="M152">
        <f>LN((table_stock_prices[[#This Row],[FB]]-D151)/D151 + 1)</f>
        <v>-6.002175968918658E-4</v>
      </c>
      <c r="N152">
        <f>LN((table_stock_prices[[#This Row],[GOOG]]-E151)/E151 + 1)</f>
        <v>-3.7265192176556957E-3</v>
      </c>
      <c r="O152">
        <f>LN((table_stock_prices[[#This Row],[MSFT]]-F151)/F151 + 1)</f>
        <v>-4.0823957235558176E-3</v>
      </c>
      <c r="P152">
        <f>LN((table_stock_prices[[#This Row],[NDX]]-G151)/G151 + 1)</f>
        <v>1.175685659397728E-2</v>
      </c>
      <c r="Q152">
        <f>LN((table_stock_prices[[#This Row],[NFLX]]-H151)/H151 + 1)</f>
        <v>2.3287757352343952E-2</v>
      </c>
      <c r="R152">
        <f>LN((table_stock_prices[[#This Row],[NVDA]]-I151)/I151 + 1)</f>
        <v>9.8365367168827961E-3</v>
      </c>
      <c r="S152">
        <f>LN((table_stock_prices[[#This Row],[SPX]]-J151)/J151 + 1)</f>
        <v>1.0794829768938023E-2</v>
      </c>
      <c r="T152">
        <f>YEAR(table_stock_prices[[#This Row],[date]])</f>
        <v>2021</v>
      </c>
    </row>
    <row r="153" spans="1:20" x14ac:dyDescent="0.25">
      <c r="A153" s="1">
        <v>44232</v>
      </c>
      <c r="B153">
        <v>136.76</v>
      </c>
      <c r="C153">
        <v>167.60749999999999</v>
      </c>
      <c r="D153">
        <v>268.10000000000002</v>
      </c>
      <c r="E153">
        <v>104.9</v>
      </c>
      <c r="F153">
        <v>242.2</v>
      </c>
      <c r="G153">
        <v>13604</v>
      </c>
      <c r="H153">
        <v>550.79</v>
      </c>
      <c r="I153">
        <v>135.91</v>
      </c>
      <c r="J153">
        <v>3886.83</v>
      </c>
      <c r="K153">
        <f>LN((table_stock_prices[[#This Row],[AAPL]]-B152)/B152 + 1)</f>
        <v>-4.5960321647563196E-3</v>
      </c>
      <c r="L153">
        <f>LN((table_stock_prices[[#This Row],[AMZN]]-C152)/C152 + 1)</f>
        <v>6.3293718104105289E-3</v>
      </c>
      <c r="M153">
        <f>LN((table_stock_prices[[#This Row],[FB]]-D152)/D152 + 1)</f>
        <v>6.0233257921943669E-3</v>
      </c>
      <c r="N153">
        <f>LN((table_stock_prices[[#This Row],[GOOG]]-E152)/E152 + 1)</f>
        <v>1.7128606061125137E-2</v>
      </c>
      <c r="O153">
        <f>LN((table_stock_prices[[#This Row],[MSFT]]-F152)/F152 + 1)</f>
        <v>7.8478350199910401E-4</v>
      </c>
      <c r="P153">
        <f>LN((table_stock_prices[[#This Row],[NDX]]-G152)/G152 + 1)</f>
        <v>3.1732151537862421E-3</v>
      </c>
      <c r="Q153">
        <f>LN((table_stock_prices[[#This Row],[NFLX]]-H152)/H152 + 1)</f>
        <v>-2.4842480703172647E-3</v>
      </c>
      <c r="R153">
        <f>LN((table_stock_prices[[#This Row],[NVDA]]-I152)/I152 + 1)</f>
        <v>-5.3751241585568762E-3</v>
      </c>
      <c r="S153">
        <f>LN((table_stock_prices[[#This Row],[SPX]]-J152)/J152 + 1)</f>
        <v>3.8898969855535024E-3</v>
      </c>
      <c r="T153">
        <f>YEAR(table_stock_prices[[#This Row],[date]])</f>
        <v>2021</v>
      </c>
    </row>
    <row r="154" spans="1:20" x14ac:dyDescent="0.25">
      <c r="A154" s="1">
        <v>44235</v>
      </c>
      <c r="B154">
        <v>136.91</v>
      </c>
      <c r="C154">
        <v>166.14699999999999</v>
      </c>
      <c r="D154">
        <v>266.58</v>
      </c>
      <c r="E154">
        <v>104.64549</v>
      </c>
      <c r="F154">
        <v>242.47</v>
      </c>
      <c r="G154">
        <v>13695</v>
      </c>
      <c r="H154">
        <v>547.91999999999996</v>
      </c>
      <c r="I154">
        <v>144.38749999999999</v>
      </c>
      <c r="J154">
        <v>3915.59</v>
      </c>
      <c r="K154">
        <f>LN((table_stock_prices[[#This Row],[AAPL]]-B153)/B153 + 1)</f>
        <v>1.0962108745641639E-3</v>
      </c>
      <c r="L154">
        <f>LN((table_stock_prices[[#This Row],[AMZN]]-C153)/C153 + 1)</f>
        <v>-8.7519977860249336E-3</v>
      </c>
      <c r="M154">
        <f>LN((table_stock_prices[[#This Row],[FB]]-D153)/D153 + 1)</f>
        <v>-5.6856590660416002E-3</v>
      </c>
      <c r="N154">
        <f>LN((table_stock_prices[[#This Row],[GOOG]]-E153)/E153 + 1)</f>
        <v>-2.4291634733039601E-3</v>
      </c>
      <c r="O154">
        <f>LN((table_stock_prices[[#This Row],[MSFT]]-F153)/F153 + 1)</f>
        <v>1.1141602654608418E-3</v>
      </c>
      <c r="P154">
        <f>LN((table_stock_prices[[#This Row],[NDX]]-G153)/G153 + 1)</f>
        <v>6.6669355700923897E-3</v>
      </c>
      <c r="Q154">
        <f>LN((table_stock_prices[[#This Row],[NFLX]]-H153)/H153 + 1)</f>
        <v>-5.2243203897262792E-3</v>
      </c>
      <c r="R154">
        <f>LN((table_stock_prices[[#This Row],[NVDA]]-I153)/I153 + 1)</f>
        <v>6.0507755647542662E-2</v>
      </c>
      <c r="S154">
        <f>LN((table_stock_prices[[#This Row],[SPX]]-J153)/J153 + 1)</f>
        <v>7.3721051298863676E-3</v>
      </c>
      <c r="T154">
        <f>YEAR(table_stock_prices[[#This Row],[date]])</f>
        <v>2021</v>
      </c>
    </row>
    <row r="155" spans="1:20" x14ac:dyDescent="0.25">
      <c r="A155" s="1">
        <v>44236</v>
      </c>
      <c r="B155">
        <v>136.01</v>
      </c>
      <c r="C155">
        <v>165.25</v>
      </c>
      <c r="D155">
        <v>269.45</v>
      </c>
      <c r="E155">
        <v>104.1755</v>
      </c>
      <c r="F155">
        <v>243.77</v>
      </c>
      <c r="G155">
        <v>13687.1</v>
      </c>
      <c r="H155">
        <v>559.07000000000005</v>
      </c>
      <c r="I155">
        <v>142.63249999999999</v>
      </c>
      <c r="J155">
        <v>3911.23</v>
      </c>
      <c r="K155">
        <f>LN((table_stock_prices[[#This Row],[AAPL]]-B154)/B154 + 1)</f>
        <v>-6.5953632010026146E-3</v>
      </c>
      <c r="L155">
        <f>LN((table_stock_prices[[#This Row],[AMZN]]-C154)/C154 + 1)</f>
        <v>-5.4134599322785606E-3</v>
      </c>
      <c r="M155">
        <f>LN((table_stock_prices[[#This Row],[FB]]-D154)/D154 + 1)</f>
        <v>1.0708458203633638E-2</v>
      </c>
      <c r="N155">
        <f>LN((table_stock_prices[[#This Row],[GOOG]]-E154)/E154 + 1)</f>
        <v>-4.5013750159177525E-3</v>
      </c>
      <c r="O155">
        <f>LN((table_stock_prices[[#This Row],[MSFT]]-F154)/F154 + 1)</f>
        <v>5.3471664095328343E-3</v>
      </c>
      <c r="P155">
        <f>LN((table_stock_prices[[#This Row],[NDX]]-G154)/G154 + 1)</f>
        <v>-5.7701930963608122E-4</v>
      </c>
      <c r="Q155">
        <f>LN((table_stock_prices[[#This Row],[NFLX]]-H154)/H154 + 1)</f>
        <v>2.0145398039223019E-2</v>
      </c>
      <c r="R155">
        <f>LN((table_stock_prices[[#This Row],[NVDA]]-I154)/I154 + 1)</f>
        <v>-1.2229265363766889E-2</v>
      </c>
      <c r="S155">
        <f>LN((table_stock_prices[[#This Row],[SPX]]-J154)/J154 + 1)</f>
        <v>-1.1141179817578345E-3</v>
      </c>
      <c r="T155">
        <f>YEAR(table_stock_prices[[#This Row],[date]])</f>
        <v>2021</v>
      </c>
    </row>
    <row r="156" spans="1:20" x14ac:dyDescent="0.25">
      <c r="A156" s="1">
        <v>44237</v>
      </c>
      <c r="B156">
        <v>135.38999999999999</v>
      </c>
      <c r="C156">
        <v>164.32901000000001</v>
      </c>
      <c r="D156">
        <v>271.87</v>
      </c>
      <c r="E156">
        <v>104.76900000000001</v>
      </c>
      <c r="F156">
        <v>242.82</v>
      </c>
      <c r="G156">
        <v>13655.3</v>
      </c>
      <c r="H156">
        <v>563.59</v>
      </c>
      <c r="I156">
        <v>147.64250000000001</v>
      </c>
      <c r="J156">
        <v>3909.88</v>
      </c>
      <c r="K156">
        <f>LN((table_stock_prices[[#This Row],[AAPL]]-B155)/B155 + 1)</f>
        <v>-4.5689099376425213E-3</v>
      </c>
      <c r="L156">
        <f>LN((table_stock_prices[[#This Row],[AMZN]]-C155)/C155 + 1)</f>
        <v>-5.5889020197150774E-3</v>
      </c>
      <c r="M156">
        <f>LN((table_stock_prices[[#This Row],[FB]]-D155)/D155 + 1)</f>
        <v>8.941166489732361E-3</v>
      </c>
      <c r="N156">
        <f>LN((table_stock_prices[[#This Row],[GOOG]]-E155)/E155 + 1)</f>
        <v>5.6809496892935166E-3</v>
      </c>
      <c r="O156">
        <f>LN((table_stock_prices[[#This Row],[MSFT]]-F155)/F155 + 1)</f>
        <v>-3.9047296781563713E-3</v>
      </c>
      <c r="P156">
        <f>LN((table_stock_prices[[#This Row],[NDX]]-G155)/G155 + 1)</f>
        <v>-2.326058746705197E-3</v>
      </c>
      <c r="Q156">
        <f>LN((table_stock_prices[[#This Row],[NFLX]]-H155)/H155 + 1)</f>
        <v>8.0523478580433357E-3</v>
      </c>
      <c r="R156">
        <f>LN((table_stock_prices[[#This Row],[NVDA]]-I155)/I155 + 1)</f>
        <v>3.4522418847869087E-2</v>
      </c>
      <c r="S156">
        <f>LN((table_stock_prices[[#This Row],[SPX]]-J155)/J155 + 1)</f>
        <v>-3.4521954387729651E-4</v>
      </c>
      <c r="T156">
        <f>YEAR(table_stock_prices[[#This Row],[date]])</f>
        <v>2021</v>
      </c>
    </row>
    <row r="157" spans="1:20" x14ac:dyDescent="0.25">
      <c r="A157" s="1">
        <v>44238</v>
      </c>
      <c r="B157">
        <v>135.13</v>
      </c>
      <c r="C157">
        <v>163.10649000000001</v>
      </c>
      <c r="D157">
        <v>270.39</v>
      </c>
      <c r="E157">
        <v>104.794495</v>
      </c>
      <c r="F157">
        <v>244.49</v>
      </c>
      <c r="G157">
        <v>13734.3</v>
      </c>
      <c r="H157">
        <v>557.59</v>
      </c>
      <c r="I157">
        <v>152.50749999999999</v>
      </c>
      <c r="J157">
        <v>3916.38</v>
      </c>
      <c r="K157">
        <f>LN((table_stock_prices[[#This Row],[AAPL]]-B156)/B156 + 1)</f>
        <v>-1.9222244570247318E-3</v>
      </c>
      <c r="L157">
        <f>LN((table_stock_prices[[#This Row],[AMZN]]-C156)/C156 + 1)</f>
        <v>-7.4672763378414858E-3</v>
      </c>
      <c r="M157">
        <f>LN((table_stock_prices[[#This Row],[FB]]-D156)/D156 + 1)</f>
        <v>-5.4586496328099272E-3</v>
      </c>
      <c r="N157">
        <f>LN((table_stock_prices[[#This Row],[GOOG]]-E156)/E156 + 1)</f>
        <v>2.4331527898750996E-4</v>
      </c>
      <c r="O157">
        <f>LN((table_stock_prices[[#This Row],[MSFT]]-F156)/F156 + 1)</f>
        <v>6.8539801671770222E-3</v>
      </c>
      <c r="P157">
        <f>LN((table_stock_prices[[#This Row],[NDX]]-G156)/G156 + 1)</f>
        <v>5.768628901041576E-3</v>
      </c>
      <c r="Q157">
        <f>LN((table_stock_prices[[#This Row],[NFLX]]-H156)/H156 + 1)</f>
        <v>-1.0703111504287613E-2</v>
      </c>
      <c r="R157">
        <f>LN((table_stock_prices[[#This Row],[NVDA]]-I156)/I156 + 1)</f>
        <v>3.2419964067121568E-2</v>
      </c>
      <c r="S157">
        <f>LN((table_stock_prices[[#This Row],[SPX]]-J156)/J156 + 1)</f>
        <v>1.6610747648429303E-3</v>
      </c>
      <c r="T157">
        <f>YEAR(table_stock_prices[[#This Row],[date]])</f>
        <v>2021</v>
      </c>
    </row>
    <row r="158" spans="1:20" x14ac:dyDescent="0.25">
      <c r="A158" s="1">
        <v>44239</v>
      </c>
      <c r="B158">
        <v>135.37</v>
      </c>
      <c r="C158">
        <v>163.88550000000001</v>
      </c>
      <c r="D158">
        <v>270.5</v>
      </c>
      <c r="E158">
        <v>105.205505</v>
      </c>
      <c r="F158">
        <v>244.99</v>
      </c>
      <c r="G158">
        <v>13807.7</v>
      </c>
      <c r="H158">
        <v>556.52</v>
      </c>
      <c r="I158">
        <v>149.61250000000001</v>
      </c>
      <c r="J158">
        <v>3934.83</v>
      </c>
      <c r="K158">
        <f>LN((table_stock_prices[[#This Row],[AAPL]]-B157)/B157 + 1)</f>
        <v>1.7744921477001938E-3</v>
      </c>
      <c r="L158">
        <f>LN((table_stock_prices[[#This Row],[AMZN]]-C157)/C157 + 1)</f>
        <v>4.7647128835679895E-3</v>
      </c>
      <c r="M158">
        <f>LN((table_stock_prices[[#This Row],[FB]]-D157)/D157 + 1)</f>
        <v>4.067370501081873E-4</v>
      </c>
      <c r="N158">
        <f>LN((table_stock_prices[[#This Row],[GOOG]]-E157)/E157 + 1)</f>
        <v>3.9143859505279457E-3</v>
      </c>
      <c r="O158">
        <f>LN((table_stock_prices[[#This Row],[MSFT]]-F157)/F157 + 1)</f>
        <v>2.0429851021811331E-3</v>
      </c>
      <c r="P158">
        <f>LN((table_stock_prices[[#This Row],[NDX]]-G157)/G157 + 1)</f>
        <v>5.3300540099637823E-3</v>
      </c>
      <c r="Q158">
        <f>LN((table_stock_prices[[#This Row],[NFLX]]-H157)/H157 + 1)</f>
        <v>-1.92081630895265E-3</v>
      </c>
      <c r="R158">
        <f>LN((table_stock_prices[[#This Row],[NVDA]]-I157)/I157 + 1)</f>
        <v>-1.9165156966533547E-2</v>
      </c>
      <c r="S158">
        <f>LN((table_stock_prices[[#This Row],[SPX]]-J157)/J157 + 1)</f>
        <v>4.6999211490260486E-3</v>
      </c>
      <c r="T158">
        <f>YEAR(table_stock_prices[[#This Row],[date]])</f>
        <v>2021</v>
      </c>
    </row>
    <row r="159" spans="1:20" x14ac:dyDescent="0.25">
      <c r="A159" s="1">
        <v>44243</v>
      </c>
      <c r="B159">
        <v>133.19</v>
      </c>
      <c r="C159">
        <v>163.44749999999999</v>
      </c>
      <c r="D159">
        <v>273.97000000000003</v>
      </c>
      <c r="E159">
        <v>106.09499</v>
      </c>
      <c r="F159">
        <v>243.7</v>
      </c>
      <c r="G159">
        <v>13773.8</v>
      </c>
      <c r="H159">
        <v>557.28</v>
      </c>
      <c r="I159">
        <v>153.30250000000001</v>
      </c>
      <c r="J159">
        <v>3932.59</v>
      </c>
      <c r="K159">
        <f>LN((table_stock_prices[[#This Row],[AAPL]]-B158)/B158 + 1)</f>
        <v>-1.6235089984755684E-2</v>
      </c>
      <c r="L159">
        <f>LN((table_stock_prices[[#This Row],[AMZN]]-C158)/C158 + 1)</f>
        <v>-2.6761754018682377E-3</v>
      </c>
      <c r="M159">
        <f>LN((table_stock_prices[[#This Row],[FB]]-D158)/D158 + 1)</f>
        <v>1.2746513056075574E-2</v>
      </c>
      <c r="N159">
        <f>LN((table_stock_prices[[#This Row],[GOOG]]-E158)/E158 + 1)</f>
        <v>8.4191970690707454E-3</v>
      </c>
      <c r="O159">
        <f>LN((table_stock_prices[[#This Row],[MSFT]]-F158)/F158 + 1)</f>
        <v>-5.2794327540269526E-3</v>
      </c>
      <c r="P159">
        <f>LN((table_stock_prices[[#This Row],[NDX]]-G158)/G158 + 1)</f>
        <v>-2.4581706629699671E-3</v>
      </c>
      <c r="Q159">
        <f>LN((table_stock_prices[[#This Row],[NFLX]]-H158)/H158 + 1)</f>
        <v>1.3646976440150054E-3</v>
      </c>
      <c r="R159">
        <f>LN((table_stock_prices[[#This Row],[NVDA]]-I158)/I158 + 1)</f>
        <v>2.4364475438327579E-2</v>
      </c>
      <c r="S159">
        <f>LN((table_stock_prices[[#This Row],[SPX]]-J158)/J158 + 1)</f>
        <v>-5.6943700997991403E-4</v>
      </c>
      <c r="T159">
        <f>YEAR(table_stock_prices[[#This Row],[date]])</f>
        <v>2021</v>
      </c>
    </row>
    <row r="160" spans="1:20" x14ac:dyDescent="0.25">
      <c r="A160" s="1">
        <v>44244</v>
      </c>
      <c r="B160">
        <v>130.84</v>
      </c>
      <c r="C160">
        <v>165.43199000000001</v>
      </c>
      <c r="D160">
        <v>273.57</v>
      </c>
      <c r="E160">
        <v>106.415504</v>
      </c>
      <c r="F160">
        <v>244.2</v>
      </c>
      <c r="G160">
        <v>13699.7</v>
      </c>
      <c r="H160">
        <v>551.34</v>
      </c>
      <c r="I160">
        <v>149.06</v>
      </c>
      <c r="J160">
        <v>3931.33</v>
      </c>
      <c r="K160">
        <f>LN((table_stock_prices[[#This Row],[AAPL]]-B159)/B159 + 1)</f>
        <v>-1.7801477542756006E-2</v>
      </c>
      <c r="L160">
        <f>LN((table_stock_prices[[#This Row],[AMZN]]-C159)/C159 + 1)</f>
        <v>1.206833594772257E-2</v>
      </c>
      <c r="M160">
        <f>LN((table_stock_prices[[#This Row],[FB]]-D159)/D159 + 1)</f>
        <v>-1.4610807289278601E-3</v>
      </c>
      <c r="N160">
        <f>LN((table_stock_prices[[#This Row],[GOOG]]-E159)/E159 + 1)</f>
        <v>3.0164556770531405E-3</v>
      </c>
      <c r="O160">
        <f>LN((table_stock_prices[[#This Row],[MSFT]]-F159)/F159 + 1)</f>
        <v>2.0496010454437901E-3</v>
      </c>
      <c r="P160">
        <f>LN((table_stock_prices[[#This Row],[NDX]]-G159)/G159 + 1)</f>
        <v>-5.3943021226360403E-3</v>
      </c>
      <c r="Q160">
        <f>LN((table_stock_prices[[#This Row],[NFLX]]-H159)/H159 + 1)</f>
        <v>-1.0716127876842394E-2</v>
      </c>
      <c r="R160">
        <f>LN((table_stock_prices[[#This Row],[NVDA]]-I159)/I159 + 1)</f>
        <v>-2.8064184184268752E-2</v>
      </c>
      <c r="S160">
        <f>LN((table_stock_prices[[#This Row],[SPX]]-J159)/J159 + 1)</f>
        <v>-3.2045087202880161E-4</v>
      </c>
      <c r="T160">
        <f>YEAR(table_stock_prices[[#This Row],[date]])</f>
        <v>2021</v>
      </c>
    </row>
    <row r="161" spans="1:20" x14ac:dyDescent="0.25">
      <c r="A161" s="1">
        <v>44245</v>
      </c>
      <c r="B161">
        <v>129.71</v>
      </c>
      <c r="C161">
        <v>166.41149999999999</v>
      </c>
      <c r="D161">
        <v>269.39</v>
      </c>
      <c r="E161">
        <v>105.86</v>
      </c>
      <c r="F161">
        <v>243.79</v>
      </c>
      <c r="G161">
        <v>13637.5</v>
      </c>
      <c r="H161">
        <v>548.22</v>
      </c>
      <c r="I161">
        <v>148.29</v>
      </c>
      <c r="J161">
        <v>3913.97</v>
      </c>
      <c r="K161">
        <f>LN((table_stock_prices[[#This Row],[AAPL]]-B160)/B160 + 1)</f>
        <v>-8.674013317601462E-3</v>
      </c>
      <c r="L161">
        <f>LN((table_stock_prices[[#This Row],[AMZN]]-C160)/C160 + 1)</f>
        <v>5.9034627723438876E-3</v>
      </c>
      <c r="M161">
        <f>LN((table_stock_prices[[#This Row],[FB]]-D160)/D160 + 1)</f>
        <v>-1.5397386851236901E-2</v>
      </c>
      <c r="N161">
        <f>LN((table_stock_prices[[#This Row],[GOOG]]-E160)/E160 + 1)</f>
        <v>-5.2338141481214498E-3</v>
      </c>
      <c r="O161">
        <f>LN((table_stock_prices[[#This Row],[MSFT]]-F160)/F160 + 1)</f>
        <v>-1.6803626978980956E-3</v>
      </c>
      <c r="P161">
        <f>LN((table_stock_prices[[#This Row],[NDX]]-G160)/G160 + 1)</f>
        <v>-4.5505836249105057E-3</v>
      </c>
      <c r="Q161">
        <f>LN((table_stock_prices[[#This Row],[NFLX]]-H160)/H160 + 1)</f>
        <v>-5.6750125022643344E-3</v>
      </c>
      <c r="R161">
        <f>LN((table_stock_prices[[#This Row],[NVDA]]-I160)/I160 + 1)</f>
        <v>-5.1790934665702027E-3</v>
      </c>
      <c r="S161">
        <f>LN((table_stock_prices[[#This Row],[SPX]]-J160)/J160 + 1)</f>
        <v>-4.4255868696270202E-3</v>
      </c>
      <c r="T161">
        <f>YEAR(table_stock_prices[[#This Row],[date]])</f>
        <v>2021</v>
      </c>
    </row>
    <row r="162" spans="1:20" x14ac:dyDescent="0.25">
      <c r="A162" s="1">
        <v>44246</v>
      </c>
      <c r="B162">
        <v>129.87</v>
      </c>
      <c r="C162">
        <v>162.495</v>
      </c>
      <c r="D162">
        <v>261.56</v>
      </c>
      <c r="E162">
        <v>105.05699</v>
      </c>
      <c r="F162">
        <v>240.97</v>
      </c>
      <c r="G162">
        <v>13580.8</v>
      </c>
      <c r="H162">
        <v>540.22</v>
      </c>
      <c r="I162">
        <v>149.26499999999999</v>
      </c>
      <c r="J162">
        <v>3906.71</v>
      </c>
      <c r="K162">
        <f>LN((table_stock_prices[[#This Row],[AAPL]]-B161)/B161 + 1)</f>
        <v>1.2327607694172175E-3</v>
      </c>
      <c r="L162">
        <f>LN((table_stock_prices[[#This Row],[AMZN]]-C161)/C161 + 1)</f>
        <v>-2.3816404510364875E-2</v>
      </c>
      <c r="M162">
        <f>LN((table_stock_prices[[#This Row],[FB]]-D161)/D161 + 1)</f>
        <v>-2.9496441069371663E-2</v>
      </c>
      <c r="N162">
        <f>LN((table_stock_prices[[#This Row],[GOOG]]-E161)/E161 + 1)</f>
        <v>-7.6145016095230276E-3</v>
      </c>
      <c r="O162">
        <f>LN((table_stock_prices[[#This Row],[MSFT]]-F161)/F161 + 1)</f>
        <v>-1.1634754564295583E-2</v>
      </c>
      <c r="P162">
        <f>LN((table_stock_prices[[#This Row],[NDX]]-G161)/G161 + 1)</f>
        <v>-4.1663206017716987E-3</v>
      </c>
      <c r="Q162">
        <f>LN((table_stock_prices[[#This Row],[NFLX]]-H161)/H161 + 1)</f>
        <v>-1.4700202240720847E-2</v>
      </c>
      <c r="R162">
        <f>LN((table_stock_prices[[#This Row],[NVDA]]-I161)/I161 + 1)</f>
        <v>6.5534337482573944E-3</v>
      </c>
      <c r="S162">
        <f>LN((table_stock_prices[[#This Row],[SPX]]-J161)/J161 + 1)</f>
        <v>-1.8566165820490526E-3</v>
      </c>
      <c r="T162">
        <f>YEAR(table_stock_prices[[#This Row],[date]])</f>
        <v>2021</v>
      </c>
    </row>
    <row r="163" spans="1:20" x14ac:dyDescent="0.25">
      <c r="A163" s="1">
        <v>44249</v>
      </c>
      <c r="B163">
        <v>126</v>
      </c>
      <c r="C163">
        <v>159.03700000000001</v>
      </c>
      <c r="D163">
        <v>260.33</v>
      </c>
      <c r="E163">
        <v>103.243996</v>
      </c>
      <c r="F163">
        <v>234.51</v>
      </c>
      <c r="G163">
        <v>13223.7</v>
      </c>
      <c r="H163">
        <v>533.78</v>
      </c>
      <c r="I163">
        <v>143.5575</v>
      </c>
      <c r="J163">
        <v>3876.5</v>
      </c>
      <c r="K163">
        <f>LN((table_stock_prices[[#This Row],[AAPL]]-B162)/B162 + 1)</f>
        <v>-3.0252043170520909E-2</v>
      </c>
      <c r="L163">
        <f>LN((table_stock_prices[[#This Row],[AMZN]]-C162)/C162 + 1)</f>
        <v>-2.151035251436299E-2</v>
      </c>
      <c r="M163">
        <f>LN((table_stock_prices[[#This Row],[FB]]-D162)/D162 + 1)</f>
        <v>-4.7136457007832576E-3</v>
      </c>
      <c r="N163">
        <f>LN((table_stock_prices[[#This Row],[GOOG]]-E162)/E162 + 1)</f>
        <v>-1.7407884791025525E-2</v>
      </c>
      <c r="O163">
        <f>LN((table_stock_prices[[#This Row],[MSFT]]-F162)/F162 + 1)</f>
        <v>-2.7174213514061924E-2</v>
      </c>
      <c r="P163">
        <f>LN((table_stock_prices[[#This Row],[NDX]]-G162)/G162 + 1)</f>
        <v>-2.6646356321434524E-2</v>
      </c>
      <c r="Q163">
        <f>LN((table_stock_prices[[#This Row],[NFLX]]-H162)/H162 + 1)</f>
        <v>-1.1992694945539208E-2</v>
      </c>
      <c r="R163">
        <f>LN((table_stock_prices[[#This Row],[NVDA]]-I162)/I162 + 1)</f>
        <v>-3.8987597928997593E-2</v>
      </c>
      <c r="S163">
        <f>LN((table_stock_prices[[#This Row],[SPX]]-J162)/J162 + 1)</f>
        <v>-7.7629028925333757E-3</v>
      </c>
      <c r="T163">
        <f>YEAR(table_stock_prices[[#This Row],[date]])</f>
        <v>2021</v>
      </c>
    </row>
    <row r="164" spans="1:20" x14ac:dyDescent="0.25">
      <c r="A164" s="1">
        <v>44250</v>
      </c>
      <c r="B164">
        <v>125.86</v>
      </c>
      <c r="C164">
        <v>159.72499999999999</v>
      </c>
      <c r="D164">
        <v>265.85500000000002</v>
      </c>
      <c r="E164">
        <v>103.54301</v>
      </c>
      <c r="F164">
        <v>233.27</v>
      </c>
      <c r="G164">
        <v>13194.7</v>
      </c>
      <c r="H164">
        <v>546.15</v>
      </c>
      <c r="I164">
        <v>141.41999999999999</v>
      </c>
      <c r="J164">
        <v>3881.37</v>
      </c>
      <c r="K164">
        <f>LN((table_stock_prices[[#This Row],[AAPL]]-B163)/B163 + 1)</f>
        <v>-1.1117288526904293E-3</v>
      </c>
      <c r="L164">
        <f>LN((table_stock_prices[[#This Row],[AMZN]]-C163)/C163 + 1)</f>
        <v>4.3167069371294609E-3</v>
      </c>
      <c r="M164">
        <f>LN((table_stock_prices[[#This Row],[FB]]-D163)/D163 + 1)</f>
        <v>2.1000990379464617E-2</v>
      </c>
      <c r="N164">
        <f>LN((table_stock_prices[[#This Row],[GOOG]]-E163)/E163 + 1)</f>
        <v>2.8920019123892643E-3</v>
      </c>
      <c r="O164">
        <f>LN((table_stock_prices[[#This Row],[MSFT]]-F163)/F163 + 1)</f>
        <v>-5.3016499398840034E-3</v>
      </c>
      <c r="P164">
        <f>LN((table_stock_prices[[#This Row],[NDX]]-G163)/G163 + 1)</f>
        <v>-2.1954404239645149E-3</v>
      </c>
      <c r="Q164">
        <f>LN((table_stock_prices[[#This Row],[NFLX]]-H163)/H163 + 1)</f>
        <v>2.2909894237227817E-2</v>
      </c>
      <c r="R164">
        <f>LN((table_stock_prices[[#This Row],[NVDA]]-I163)/I163 + 1)</f>
        <v>-1.5001465630142746E-2</v>
      </c>
      <c r="S164">
        <f>LN((table_stock_prices[[#This Row],[SPX]]-J163)/J163 + 1)</f>
        <v>1.2554994192235645E-3</v>
      </c>
      <c r="T164">
        <f>YEAR(table_stock_prices[[#This Row],[date]])</f>
        <v>2021</v>
      </c>
    </row>
    <row r="165" spans="1:20" x14ac:dyDescent="0.25">
      <c r="A165" s="1">
        <v>44251</v>
      </c>
      <c r="B165">
        <v>125.35</v>
      </c>
      <c r="C165">
        <v>157.97649999999999</v>
      </c>
      <c r="D165">
        <v>264.31</v>
      </c>
      <c r="E165">
        <v>104.7585</v>
      </c>
      <c r="F165">
        <v>234.55</v>
      </c>
      <c r="G165">
        <v>13302.2</v>
      </c>
      <c r="H165">
        <v>553.41</v>
      </c>
      <c r="I165">
        <v>144.99</v>
      </c>
      <c r="J165">
        <v>3925.43</v>
      </c>
      <c r="K165">
        <f>LN((table_stock_prices[[#This Row],[AAPL]]-B164)/B164 + 1)</f>
        <v>-4.0603534944851334E-3</v>
      </c>
      <c r="L165">
        <f>LN((table_stock_prices[[#This Row],[AMZN]]-C164)/C164 + 1)</f>
        <v>-1.1007298700680009E-2</v>
      </c>
      <c r="M165">
        <f>LN((table_stock_prices[[#This Row],[FB]]-D164)/D164 + 1)</f>
        <v>-5.8283906846087839E-3</v>
      </c>
      <c r="N165">
        <f>LN((table_stock_prices[[#This Row],[GOOG]]-E164)/E164 + 1)</f>
        <v>1.1670619153165616E-2</v>
      </c>
      <c r="O165">
        <f>LN((table_stock_prices[[#This Row],[MSFT]]-F164)/F164 + 1)</f>
        <v>5.47220381400237E-3</v>
      </c>
      <c r="P165">
        <f>LN((table_stock_prices[[#This Row],[NDX]]-G164)/G164 + 1)</f>
        <v>8.1142012702142118E-3</v>
      </c>
      <c r="Q165">
        <f>LN((table_stock_prices[[#This Row],[NFLX]]-H164)/H164 + 1)</f>
        <v>1.3205474012045597E-2</v>
      </c>
      <c r="R165">
        <f>LN((table_stock_prices[[#This Row],[NVDA]]-I164)/I164 + 1)</f>
        <v>2.4930588349007729E-2</v>
      </c>
      <c r="S165">
        <f>LN((table_stock_prices[[#This Row],[SPX]]-J164)/J164 + 1)</f>
        <v>1.1287715277782164E-2</v>
      </c>
      <c r="T165">
        <f>YEAR(table_stock_prices[[#This Row],[date]])</f>
        <v>2021</v>
      </c>
    </row>
    <row r="166" spans="1:20" x14ac:dyDescent="0.25">
      <c r="A166" s="1">
        <v>44252</v>
      </c>
      <c r="B166">
        <v>120.99</v>
      </c>
      <c r="C166">
        <v>152.858</v>
      </c>
      <c r="D166">
        <v>254.69</v>
      </c>
      <c r="E166">
        <v>101.568</v>
      </c>
      <c r="F166">
        <v>228.99</v>
      </c>
      <c r="G166">
        <v>12828.3</v>
      </c>
      <c r="H166">
        <v>546.70000000000005</v>
      </c>
      <c r="I166">
        <v>133.07499999999999</v>
      </c>
      <c r="J166">
        <v>3829.34</v>
      </c>
      <c r="K166">
        <f>LN((table_stock_prices[[#This Row],[AAPL]]-B165)/B165 + 1)</f>
        <v>-3.5401927050915952E-2</v>
      </c>
      <c r="L166">
        <f>LN((table_stock_prices[[#This Row],[AMZN]]-C165)/C165 + 1)</f>
        <v>-3.2936901926174621E-2</v>
      </c>
      <c r="M166">
        <f>LN((table_stock_prices[[#This Row],[FB]]-D165)/D165 + 1)</f>
        <v>-3.7075537349221845E-2</v>
      </c>
      <c r="N166">
        <f>LN((table_stock_prices[[#This Row],[GOOG]]-E165)/E165 + 1)</f>
        <v>-3.0929176190903931E-2</v>
      </c>
      <c r="O166">
        <f>LN((table_stock_prices[[#This Row],[MSFT]]-F165)/F165 + 1)</f>
        <v>-2.3990450295978374E-2</v>
      </c>
      <c r="P166">
        <f>LN((table_stock_prices[[#This Row],[NDX]]-G165)/G165 + 1)</f>
        <v>-3.6275767182404405E-2</v>
      </c>
      <c r="Q166">
        <f>LN((table_stock_prices[[#This Row],[NFLX]]-H165)/H165 + 1)</f>
        <v>-1.2198931400644012E-2</v>
      </c>
      <c r="R166">
        <f>LN((table_stock_prices[[#This Row],[NVDA]]-I165)/I165 + 1)</f>
        <v>-8.5751895466281439E-2</v>
      </c>
      <c r="S166">
        <f>LN((table_stock_prices[[#This Row],[SPX]]-J165)/J165 + 1)</f>
        <v>-2.4783434790564104E-2</v>
      </c>
      <c r="T166">
        <f>YEAR(table_stock_prices[[#This Row],[date]])</f>
        <v>2021</v>
      </c>
    </row>
    <row r="167" spans="1:20" x14ac:dyDescent="0.25">
      <c r="A167" s="1">
        <v>44253</v>
      </c>
      <c r="B167">
        <v>121.26</v>
      </c>
      <c r="C167">
        <v>154.6465</v>
      </c>
      <c r="D167">
        <v>257.62</v>
      </c>
      <c r="E167">
        <v>101.843</v>
      </c>
      <c r="F167">
        <v>232.38</v>
      </c>
      <c r="G167">
        <v>12909.4</v>
      </c>
      <c r="H167">
        <v>538.85</v>
      </c>
      <c r="I167">
        <v>137.14500000000001</v>
      </c>
      <c r="J167">
        <v>3811.15</v>
      </c>
      <c r="K167">
        <f>LN((table_stock_prices[[#This Row],[AAPL]]-B166)/B166 + 1)</f>
        <v>2.2291030901983411E-3</v>
      </c>
      <c r="L167">
        <f>LN((table_stock_prices[[#This Row],[AMZN]]-C166)/C166 + 1)</f>
        <v>1.1632481264313668E-2</v>
      </c>
      <c r="M167">
        <f>LN((table_stock_prices[[#This Row],[FB]]-D166)/D166 + 1)</f>
        <v>1.143851163001597E-2</v>
      </c>
      <c r="N167">
        <f>LN((table_stock_prices[[#This Row],[GOOG]]-E166)/E166 + 1)</f>
        <v>2.7038868846212009E-3</v>
      </c>
      <c r="O167">
        <f>LN((table_stock_prices[[#This Row],[MSFT]]-F166)/F166 + 1)</f>
        <v>1.4695628276227099E-2</v>
      </c>
      <c r="P167">
        <f>LN((table_stock_prices[[#This Row],[NDX]]-G166)/G166 + 1)</f>
        <v>6.3020602783888007E-3</v>
      </c>
      <c r="Q167">
        <f>LN((table_stock_prices[[#This Row],[NFLX]]-H166)/H166 + 1)</f>
        <v>-1.4462966858112929E-2</v>
      </c>
      <c r="R167">
        <f>LN((table_stock_prices[[#This Row],[NVDA]]-I166)/I166 + 1)</f>
        <v>3.0125881225678754E-2</v>
      </c>
      <c r="S167">
        <f>LN((table_stock_prices[[#This Row],[SPX]]-J166)/J166 + 1)</f>
        <v>-4.7614837180722748E-3</v>
      </c>
      <c r="T167">
        <f>YEAR(table_stock_prices[[#This Row],[date]])</f>
        <v>2021</v>
      </c>
    </row>
    <row r="168" spans="1:20" x14ac:dyDescent="0.25">
      <c r="A168" s="1">
        <v>44256</v>
      </c>
      <c r="B168">
        <v>127.79</v>
      </c>
      <c r="C168">
        <v>157.30699000000001</v>
      </c>
      <c r="D168">
        <v>264.91000000000003</v>
      </c>
      <c r="E168">
        <v>104.07550000000001</v>
      </c>
      <c r="F168">
        <v>236.94</v>
      </c>
      <c r="G168">
        <v>13283</v>
      </c>
      <c r="H168">
        <v>550.64</v>
      </c>
      <c r="I168">
        <v>138.41749999999999</v>
      </c>
      <c r="J168">
        <v>3901.82</v>
      </c>
      <c r="K168">
        <f>LN((table_stock_prices[[#This Row],[AAPL]]-B167)/B167 + 1)</f>
        <v>5.2451290977027304E-2</v>
      </c>
      <c r="L168">
        <f>LN((table_stock_prices[[#This Row],[AMZN]]-C167)/C167 + 1)</f>
        <v>1.7057379331856273E-2</v>
      </c>
      <c r="M168">
        <f>LN((table_stock_prices[[#This Row],[FB]]-D167)/D167 + 1)</f>
        <v>2.7904514691940645E-2</v>
      </c>
      <c r="N168">
        <f>LN((table_stock_prices[[#This Row],[GOOG]]-E167)/E167 + 1)</f>
        <v>2.1684185508654242E-2</v>
      </c>
      <c r="O168">
        <f>LN((table_stock_prices[[#This Row],[MSFT]]-F167)/F167 + 1)</f>
        <v>1.9432981771897336E-2</v>
      </c>
      <c r="P168">
        <f>LN((table_stock_prices[[#This Row],[NDX]]-G167)/G167 + 1)</f>
        <v>2.8529293972149154E-2</v>
      </c>
      <c r="Q168">
        <f>LN((table_stock_prices[[#This Row],[NFLX]]-H167)/H167 + 1)</f>
        <v>2.1643999047268013E-2</v>
      </c>
      <c r="R168">
        <f>LN((table_stock_prices[[#This Row],[NVDA]]-I167)/I167 + 1)</f>
        <v>9.2357199922685138E-3</v>
      </c>
      <c r="S168">
        <f>LN((table_stock_prices[[#This Row],[SPX]]-J167)/J167 + 1)</f>
        <v>2.3512130081996933E-2</v>
      </c>
      <c r="T168">
        <f>YEAR(table_stock_prices[[#This Row],[date]])</f>
        <v>2021</v>
      </c>
    </row>
    <row r="169" spans="1:20" x14ac:dyDescent="0.25">
      <c r="A169" s="1">
        <v>44257</v>
      </c>
      <c r="B169">
        <v>125.12</v>
      </c>
      <c r="C169">
        <v>154.72649999999999</v>
      </c>
      <c r="D169">
        <v>259</v>
      </c>
      <c r="E169">
        <v>103.79201</v>
      </c>
      <c r="F169">
        <v>233.87</v>
      </c>
      <c r="G169">
        <v>13059.9</v>
      </c>
      <c r="H169">
        <v>547.82000000000005</v>
      </c>
      <c r="I169">
        <v>134.0625</v>
      </c>
      <c r="J169">
        <v>3870.29</v>
      </c>
      <c r="K169">
        <f>LN((table_stock_prices[[#This Row],[AAPL]]-B168)/B168 + 1)</f>
        <v>-2.1115014823611014E-2</v>
      </c>
      <c r="L169">
        <f>LN((table_stock_prices[[#This Row],[AMZN]]-C168)/C168 + 1)</f>
        <v>-1.6540204259803275E-2</v>
      </c>
      <c r="M169">
        <f>LN((table_stock_prices[[#This Row],[FB]]-D168)/D168 + 1)</f>
        <v>-2.2562083960344734E-2</v>
      </c>
      <c r="N169">
        <f>LN((table_stock_prices[[#This Row],[GOOG]]-E168)/E168 + 1)</f>
        <v>-2.7276044799850584E-3</v>
      </c>
      <c r="O169">
        <f>LN((table_stock_prices[[#This Row],[MSFT]]-F168)/F168 + 1)</f>
        <v>-1.304153910263451E-2</v>
      </c>
      <c r="P169">
        <f>LN((table_stock_prices[[#This Row],[NDX]]-G168)/G168 + 1)</f>
        <v>-1.6938555299236793E-2</v>
      </c>
      <c r="Q169">
        <f>LN((table_stock_prices[[#This Row],[NFLX]]-H168)/H168 + 1)</f>
        <v>-5.134472252528919E-3</v>
      </c>
      <c r="R169">
        <f>LN((table_stock_prices[[#This Row],[NVDA]]-I168)/I168 + 1)</f>
        <v>-3.1968371154432025E-2</v>
      </c>
      <c r="S169">
        <f>LN((table_stock_prices[[#This Row],[SPX]]-J168)/J168 + 1)</f>
        <v>-8.113671312552936E-3</v>
      </c>
      <c r="T169">
        <f>YEAR(table_stock_prices[[#This Row],[date]])</f>
        <v>2021</v>
      </c>
    </row>
    <row r="170" spans="1:20" x14ac:dyDescent="0.25">
      <c r="A170" s="1">
        <v>44258</v>
      </c>
      <c r="B170">
        <v>122.06</v>
      </c>
      <c r="C170">
        <v>150.25</v>
      </c>
      <c r="D170">
        <v>255.41</v>
      </c>
      <c r="E170">
        <v>101.33549499999999</v>
      </c>
      <c r="F170">
        <v>227.56</v>
      </c>
      <c r="G170">
        <v>12683.3</v>
      </c>
      <c r="H170">
        <v>520.70000000000005</v>
      </c>
      <c r="I170">
        <v>128.04750000000001</v>
      </c>
      <c r="J170">
        <v>3819.72</v>
      </c>
      <c r="K170">
        <f>LN((table_stock_prices[[#This Row],[AAPL]]-B169)/B169 + 1)</f>
        <v>-2.4760549680652111E-2</v>
      </c>
      <c r="L170">
        <f>LN((table_stock_prices[[#This Row],[AMZN]]-C169)/C169 + 1)</f>
        <v>-2.935846878260185E-2</v>
      </c>
      <c r="M170">
        <f>LN((table_stock_prices[[#This Row],[FB]]-D169)/D169 + 1)</f>
        <v>-1.3957964599791978E-2</v>
      </c>
      <c r="N170">
        <f>LN((table_stock_prices[[#This Row],[GOOG]]-E169)/E169 + 1)</f>
        <v>-2.3952248069809074E-2</v>
      </c>
      <c r="O170">
        <f>LN((table_stock_prices[[#This Row],[MSFT]]-F169)/F169 + 1)</f>
        <v>-2.7351465541531846E-2</v>
      </c>
      <c r="P170">
        <f>LN((table_stock_prices[[#This Row],[NDX]]-G169)/G169 + 1)</f>
        <v>-2.926029933589153E-2</v>
      </c>
      <c r="Q170">
        <f>LN((table_stock_prices[[#This Row],[NFLX]]-H169)/H169 + 1)</f>
        <v>-5.0772705668726312E-2</v>
      </c>
      <c r="R170">
        <f>LN((table_stock_prices[[#This Row],[NVDA]]-I169)/I169 + 1)</f>
        <v>-4.5904820290974674E-2</v>
      </c>
      <c r="S170">
        <f>LN((table_stock_prices[[#This Row],[SPX]]-J169)/J169 + 1)</f>
        <v>-1.3152318131987126E-2</v>
      </c>
      <c r="T170">
        <f>YEAR(table_stock_prices[[#This Row],[date]])</f>
        <v>2021</v>
      </c>
    </row>
    <row r="171" spans="1:20" x14ac:dyDescent="0.25">
      <c r="A171" s="1">
        <v>44259</v>
      </c>
      <c r="B171">
        <v>120.13</v>
      </c>
      <c r="C171">
        <v>148.87851000000001</v>
      </c>
      <c r="D171">
        <v>257.64</v>
      </c>
      <c r="E171">
        <v>102.45450599999999</v>
      </c>
      <c r="F171">
        <v>226.73</v>
      </c>
      <c r="G171">
        <v>12464</v>
      </c>
      <c r="H171">
        <v>511.29</v>
      </c>
      <c r="I171">
        <v>123.7025</v>
      </c>
      <c r="J171">
        <v>3768.47</v>
      </c>
      <c r="K171">
        <f>LN((table_stock_prices[[#This Row],[AAPL]]-B170)/B170 + 1)</f>
        <v>-1.5938237383065157E-2</v>
      </c>
      <c r="L171">
        <f>LN((table_stock_prices[[#This Row],[AMZN]]-C170)/C170 + 1)</f>
        <v>-9.1699691915852789E-3</v>
      </c>
      <c r="M171">
        <f>LN((table_stock_prices[[#This Row],[FB]]-D170)/D170 + 1)</f>
        <v>8.6931645789442586E-3</v>
      </c>
      <c r="N171">
        <f>LN((table_stock_prices[[#This Row],[GOOG]]-E170)/E170 + 1)</f>
        <v>1.0982111400738711E-2</v>
      </c>
      <c r="O171">
        <f>LN((table_stock_prices[[#This Row],[MSFT]]-F170)/F170 + 1)</f>
        <v>-3.654057643895496E-3</v>
      </c>
      <c r="P171">
        <f>LN((table_stock_prices[[#This Row],[NDX]]-G170)/G170 + 1)</f>
        <v>-1.7441678386845603E-2</v>
      </c>
      <c r="Q171">
        <f>LN((table_stock_prices[[#This Row],[NFLX]]-H170)/H170 + 1)</f>
        <v>-1.8237116263598502E-2</v>
      </c>
      <c r="R171">
        <f>LN((table_stock_prices[[#This Row],[NVDA]]-I170)/I170 + 1)</f>
        <v>-3.4521799451208507E-2</v>
      </c>
      <c r="S171">
        <f>LN((table_stock_prices[[#This Row],[SPX]]-J170)/J170 + 1)</f>
        <v>-1.3508037960082262E-2</v>
      </c>
      <c r="T171">
        <f>YEAR(table_stock_prices[[#This Row],[date]])</f>
        <v>2021</v>
      </c>
    </row>
    <row r="172" spans="1:20" x14ac:dyDescent="0.25">
      <c r="A172" s="1">
        <v>44260</v>
      </c>
      <c r="B172">
        <v>121.42</v>
      </c>
      <c r="C172">
        <v>150.023</v>
      </c>
      <c r="D172">
        <v>264.27999999999997</v>
      </c>
      <c r="E172">
        <v>105.42700000000001</v>
      </c>
      <c r="F172">
        <v>231.6</v>
      </c>
      <c r="G172">
        <v>12668.5</v>
      </c>
      <c r="H172">
        <v>516.39</v>
      </c>
      <c r="I172">
        <v>124.61499999999999</v>
      </c>
      <c r="J172">
        <v>3841.94</v>
      </c>
      <c r="K172">
        <f>LN((table_stock_prices[[#This Row],[AAPL]]-B171)/B171 + 1)</f>
        <v>1.0681119969004288E-2</v>
      </c>
      <c r="L172">
        <f>LN((table_stock_prices[[#This Row],[AMZN]]-C171)/C171 + 1)</f>
        <v>7.6580114515033878E-3</v>
      </c>
      <c r="M172">
        <f>LN((table_stock_prices[[#This Row],[FB]]-D171)/D171 + 1)</f>
        <v>2.544588548299493E-2</v>
      </c>
      <c r="N172">
        <f>LN((table_stock_prices[[#This Row],[GOOG]]-E171)/E171 + 1)</f>
        <v>2.859991413686111E-2</v>
      </c>
      <c r="O172">
        <f>LN((table_stock_prices[[#This Row],[MSFT]]-F171)/F171 + 1)</f>
        <v>2.1251863460288959E-2</v>
      </c>
      <c r="P172">
        <f>LN((table_stock_prices[[#This Row],[NDX]]-G171)/G171 + 1)</f>
        <v>1.6274108298622726E-2</v>
      </c>
      <c r="Q172">
        <f>LN((table_stock_prices[[#This Row],[NFLX]]-H171)/H171 + 1)</f>
        <v>9.9253500462693281E-3</v>
      </c>
      <c r="R172">
        <f>LN((table_stock_prices[[#This Row],[NVDA]]-I171)/I171 + 1)</f>
        <v>7.3494949602241188E-3</v>
      </c>
      <c r="S172">
        <f>LN((table_stock_prices[[#This Row],[SPX]]-J171)/J171 + 1)</f>
        <v>1.9308363815583877E-2</v>
      </c>
      <c r="T172">
        <f>YEAR(table_stock_prices[[#This Row],[date]])</f>
        <v>2021</v>
      </c>
    </row>
    <row r="173" spans="1:20" x14ac:dyDescent="0.25">
      <c r="A173" s="1">
        <v>44263</v>
      </c>
      <c r="B173">
        <v>116.36</v>
      </c>
      <c r="C173">
        <v>147.5975</v>
      </c>
      <c r="D173">
        <v>255.31</v>
      </c>
      <c r="E173">
        <v>101.20851</v>
      </c>
      <c r="F173">
        <v>227.39</v>
      </c>
      <c r="G173">
        <v>12299.1</v>
      </c>
      <c r="H173">
        <v>493.33</v>
      </c>
      <c r="I173">
        <v>115.9325</v>
      </c>
      <c r="J173">
        <v>3821.35</v>
      </c>
      <c r="K173">
        <f>LN((table_stock_prices[[#This Row],[AAPL]]-B172)/B172 + 1)</f>
        <v>-4.2566776075287104E-2</v>
      </c>
      <c r="L173">
        <f>LN((table_stock_prices[[#This Row],[AMZN]]-C172)/C172 + 1)</f>
        <v>-1.6299641321683624E-2</v>
      </c>
      <c r="M173">
        <f>LN((table_stock_prices[[#This Row],[FB]]-D172)/D172 + 1)</f>
        <v>-3.4530654076968599E-2</v>
      </c>
      <c r="N173">
        <f>LN((table_stock_prices[[#This Row],[GOOG]]-E172)/E172 + 1)</f>
        <v>-4.0835926058011091E-2</v>
      </c>
      <c r="O173">
        <f>LN((table_stock_prices[[#This Row],[MSFT]]-F172)/F172 + 1)</f>
        <v>-1.8345140723140273E-2</v>
      </c>
      <c r="P173">
        <f>LN((table_stock_prices[[#This Row],[NDX]]-G172)/G172 + 1)</f>
        <v>-2.9592508457459202E-2</v>
      </c>
      <c r="Q173">
        <f>LN((table_stock_prices[[#This Row],[NFLX]]-H172)/H172 + 1)</f>
        <v>-4.5683972641056933E-2</v>
      </c>
      <c r="R173">
        <f>LN((table_stock_prices[[#This Row],[NVDA]]-I172)/I172 + 1)</f>
        <v>-7.222085915324096E-2</v>
      </c>
      <c r="S173">
        <f>LN((table_stock_prices[[#This Row],[SPX]]-J172)/J172 + 1)</f>
        <v>-5.3736840305412389E-3</v>
      </c>
      <c r="T173">
        <f>YEAR(table_stock_prices[[#This Row],[date]])</f>
        <v>2021</v>
      </c>
    </row>
    <row r="174" spans="1:20" x14ac:dyDescent="0.25">
      <c r="A174" s="1">
        <v>44264</v>
      </c>
      <c r="B174">
        <v>121.08499999999999</v>
      </c>
      <c r="C174">
        <v>153.14250000000001</v>
      </c>
      <c r="D174">
        <v>265.74</v>
      </c>
      <c r="E174">
        <v>102.634995</v>
      </c>
      <c r="F174">
        <v>233.78</v>
      </c>
      <c r="G174">
        <v>12794.5</v>
      </c>
      <c r="H174">
        <v>506.44</v>
      </c>
      <c r="I174">
        <v>125.2025</v>
      </c>
      <c r="J174">
        <v>3875.44</v>
      </c>
      <c r="K174">
        <f>LN((table_stock_prices[[#This Row],[AAPL]]-B173)/B173 + 1)</f>
        <v>3.9803944685464103E-2</v>
      </c>
      <c r="L174">
        <f>LN((table_stock_prices[[#This Row],[AMZN]]-C173)/C173 + 1)</f>
        <v>3.6879886129611072E-2</v>
      </c>
      <c r="M174">
        <f>LN((table_stock_prices[[#This Row],[FB]]-D173)/D173 + 1)</f>
        <v>4.0039894078445659E-2</v>
      </c>
      <c r="N174">
        <f>LN((table_stock_prices[[#This Row],[GOOG]]-E173)/E173 + 1)</f>
        <v>1.3996112225802266E-2</v>
      </c>
      <c r="O174">
        <f>LN((table_stock_prices[[#This Row],[MSFT]]-F173)/F173 + 1)</f>
        <v>2.7713897203924476E-2</v>
      </c>
      <c r="P174">
        <f>LN((table_stock_prices[[#This Row],[NDX]]-G173)/G173 + 1)</f>
        <v>3.9489302113888562E-2</v>
      </c>
      <c r="Q174">
        <f>LN((table_stock_prices[[#This Row],[NFLX]]-H173)/H173 + 1)</f>
        <v>2.6227535341585197E-2</v>
      </c>
      <c r="R174">
        <f>LN((table_stock_prices[[#This Row],[NVDA]]-I173)/I173 + 1)</f>
        <v>7.6924301330621461E-2</v>
      </c>
      <c r="S174">
        <f>LN((table_stock_prices[[#This Row],[SPX]]-J173)/J173 + 1)</f>
        <v>1.4055441418613446E-2</v>
      </c>
      <c r="T174">
        <f>YEAR(table_stock_prices[[#This Row],[date]])</f>
        <v>2021</v>
      </c>
    </row>
    <row r="175" spans="1:20" x14ac:dyDescent="0.25">
      <c r="A175" s="1">
        <v>44265</v>
      </c>
      <c r="B175">
        <v>119.98</v>
      </c>
      <c r="C175">
        <v>152.88199</v>
      </c>
      <c r="D175">
        <v>264.89999999999998</v>
      </c>
      <c r="E175">
        <v>102.75149999999999</v>
      </c>
      <c r="F175">
        <v>232.42</v>
      </c>
      <c r="G175">
        <v>12752.1</v>
      </c>
      <c r="H175">
        <v>504.54</v>
      </c>
      <c r="I175">
        <v>124.6825</v>
      </c>
      <c r="J175">
        <v>3898.81</v>
      </c>
      <c r="K175">
        <f>LN((table_stock_prices[[#This Row],[AAPL]]-B174)/B174 + 1)</f>
        <v>-9.1677160875179142E-3</v>
      </c>
      <c r="L175">
        <f>LN((table_stock_prices[[#This Row],[AMZN]]-C174)/C174 + 1)</f>
        <v>-1.7025438907023794E-3</v>
      </c>
      <c r="M175">
        <f>LN((table_stock_prices[[#This Row],[FB]]-D174)/D174 + 1)</f>
        <v>-3.1659908851379651E-3</v>
      </c>
      <c r="N175">
        <f>LN((table_stock_prices[[#This Row],[GOOG]]-E174)/E174 + 1)</f>
        <v>1.1344953571160567E-3</v>
      </c>
      <c r="O175">
        <f>LN((table_stock_prices[[#This Row],[MSFT]]-F174)/F174 + 1)</f>
        <v>-5.834422384896603E-3</v>
      </c>
      <c r="P175">
        <f>LN((table_stock_prices[[#This Row],[NDX]]-G174)/G174 + 1)</f>
        <v>-3.3194271591810271E-3</v>
      </c>
      <c r="Q175">
        <f>LN((table_stock_prices[[#This Row],[NFLX]]-H174)/H174 + 1)</f>
        <v>-3.7587335791907646E-3</v>
      </c>
      <c r="R175">
        <f>LN((table_stock_prices[[#This Row],[NVDA]]-I174)/I174 + 1)</f>
        <v>-4.1619204882380025E-3</v>
      </c>
      <c r="S175">
        <f>LN((table_stock_prices[[#This Row],[SPX]]-J174)/J174 + 1)</f>
        <v>6.0121736231132121E-3</v>
      </c>
      <c r="T175">
        <f>YEAR(table_stock_prices[[#This Row],[date]])</f>
        <v>2021</v>
      </c>
    </row>
    <row r="176" spans="1:20" x14ac:dyDescent="0.25">
      <c r="A176" s="1">
        <v>44266</v>
      </c>
      <c r="B176">
        <v>121.96</v>
      </c>
      <c r="C176">
        <v>155.67949999999999</v>
      </c>
      <c r="D176">
        <v>273.88</v>
      </c>
      <c r="E176">
        <v>105.7385</v>
      </c>
      <c r="F176">
        <v>237.13</v>
      </c>
      <c r="G176">
        <v>13052.9</v>
      </c>
      <c r="H176">
        <v>523.05999999999995</v>
      </c>
      <c r="I176">
        <v>129.935</v>
      </c>
      <c r="J176">
        <v>3939.34</v>
      </c>
      <c r="K176">
        <f>LN((table_stock_prices[[#This Row],[AAPL]]-B175)/B175 + 1)</f>
        <v>1.6368059895106916E-2</v>
      </c>
      <c r="L176">
        <f>LN((table_stock_prices[[#This Row],[AMZN]]-C175)/C175 + 1)</f>
        <v>1.8133090123736022E-2</v>
      </c>
      <c r="M176">
        <f>LN((table_stock_prices[[#This Row],[FB]]-D175)/D175 + 1)</f>
        <v>3.3337657974838307E-2</v>
      </c>
      <c r="N176">
        <f>LN((table_stock_prices[[#This Row],[GOOG]]-E175)/E175 + 1)</f>
        <v>2.8655613158149327E-2</v>
      </c>
      <c r="O176">
        <f>LN((table_stock_prices[[#This Row],[MSFT]]-F175)/F175 + 1)</f>
        <v>2.0062434163290697E-2</v>
      </c>
      <c r="P176">
        <f>LN((table_stock_prices[[#This Row],[NDX]]-G175)/G175 + 1)</f>
        <v>2.3314367378960546E-2</v>
      </c>
      <c r="Q176">
        <f>LN((table_stock_prices[[#This Row],[NFLX]]-H175)/H175 + 1)</f>
        <v>3.6049057165255444E-2</v>
      </c>
      <c r="R176">
        <f>LN((table_stock_prices[[#This Row],[NVDA]]-I175)/I175 + 1)</f>
        <v>4.1263819384380625E-2</v>
      </c>
      <c r="S176">
        <f>LN((table_stock_prices[[#This Row],[SPX]]-J175)/J175 + 1)</f>
        <v>1.0341818218279307E-2</v>
      </c>
      <c r="T176">
        <f>YEAR(table_stock_prices[[#This Row],[date]])</f>
        <v>2021</v>
      </c>
    </row>
    <row r="177" spans="1:20" x14ac:dyDescent="0.25">
      <c r="A177" s="1">
        <v>44267</v>
      </c>
      <c r="B177">
        <v>121.03</v>
      </c>
      <c r="C177">
        <v>154.47450000000001</v>
      </c>
      <c r="D177">
        <v>268.39999999999998</v>
      </c>
      <c r="E177">
        <v>103.09599</v>
      </c>
      <c r="F177">
        <v>235.75</v>
      </c>
      <c r="G177">
        <v>12937.3</v>
      </c>
      <c r="H177">
        <v>518.02</v>
      </c>
      <c r="I177">
        <v>128.56</v>
      </c>
      <c r="J177">
        <v>3943.34</v>
      </c>
      <c r="K177">
        <f>LN((table_stock_prices[[#This Row],[AAPL]]-B176)/B176 + 1)</f>
        <v>-7.6546733695415673E-3</v>
      </c>
      <c r="L177">
        <f>LN((table_stock_prices[[#This Row],[AMZN]]-C176)/C176 + 1)</f>
        <v>-7.7703725440949794E-3</v>
      </c>
      <c r="M177">
        <f>LN((table_stock_prices[[#This Row],[FB]]-D176)/D176 + 1)</f>
        <v>-2.0211649155335461E-2</v>
      </c>
      <c r="N177">
        <f>LN((table_stock_prices[[#This Row],[GOOG]]-E176)/E176 + 1)</f>
        <v>-2.5308568978969822E-2</v>
      </c>
      <c r="O177">
        <f>LN((table_stock_prices[[#This Row],[MSFT]]-F176)/F176 + 1)</f>
        <v>-5.8365924444513141E-3</v>
      </c>
      <c r="P177">
        <f>LN((table_stock_prices[[#This Row],[NDX]]-G176)/G176 + 1)</f>
        <v>-8.8957193343248715E-3</v>
      </c>
      <c r="Q177">
        <f>LN((table_stock_prices[[#This Row],[NFLX]]-H176)/H176 + 1)</f>
        <v>-9.682328685372367E-3</v>
      </c>
      <c r="R177">
        <f>LN((table_stock_prices[[#This Row],[NVDA]]-I176)/I176 + 1)</f>
        <v>-1.063860398464295E-2</v>
      </c>
      <c r="S177">
        <f>LN((table_stock_prices[[#This Row],[SPX]]-J176)/J176 + 1)</f>
        <v>1.0148833501624158E-3</v>
      </c>
      <c r="T177">
        <f>YEAR(table_stock_prices[[#This Row],[date]])</f>
        <v>2021</v>
      </c>
    </row>
    <row r="178" spans="1:20" x14ac:dyDescent="0.25">
      <c r="A178" s="1">
        <v>44270</v>
      </c>
      <c r="B178">
        <v>123.99</v>
      </c>
      <c r="C178">
        <v>154.084</v>
      </c>
      <c r="D178">
        <v>273.75</v>
      </c>
      <c r="E178">
        <v>103.3245</v>
      </c>
      <c r="F178">
        <v>234.81</v>
      </c>
      <c r="G178">
        <v>13082.5</v>
      </c>
      <c r="H178">
        <v>520.25</v>
      </c>
      <c r="I178">
        <v>131.91249999999999</v>
      </c>
      <c r="J178">
        <v>3968.94</v>
      </c>
      <c r="K178">
        <f>LN((table_stock_prices[[#This Row],[AAPL]]-B177)/B177 + 1)</f>
        <v>2.4162468441238195E-2</v>
      </c>
      <c r="L178">
        <f>LN((table_stock_prices[[#This Row],[AMZN]]-C177)/C177 + 1)</f>
        <v>-2.5311259192753685E-3</v>
      </c>
      <c r="M178">
        <f>LN((table_stock_prices[[#This Row],[FB]]-D177)/D177 + 1)</f>
        <v>1.9736876033183921E-2</v>
      </c>
      <c r="N178">
        <f>LN((table_stock_prices[[#This Row],[GOOG]]-E177)/E177 + 1)</f>
        <v>2.2140252970485261E-3</v>
      </c>
      <c r="O178">
        <f>LN((table_stock_prices[[#This Row],[MSFT]]-F177)/F177 + 1)</f>
        <v>-3.9952450287103793E-3</v>
      </c>
      <c r="P178">
        <f>LN((table_stock_prices[[#This Row],[NDX]]-G177)/G177 + 1)</f>
        <v>1.1160847295326778E-2</v>
      </c>
      <c r="Q178">
        <f>LN((table_stock_prices[[#This Row],[NFLX]]-H177)/H177 + 1)</f>
        <v>4.2956137209990948E-3</v>
      </c>
      <c r="R178">
        <f>LN((table_stock_prices[[#This Row],[NVDA]]-I177)/I177 + 1)</f>
        <v>2.5743102567951391E-2</v>
      </c>
      <c r="S178">
        <f>LN((table_stock_prices[[#This Row],[SPX]]-J177)/J177 + 1)</f>
        <v>6.4709765908568051E-3</v>
      </c>
      <c r="T178">
        <f>YEAR(table_stock_prices[[#This Row],[date]])</f>
        <v>2021</v>
      </c>
    </row>
    <row r="179" spans="1:20" x14ac:dyDescent="0.25">
      <c r="A179" s="1">
        <v>44271</v>
      </c>
      <c r="B179">
        <v>125.57</v>
      </c>
      <c r="C179">
        <v>154.59299999999999</v>
      </c>
      <c r="D179">
        <v>279.27999999999997</v>
      </c>
      <c r="E179">
        <v>104.626</v>
      </c>
      <c r="F179">
        <v>237.71</v>
      </c>
      <c r="G179">
        <v>13152.3</v>
      </c>
      <c r="H179">
        <v>524.03</v>
      </c>
      <c r="I179">
        <v>132.91249999999999</v>
      </c>
      <c r="J179">
        <v>3962.71</v>
      </c>
      <c r="K179">
        <f>LN((table_stock_prices[[#This Row],[AAPL]]-B178)/B178 + 1)</f>
        <v>1.266245480912186E-2</v>
      </c>
      <c r="L179">
        <f>LN((table_stock_prices[[#This Row],[AMZN]]-C178)/C178 + 1)</f>
        <v>3.2979487382820295E-3</v>
      </c>
      <c r="M179">
        <f>LN((table_stock_prices[[#This Row],[FB]]-D178)/D178 + 1)</f>
        <v>1.9999581666070007E-2</v>
      </c>
      <c r="N179">
        <f>LN((table_stock_prices[[#This Row],[GOOG]]-E178)/E178 + 1)</f>
        <v>1.2517565422844152E-2</v>
      </c>
      <c r="O179">
        <f>LN((table_stock_prices[[#This Row],[MSFT]]-F178)/F178 + 1)</f>
        <v>1.2274766832308631E-2</v>
      </c>
      <c r="P179">
        <f>LN((table_stock_prices[[#This Row],[NDX]]-G178)/G178 + 1)</f>
        <v>5.3211890084273296E-3</v>
      </c>
      <c r="Q179">
        <f>LN((table_stock_prices[[#This Row],[NFLX]]-H178)/H178 + 1)</f>
        <v>7.2394693168672019E-3</v>
      </c>
      <c r="R179">
        <f>LN((table_stock_prices[[#This Row],[NVDA]]-I178)/I178 + 1)</f>
        <v>7.5521929799959725E-3</v>
      </c>
      <c r="S179">
        <f>LN((table_stock_prices[[#This Row],[SPX]]-J178)/J178 + 1)</f>
        <v>-1.5709218841469892E-3</v>
      </c>
      <c r="T179">
        <f>YEAR(table_stock_prices[[#This Row],[date]])</f>
        <v>2021</v>
      </c>
    </row>
    <row r="180" spans="1:20" x14ac:dyDescent="0.25">
      <c r="A180" s="1">
        <v>44272</v>
      </c>
      <c r="B180">
        <v>124.76</v>
      </c>
      <c r="C180">
        <v>156.78649999999999</v>
      </c>
      <c r="D180">
        <v>284.01</v>
      </c>
      <c r="E180">
        <v>104.554</v>
      </c>
      <c r="F180">
        <v>237.04</v>
      </c>
      <c r="G180">
        <v>13202.4</v>
      </c>
      <c r="H180">
        <v>524.44000000000005</v>
      </c>
      <c r="I180">
        <v>133.41249999999999</v>
      </c>
      <c r="J180">
        <v>3974.12</v>
      </c>
      <c r="K180">
        <f>LN((table_stock_prices[[#This Row],[AAPL]]-B179)/B179 + 1)</f>
        <v>-6.4714802612699032E-3</v>
      </c>
      <c r="L180">
        <f>LN((table_stock_prices[[#This Row],[AMZN]]-C179)/C179 + 1)</f>
        <v>1.4089150279870099E-2</v>
      </c>
      <c r="M180">
        <f>LN((table_stock_prices[[#This Row],[FB]]-D179)/D179 + 1)</f>
        <v>1.6794586012128951E-2</v>
      </c>
      <c r="N180">
        <f>LN((table_stock_prices[[#This Row],[GOOG]]-E179)/E179 + 1)</f>
        <v>-6.8840236010504448E-4</v>
      </c>
      <c r="O180">
        <f>LN((table_stock_prices[[#This Row],[MSFT]]-F179)/F179 + 1)</f>
        <v>-2.8225400518554584E-3</v>
      </c>
      <c r="P180">
        <f>LN((table_stock_prices[[#This Row],[NDX]]-G179)/G179 + 1)</f>
        <v>3.8019829745678017E-3</v>
      </c>
      <c r="Q180">
        <f>LN((table_stock_prices[[#This Row],[NFLX]]-H179)/H179 + 1)</f>
        <v>7.8209204059010741E-4</v>
      </c>
      <c r="R180">
        <f>LN((table_stock_prices[[#This Row],[NVDA]]-I179)/I179 + 1)</f>
        <v>3.7548152628787803E-3</v>
      </c>
      <c r="S180">
        <f>LN((table_stock_prices[[#This Row],[SPX]]-J179)/J179 + 1)</f>
        <v>2.8752053049775832E-3</v>
      </c>
      <c r="T180">
        <f>YEAR(table_stock_prices[[#This Row],[date]])</f>
        <v>2021</v>
      </c>
    </row>
    <row r="181" spans="1:20" x14ac:dyDescent="0.25">
      <c r="A181" s="1">
        <v>44273</v>
      </c>
      <c r="B181">
        <v>120.53</v>
      </c>
      <c r="C181">
        <v>151.39949999999999</v>
      </c>
      <c r="D181">
        <v>278.62</v>
      </c>
      <c r="E181">
        <v>101.81099</v>
      </c>
      <c r="F181">
        <v>230.72</v>
      </c>
      <c r="G181">
        <v>12789.1</v>
      </c>
      <c r="H181">
        <v>504.79</v>
      </c>
      <c r="I181">
        <v>127.22499999999999</v>
      </c>
      <c r="J181">
        <v>3915.46</v>
      </c>
      <c r="K181">
        <f>LN((table_stock_prices[[#This Row],[AAPL]]-B180)/B180 + 1)</f>
        <v>-3.4493207139350342E-2</v>
      </c>
      <c r="L181">
        <f>LN((table_stock_prices[[#This Row],[AMZN]]-C180)/C180 + 1)</f>
        <v>-3.4962968782990184E-2</v>
      </c>
      <c r="M181">
        <f>LN((table_stock_prices[[#This Row],[FB]]-D180)/D180 + 1)</f>
        <v>-1.9160602530830656E-2</v>
      </c>
      <c r="N181">
        <f>LN((table_stock_prices[[#This Row],[GOOG]]-E180)/E180 + 1)</f>
        <v>-2.658562928139438E-2</v>
      </c>
      <c r="O181">
        <f>LN((table_stock_prices[[#This Row],[MSFT]]-F180)/F180 + 1)</f>
        <v>-2.7024049168725462E-2</v>
      </c>
      <c r="P181">
        <f>LN((table_stock_prices[[#This Row],[NDX]]-G180)/G180 + 1)</f>
        <v>-3.180538560696599E-2</v>
      </c>
      <c r="Q181">
        <f>LN((table_stock_prices[[#This Row],[NFLX]]-H180)/H180 + 1)</f>
        <v>-3.8188525426088492E-2</v>
      </c>
      <c r="R181">
        <f>LN((table_stock_prices[[#This Row],[NVDA]]-I180)/I180 + 1)</f>
        <v>-4.7488659765187041E-2</v>
      </c>
      <c r="S181">
        <f>LN((table_stock_prices[[#This Row],[SPX]]-J180)/J180 + 1)</f>
        <v>-1.4870520601810135E-2</v>
      </c>
      <c r="T181">
        <f>YEAR(table_stock_prices[[#This Row],[date]])</f>
        <v>2021</v>
      </c>
    </row>
    <row r="182" spans="1:20" x14ac:dyDescent="0.25">
      <c r="A182" s="1">
        <v>44274</v>
      </c>
      <c r="B182">
        <v>119.99</v>
      </c>
      <c r="C182">
        <v>153.74799999999999</v>
      </c>
      <c r="D182">
        <v>290.11</v>
      </c>
      <c r="E182">
        <v>102.15999600000001</v>
      </c>
      <c r="F182">
        <v>230.35</v>
      </c>
      <c r="G182">
        <v>12867</v>
      </c>
      <c r="H182">
        <v>512.17999999999995</v>
      </c>
      <c r="I182">
        <v>128.45750000000001</v>
      </c>
      <c r="J182">
        <v>3913.1</v>
      </c>
      <c r="K182">
        <f>LN((table_stock_prices[[#This Row],[AAPL]]-B181)/B181 + 1)</f>
        <v>-4.4902786239547051E-3</v>
      </c>
      <c r="L182">
        <f>LN((table_stock_prices[[#This Row],[AMZN]]-C181)/C181 + 1)</f>
        <v>1.5392859983952002E-2</v>
      </c>
      <c r="M182">
        <f>LN((table_stock_prices[[#This Row],[FB]]-D181)/D181 + 1)</f>
        <v>4.0411315127285616E-2</v>
      </c>
      <c r="N182">
        <f>LN((table_stock_prices[[#This Row],[GOOG]]-E181)/E181 + 1)</f>
        <v>3.4221175025104951E-3</v>
      </c>
      <c r="O182">
        <f>LN((table_stock_prices[[#This Row],[MSFT]]-F181)/F181 + 1)</f>
        <v>-1.6049627146583368E-3</v>
      </c>
      <c r="P182">
        <f>LN((table_stock_prices[[#This Row],[NDX]]-G181)/G181 + 1)</f>
        <v>6.0726485625982657E-3</v>
      </c>
      <c r="Q182">
        <f>LN((table_stock_prices[[#This Row],[NFLX]]-H181)/H181 + 1)</f>
        <v>1.4533624550779436E-2</v>
      </c>
      <c r="R182">
        <f>LN((table_stock_prices[[#This Row],[NVDA]]-I181)/I181 + 1)</f>
        <v>9.6409378544624665E-3</v>
      </c>
      <c r="S182">
        <f>LN((table_stock_prices[[#This Row],[SPX]]-J181)/J181 + 1)</f>
        <v>-6.0292060646939332E-4</v>
      </c>
      <c r="T182">
        <f>YEAR(table_stock_prices[[#This Row],[date]])</f>
        <v>2021</v>
      </c>
    </row>
    <row r="183" spans="1:20" x14ac:dyDescent="0.25">
      <c r="A183" s="1">
        <v>44277</v>
      </c>
      <c r="B183">
        <v>123.39</v>
      </c>
      <c r="C183">
        <v>155.54349999999999</v>
      </c>
      <c r="D183">
        <v>293.54000000000002</v>
      </c>
      <c r="E183">
        <v>101.9295</v>
      </c>
      <c r="F183">
        <v>235.99</v>
      </c>
      <c r="G183">
        <v>13086.5</v>
      </c>
      <c r="H183">
        <v>523.11</v>
      </c>
      <c r="I183">
        <v>131.86250000000001</v>
      </c>
      <c r="J183">
        <v>3940.59</v>
      </c>
      <c r="K183">
        <f>LN((table_stock_prices[[#This Row],[AAPL]]-B182)/B182 + 1)</f>
        <v>2.7941664934144878E-2</v>
      </c>
      <c r="L183">
        <f>LN((table_stock_prices[[#This Row],[AMZN]]-C182)/C182 + 1)</f>
        <v>1.1610536791910922E-2</v>
      </c>
      <c r="M183">
        <f>LN((table_stock_prices[[#This Row],[FB]]-D182)/D182 + 1)</f>
        <v>1.1753754777688264E-2</v>
      </c>
      <c r="N183">
        <f>LN((table_stock_prices[[#This Row],[GOOG]]-E182)/E182 + 1)</f>
        <v>-2.2587747289103668E-3</v>
      </c>
      <c r="O183">
        <f>LN((table_stock_prices[[#This Row],[MSFT]]-F182)/F182 + 1)</f>
        <v>2.4189539864572236E-2</v>
      </c>
      <c r="P183">
        <f>LN((table_stock_prices[[#This Row],[NDX]]-G182)/G182 + 1)</f>
        <v>1.6915270287491645E-2</v>
      </c>
      <c r="Q183">
        <f>LN((table_stock_prices[[#This Row],[NFLX]]-H182)/H182 + 1)</f>
        <v>2.1115641241619878E-2</v>
      </c>
      <c r="R183">
        <f>LN((table_stock_prices[[#This Row],[NVDA]]-I182)/I182 + 1)</f>
        <v>2.6161602678568454E-2</v>
      </c>
      <c r="S183">
        <f>LN((table_stock_prices[[#This Row],[SPX]]-J182)/J182 + 1)</f>
        <v>7.0005595506540804E-3</v>
      </c>
      <c r="T183">
        <f>YEAR(table_stock_prices[[#This Row],[date]])</f>
        <v>2021</v>
      </c>
    </row>
    <row r="184" spans="1:20" x14ac:dyDescent="0.25">
      <c r="A184" s="1">
        <v>44278</v>
      </c>
      <c r="B184">
        <v>122.54</v>
      </c>
      <c r="C184">
        <v>156.875</v>
      </c>
      <c r="D184">
        <v>290.63</v>
      </c>
      <c r="E184">
        <v>102.64799499999999</v>
      </c>
      <c r="F184">
        <v>237.58</v>
      </c>
      <c r="G184">
        <v>13017.8</v>
      </c>
      <c r="H184">
        <v>535.09</v>
      </c>
      <c r="I184">
        <v>130.70750000000001</v>
      </c>
      <c r="J184">
        <v>3910.52</v>
      </c>
      <c r="K184">
        <f>LN((table_stock_prices[[#This Row],[AAPL]]-B183)/B183 + 1)</f>
        <v>-6.9125636129339007E-3</v>
      </c>
      <c r="L184">
        <f>LN((table_stock_prices[[#This Row],[AMZN]]-C183)/C183 + 1)</f>
        <v>8.5238746221979484E-3</v>
      </c>
      <c r="M184">
        <f>LN((table_stock_prices[[#This Row],[FB]]-D183)/D183 + 1)</f>
        <v>-9.9629356883490696E-3</v>
      </c>
      <c r="N184">
        <f>LN((table_stock_prices[[#This Row],[GOOG]]-E183)/E183 + 1)</f>
        <v>7.0242130414557907E-3</v>
      </c>
      <c r="O184">
        <f>LN((table_stock_prices[[#This Row],[MSFT]]-F183)/F183 + 1)</f>
        <v>6.7149776148953564E-3</v>
      </c>
      <c r="P184">
        <f>LN((table_stock_prices[[#This Row],[NDX]]-G183)/G183 + 1)</f>
        <v>-5.2635128012299684E-3</v>
      </c>
      <c r="Q184">
        <f>LN((table_stock_prices[[#This Row],[NFLX]]-H183)/H183 + 1)</f>
        <v>2.2643190049439193E-2</v>
      </c>
      <c r="R184">
        <f>LN((table_stock_prices[[#This Row],[NVDA]]-I183)/I183 + 1)</f>
        <v>-8.797710703529197E-3</v>
      </c>
      <c r="S184">
        <f>LN((table_stock_prices[[#This Row],[SPX]]-J183)/J183 + 1)</f>
        <v>-7.6601008099493138E-3</v>
      </c>
      <c r="T184">
        <f>YEAR(table_stock_prices[[#This Row],[date]])</f>
        <v>2021</v>
      </c>
    </row>
    <row r="185" spans="1:20" x14ac:dyDescent="0.25">
      <c r="A185" s="1">
        <v>44279</v>
      </c>
      <c r="B185">
        <v>120.09</v>
      </c>
      <c r="C185">
        <v>154.3535</v>
      </c>
      <c r="D185">
        <v>282.14</v>
      </c>
      <c r="E185">
        <v>102.253006</v>
      </c>
      <c r="F185">
        <v>235.46</v>
      </c>
      <c r="G185">
        <v>12798.9</v>
      </c>
      <c r="H185">
        <v>520.80999999999995</v>
      </c>
      <c r="I185">
        <v>126.43</v>
      </c>
      <c r="J185">
        <v>3889.14</v>
      </c>
      <c r="K185">
        <f>LN((table_stock_prices[[#This Row],[AAPL]]-B184)/B184 + 1)</f>
        <v>-2.0196045624916545E-2</v>
      </c>
      <c r="L185">
        <f>LN((table_stock_prices[[#This Row],[AMZN]]-C184)/C184 + 1)</f>
        <v>-1.6203883458009261E-2</v>
      </c>
      <c r="M185">
        <f>LN((table_stock_prices[[#This Row],[FB]]-D184)/D184 + 1)</f>
        <v>-2.9647578848347452E-2</v>
      </c>
      <c r="N185">
        <f>LN((table_stock_prices[[#This Row],[GOOG]]-E184)/E184 + 1)</f>
        <v>-3.8554178587707631E-3</v>
      </c>
      <c r="O185">
        <f>LN((table_stock_prices[[#This Row],[MSFT]]-F184)/F184 + 1)</f>
        <v>-8.9633612113428109E-3</v>
      </c>
      <c r="P185">
        <f>LN((table_stock_prices[[#This Row],[NDX]]-G184)/G184 + 1)</f>
        <v>-1.6958421956381774E-2</v>
      </c>
      <c r="Q185">
        <f>LN((table_stock_prices[[#This Row],[NFLX]]-H184)/H184 + 1)</f>
        <v>-2.7049665108054493E-2</v>
      </c>
      <c r="R185">
        <f>LN((table_stock_prices[[#This Row],[NVDA]]-I184)/I184 + 1)</f>
        <v>-3.3273206980591656E-2</v>
      </c>
      <c r="S185">
        <f>LN((table_stock_prices[[#This Row],[SPX]]-J184)/J184 + 1)</f>
        <v>-5.4823039848238466E-3</v>
      </c>
      <c r="T185">
        <f>YEAR(table_stock_prices[[#This Row],[date]])</f>
        <v>2021</v>
      </c>
    </row>
    <row r="186" spans="1:20" x14ac:dyDescent="0.25">
      <c r="A186" s="1">
        <v>44280</v>
      </c>
      <c r="B186">
        <v>120.59</v>
      </c>
      <c r="C186">
        <v>152.31299999999999</v>
      </c>
      <c r="D186">
        <v>278.74</v>
      </c>
      <c r="E186">
        <v>102.218</v>
      </c>
      <c r="F186">
        <v>232.34</v>
      </c>
      <c r="G186">
        <v>12780.5</v>
      </c>
      <c r="H186">
        <v>502.86</v>
      </c>
      <c r="I186">
        <v>125.35250000000001</v>
      </c>
      <c r="J186">
        <v>3909.52</v>
      </c>
      <c r="K186">
        <f>LN((table_stock_prices[[#This Row],[AAPL]]-B185)/B185 + 1)</f>
        <v>4.1549004429093173E-3</v>
      </c>
      <c r="L186">
        <f>LN((table_stock_prices[[#This Row],[AMZN]]-C185)/C185 + 1)</f>
        <v>-1.3307812323340842E-2</v>
      </c>
      <c r="M186">
        <f>LN((table_stock_prices[[#This Row],[FB]]-D185)/D185 + 1)</f>
        <v>-1.2123953954992685E-2</v>
      </c>
      <c r="N186">
        <f>LN((table_stock_prices[[#This Row],[GOOG]]-E185)/E185 + 1)</f>
        <v>-3.4240551779756145E-4</v>
      </c>
      <c r="O186">
        <f>LN((table_stock_prices[[#This Row],[MSFT]]-F185)/F185 + 1)</f>
        <v>-1.3339231564721997E-2</v>
      </c>
      <c r="P186">
        <f>LN((table_stock_prices[[#This Row],[NDX]]-G185)/G185 + 1)</f>
        <v>-1.4386579179805799E-3</v>
      </c>
      <c r="Q186">
        <f>LN((table_stock_prices[[#This Row],[NFLX]]-H185)/H185 + 1)</f>
        <v>-3.5073490600026937E-2</v>
      </c>
      <c r="R186">
        <f>LN((table_stock_prices[[#This Row],[NVDA]]-I185)/I185 + 1)</f>
        <v>-8.559026762023754E-3</v>
      </c>
      <c r="S186">
        <f>LN((table_stock_prices[[#This Row],[SPX]]-J185)/J185 + 1)</f>
        <v>5.2265508159267142E-3</v>
      </c>
      <c r="T186">
        <f>YEAR(table_stock_prices[[#This Row],[date]])</f>
        <v>2021</v>
      </c>
    </row>
    <row r="187" spans="1:20" x14ac:dyDescent="0.25">
      <c r="A187" s="1">
        <v>44281</v>
      </c>
      <c r="B187">
        <v>121.21</v>
      </c>
      <c r="C187">
        <v>152.60149999999999</v>
      </c>
      <c r="D187">
        <v>283.02</v>
      </c>
      <c r="E187">
        <v>101.77750399999999</v>
      </c>
      <c r="F187">
        <v>236.48</v>
      </c>
      <c r="G187">
        <v>12979.1</v>
      </c>
      <c r="H187">
        <v>508.05</v>
      </c>
      <c r="I187">
        <v>128.39250000000001</v>
      </c>
      <c r="J187">
        <v>3974.54</v>
      </c>
      <c r="K187">
        <f>LN((table_stock_prices[[#This Row],[AAPL]]-B186)/B186 + 1)</f>
        <v>5.128216366919308E-3</v>
      </c>
      <c r="L187">
        <f>LN((table_stock_prices[[#This Row],[AMZN]]-C186)/C186 + 1)</f>
        <v>1.892334317269224E-3</v>
      </c>
      <c r="M187">
        <f>LN((table_stock_prices[[#This Row],[FB]]-D186)/D186 + 1)</f>
        <v>1.5238118832861641E-2</v>
      </c>
      <c r="N187">
        <f>LN((table_stock_prices[[#This Row],[GOOG]]-E186)/E186 + 1)</f>
        <v>-4.3186901280315325E-3</v>
      </c>
      <c r="O187">
        <f>LN((table_stock_prices[[#This Row],[MSFT]]-F186)/F186 + 1)</f>
        <v>1.7661821674508152E-2</v>
      </c>
      <c r="P187">
        <f>LN((table_stock_prices[[#This Row],[NDX]]-G186)/G186 + 1)</f>
        <v>1.5419799615021101E-2</v>
      </c>
      <c r="Q187">
        <f>LN((table_stock_prices[[#This Row],[NFLX]]-H186)/H186 + 1)</f>
        <v>1.0268066593020625E-2</v>
      </c>
      <c r="R187">
        <f>LN((table_stock_prices[[#This Row],[NVDA]]-I186)/I186 + 1)</f>
        <v>2.3962209773123626E-2</v>
      </c>
      <c r="S187">
        <f>LN((table_stock_prices[[#This Row],[SPX]]-J186)/J186 + 1)</f>
        <v>1.6494413826353246E-2</v>
      </c>
      <c r="T187">
        <f>YEAR(table_stock_prices[[#This Row],[date]])</f>
        <v>2021</v>
      </c>
    </row>
    <row r="188" spans="1:20" x14ac:dyDescent="0.25">
      <c r="A188" s="1">
        <v>44284</v>
      </c>
      <c r="B188">
        <v>121.39</v>
      </c>
      <c r="C188">
        <v>153.78649999999999</v>
      </c>
      <c r="D188">
        <v>290.82</v>
      </c>
      <c r="E188">
        <v>102.7975</v>
      </c>
      <c r="F188">
        <v>235.24</v>
      </c>
      <c r="G188">
        <v>12965.7</v>
      </c>
      <c r="H188">
        <v>513.95000000000005</v>
      </c>
      <c r="I188">
        <v>129.48249999999999</v>
      </c>
      <c r="J188">
        <v>3971.09</v>
      </c>
      <c r="K188">
        <f>LN((table_stock_prices[[#This Row],[AAPL]]-B187)/B187 + 1)</f>
        <v>1.4839244272916957E-3</v>
      </c>
      <c r="L188">
        <f>LN((table_stock_prices[[#This Row],[AMZN]]-C187)/C187 + 1)</f>
        <v>7.7353284641083304E-3</v>
      </c>
      <c r="M188">
        <f>LN((table_stock_prices[[#This Row],[FB]]-D187)/D187 + 1)</f>
        <v>2.718695256111435E-2</v>
      </c>
      <c r="N188">
        <f>LN((table_stock_prices[[#This Row],[GOOG]]-E187)/E187 + 1)</f>
        <v>9.9719362812424831E-3</v>
      </c>
      <c r="O188">
        <f>LN((table_stock_prices[[#This Row],[MSFT]]-F187)/F187 + 1)</f>
        <v>-5.2573681680816919E-3</v>
      </c>
      <c r="P188">
        <f>LN((table_stock_prices[[#This Row],[NDX]]-G187)/G187 + 1)</f>
        <v>-1.0329623810163148E-3</v>
      </c>
      <c r="Q188">
        <f>LN((table_stock_prices[[#This Row],[NFLX]]-H187)/H187 + 1)</f>
        <v>1.1546116527040672E-2</v>
      </c>
      <c r="R188">
        <f>LN((table_stock_prices[[#This Row],[NVDA]]-I187)/I187 + 1)</f>
        <v>8.4537585379759091E-3</v>
      </c>
      <c r="S188">
        <f>LN((table_stock_prices[[#This Row],[SPX]]-J187)/J187 + 1)</f>
        <v>-8.6840193082478952E-4</v>
      </c>
      <c r="T188">
        <f>YEAR(table_stock_prices[[#This Row],[date]])</f>
        <v>2021</v>
      </c>
    </row>
    <row r="189" spans="1:20" x14ac:dyDescent="0.25">
      <c r="A189" s="1">
        <v>44285</v>
      </c>
      <c r="B189">
        <v>119.9</v>
      </c>
      <c r="C189">
        <v>152.7645</v>
      </c>
      <c r="D189">
        <v>288</v>
      </c>
      <c r="E189">
        <v>102.777</v>
      </c>
      <c r="F189">
        <v>231.85</v>
      </c>
      <c r="G189">
        <v>12896.5</v>
      </c>
      <c r="H189">
        <v>513.39</v>
      </c>
      <c r="I189">
        <v>128.7175</v>
      </c>
      <c r="J189">
        <v>3958.55</v>
      </c>
      <c r="K189">
        <f>LN((table_stock_prices[[#This Row],[AAPL]]-B188)/B188 + 1)</f>
        <v>-1.2350440876243644E-2</v>
      </c>
      <c r="L189">
        <f>LN((table_stock_prices[[#This Row],[AMZN]]-C188)/C188 + 1)</f>
        <v>-6.6677569893466076E-3</v>
      </c>
      <c r="M189">
        <f>LN((table_stock_prices[[#This Row],[FB]]-D188)/D188 + 1)</f>
        <v>-9.744038949393713E-3</v>
      </c>
      <c r="N189">
        <f>LN((table_stock_prices[[#This Row],[GOOG]]-E188)/E188 + 1)</f>
        <v>-1.9944107919946737E-4</v>
      </c>
      <c r="O189">
        <f>LN((table_stock_prices[[#This Row],[MSFT]]-F188)/F188 + 1)</f>
        <v>-1.4515658754285472E-2</v>
      </c>
      <c r="P189">
        <f>LN((table_stock_prices[[#This Row],[NDX]]-G188)/G188 + 1)</f>
        <v>-5.3514523239294653E-3</v>
      </c>
      <c r="Q189">
        <f>LN((table_stock_prices[[#This Row],[NFLX]]-H188)/H188 + 1)</f>
        <v>-1.0901942014610309E-3</v>
      </c>
      <c r="R189">
        <f>LN((table_stock_prices[[#This Row],[NVDA]]-I188)/I188 + 1)</f>
        <v>-5.9256563786069354E-3</v>
      </c>
      <c r="S189">
        <f>LN((table_stock_prices[[#This Row],[SPX]]-J188)/J188 + 1)</f>
        <v>-3.1628196118815713E-3</v>
      </c>
      <c r="T189">
        <f>YEAR(table_stock_prices[[#This Row],[date]])</f>
        <v>2021</v>
      </c>
    </row>
    <row r="190" spans="1:20" x14ac:dyDescent="0.25">
      <c r="A190" s="1">
        <v>44286</v>
      </c>
      <c r="B190">
        <v>122.15</v>
      </c>
      <c r="C190">
        <v>154.70401000000001</v>
      </c>
      <c r="D190">
        <v>294.52999999999997</v>
      </c>
      <c r="E190">
        <v>103.431496</v>
      </c>
      <c r="F190">
        <v>235.77</v>
      </c>
      <c r="G190">
        <v>13091.4</v>
      </c>
      <c r="H190">
        <v>521.66</v>
      </c>
      <c r="I190">
        <v>133.48249999999999</v>
      </c>
      <c r="J190">
        <v>3972.89</v>
      </c>
      <c r="K190">
        <f>LN((table_stock_prices[[#This Row],[AAPL]]-B189)/B189 + 1)</f>
        <v>1.8591735670281013E-2</v>
      </c>
      <c r="L190">
        <f>LN((table_stock_prices[[#This Row],[AMZN]]-C189)/C189 + 1)</f>
        <v>1.2616158484030122E-2</v>
      </c>
      <c r="M190">
        <f>LN((table_stock_prices[[#This Row],[FB]]-D189)/D189 + 1)</f>
        <v>2.2420385339702753E-2</v>
      </c>
      <c r="N190">
        <f>LN((table_stock_prices[[#This Row],[GOOG]]-E189)/E189 + 1)</f>
        <v>6.3479265937273488E-3</v>
      </c>
      <c r="O190">
        <f>LN((table_stock_prices[[#This Row],[MSFT]]-F189)/F189 + 1)</f>
        <v>1.6766142708723539E-2</v>
      </c>
      <c r="P190">
        <f>LN((table_stock_prices[[#This Row],[NDX]]-G189)/G189 + 1)</f>
        <v>1.4999569349694659E-2</v>
      </c>
      <c r="Q190">
        <f>LN((table_stock_prices[[#This Row],[NFLX]]-H189)/H189 + 1)</f>
        <v>1.598024441429886E-2</v>
      </c>
      <c r="R190">
        <f>LN((table_stock_prices[[#This Row],[NVDA]]-I189)/I189 + 1)</f>
        <v>3.6350302611167451E-2</v>
      </c>
      <c r="S190">
        <f>LN((table_stock_prices[[#This Row],[SPX]]-J189)/J189 + 1)</f>
        <v>3.6159929659948988E-3</v>
      </c>
      <c r="T190">
        <f>YEAR(table_stock_prices[[#This Row],[date]])</f>
        <v>2021</v>
      </c>
    </row>
    <row r="191" spans="1:20" x14ac:dyDescent="0.25">
      <c r="A191" s="1">
        <v>44287</v>
      </c>
      <c r="B191">
        <v>123</v>
      </c>
      <c r="C191">
        <v>158.05000000000001</v>
      </c>
      <c r="D191">
        <v>298.66000000000003</v>
      </c>
      <c r="E191">
        <v>106.8875</v>
      </c>
      <c r="F191">
        <v>242.35</v>
      </c>
      <c r="G191">
        <v>13329.5</v>
      </c>
      <c r="H191">
        <v>539.41999999999996</v>
      </c>
      <c r="I191">
        <v>138.11750000000001</v>
      </c>
      <c r="J191">
        <v>4019.87</v>
      </c>
      <c r="K191">
        <f>LN((table_stock_prices[[#This Row],[AAPL]]-B190)/B190 + 1)</f>
        <v>6.9345576686680064E-3</v>
      </c>
      <c r="L191">
        <f>LN((table_stock_prices[[#This Row],[AMZN]]-C190)/C190 + 1)</f>
        <v>2.1397760280867279E-2</v>
      </c>
      <c r="M191">
        <f>LN((table_stock_prices[[#This Row],[FB]]-D190)/D190 + 1)</f>
        <v>1.392493715347388E-2</v>
      </c>
      <c r="N191">
        <f>LN((table_stock_prices[[#This Row],[GOOG]]-E190)/E190 + 1)</f>
        <v>3.2867360308342197E-2</v>
      </c>
      <c r="O191">
        <f>LN((table_stock_prices[[#This Row],[MSFT]]-F190)/F190 + 1)</f>
        <v>2.7526208745191651E-2</v>
      </c>
      <c r="P191">
        <f>LN((table_stock_prices[[#This Row],[NDX]]-G190)/G190 + 1)</f>
        <v>1.8024098035256144E-2</v>
      </c>
      <c r="Q191">
        <f>LN((table_stock_prices[[#This Row],[NFLX]]-H190)/H190 + 1)</f>
        <v>3.3478453581555795E-2</v>
      </c>
      <c r="R191">
        <f>LN((table_stock_prices[[#This Row],[NVDA]]-I190)/I190 + 1)</f>
        <v>3.4134389049816048E-2</v>
      </c>
      <c r="S191">
        <f>LN((table_stock_prices[[#This Row],[SPX]]-J190)/J190 + 1)</f>
        <v>1.1755774236888511E-2</v>
      </c>
      <c r="T191">
        <f>YEAR(table_stock_prices[[#This Row],[date]])</f>
        <v>2021</v>
      </c>
    </row>
    <row r="192" spans="1:20" x14ac:dyDescent="0.25">
      <c r="A192" s="1">
        <v>44291</v>
      </c>
      <c r="B192">
        <v>125.9</v>
      </c>
      <c r="C192">
        <v>161.3365</v>
      </c>
      <c r="D192">
        <v>308.91000000000003</v>
      </c>
      <c r="E192">
        <v>111.27750399999999</v>
      </c>
      <c r="F192">
        <v>249.07</v>
      </c>
      <c r="G192">
        <v>13598.2</v>
      </c>
      <c r="H192">
        <v>540.66999999999996</v>
      </c>
      <c r="I192">
        <v>139.875</v>
      </c>
      <c r="J192">
        <v>4077.91</v>
      </c>
      <c r="K192">
        <f>LN((table_stock_prices[[#This Row],[AAPL]]-B191)/B191 + 1)</f>
        <v>2.330358567788408E-2</v>
      </c>
      <c r="L192">
        <f>LN((table_stock_prices[[#This Row],[AMZN]]-C191)/C191 + 1)</f>
        <v>2.0580807293440081E-2</v>
      </c>
      <c r="M192">
        <f>LN((table_stock_prices[[#This Row],[FB]]-D191)/D191 + 1)</f>
        <v>3.3744169707646682E-2</v>
      </c>
      <c r="N192">
        <f>LN((table_stock_prices[[#This Row],[GOOG]]-E191)/E191 + 1)</f>
        <v>4.0250237975017533E-2</v>
      </c>
      <c r="O192">
        <f>LN((table_stock_prices[[#This Row],[MSFT]]-F191)/F191 + 1)</f>
        <v>2.7351019163227245E-2</v>
      </c>
      <c r="P192">
        <f>LN((table_stock_prices[[#This Row],[NDX]]-G191)/G191 + 1)</f>
        <v>1.9957806931627714E-2</v>
      </c>
      <c r="Q192">
        <f>LN((table_stock_prices[[#This Row],[NFLX]]-H191)/H191 + 1)</f>
        <v>2.3146229630322153E-3</v>
      </c>
      <c r="R192">
        <f>LN((table_stock_prices[[#This Row],[NVDA]]-I191)/I191 + 1)</f>
        <v>1.2644394476830639E-2</v>
      </c>
      <c r="S192">
        <f>LN((table_stock_prices[[#This Row],[SPX]]-J191)/J191 + 1)</f>
        <v>1.4335038467166317E-2</v>
      </c>
      <c r="T192">
        <f>YEAR(table_stock_prices[[#This Row],[date]])</f>
        <v>2021</v>
      </c>
    </row>
    <row r="193" spans="1:20" x14ac:dyDescent="0.25">
      <c r="A193" s="1">
        <v>44292</v>
      </c>
      <c r="B193">
        <v>126.21</v>
      </c>
      <c r="C193">
        <v>161.19101000000001</v>
      </c>
      <c r="D193">
        <v>306.26</v>
      </c>
      <c r="E193">
        <v>111.2375</v>
      </c>
      <c r="F193">
        <v>247.86</v>
      </c>
      <c r="G193">
        <v>13578.5</v>
      </c>
      <c r="H193">
        <v>544.53</v>
      </c>
      <c r="I193">
        <v>138.61500000000001</v>
      </c>
      <c r="J193">
        <v>4073.94</v>
      </c>
      <c r="K193">
        <f>LN((table_stock_prices[[#This Row],[AAPL]]-B192)/B192 + 1)</f>
        <v>2.4592452202377092E-3</v>
      </c>
      <c r="L193">
        <f>LN((table_stock_prices[[#This Row],[AMZN]]-C192)/C192 + 1)</f>
        <v>-9.0218666846960326E-4</v>
      </c>
      <c r="M193">
        <f>LN((table_stock_prices[[#This Row],[FB]]-D192)/D192 + 1)</f>
        <v>-8.6155579497076366E-3</v>
      </c>
      <c r="N193">
        <f>LN((table_stock_prices[[#This Row],[GOOG]]-E192)/E192 + 1)</f>
        <v>-3.595622741106843E-4</v>
      </c>
      <c r="O193">
        <f>LN((table_stock_prices[[#This Row],[MSFT]]-F192)/F192 + 1)</f>
        <v>-4.8699108178839228E-3</v>
      </c>
      <c r="P193">
        <f>LN((table_stock_prices[[#This Row],[NDX]]-G192)/G192 + 1)</f>
        <v>-1.4497715653863841E-3</v>
      </c>
      <c r="Q193">
        <f>LN((table_stock_prices[[#This Row],[NFLX]]-H192)/H192 + 1)</f>
        <v>7.1139260576390849E-3</v>
      </c>
      <c r="R193">
        <f>LN((table_stock_prices[[#This Row],[NVDA]]-I192)/I192 + 1)</f>
        <v>-9.0488606239758282E-3</v>
      </c>
      <c r="S193">
        <f>LN((table_stock_prices[[#This Row],[SPX]]-J192)/J192 + 1)</f>
        <v>-9.7401211108184122E-4</v>
      </c>
      <c r="T193">
        <f>YEAR(table_stock_prices[[#This Row],[date]])</f>
        <v>2021</v>
      </c>
    </row>
    <row r="194" spans="1:20" x14ac:dyDescent="0.25">
      <c r="A194" s="1">
        <v>44293</v>
      </c>
      <c r="B194">
        <v>127.9</v>
      </c>
      <c r="C194">
        <v>163.96950000000001</v>
      </c>
      <c r="D194">
        <v>313.08999999999997</v>
      </c>
      <c r="E194">
        <v>112.48399000000001</v>
      </c>
      <c r="F194">
        <v>249.9</v>
      </c>
      <c r="G194">
        <v>13616.7</v>
      </c>
      <c r="H194">
        <v>546.99</v>
      </c>
      <c r="I194">
        <v>141.435</v>
      </c>
      <c r="J194">
        <v>4079.95</v>
      </c>
      <c r="K194">
        <f>LN((table_stock_prices[[#This Row],[AAPL]]-B193)/B193 + 1)</f>
        <v>1.3301522314257911E-2</v>
      </c>
      <c r="L194">
        <f>LN((table_stock_prices[[#This Row],[AMZN]]-C193)/C193 + 1)</f>
        <v>1.709037563223699E-2</v>
      </c>
      <c r="M194">
        <f>LN((table_stock_prices[[#This Row],[FB]]-D193)/D193 + 1)</f>
        <v>2.2056274757509247E-2</v>
      </c>
      <c r="N194">
        <f>LN((table_stock_prices[[#This Row],[GOOG]]-E193)/E193 + 1)</f>
        <v>1.1143345223196124E-2</v>
      </c>
      <c r="O194">
        <f>LN((table_stock_prices[[#This Row],[MSFT]]-F193)/F193 + 1)</f>
        <v>8.1967672041784907E-3</v>
      </c>
      <c r="P194">
        <f>LN((table_stock_prices[[#This Row],[NDX]]-G193)/G193 + 1)</f>
        <v>2.8093211393018722E-3</v>
      </c>
      <c r="Q194">
        <f>LN((table_stock_prices[[#This Row],[NFLX]]-H193)/H193 + 1)</f>
        <v>4.507483445226999E-3</v>
      </c>
      <c r="R194">
        <f>LN((table_stock_prices[[#This Row],[NVDA]]-I193)/I193 + 1)</f>
        <v>2.013994157763685E-2</v>
      </c>
      <c r="S194">
        <f>LN((table_stock_prices[[#This Row],[SPX]]-J193)/J193 + 1)</f>
        <v>1.4741432833555816E-3</v>
      </c>
      <c r="T194">
        <f>YEAR(table_stock_prices[[#This Row],[date]])</f>
        <v>2021</v>
      </c>
    </row>
    <row r="195" spans="1:20" x14ac:dyDescent="0.25">
      <c r="A195" s="1">
        <v>44294</v>
      </c>
      <c r="B195">
        <v>130.36000000000001</v>
      </c>
      <c r="C195">
        <v>164.965</v>
      </c>
      <c r="D195">
        <v>313.02</v>
      </c>
      <c r="E195">
        <v>113.271996</v>
      </c>
      <c r="F195">
        <v>253.25</v>
      </c>
      <c r="G195">
        <v>13758.5</v>
      </c>
      <c r="H195">
        <v>554.58000000000004</v>
      </c>
      <c r="I195">
        <v>143.16999999999999</v>
      </c>
      <c r="J195">
        <v>4097.17</v>
      </c>
      <c r="K195">
        <f>LN((table_stock_prices[[#This Row],[AAPL]]-B194)/B194 + 1)</f>
        <v>1.9051145384563806E-2</v>
      </c>
      <c r="L195">
        <f>LN((table_stock_prices[[#This Row],[AMZN]]-C194)/C194 + 1)</f>
        <v>6.0528952687387751E-3</v>
      </c>
      <c r="M195">
        <f>LN((table_stock_prices[[#This Row],[FB]]-D194)/D194 + 1)</f>
        <v>-2.23602882214476E-4</v>
      </c>
      <c r="N195">
        <f>LN((table_stock_prices[[#This Row],[GOOG]]-E194)/E194 + 1)</f>
        <v>6.9810702632640623E-3</v>
      </c>
      <c r="O195">
        <f>LN((table_stock_prices[[#This Row],[MSFT]]-F194)/F194 + 1)</f>
        <v>1.3316305287886111E-2</v>
      </c>
      <c r="P195">
        <f>LN((table_stock_prices[[#This Row],[NDX]]-G194)/G194 + 1)</f>
        <v>1.0359834319769126E-2</v>
      </c>
      <c r="Q195">
        <f>LN((table_stock_prices[[#This Row],[NFLX]]-H194)/H194 + 1)</f>
        <v>1.3780549785518351E-2</v>
      </c>
      <c r="R195">
        <f>LN((table_stock_prices[[#This Row],[NVDA]]-I194)/I194 + 1)</f>
        <v>1.2192487786485654E-2</v>
      </c>
      <c r="S195">
        <f>LN((table_stock_prices[[#This Row],[SPX]]-J194)/J194 + 1)</f>
        <v>4.2117580408072355E-3</v>
      </c>
      <c r="T195">
        <f>YEAR(table_stock_prices[[#This Row],[date]])</f>
        <v>2021</v>
      </c>
    </row>
    <row r="196" spans="1:20" x14ac:dyDescent="0.25">
      <c r="A196" s="1">
        <v>44295</v>
      </c>
      <c r="B196">
        <v>132.995</v>
      </c>
      <c r="C196">
        <v>168.61</v>
      </c>
      <c r="D196">
        <v>312.45999999999998</v>
      </c>
      <c r="E196">
        <v>114.29398999999999</v>
      </c>
      <c r="F196">
        <v>255.85</v>
      </c>
      <c r="G196">
        <v>13845.1</v>
      </c>
      <c r="H196">
        <v>555.30999999999995</v>
      </c>
      <c r="I196">
        <v>144</v>
      </c>
      <c r="J196">
        <v>4128.8</v>
      </c>
      <c r="K196">
        <f>LN((table_stock_prices[[#This Row],[AAPL]]-B195)/B195 + 1)</f>
        <v>2.0011679560759037E-2</v>
      </c>
      <c r="L196">
        <f>LN((table_stock_prices[[#This Row],[AMZN]]-C195)/C195 + 1)</f>
        <v>2.1855025602316173E-2</v>
      </c>
      <c r="M196">
        <f>LN((table_stock_prices[[#This Row],[FB]]-D195)/D195 + 1)</f>
        <v>-1.7906252785992627E-3</v>
      </c>
      <c r="N196">
        <f>LN((table_stock_prices[[#This Row],[GOOG]]-E195)/E195 + 1)</f>
        <v>8.9820178215146412E-3</v>
      </c>
      <c r="O196">
        <f>LN((table_stock_prices[[#This Row],[MSFT]]-F195)/F195 + 1)</f>
        <v>1.0214192122307978E-2</v>
      </c>
      <c r="P196">
        <f>LN((table_stock_prices[[#This Row],[NDX]]-G195)/G195 + 1)</f>
        <v>6.2745644858736007E-3</v>
      </c>
      <c r="Q196">
        <f>LN((table_stock_prices[[#This Row],[NFLX]]-H195)/H195 + 1)</f>
        <v>1.3154458644834719E-3</v>
      </c>
      <c r="R196">
        <f>LN((table_stock_prices[[#This Row],[NVDA]]-I195)/I195 + 1)</f>
        <v>5.780564203764639E-3</v>
      </c>
      <c r="S196">
        <f>LN((table_stock_prices[[#This Row],[SPX]]-J195)/J195 + 1)</f>
        <v>7.6903163725556868E-3</v>
      </c>
      <c r="T196">
        <f>YEAR(table_stock_prices[[#This Row],[date]])</f>
        <v>2021</v>
      </c>
    </row>
    <row r="197" spans="1:20" x14ac:dyDescent="0.25">
      <c r="A197" s="1">
        <v>44298</v>
      </c>
      <c r="B197">
        <v>131.24</v>
      </c>
      <c r="C197">
        <v>168.96950000000001</v>
      </c>
      <c r="D197">
        <v>311.54000000000002</v>
      </c>
      <c r="E197">
        <v>112.73950000000001</v>
      </c>
      <c r="F197">
        <v>255.91</v>
      </c>
      <c r="G197">
        <v>13819.4</v>
      </c>
      <c r="H197">
        <v>552.78</v>
      </c>
      <c r="I197">
        <v>152.09</v>
      </c>
      <c r="J197">
        <v>4127.99</v>
      </c>
      <c r="K197">
        <f>LN((table_stock_prices[[#This Row],[AAPL]]-B196)/B196 + 1)</f>
        <v>-1.3283825437218838E-2</v>
      </c>
      <c r="L197">
        <f>LN((table_stock_prices[[#This Row],[AMZN]]-C196)/C196 + 1)</f>
        <v>2.1298694731243725E-3</v>
      </c>
      <c r="M197">
        <f>LN((table_stock_prices[[#This Row],[FB]]-D196)/D196 + 1)</f>
        <v>-2.9487200852971146E-3</v>
      </c>
      <c r="N197">
        <f>LN((table_stock_prices[[#This Row],[GOOG]]-E196)/E196 + 1)</f>
        <v>-1.3694140830508085E-2</v>
      </c>
      <c r="O197">
        <f>LN((table_stock_prices[[#This Row],[MSFT]]-F196)/F196 + 1)</f>
        <v>2.3448491587822789E-4</v>
      </c>
      <c r="P197">
        <f>LN((table_stock_prices[[#This Row],[NDX]]-G196)/G196 + 1)</f>
        <v>-1.8579773640011524E-3</v>
      </c>
      <c r="Q197">
        <f>LN((table_stock_prices[[#This Row],[NFLX]]-H196)/H196 + 1)</f>
        <v>-4.5664240203291172E-3</v>
      </c>
      <c r="R197">
        <f>LN((table_stock_prices[[#This Row],[NVDA]]-I196)/I196 + 1)</f>
        <v>5.4659151308276865E-2</v>
      </c>
      <c r="S197">
        <f>LN((table_stock_prices[[#This Row],[SPX]]-J196)/J196 + 1)</f>
        <v>-1.9620215667317165E-4</v>
      </c>
      <c r="T197">
        <f>YEAR(table_stock_prices[[#This Row],[date]])</f>
        <v>2021</v>
      </c>
    </row>
    <row r="198" spans="1:20" x14ac:dyDescent="0.25">
      <c r="A198" s="1">
        <v>44299</v>
      </c>
      <c r="B198">
        <v>134.43</v>
      </c>
      <c r="C198">
        <v>170</v>
      </c>
      <c r="D198">
        <v>309.76</v>
      </c>
      <c r="E198">
        <v>113.3635</v>
      </c>
      <c r="F198">
        <v>258.49</v>
      </c>
      <c r="G198">
        <v>13986.5</v>
      </c>
      <c r="H198">
        <v>553.73</v>
      </c>
      <c r="I198">
        <v>156.79499999999999</v>
      </c>
      <c r="J198">
        <v>4141.59</v>
      </c>
      <c r="K198">
        <f>LN((table_stock_prices[[#This Row],[AAPL]]-B197)/B197 + 1)</f>
        <v>2.4015909373260473E-2</v>
      </c>
      <c r="L198">
        <f>LN((table_stock_prices[[#This Row],[AMZN]]-C197)/C197 + 1)</f>
        <v>6.0802117872481177E-3</v>
      </c>
      <c r="M198">
        <f>LN((table_stock_prices[[#This Row],[FB]]-D197)/D197 + 1)</f>
        <v>-5.7299368102476629E-3</v>
      </c>
      <c r="N198">
        <f>LN((table_stock_prices[[#This Row],[GOOG]]-E197)/E197 + 1)</f>
        <v>5.5196223335663838E-3</v>
      </c>
      <c r="O198">
        <f>LN((table_stock_prices[[#This Row],[MSFT]]-F197)/F197 + 1)</f>
        <v>1.0031188313696083E-2</v>
      </c>
      <c r="P198">
        <f>LN((table_stock_prices[[#This Row],[NDX]]-G197)/G197 + 1)</f>
        <v>1.2019176621444031E-2</v>
      </c>
      <c r="Q198">
        <f>LN((table_stock_prices[[#This Row],[NFLX]]-H197)/H197 + 1)</f>
        <v>1.7171109767115233E-3</v>
      </c>
      <c r="R198">
        <f>LN((table_stock_prices[[#This Row],[NVDA]]-I197)/I197 + 1)</f>
        <v>3.0466768768502676E-2</v>
      </c>
      <c r="S198">
        <f>LN((table_stock_prices[[#This Row],[SPX]]-J197)/J197 + 1)</f>
        <v>3.289166381145364E-3</v>
      </c>
      <c r="T198">
        <f>YEAR(table_stock_prices[[#This Row],[date]])</f>
        <v>2021</v>
      </c>
    </row>
    <row r="199" spans="1:20" x14ac:dyDescent="0.25">
      <c r="A199" s="1">
        <v>44300</v>
      </c>
      <c r="B199">
        <v>132.03</v>
      </c>
      <c r="C199">
        <v>166.65</v>
      </c>
      <c r="D199">
        <v>302.82</v>
      </c>
      <c r="E199">
        <v>112.74200399999999</v>
      </c>
      <c r="F199">
        <v>255.59</v>
      </c>
      <c r="G199">
        <v>13803.9</v>
      </c>
      <c r="H199">
        <v>540.02</v>
      </c>
      <c r="I199">
        <v>152.77000000000001</v>
      </c>
      <c r="J199">
        <v>4124.66</v>
      </c>
      <c r="K199">
        <f>LN((table_stock_prices[[#This Row],[AAPL]]-B198)/B198 + 1)</f>
        <v>-1.8014447975051678E-2</v>
      </c>
      <c r="L199">
        <f>LN((table_stock_prices[[#This Row],[AMZN]]-C198)/C198 + 1)</f>
        <v>-1.9902632296513022E-2</v>
      </c>
      <c r="M199">
        <f>LN((table_stock_prices[[#This Row],[FB]]-D198)/D198 + 1)</f>
        <v>-2.2659234507986212E-2</v>
      </c>
      <c r="N199">
        <f>LN((table_stock_prices[[#This Row],[GOOG]]-E198)/E198 + 1)</f>
        <v>-5.4974120861122685E-3</v>
      </c>
      <c r="O199">
        <f>LN((table_stock_prices[[#This Row],[MSFT]]-F198)/F198 + 1)</f>
        <v>-1.1282410373317397E-2</v>
      </c>
      <c r="P199">
        <f>LN((table_stock_prices[[#This Row],[NDX]]-G198)/G198 + 1)</f>
        <v>-1.3141417745911921E-2</v>
      </c>
      <c r="Q199">
        <f>LN((table_stock_prices[[#This Row],[NFLX]]-H198)/H198 + 1)</f>
        <v>-2.5071027416104258E-2</v>
      </c>
      <c r="R199">
        <f>LN((table_stock_prices[[#This Row],[NVDA]]-I198)/I198 + 1)</f>
        <v>-2.6005697275148607E-2</v>
      </c>
      <c r="S199">
        <f>LN((table_stock_prices[[#This Row],[SPX]]-J198)/J198 + 1)</f>
        <v>-4.0961799296970009E-3</v>
      </c>
      <c r="T199">
        <f>YEAR(table_stock_prices[[#This Row],[date]])</f>
        <v>2021</v>
      </c>
    </row>
    <row r="200" spans="1:20" x14ac:dyDescent="0.25">
      <c r="A200" s="1">
        <v>44301</v>
      </c>
      <c r="B200">
        <v>134.5</v>
      </c>
      <c r="C200">
        <v>168.9545</v>
      </c>
      <c r="D200">
        <v>307.82</v>
      </c>
      <c r="E200">
        <v>114.83299</v>
      </c>
      <c r="F200">
        <v>259.5</v>
      </c>
      <c r="G200">
        <v>14026.2</v>
      </c>
      <c r="H200">
        <v>549.22</v>
      </c>
      <c r="I200">
        <v>161.3725</v>
      </c>
      <c r="J200">
        <v>4170.42</v>
      </c>
      <c r="K200">
        <f>LN((table_stock_prices[[#This Row],[AAPL]]-B199)/B199 + 1)</f>
        <v>1.8535029550784017E-2</v>
      </c>
      <c r="L200">
        <f>LN((table_stock_prices[[#This Row],[AMZN]]-C199)/C199 + 1)</f>
        <v>1.3733643150983929E-2</v>
      </c>
      <c r="M200">
        <f>LN((table_stock_prices[[#This Row],[FB]]-D199)/D199 + 1)</f>
        <v>1.6376626971581969E-2</v>
      </c>
      <c r="N200">
        <f>LN((table_stock_prices[[#This Row],[GOOG]]-E199)/E199 + 1)</f>
        <v>1.8376754032884128E-2</v>
      </c>
      <c r="O200">
        <f>LN((table_stock_prices[[#This Row],[MSFT]]-F199)/F199 + 1)</f>
        <v>1.5182104498585642E-2</v>
      </c>
      <c r="P200">
        <f>LN((table_stock_prices[[#This Row],[NDX]]-G199)/G199 + 1)</f>
        <v>1.5975848313414167E-2</v>
      </c>
      <c r="Q200">
        <f>LN((table_stock_prices[[#This Row],[NFLX]]-H199)/H199 + 1)</f>
        <v>1.6892913927216868E-2</v>
      </c>
      <c r="R200">
        <f>LN((table_stock_prices[[#This Row],[NVDA]]-I199)/I199 + 1)</f>
        <v>5.4781834802404991E-2</v>
      </c>
      <c r="S200">
        <f>LN((table_stock_prices[[#This Row],[SPX]]-J199)/J199 + 1)</f>
        <v>1.1033158016154329E-2</v>
      </c>
      <c r="T200">
        <f>YEAR(table_stock_prices[[#This Row],[date]])</f>
        <v>2021</v>
      </c>
    </row>
    <row r="201" spans="1:20" x14ac:dyDescent="0.25">
      <c r="A201" s="1">
        <v>44302</v>
      </c>
      <c r="B201">
        <v>134.16</v>
      </c>
      <c r="C201">
        <v>169.97200000000001</v>
      </c>
      <c r="D201">
        <v>306.18</v>
      </c>
      <c r="E201">
        <v>114.88800000000001</v>
      </c>
      <c r="F201">
        <v>260.74</v>
      </c>
      <c r="G201">
        <v>14041.9</v>
      </c>
      <c r="H201">
        <v>546.54</v>
      </c>
      <c r="I201">
        <v>159.125</v>
      </c>
      <c r="J201">
        <v>4185.47</v>
      </c>
      <c r="K201">
        <f>LN((table_stock_prices[[#This Row],[AAPL]]-B200)/B200 + 1)</f>
        <v>-2.5310815269403803E-3</v>
      </c>
      <c r="L201">
        <f>LN((table_stock_prices[[#This Row],[AMZN]]-C200)/C200 + 1)</f>
        <v>6.0042696976726657E-3</v>
      </c>
      <c r="M201">
        <f>LN((table_stock_prices[[#This Row],[FB]]-D200)/D200 + 1)</f>
        <v>-5.3420322478729011E-3</v>
      </c>
      <c r="N201">
        <f>LN((table_stock_prices[[#This Row],[GOOG]]-E200)/E200 + 1)</f>
        <v>4.7892881753205751E-4</v>
      </c>
      <c r="O201">
        <f>LN((table_stock_prices[[#This Row],[MSFT]]-F200)/F200 + 1)</f>
        <v>4.7670396286894172E-3</v>
      </c>
      <c r="P201">
        <f>LN((table_stock_prices[[#This Row],[NDX]]-G200)/G200 + 1)</f>
        <v>1.1187078311241951E-3</v>
      </c>
      <c r="Q201">
        <f>LN((table_stock_prices[[#This Row],[NFLX]]-H200)/H200 + 1)</f>
        <v>-4.891591851946475E-3</v>
      </c>
      <c r="R201">
        <f>LN((table_stock_prices[[#This Row],[NVDA]]-I200)/I200 + 1)</f>
        <v>-1.4025300302465885E-2</v>
      </c>
      <c r="S201">
        <f>LN((table_stock_prices[[#This Row],[SPX]]-J200)/J200 + 1)</f>
        <v>3.6022533265398387E-3</v>
      </c>
      <c r="T201">
        <f>YEAR(table_stock_prices[[#This Row],[date]])</f>
        <v>2021</v>
      </c>
    </row>
    <row r="202" spans="1:20" x14ac:dyDescent="0.25">
      <c r="A202" s="1">
        <v>44305</v>
      </c>
      <c r="B202">
        <v>134.84</v>
      </c>
      <c r="C202">
        <v>168.60050000000001</v>
      </c>
      <c r="D202">
        <v>302.24</v>
      </c>
      <c r="E202">
        <v>115.119995</v>
      </c>
      <c r="F202">
        <v>258.74</v>
      </c>
      <c r="G202">
        <v>13907.7</v>
      </c>
      <c r="H202">
        <v>554.44000000000005</v>
      </c>
      <c r="I202">
        <v>153.61750000000001</v>
      </c>
      <c r="J202">
        <v>4163.26</v>
      </c>
      <c r="K202">
        <f>LN((table_stock_prices[[#This Row],[AAPL]]-B201)/B201 + 1)</f>
        <v>5.0557728509065068E-3</v>
      </c>
      <c r="L202">
        <f>LN((table_stock_prices[[#This Row],[AMZN]]-C201)/C201 + 1)</f>
        <v>-8.1017064399966851E-3</v>
      </c>
      <c r="M202">
        <f>LN((table_stock_prices[[#This Row],[FB]]-D201)/D201 + 1)</f>
        <v>-1.2951760550735665E-2</v>
      </c>
      <c r="N202">
        <f>LN((table_stock_prices[[#This Row],[GOOG]]-E201)/E201 + 1)</f>
        <v>2.0172783878542942E-3</v>
      </c>
      <c r="O202">
        <f>LN((table_stock_prices[[#This Row],[MSFT]]-F201)/F201 + 1)</f>
        <v>-7.7000457448768191E-3</v>
      </c>
      <c r="P202">
        <f>LN((table_stock_prices[[#This Row],[NDX]]-G201)/G201 + 1)</f>
        <v>-9.6030734833026064E-3</v>
      </c>
      <c r="Q202">
        <f>LN((table_stock_prices[[#This Row],[NFLX]]-H201)/H201 + 1)</f>
        <v>1.4351097360378963E-2</v>
      </c>
      <c r="R202">
        <f>LN((table_stock_prices[[#This Row],[NVDA]]-I201)/I201 + 1)</f>
        <v>-3.522431036212266E-2</v>
      </c>
      <c r="S202">
        <f>LN((table_stock_prices[[#This Row],[SPX]]-J201)/J201 + 1)</f>
        <v>-5.3205822668759327E-3</v>
      </c>
      <c r="T202">
        <f>YEAR(table_stock_prices[[#This Row],[date]])</f>
        <v>2021</v>
      </c>
    </row>
    <row r="203" spans="1:20" x14ac:dyDescent="0.25">
      <c r="A203" s="1">
        <v>44306</v>
      </c>
      <c r="B203">
        <v>133.11000000000001</v>
      </c>
      <c r="C203">
        <v>166.7345</v>
      </c>
      <c r="D203">
        <v>302.64999999999998</v>
      </c>
      <c r="E203">
        <v>114.681496</v>
      </c>
      <c r="F203">
        <v>258.26</v>
      </c>
      <c r="G203">
        <v>13809.3</v>
      </c>
      <c r="H203">
        <v>549.57000000000005</v>
      </c>
      <c r="I203">
        <v>151.71250000000001</v>
      </c>
      <c r="J203">
        <v>4134.9399999999996</v>
      </c>
      <c r="K203">
        <f>LN((table_stock_prices[[#This Row],[AAPL]]-B202)/B202 + 1)</f>
        <v>-1.2913036306932081E-2</v>
      </c>
      <c r="L203">
        <f>LN((table_stock_prices[[#This Row],[AMZN]]-C202)/C202 + 1)</f>
        <v>-1.1129284210360534E-2</v>
      </c>
      <c r="M203">
        <f>LN((table_stock_prices[[#This Row],[FB]]-D202)/D202 + 1)</f>
        <v>1.3556185844967028E-3</v>
      </c>
      <c r="N203">
        <f>LN((table_stock_prices[[#This Row],[GOOG]]-E202)/E202 + 1)</f>
        <v>-3.816333221320036E-3</v>
      </c>
      <c r="O203">
        <f>LN((table_stock_prices[[#This Row],[MSFT]]-F202)/F202 + 1)</f>
        <v>-1.8568670712503898E-3</v>
      </c>
      <c r="P203">
        <f>LN((table_stock_prices[[#This Row],[NDX]]-G202)/G202 + 1)</f>
        <v>-7.1003653645197963E-3</v>
      </c>
      <c r="Q203">
        <f>LN((table_stock_prices[[#This Row],[NFLX]]-H202)/H202 + 1)</f>
        <v>-8.8224410796748261E-3</v>
      </c>
      <c r="R203">
        <f>LN((table_stock_prices[[#This Row],[NVDA]]-I202)/I202 + 1)</f>
        <v>-1.2478464082968007E-2</v>
      </c>
      <c r="S203">
        <f>LN((table_stock_prices[[#This Row],[SPX]]-J202)/J202 + 1)</f>
        <v>-6.8256031307080047E-3</v>
      </c>
      <c r="T203">
        <f>YEAR(table_stock_prices[[#This Row],[date]])</f>
        <v>2021</v>
      </c>
    </row>
    <row r="204" spans="1:20" x14ac:dyDescent="0.25">
      <c r="A204" s="1">
        <v>44307</v>
      </c>
      <c r="B204">
        <v>133.5</v>
      </c>
      <c r="C204">
        <v>168.101</v>
      </c>
      <c r="D204">
        <v>301.47000000000003</v>
      </c>
      <c r="E204">
        <v>114.66450500000001</v>
      </c>
      <c r="F204">
        <v>260.58</v>
      </c>
      <c r="G204">
        <v>13935.2</v>
      </c>
      <c r="H204">
        <v>508.9</v>
      </c>
      <c r="I204">
        <v>153.60499999999999</v>
      </c>
      <c r="J204">
        <v>4173.42</v>
      </c>
      <c r="K204">
        <f>LN((table_stock_prices[[#This Row],[AAPL]]-B203)/B203 + 1)</f>
        <v>2.9256237813762359E-3</v>
      </c>
      <c r="L204">
        <f>LN((table_stock_prices[[#This Row],[AMZN]]-C203)/C203 + 1)</f>
        <v>8.1622622848037292E-3</v>
      </c>
      <c r="M204">
        <f>LN((table_stock_prices[[#This Row],[FB]]-D203)/D203 + 1)</f>
        <v>-3.9065136087191067E-3</v>
      </c>
      <c r="N204">
        <f>LN((table_stock_prices[[#This Row],[GOOG]]-E203)/E203 + 1)</f>
        <v>-1.4816914144562027E-4</v>
      </c>
      <c r="O204">
        <f>LN((table_stock_prices[[#This Row],[MSFT]]-F203)/F203 + 1)</f>
        <v>8.9430863562799407E-3</v>
      </c>
      <c r="P204">
        <f>LN((table_stock_prices[[#This Row],[NDX]]-G203)/G203 + 1)</f>
        <v>9.0757349519031676E-3</v>
      </c>
      <c r="Q204">
        <f>LN((table_stock_prices[[#This Row],[NFLX]]-H203)/H203 + 1)</f>
        <v>-7.6884620670690684E-2</v>
      </c>
      <c r="R204">
        <f>LN((table_stock_prices[[#This Row],[NVDA]]-I203)/I203 + 1)</f>
        <v>1.2397089834617481E-2</v>
      </c>
      <c r="S204">
        <f>LN((table_stock_prices[[#This Row],[SPX]]-J203)/J203 + 1)</f>
        <v>9.2630254691135495E-3</v>
      </c>
      <c r="T204">
        <f>YEAR(table_stock_prices[[#This Row],[date]])</f>
        <v>2021</v>
      </c>
    </row>
    <row r="205" spans="1:20" x14ac:dyDescent="0.25">
      <c r="A205" s="1">
        <v>44308</v>
      </c>
      <c r="B205">
        <v>131.94</v>
      </c>
      <c r="C205">
        <v>165.452</v>
      </c>
      <c r="D205">
        <v>296.52</v>
      </c>
      <c r="E205">
        <v>113.395996</v>
      </c>
      <c r="F205">
        <v>257.17</v>
      </c>
      <c r="G205">
        <v>13762.4</v>
      </c>
      <c r="H205">
        <v>508.78</v>
      </c>
      <c r="I205">
        <v>148.5025</v>
      </c>
      <c r="J205">
        <v>4134.9799999999996</v>
      </c>
      <c r="K205">
        <f>LN((table_stock_prices[[#This Row],[AAPL]]-B204)/B204 + 1)</f>
        <v>-1.1754204045579428E-2</v>
      </c>
      <c r="L205">
        <f>LN((table_stock_prices[[#This Row],[AMZN]]-C204)/C204 + 1)</f>
        <v>-1.5883866698110424E-2</v>
      </c>
      <c r="M205">
        <f>LN((table_stock_prices[[#This Row],[FB]]-D204)/D204 + 1)</f>
        <v>-1.6555838940458169E-2</v>
      </c>
      <c r="N205">
        <f>LN((table_stock_prices[[#This Row],[GOOG]]-E204)/E204 + 1)</f>
        <v>-1.1124434755094706E-2</v>
      </c>
      <c r="O205">
        <f>LN((table_stock_prices[[#This Row],[MSFT]]-F204)/F204 + 1)</f>
        <v>-1.3172570960882771E-2</v>
      </c>
      <c r="P205">
        <f>LN((table_stock_prices[[#This Row],[NDX]]-G204)/G204 + 1)</f>
        <v>-1.2477777280422497E-2</v>
      </c>
      <c r="Q205">
        <f>LN((table_stock_prices[[#This Row],[NFLX]]-H204)/H204 + 1)</f>
        <v>-2.358305175618238E-4</v>
      </c>
      <c r="R205">
        <f>LN((table_stock_prices[[#This Row],[NVDA]]-I204)/I204 + 1)</f>
        <v>-3.3782579149215543E-2</v>
      </c>
      <c r="S205">
        <f>LN((table_stock_prices[[#This Row],[SPX]]-J204)/J204 + 1)</f>
        <v>-9.2533518567931589E-3</v>
      </c>
      <c r="T205">
        <f>YEAR(table_stock_prices[[#This Row],[date]])</f>
        <v>2021</v>
      </c>
    </row>
    <row r="206" spans="1:20" x14ac:dyDescent="0.25">
      <c r="A206" s="1">
        <v>44309</v>
      </c>
      <c r="B206">
        <v>134.32</v>
      </c>
      <c r="C206">
        <v>167.04399000000001</v>
      </c>
      <c r="D206">
        <v>301.13</v>
      </c>
      <c r="E206">
        <v>115.765</v>
      </c>
      <c r="F206">
        <v>261.14999999999998</v>
      </c>
      <c r="G206">
        <v>13941.4</v>
      </c>
      <c r="H206">
        <v>505.55</v>
      </c>
      <c r="I206">
        <v>152.6525</v>
      </c>
      <c r="J206">
        <v>4180.17</v>
      </c>
      <c r="K206">
        <f>LN((table_stock_prices[[#This Row],[AAPL]]-B205)/B205 + 1)</f>
        <v>1.7877738974560579E-2</v>
      </c>
      <c r="L206">
        <f>LN((table_stock_prices[[#This Row],[AMZN]]-C205)/C205 + 1)</f>
        <v>9.5760683645075995E-3</v>
      </c>
      <c r="M206">
        <f>LN((table_stock_prices[[#This Row],[FB]]-D205)/D205 + 1)</f>
        <v>1.5427395408830976E-2</v>
      </c>
      <c r="N206">
        <f>LN((table_stock_prices[[#This Row],[GOOG]]-E205)/E205 + 1)</f>
        <v>2.0676192174850075E-2</v>
      </c>
      <c r="O206">
        <f>LN((table_stock_prices[[#This Row],[MSFT]]-F205)/F205 + 1)</f>
        <v>1.5357610068404972E-2</v>
      </c>
      <c r="P206">
        <f>LN((table_stock_prices[[#This Row],[NDX]]-G205)/G205 + 1)</f>
        <v>1.2922594804957768E-2</v>
      </c>
      <c r="Q206">
        <f>LN((table_stock_prices[[#This Row],[NFLX]]-H205)/H205 + 1)</f>
        <v>-6.3687575398170158E-3</v>
      </c>
      <c r="R206">
        <f>LN((table_stock_prices[[#This Row],[NVDA]]-I205)/I205 + 1)</f>
        <v>2.7562303262667946E-2</v>
      </c>
      <c r="S206">
        <f>LN((table_stock_prices[[#This Row],[SPX]]-J205)/J205 + 1)</f>
        <v>1.0869423861541933E-2</v>
      </c>
      <c r="T206">
        <f>YEAR(table_stock_prices[[#This Row],[date]])</f>
        <v>2021</v>
      </c>
    </row>
    <row r="207" spans="1:20" x14ac:dyDescent="0.25">
      <c r="A207" s="1">
        <v>44312</v>
      </c>
      <c r="B207">
        <v>134.72</v>
      </c>
      <c r="C207">
        <v>170.45</v>
      </c>
      <c r="D207">
        <v>303.04000000000002</v>
      </c>
      <c r="E207">
        <v>116.337</v>
      </c>
      <c r="F207">
        <v>261.55</v>
      </c>
      <c r="G207">
        <v>14026.2</v>
      </c>
      <c r="H207">
        <v>510.3</v>
      </c>
      <c r="I207">
        <v>154.78</v>
      </c>
      <c r="J207">
        <v>4187.62</v>
      </c>
      <c r="K207">
        <f>LN((table_stock_prices[[#This Row],[AAPL]]-B206)/B206 + 1)</f>
        <v>2.9735377247313631E-3</v>
      </c>
      <c r="L207">
        <f>LN((table_stock_prices[[#This Row],[AMZN]]-C206)/C206 + 1)</f>
        <v>2.0184807680662963E-2</v>
      </c>
      <c r="M207">
        <f>LN((table_stock_prices[[#This Row],[FB]]-D206)/D206 + 1)</f>
        <v>6.3227448003634699E-3</v>
      </c>
      <c r="N207">
        <f>LN((table_stock_prices[[#This Row],[GOOG]]-E206)/E206 + 1)</f>
        <v>4.9288774590961733E-3</v>
      </c>
      <c r="O207">
        <f>LN((table_stock_prices[[#This Row],[MSFT]]-F206)/F206 + 1)</f>
        <v>1.5305149343124748E-3</v>
      </c>
      <c r="P207">
        <f>LN((table_stock_prices[[#This Row],[NDX]]-G206)/G206 + 1)</f>
        <v>6.0641785402600693E-3</v>
      </c>
      <c r="Q207">
        <f>LN((table_stock_prices[[#This Row],[NFLX]]-H206)/H206 + 1)</f>
        <v>9.3518425325177026E-3</v>
      </c>
      <c r="R207">
        <f>LN((table_stock_prices[[#This Row],[NVDA]]-I206)/I206 + 1)</f>
        <v>1.3840657461763209E-2</v>
      </c>
      <c r="S207">
        <f>LN((table_stock_prices[[#This Row],[SPX]]-J206)/J206 + 1)</f>
        <v>1.7806378908788009E-3</v>
      </c>
      <c r="T207">
        <f>YEAR(table_stock_prices[[#This Row],[date]])</f>
        <v>2021</v>
      </c>
    </row>
    <row r="208" spans="1:20" x14ac:dyDescent="0.25">
      <c r="A208" s="1">
        <v>44313</v>
      </c>
      <c r="B208">
        <v>134.38999999999999</v>
      </c>
      <c r="C208">
        <v>170.87148999999999</v>
      </c>
      <c r="D208">
        <v>303.57</v>
      </c>
      <c r="E208">
        <v>115.35599999999999</v>
      </c>
      <c r="F208">
        <v>261.97000000000003</v>
      </c>
      <c r="G208">
        <v>13960.3</v>
      </c>
      <c r="H208">
        <v>505.55</v>
      </c>
      <c r="I208">
        <v>153.8175</v>
      </c>
      <c r="J208">
        <v>4186.72</v>
      </c>
      <c r="K208">
        <f>LN((table_stock_prices[[#This Row],[AAPL]]-B207)/B207 + 1)</f>
        <v>-2.4525299350438962E-3</v>
      </c>
      <c r="L208">
        <f>LN((table_stock_prices[[#This Row],[AMZN]]-C207)/C207 + 1)</f>
        <v>2.4697549178430071E-3</v>
      </c>
      <c r="M208">
        <f>LN((table_stock_prices[[#This Row],[FB]]-D207)/D207 + 1)</f>
        <v>1.7474164120646952E-3</v>
      </c>
      <c r="N208">
        <f>LN((table_stock_prices[[#This Row],[GOOG]]-E207)/E207 + 1)</f>
        <v>-8.4681527905785831E-3</v>
      </c>
      <c r="O208">
        <f>LN((table_stock_prices[[#This Row],[MSFT]]-F207)/F207 + 1)</f>
        <v>1.604523571620534E-3</v>
      </c>
      <c r="P208">
        <f>LN((table_stock_prices[[#This Row],[NDX]]-G207)/G207 + 1)</f>
        <v>-4.7094221712431841E-3</v>
      </c>
      <c r="Q208">
        <f>LN((table_stock_prices[[#This Row],[NFLX]]-H207)/H207 + 1)</f>
        <v>-9.3518425325177269E-3</v>
      </c>
      <c r="R208">
        <f>LN((table_stock_prices[[#This Row],[NVDA]]-I207)/I207 + 1)</f>
        <v>-6.237919108452691E-3</v>
      </c>
      <c r="S208">
        <f>LN((table_stock_prices[[#This Row],[SPX]]-J207)/J207 + 1)</f>
        <v>-2.1494231269923608E-4</v>
      </c>
      <c r="T208">
        <f>YEAR(table_stock_prices[[#This Row],[date]])</f>
        <v>2021</v>
      </c>
    </row>
    <row r="209" spans="1:20" x14ac:dyDescent="0.25">
      <c r="A209" s="1">
        <v>44314</v>
      </c>
      <c r="B209">
        <v>133.58000000000001</v>
      </c>
      <c r="C209">
        <v>172.92500000000001</v>
      </c>
      <c r="D209">
        <v>307.10000000000002</v>
      </c>
      <c r="E209">
        <v>118.99550000000001</v>
      </c>
      <c r="F209">
        <v>254.56</v>
      </c>
      <c r="G209">
        <v>13901.6</v>
      </c>
      <c r="H209">
        <v>506.52</v>
      </c>
      <c r="I209">
        <v>152.76750000000001</v>
      </c>
      <c r="J209">
        <v>4183.18</v>
      </c>
      <c r="K209">
        <f>LN((table_stock_prices[[#This Row],[AAPL]]-B208)/B208 + 1)</f>
        <v>-6.0454712614826725E-3</v>
      </c>
      <c r="L209">
        <f>LN((table_stock_prices[[#This Row],[AMZN]]-C208)/C208 + 1)</f>
        <v>1.1946220984893518E-2</v>
      </c>
      <c r="M209">
        <f>LN((table_stock_prices[[#This Row],[FB]]-D208)/D208 + 1)</f>
        <v>1.1561201036998488E-2</v>
      </c>
      <c r="N209">
        <f>LN((table_stock_prices[[#This Row],[GOOG]]-E208)/E208 + 1)</f>
        <v>3.1062678398789793E-2</v>
      </c>
      <c r="O209">
        <f>LN((table_stock_prices[[#This Row],[MSFT]]-F208)/F208 + 1)</f>
        <v>-2.8693428798763861E-2</v>
      </c>
      <c r="P209">
        <f>LN((table_stock_prices[[#This Row],[NDX]]-G208)/G208 + 1)</f>
        <v>-4.213645648759339E-3</v>
      </c>
      <c r="Q209">
        <f>LN((table_stock_prices[[#This Row],[NFLX]]-H208)/H208 + 1)</f>
        <v>1.9168640449996408E-3</v>
      </c>
      <c r="R209">
        <f>LN((table_stock_prices[[#This Row],[NVDA]]-I208)/I208 + 1)</f>
        <v>-6.849676959592166E-3</v>
      </c>
      <c r="S209">
        <f>LN((table_stock_prices[[#This Row],[SPX]]-J208)/J208 + 1)</f>
        <v>-8.4588829283031668E-4</v>
      </c>
      <c r="T209">
        <f>YEAR(table_stock_prices[[#This Row],[date]])</f>
        <v>2021</v>
      </c>
    </row>
    <row r="210" spans="1:20" x14ac:dyDescent="0.25">
      <c r="A210" s="1">
        <v>44315</v>
      </c>
      <c r="B210">
        <v>133.47999999999999</v>
      </c>
      <c r="C210">
        <v>173.56549999999999</v>
      </c>
      <c r="D210">
        <v>329.51</v>
      </c>
      <c r="E210">
        <v>121.49449</v>
      </c>
      <c r="F210">
        <v>252.51</v>
      </c>
      <c r="G210">
        <v>13970.2</v>
      </c>
      <c r="H210">
        <v>509</v>
      </c>
      <c r="I210">
        <v>153.2475</v>
      </c>
      <c r="J210">
        <v>4211.47</v>
      </c>
      <c r="K210">
        <f>LN((table_stock_prices[[#This Row],[AAPL]]-B209)/B209 + 1)</f>
        <v>-7.4889541431679785E-4</v>
      </c>
      <c r="L210">
        <f>LN((table_stock_prices[[#This Row],[AMZN]]-C209)/C209 + 1)</f>
        <v>3.6970752707436486E-3</v>
      </c>
      <c r="M210">
        <f>LN((table_stock_prices[[#This Row],[FB]]-D209)/D209 + 1)</f>
        <v>7.0433275048920205E-2</v>
      </c>
      <c r="N210">
        <f>LN((table_stock_prices[[#This Row],[GOOG]]-E209)/E209 + 1)</f>
        <v>2.0783234687562296E-2</v>
      </c>
      <c r="O210">
        <f>LN((table_stock_prices[[#This Row],[MSFT]]-F209)/F209 + 1)</f>
        <v>-8.085712697882318E-3</v>
      </c>
      <c r="P210">
        <f>LN((table_stock_prices[[#This Row],[NDX]]-G209)/G209 + 1)</f>
        <v>4.9225481327534399E-3</v>
      </c>
      <c r="Q210">
        <f>LN((table_stock_prices[[#This Row],[NFLX]]-H209)/H209 + 1)</f>
        <v>4.8842069681150936E-3</v>
      </c>
      <c r="R210">
        <f>LN((table_stock_prices[[#This Row],[NVDA]]-I209)/I209 + 1)</f>
        <v>3.1371036952876543E-3</v>
      </c>
      <c r="S210">
        <f>LN((table_stock_prices[[#This Row],[SPX]]-J209)/J209 + 1)</f>
        <v>6.7400325437081072E-3</v>
      </c>
      <c r="T210">
        <f>YEAR(table_stock_prices[[#This Row],[date]])</f>
        <v>2021</v>
      </c>
    </row>
    <row r="211" spans="1:20" x14ac:dyDescent="0.25">
      <c r="A211" s="1">
        <v>44316</v>
      </c>
      <c r="B211">
        <v>131.46</v>
      </c>
      <c r="C211">
        <v>173.37100000000001</v>
      </c>
      <c r="D211">
        <v>325.08</v>
      </c>
      <c r="E211">
        <v>120.506004</v>
      </c>
      <c r="F211">
        <v>252.18</v>
      </c>
      <c r="G211">
        <v>13860.8</v>
      </c>
      <c r="H211">
        <v>513.47</v>
      </c>
      <c r="I211">
        <v>150.095</v>
      </c>
      <c r="J211">
        <v>4181.17</v>
      </c>
      <c r="K211">
        <f>LN((table_stock_prices[[#This Row],[AAPL]]-B210)/B210 + 1)</f>
        <v>-1.524903104774294E-2</v>
      </c>
      <c r="L211">
        <f>LN((table_stock_prices[[#This Row],[AMZN]]-C210)/C210 + 1)</f>
        <v>-1.1212427656176482E-3</v>
      </c>
      <c r="M211">
        <f>LN((table_stock_prices[[#This Row],[FB]]-D210)/D210 + 1)</f>
        <v>-1.3535396610692887E-2</v>
      </c>
      <c r="N211">
        <f>LN((table_stock_prices[[#This Row],[GOOG]]-E210)/E210 + 1)</f>
        <v>-8.1693345424409484E-3</v>
      </c>
      <c r="O211">
        <f>LN((table_stock_prices[[#This Row],[MSFT]]-F210)/F210 + 1)</f>
        <v>-1.3077336465140339E-3</v>
      </c>
      <c r="P211">
        <f>LN((table_stock_prices[[#This Row],[NDX]]-G210)/G210 + 1)</f>
        <v>-7.8617774049222836E-3</v>
      </c>
      <c r="Q211">
        <f>LN((table_stock_prices[[#This Row],[NFLX]]-H210)/H210 + 1)</f>
        <v>8.7435885213561389E-3</v>
      </c>
      <c r="R211">
        <f>LN((table_stock_prices[[#This Row],[NVDA]]-I210)/I210 + 1)</f>
        <v>-2.0785834510883408E-2</v>
      </c>
      <c r="S211">
        <f>LN((table_stock_prices[[#This Row],[SPX]]-J210)/J210 + 1)</f>
        <v>-7.2206437182024286E-3</v>
      </c>
      <c r="T211">
        <f>YEAR(table_stock_prices[[#This Row],[date]])</f>
        <v>2021</v>
      </c>
    </row>
    <row r="212" spans="1:20" x14ac:dyDescent="0.25">
      <c r="A212" s="1">
        <v>44319</v>
      </c>
      <c r="B212">
        <v>132.54</v>
      </c>
      <c r="C212">
        <v>169.3245</v>
      </c>
      <c r="D212">
        <v>322.58</v>
      </c>
      <c r="E212">
        <v>119.7585</v>
      </c>
      <c r="F212">
        <v>251.86</v>
      </c>
      <c r="G212">
        <v>13799.7</v>
      </c>
      <c r="H212">
        <v>509.11</v>
      </c>
      <c r="I212">
        <v>148.36750000000001</v>
      </c>
      <c r="J212">
        <v>4192.66</v>
      </c>
      <c r="K212">
        <f>LN((table_stock_prices[[#This Row],[AAPL]]-B211)/B211 + 1)</f>
        <v>8.1818638246506006E-3</v>
      </c>
      <c r="L212">
        <f>LN((table_stock_prices[[#This Row],[AMZN]]-C211)/C211 + 1)</f>
        <v>-2.36168147963925E-2</v>
      </c>
      <c r="M212">
        <f>LN((table_stock_prices[[#This Row],[FB]]-D211)/D211 + 1)</f>
        <v>-7.7201383959675197E-3</v>
      </c>
      <c r="N212">
        <f>LN((table_stock_prices[[#This Row],[GOOG]]-E211)/E211 + 1)</f>
        <v>-6.2223624327569886E-3</v>
      </c>
      <c r="O212">
        <f>LN((table_stock_prices[[#This Row],[MSFT]]-F211)/F211 + 1)</f>
        <v>-1.2697406673799784E-3</v>
      </c>
      <c r="P212">
        <f>LN((table_stock_prices[[#This Row],[NDX]]-G211)/G211 + 1)</f>
        <v>-4.4178593573127563E-3</v>
      </c>
      <c r="Q212">
        <f>LN((table_stock_prices[[#This Row],[NFLX]]-H211)/H211 + 1)</f>
        <v>-8.5275018501162186E-3</v>
      </c>
      <c r="R212">
        <f>LN((table_stock_prices[[#This Row],[NVDA]]-I211)/I211 + 1)</f>
        <v>-1.1576122905402178E-2</v>
      </c>
      <c r="S212">
        <f>LN((table_stock_prices[[#This Row],[SPX]]-J211)/J211 + 1)</f>
        <v>2.7442656970409606E-3</v>
      </c>
      <c r="T212">
        <f>YEAR(table_stock_prices[[#This Row],[date]])</f>
        <v>2021</v>
      </c>
    </row>
    <row r="213" spans="1:20" x14ac:dyDescent="0.25">
      <c r="A213" s="1">
        <v>44320</v>
      </c>
      <c r="B213">
        <v>127.85</v>
      </c>
      <c r="C213">
        <v>165.59350000000001</v>
      </c>
      <c r="D213">
        <v>318.36</v>
      </c>
      <c r="E213">
        <v>117.71250000000001</v>
      </c>
      <c r="F213">
        <v>247.79</v>
      </c>
      <c r="G213">
        <v>13544.7</v>
      </c>
      <c r="H213">
        <v>503.18</v>
      </c>
      <c r="I213">
        <v>143.51249999999999</v>
      </c>
      <c r="J213">
        <v>4164.66</v>
      </c>
      <c r="K213">
        <f>LN((table_stock_prices[[#This Row],[AAPL]]-B212)/B212 + 1)</f>
        <v>-3.6026784922885191E-2</v>
      </c>
      <c r="L213">
        <f>LN((table_stock_prices[[#This Row],[AMZN]]-C212)/C212 + 1)</f>
        <v>-2.2281002222301054E-2</v>
      </c>
      <c r="M213">
        <f>LN((table_stock_prices[[#This Row],[FB]]-D212)/D212 + 1)</f>
        <v>-1.3168349551387747E-2</v>
      </c>
      <c r="N213">
        <f>LN((table_stock_prices[[#This Row],[GOOG]]-E212)/E212 + 1)</f>
        <v>-1.7232004146651939E-2</v>
      </c>
      <c r="O213">
        <f>LN((table_stock_prices[[#This Row],[MSFT]]-F212)/F212 + 1)</f>
        <v>-1.6291764322049221E-2</v>
      </c>
      <c r="P213">
        <f>LN((table_stock_prices[[#This Row],[NDX]]-G212)/G212 + 1)</f>
        <v>-1.8651525898888171E-2</v>
      </c>
      <c r="Q213">
        <f>LN((table_stock_prices[[#This Row],[NFLX]]-H212)/H212 + 1)</f>
        <v>-1.1716144253391252E-2</v>
      </c>
      <c r="R213">
        <f>LN((table_stock_prices[[#This Row],[NVDA]]-I212)/I212 + 1)</f>
        <v>-3.3270164633339899E-2</v>
      </c>
      <c r="S213">
        <f>LN((table_stock_prices[[#This Row],[SPX]]-J212)/J212 + 1)</f>
        <v>-6.7007377404054557E-3</v>
      </c>
      <c r="T213">
        <f>YEAR(table_stock_prices[[#This Row],[date]])</f>
        <v>2021</v>
      </c>
    </row>
    <row r="214" spans="1:20" x14ac:dyDescent="0.25">
      <c r="A214" s="1">
        <v>44321</v>
      </c>
      <c r="B214">
        <v>128.1</v>
      </c>
      <c r="C214">
        <v>163.52700999999999</v>
      </c>
      <c r="D214">
        <v>315.02</v>
      </c>
      <c r="E214">
        <v>117.837</v>
      </c>
      <c r="F214">
        <v>246.47</v>
      </c>
      <c r="G214">
        <v>13503.4</v>
      </c>
      <c r="H214">
        <v>496.08</v>
      </c>
      <c r="I214">
        <v>144.58500000000001</v>
      </c>
      <c r="J214">
        <v>4167.59</v>
      </c>
      <c r="K214">
        <f>LN((table_stock_prices[[#This Row],[AAPL]]-B213)/B213 + 1)</f>
        <v>1.9535071654928678E-3</v>
      </c>
      <c r="L214">
        <f>LN((table_stock_prices[[#This Row],[AMZN]]-C213)/C213 + 1)</f>
        <v>-1.2557814502830009E-2</v>
      </c>
      <c r="M214">
        <f>LN((table_stock_prices[[#This Row],[FB]]-D213)/D213 + 1)</f>
        <v>-1.0546689064059344E-2</v>
      </c>
      <c r="N214">
        <f>LN((table_stock_prices[[#This Row],[GOOG]]-E213)/E213 + 1)</f>
        <v>1.0571027456538571E-3</v>
      </c>
      <c r="O214">
        <f>LN((table_stock_prices[[#This Row],[MSFT]]-F213)/F213 + 1)</f>
        <v>-5.3413310333767731E-3</v>
      </c>
      <c r="P214">
        <f>LN((table_stock_prices[[#This Row],[NDX]]-G213)/G213 + 1)</f>
        <v>-3.0538213106558517E-3</v>
      </c>
      <c r="Q214">
        <f>LN((table_stock_prices[[#This Row],[NFLX]]-H213)/H213 + 1)</f>
        <v>-1.4210754926749015E-2</v>
      </c>
      <c r="R214">
        <f>LN((table_stock_prices[[#This Row],[NVDA]]-I213)/I213 + 1)</f>
        <v>7.4454304841110484E-3</v>
      </c>
      <c r="S214">
        <f>LN((table_stock_prices[[#This Row],[SPX]]-J213)/J213 + 1)</f>
        <v>7.0329145687402232E-4</v>
      </c>
      <c r="T214">
        <f>YEAR(table_stock_prices[[#This Row],[date]])</f>
        <v>2021</v>
      </c>
    </row>
    <row r="215" spans="1:20" x14ac:dyDescent="0.25">
      <c r="A215" s="1">
        <v>44322</v>
      </c>
      <c r="B215">
        <v>129.74</v>
      </c>
      <c r="C215">
        <v>165.31851</v>
      </c>
      <c r="D215">
        <v>320.02</v>
      </c>
      <c r="E215">
        <v>119.067505</v>
      </c>
      <c r="F215">
        <v>249.73</v>
      </c>
      <c r="G215">
        <v>13613.7</v>
      </c>
      <c r="H215">
        <v>499.55</v>
      </c>
      <c r="I215">
        <v>145.22999999999999</v>
      </c>
      <c r="J215">
        <v>4201.62</v>
      </c>
      <c r="K215">
        <f>LN((table_stock_prices[[#This Row],[AAPL]]-B214)/B214 + 1)</f>
        <v>1.2721238882220928E-2</v>
      </c>
      <c r="L215">
        <f>LN((table_stock_prices[[#This Row],[AMZN]]-C214)/C214 + 1)</f>
        <v>1.089580130904988E-2</v>
      </c>
      <c r="M215">
        <f>LN((table_stock_prices[[#This Row],[FB]]-D214)/D214 + 1)</f>
        <v>1.5747364967139341E-2</v>
      </c>
      <c r="N215">
        <f>LN((table_stock_prices[[#This Row],[GOOG]]-E214)/E214 + 1)</f>
        <v>1.0388287601072143E-2</v>
      </c>
      <c r="O215">
        <f>LN((table_stock_prices[[#This Row],[MSFT]]-F214)/F214 + 1)</f>
        <v>1.3140052019727578E-2</v>
      </c>
      <c r="P215">
        <f>LN((table_stock_prices[[#This Row],[NDX]]-G214)/G214 + 1)</f>
        <v>8.1351330568101773E-3</v>
      </c>
      <c r="Q215">
        <f>LN((table_stock_prices[[#This Row],[NFLX]]-H214)/H214 + 1)</f>
        <v>6.9704891374051444E-3</v>
      </c>
      <c r="R215">
        <f>LN((table_stock_prices[[#This Row],[NVDA]]-I214)/I214 + 1)</f>
        <v>4.4511227156714024E-3</v>
      </c>
      <c r="S215">
        <f>LN((table_stock_prices[[#This Row],[SPX]]-J214)/J214 + 1)</f>
        <v>8.1322341159119176E-3</v>
      </c>
      <c r="T215">
        <f>YEAR(table_stock_prices[[#This Row],[date]])</f>
        <v>2021</v>
      </c>
    </row>
    <row r="216" spans="1:20" x14ac:dyDescent="0.25">
      <c r="A216" s="1">
        <v>44323</v>
      </c>
      <c r="B216">
        <v>130.21</v>
      </c>
      <c r="C216">
        <v>164.5805</v>
      </c>
      <c r="D216">
        <v>319.08</v>
      </c>
      <c r="E216">
        <v>119.934494</v>
      </c>
      <c r="F216">
        <v>252.46</v>
      </c>
      <c r="G216">
        <v>13719.6</v>
      </c>
      <c r="H216">
        <v>503.84</v>
      </c>
      <c r="I216">
        <v>148.1225</v>
      </c>
      <c r="J216">
        <v>4232.6000000000004</v>
      </c>
      <c r="K216">
        <f>LN((table_stock_prices[[#This Row],[AAPL]]-B215)/B215 + 1)</f>
        <v>3.6160839557276771E-3</v>
      </c>
      <c r="L216">
        <f>LN((table_stock_prices[[#This Row],[AMZN]]-C215)/C215 + 1)</f>
        <v>-4.4741645701356679E-3</v>
      </c>
      <c r="M216">
        <f>LN((table_stock_prices[[#This Row],[FB]]-D215)/D215 + 1)</f>
        <v>-2.9416387977998391E-3</v>
      </c>
      <c r="N216">
        <f>LN((table_stock_prices[[#This Row],[GOOG]]-E215)/E215 + 1)</f>
        <v>7.2551092172537445E-3</v>
      </c>
      <c r="O216">
        <f>LN((table_stock_prices[[#This Row],[MSFT]]-F215)/F215 + 1)</f>
        <v>1.087248608271364E-2</v>
      </c>
      <c r="P216">
        <f>LN((table_stock_prices[[#This Row],[NDX]]-G215)/G215 + 1)</f>
        <v>7.7488287100955424E-3</v>
      </c>
      <c r="Q216">
        <f>LN((table_stock_prices[[#This Row],[NFLX]]-H215)/H215 + 1)</f>
        <v>8.5510641736867669E-3</v>
      </c>
      <c r="R216">
        <f>LN((table_stock_prices[[#This Row],[NVDA]]-I215)/I215 + 1)</f>
        <v>1.9720941490123305E-2</v>
      </c>
      <c r="S216">
        <f>LN((table_stock_prices[[#This Row],[SPX]]-J215)/J215 + 1)</f>
        <v>7.3462962378118236E-3</v>
      </c>
      <c r="T216">
        <f>YEAR(table_stock_prices[[#This Row],[date]])</f>
        <v>2021</v>
      </c>
    </row>
    <row r="217" spans="1:20" x14ac:dyDescent="0.25">
      <c r="A217" s="1">
        <v>44326</v>
      </c>
      <c r="B217">
        <v>126.85</v>
      </c>
      <c r="C217">
        <v>159.52449999999999</v>
      </c>
      <c r="D217">
        <v>305.97000000000003</v>
      </c>
      <c r="E217">
        <v>117.08299</v>
      </c>
      <c r="F217">
        <v>247.18</v>
      </c>
      <c r="G217">
        <v>13359.1</v>
      </c>
      <c r="H217">
        <v>486.69</v>
      </c>
      <c r="I217">
        <v>142.6575</v>
      </c>
      <c r="J217">
        <v>4188.43</v>
      </c>
      <c r="K217">
        <f>LN((table_stock_prices[[#This Row],[AAPL]]-B216)/B216 + 1)</f>
        <v>-2.6143245695346207E-2</v>
      </c>
      <c r="L217">
        <f>LN((table_stock_prices[[#This Row],[AMZN]]-C216)/C216 + 1)</f>
        <v>-3.1202296764634759E-2</v>
      </c>
      <c r="M217">
        <f>LN((table_stock_prices[[#This Row],[FB]]-D216)/D216 + 1)</f>
        <v>-4.195479711239216E-2</v>
      </c>
      <c r="N217">
        <f>LN((table_stock_prices[[#This Row],[GOOG]]-E216)/E216 + 1)</f>
        <v>-2.4062710808956618E-2</v>
      </c>
      <c r="O217">
        <f>LN((table_stock_prices[[#This Row],[MSFT]]-F216)/F216 + 1)</f>
        <v>-2.1136004163126231E-2</v>
      </c>
      <c r="P217">
        <f>LN((table_stock_prices[[#This Row],[NDX]]-G216)/G216 + 1)</f>
        <v>-2.6627666783890554E-2</v>
      </c>
      <c r="Q217">
        <f>LN((table_stock_prices[[#This Row],[NFLX]]-H216)/H216 + 1)</f>
        <v>-3.4631387262297156E-2</v>
      </c>
      <c r="R217">
        <f>LN((table_stock_prices[[#This Row],[NVDA]]-I216)/I216 + 1)</f>
        <v>-3.759298159686722E-2</v>
      </c>
      <c r="S217">
        <f>LN((table_stock_prices[[#This Row],[SPX]]-J216)/J216 + 1)</f>
        <v>-1.0490499399026396E-2</v>
      </c>
      <c r="T217">
        <f>YEAR(table_stock_prices[[#This Row],[date]])</f>
        <v>2021</v>
      </c>
    </row>
    <row r="218" spans="1:20" x14ac:dyDescent="0.25">
      <c r="A218" s="1">
        <v>44327</v>
      </c>
      <c r="B218">
        <v>125.91</v>
      </c>
      <c r="C218">
        <v>161.19550000000001</v>
      </c>
      <c r="D218">
        <v>306.52999999999997</v>
      </c>
      <c r="E218">
        <v>115.438</v>
      </c>
      <c r="F218">
        <v>246.23</v>
      </c>
      <c r="G218">
        <v>13351.3</v>
      </c>
      <c r="H218">
        <v>495.08</v>
      </c>
      <c r="I218">
        <v>143.0625</v>
      </c>
      <c r="J218">
        <v>4152.1000000000004</v>
      </c>
      <c r="K218">
        <f>LN((table_stock_prices[[#This Row],[AAPL]]-B217)/B217 + 1)</f>
        <v>-7.4379200316816588E-3</v>
      </c>
      <c r="L218">
        <f>LN((table_stock_prices[[#This Row],[AMZN]]-C217)/C217 + 1)</f>
        <v>1.0420398605594402E-2</v>
      </c>
      <c r="M218">
        <f>LN((table_stock_prices[[#This Row],[FB]]-D217)/D217 + 1)</f>
        <v>1.8285719380836556E-3</v>
      </c>
      <c r="N218">
        <f>LN((table_stock_prices[[#This Row],[GOOG]]-E217)/E217 + 1)</f>
        <v>-1.4149410292994168E-2</v>
      </c>
      <c r="O218">
        <f>LN((table_stock_prices[[#This Row],[MSFT]]-F217)/F217 + 1)</f>
        <v>-3.8507576818855222E-3</v>
      </c>
      <c r="P218">
        <f>LN((table_stock_prices[[#This Row],[NDX]]-G217)/G217 + 1)</f>
        <v>-5.8404218744155881E-4</v>
      </c>
      <c r="Q218">
        <f>LN((table_stock_prices[[#This Row],[NFLX]]-H217)/H217 + 1)</f>
        <v>1.7091995581404326E-2</v>
      </c>
      <c r="R218">
        <f>LN((table_stock_prices[[#This Row],[NVDA]]-I217)/I217 + 1)</f>
        <v>2.8349451998168416E-3</v>
      </c>
      <c r="S218">
        <f>LN((table_stock_prices[[#This Row],[SPX]]-J217)/J217 + 1)</f>
        <v>-8.711731693215893E-3</v>
      </c>
      <c r="T218">
        <f>YEAR(table_stock_prices[[#This Row],[date]])</f>
        <v>2021</v>
      </c>
    </row>
    <row r="219" spans="1:20" x14ac:dyDescent="0.25">
      <c r="A219" s="1">
        <v>44328</v>
      </c>
      <c r="B219">
        <v>122.77</v>
      </c>
      <c r="C219">
        <v>157.59700000000001</v>
      </c>
      <c r="D219">
        <v>302.55</v>
      </c>
      <c r="E219">
        <v>111.95399999999999</v>
      </c>
      <c r="F219">
        <v>239</v>
      </c>
      <c r="G219">
        <v>13001.6</v>
      </c>
      <c r="H219">
        <v>484.98</v>
      </c>
      <c r="I219">
        <v>137.58500000000001</v>
      </c>
      <c r="J219">
        <v>4063.04</v>
      </c>
      <c r="K219">
        <f>LN((table_stock_prices[[#This Row],[AAPL]]-B218)/B218 + 1)</f>
        <v>-2.5254679820860593E-2</v>
      </c>
      <c r="L219">
        <f>LN((table_stock_prices[[#This Row],[AMZN]]-C218)/C218 + 1)</f>
        <v>-2.2576772340519313E-2</v>
      </c>
      <c r="M219">
        <f>LN((table_stock_prices[[#This Row],[FB]]-D218)/D218 + 1)</f>
        <v>-1.3069076800289642E-2</v>
      </c>
      <c r="N219">
        <f>LN((table_stock_prices[[#This Row],[GOOG]]-E218)/E218 + 1)</f>
        <v>-3.0645516655043673E-2</v>
      </c>
      <c r="O219">
        <f>LN((table_stock_prices[[#This Row],[MSFT]]-F218)/F218 + 1)</f>
        <v>-2.9802506548193289E-2</v>
      </c>
      <c r="P219">
        <f>LN((table_stock_prices[[#This Row],[NDX]]-G218)/G218 + 1)</f>
        <v>-2.6541331571184806E-2</v>
      </c>
      <c r="Q219">
        <f>LN((table_stock_prices[[#This Row],[NFLX]]-H218)/H218 + 1)</f>
        <v>-2.0611712698013551E-2</v>
      </c>
      <c r="R219">
        <f>LN((table_stock_prices[[#This Row],[NVDA]]-I218)/I218 + 1)</f>
        <v>-3.903968978364844E-2</v>
      </c>
      <c r="S219">
        <f>LN((table_stock_prices[[#This Row],[SPX]]-J218)/J218 + 1)</f>
        <v>-2.1682768452684537E-2</v>
      </c>
      <c r="T219">
        <f>YEAR(table_stock_prices[[#This Row],[date]])</f>
        <v>2021</v>
      </c>
    </row>
    <row r="220" spans="1:20" x14ac:dyDescent="0.25">
      <c r="A220" s="1">
        <v>44329</v>
      </c>
      <c r="B220">
        <v>124.97</v>
      </c>
      <c r="C220">
        <v>158.0735</v>
      </c>
      <c r="D220">
        <v>305.26</v>
      </c>
      <c r="E220">
        <v>113.098495</v>
      </c>
      <c r="F220">
        <v>243.03</v>
      </c>
      <c r="G220">
        <v>13109.1</v>
      </c>
      <c r="H220">
        <v>486.66</v>
      </c>
      <c r="I220">
        <v>136.6525</v>
      </c>
      <c r="J220">
        <v>4112.5</v>
      </c>
      <c r="K220">
        <f>LN((table_stock_prices[[#This Row],[AAPL]]-B219)/B219 + 1)</f>
        <v>1.776102230494378E-2</v>
      </c>
      <c r="L220">
        <f>LN((table_stock_prices[[#This Row],[AMZN]]-C219)/C219 + 1)</f>
        <v>3.0189730235138136E-3</v>
      </c>
      <c r="M220">
        <f>LN((table_stock_prices[[#This Row],[FB]]-D219)/D219 + 1)</f>
        <v>8.9173194186454967E-3</v>
      </c>
      <c r="N220">
        <f>LN((table_stock_prices[[#This Row],[GOOG]]-E219)/E219 + 1)</f>
        <v>1.0171003582237022E-2</v>
      </c>
      <c r="O220">
        <f>LN((table_stock_prices[[#This Row],[MSFT]]-F219)/F219 + 1)</f>
        <v>1.6721340578998951E-2</v>
      </c>
      <c r="P220">
        <f>LN((table_stock_prices[[#This Row],[NDX]]-G219)/G219 + 1)</f>
        <v>8.2342187222432216E-3</v>
      </c>
      <c r="Q220">
        <f>LN((table_stock_prices[[#This Row],[NFLX]]-H219)/H219 + 1)</f>
        <v>3.4580743365002688E-3</v>
      </c>
      <c r="R220">
        <f>LN((table_stock_prices[[#This Row],[NVDA]]-I219)/I219 + 1)</f>
        <v>-6.8007008083959281E-3</v>
      </c>
      <c r="S220">
        <f>LN((table_stock_prices[[#This Row],[SPX]]-J219)/J219 + 1)</f>
        <v>1.2099654192200689E-2</v>
      </c>
      <c r="T220">
        <f>YEAR(table_stock_prices[[#This Row],[date]])</f>
        <v>2021</v>
      </c>
    </row>
    <row r="221" spans="1:20" x14ac:dyDescent="0.25">
      <c r="A221" s="1">
        <v>44330</v>
      </c>
      <c r="B221">
        <v>127.45</v>
      </c>
      <c r="C221">
        <v>161.14499000000001</v>
      </c>
      <c r="D221">
        <v>315.94</v>
      </c>
      <c r="E221">
        <v>115.80800000000001</v>
      </c>
      <c r="F221">
        <v>248.15</v>
      </c>
      <c r="G221">
        <v>13393.1</v>
      </c>
      <c r="H221">
        <v>493.37</v>
      </c>
      <c r="I221">
        <v>142.43</v>
      </c>
      <c r="J221">
        <v>4173.8500000000004</v>
      </c>
      <c r="K221">
        <f>LN((table_stock_prices[[#This Row],[AAPL]]-B220)/B220 + 1)</f>
        <v>1.965042232443228E-2</v>
      </c>
      <c r="L221">
        <f>LN((table_stock_prices[[#This Row],[AMZN]]-C220)/C220 + 1)</f>
        <v>1.9244403997581525E-2</v>
      </c>
      <c r="M221">
        <f>LN((table_stock_prices[[#This Row],[FB]]-D220)/D220 + 1)</f>
        <v>3.4388449653975146E-2</v>
      </c>
      <c r="N221">
        <f>LN((table_stock_prices[[#This Row],[GOOG]]-E220)/E220 + 1)</f>
        <v>2.3674571155927967E-2</v>
      </c>
      <c r="O221">
        <f>LN((table_stock_prices[[#This Row],[MSFT]]-F220)/F220 + 1)</f>
        <v>2.0848509522940189E-2</v>
      </c>
      <c r="P221">
        <f>LN((table_stock_prices[[#This Row],[NDX]]-G220)/G220 + 1)</f>
        <v>2.1433003430619661E-2</v>
      </c>
      <c r="Q221">
        <f>LN((table_stock_prices[[#This Row],[NFLX]]-H220)/H220 + 1)</f>
        <v>1.3693672342151211E-2</v>
      </c>
      <c r="R221">
        <f>LN((table_stock_prices[[#This Row],[NVDA]]-I220)/I220 + 1)</f>
        <v>4.1409443825753768E-2</v>
      </c>
      <c r="S221">
        <f>LN((table_stock_prices[[#This Row],[SPX]]-J220)/J220 + 1)</f>
        <v>1.480775516646066E-2</v>
      </c>
      <c r="T221">
        <f>YEAR(table_stock_prices[[#This Row],[date]])</f>
        <v>2021</v>
      </c>
    </row>
    <row r="222" spans="1:20" x14ac:dyDescent="0.25">
      <c r="A222" s="1">
        <v>44333</v>
      </c>
      <c r="B222">
        <v>126.27</v>
      </c>
      <c r="C222">
        <v>163.51949999999999</v>
      </c>
      <c r="D222">
        <v>315.45999999999998</v>
      </c>
      <c r="E222">
        <v>116.07049600000001</v>
      </c>
      <c r="F222">
        <v>245.18</v>
      </c>
      <c r="G222">
        <v>13312.9</v>
      </c>
      <c r="H222">
        <v>488.94</v>
      </c>
      <c r="I222">
        <v>141.655</v>
      </c>
      <c r="J222">
        <v>4163.29</v>
      </c>
      <c r="K222">
        <f>LN((table_stock_prices[[#This Row],[AAPL]]-B221)/B221 + 1)</f>
        <v>-9.3016593715355075E-3</v>
      </c>
      <c r="L222">
        <f>LN((table_stock_prices[[#This Row],[AMZN]]-C221)/C221 + 1)</f>
        <v>1.462773055002224E-2</v>
      </c>
      <c r="M222">
        <f>LN((table_stock_prices[[#This Row],[FB]]-D221)/D221 + 1)</f>
        <v>-1.5204310816231855E-3</v>
      </c>
      <c r="N222">
        <f>LN((table_stock_prices[[#This Row],[GOOG]]-E221)/E221 + 1)</f>
        <v>2.2640832734324491E-3</v>
      </c>
      <c r="O222">
        <f>LN((table_stock_prices[[#This Row],[MSFT]]-F221)/F221 + 1)</f>
        <v>-1.2040767366601623E-2</v>
      </c>
      <c r="P222">
        <f>LN((table_stock_prices[[#This Row],[NDX]]-G221)/G221 + 1)</f>
        <v>-6.0061589975332133E-3</v>
      </c>
      <c r="Q222">
        <f>LN((table_stock_prices[[#This Row],[NFLX]]-H221)/H221 + 1)</f>
        <v>-9.0196170922761769E-3</v>
      </c>
      <c r="R222">
        <f>LN((table_stock_prices[[#This Row],[NVDA]]-I221)/I221 + 1)</f>
        <v>-5.4561270225538831E-3</v>
      </c>
      <c r="S222">
        <f>LN((table_stock_prices[[#This Row],[SPX]]-J221)/J221 + 1)</f>
        <v>-2.5332441694025701E-3</v>
      </c>
      <c r="T222">
        <f>YEAR(table_stock_prices[[#This Row],[date]])</f>
        <v>2021</v>
      </c>
    </row>
    <row r="223" spans="1:20" x14ac:dyDescent="0.25">
      <c r="A223" s="1">
        <v>44334</v>
      </c>
      <c r="B223">
        <v>124.85</v>
      </c>
      <c r="C223">
        <v>161.614</v>
      </c>
      <c r="D223">
        <v>309.95999999999998</v>
      </c>
      <c r="E223">
        <v>115.17149000000001</v>
      </c>
      <c r="F223">
        <v>243.08</v>
      </c>
      <c r="G223">
        <v>13217.7</v>
      </c>
      <c r="H223">
        <v>486.28</v>
      </c>
      <c r="I223">
        <v>140.1575</v>
      </c>
      <c r="J223">
        <v>4127.83</v>
      </c>
      <c r="K223">
        <f>LN((table_stock_prices[[#This Row],[AAPL]]-B222)/B222 + 1)</f>
        <v>-1.1309454724806734E-2</v>
      </c>
      <c r="L223">
        <f>LN((table_stock_prices[[#This Row],[AMZN]]-C222)/C222 + 1)</f>
        <v>-1.1721473282841179E-2</v>
      </c>
      <c r="M223">
        <f>LN((table_stock_prices[[#This Row],[FB]]-D222)/D222 + 1)</f>
        <v>-1.7588634163578594E-2</v>
      </c>
      <c r="N223">
        <f>LN((table_stock_prices[[#This Row],[GOOG]]-E222)/E222 + 1)</f>
        <v>-7.7754956607441177E-3</v>
      </c>
      <c r="O223">
        <f>LN((table_stock_prices[[#This Row],[MSFT]]-F222)/F222 + 1)</f>
        <v>-8.6020273996936375E-3</v>
      </c>
      <c r="P223">
        <f>LN((table_stock_prices[[#This Row],[NDX]]-G222)/G222 + 1)</f>
        <v>-7.1766494991000506E-3</v>
      </c>
      <c r="Q223">
        <f>LN((table_stock_prices[[#This Row],[NFLX]]-H222)/H222 + 1)</f>
        <v>-5.4551928725902346E-3</v>
      </c>
      <c r="R223">
        <f>LN((table_stock_prices[[#This Row],[NVDA]]-I222)/I222 + 1)</f>
        <v>-1.0627733652927426E-2</v>
      </c>
      <c r="S223">
        <f>LN((table_stock_prices[[#This Row],[SPX]]-J222)/J222 + 1)</f>
        <v>-8.5537819278382349E-3</v>
      </c>
      <c r="T223">
        <f>YEAR(table_stock_prices[[#This Row],[date]])</f>
        <v>2021</v>
      </c>
    </row>
    <row r="224" spans="1:20" x14ac:dyDescent="0.25">
      <c r="A224" s="1">
        <v>44335</v>
      </c>
      <c r="B224">
        <v>124.69</v>
      </c>
      <c r="C224">
        <v>161.59</v>
      </c>
      <c r="D224">
        <v>313.58999999999997</v>
      </c>
      <c r="E224">
        <v>115.4355</v>
      </c>
      <c r="F224">
        <v>243.12</v>
      </c>
      <c r="G224">
        <v>13237.9</v>
      </c>
      <c r="H224">
        <v>487.7</v>
      </c>
      <c r="I224">
        <v>140.6575</v>
      </c>
      <c r="J224">
        <v>4115.68</v>
      </c>
      <c r="K224">
        <f>LN((table_stock_prices[[#This Row],[AAPL]]-B223)/B223 + 1)</f>
        <v>-1.2823597172874428E-3</v>
      </c>
      <c r="L224">
        <f>LN((table_stock_prices[[#This Row],[AMZN]]-C223)/C223 + 1)</f>
        <v>-1.485130137257845E-4</v>
      </c>
      <c r="M224">
        <f>LN((table_stock_prices[[#This Row],[FB]]-D223)/D223 + 1)</f>
        <v>1.1643143316976034E-2</v>
      </c>
      <c r="N224">
        <f>LN((table_stock_prices[[#This Row],[GOOG]]-E223)/E223 + 1)</f>
        <v>2.2896974228236834E-3</v>
      </c>
      <c r="O224">
        <f>LN((table_stock_prices[[#This Row],[MSFT]]-F223)/F223 + 1)</f>
        <v>1.6454134138308837E-4</v>
      </c>
      <c r="P224">
        <f>LN((table_stock_prices[[#This Row],[NDX]]-G223)/G223 + 1)</f>
        <v>1.5270871895193777E-3</v>
      </c>
      <c r="Q224">
        <f>LN((table_stock_prices[[#This Row],[NFLX]]-H223)/H223 + 1)</f>
        <v>2.9158730284138297E-3</v>
      </c>
      <c r="R224">
        <f>LN((table_stock_prices[[#This Row],[NVDA]]-I223)/I223 + 1)</f>
        <v>3.5610670967233813E-3</v>
      </c>
      <c r="S224">
        <f>LN((table_stock_prices[[#This Row],[SPX]]-J223)/J223 + 1)</f>
        <v>-2.9477755951036366E-3</v>
      </c>
      <c r="T224">
        <f>YEAR(table_stock_prices[[#This Row],[date]])</f>
        <v>2021</v>
      </c>
    </row>
    <row r="225" spans="1:20" x14ac:dyDescent="0.25">
      <c r="A225" s="1">
        <v>44336</v>
      </c>
      <c r="B225">
        <v>127.31</v>
      </c>
      <c r="C225">
        <v>162.38399999999999</v>
      </c>
      <c r="D225">
        <v>318.61</v>
      </c>
      <c r="E225">
        <v>117.80450399999999</v>
      </c>
      <c r="F225">
        <v>246.48</v>
      </c>
      <c r="G225">
        <v>13494.1</v>
      </c>
      <c r="H225">
        <v>501.67</v>
      </c>
      <c r="I225">
        <v>146.125</v>
      </c>
      <c r="J225">
        <v>4159.12</v>
      </c>
      <c r="K225">
        <f>LN((table_stock_prices[[#This Row],[AAPL]]-B224)/B224 + 1)</f>
        <v>2.0794400065059167E-2</v>
      </c>
      <c r="L225">
        <f>LN((table_stock_prices[[#This Row],[AMZN]]-C224)/C224 + 1)</f>
        <v>4.9016377223058388E-3</v>
      </c>
      <c r="M225">
        <f>LN((table_stock_prices[[#This Row],[FB]]-D224)/D224 + 1)</f>
        <v>1.5881384090174196E-2</v>
      </c>
      <c r="N225">
        <f>LN((table_stock_prices[[#This Row],[GOOG]]-E224)/E224 + 1)</f>
        <v>2.0314572365146229E-2</v>
      </c>
      <c r="O225">
        <f>LN((table_stock_prices[[#This Row],[MSFT]]-F224)/F224 + 1)</f>
        <v>1.3725705679874824E-2</v>
      </c>
      <c r="P225">
        <f>LN((table_stock_prices[[#This Row],[NDX]]-G224)/G224 + 1)</f>
        <v>1.9168625221807543E-2</v>
      </c>
      <c r="Q225">
        <f>LN((table_stock_prices[[#This Row],[NFLX]]-H224)/H224 + 1)</f>
        <v>2.8242070295057233E-2</v>
      </c>
      <c r="R225">
        <f>LN((table_stock_prices[[#This Row],[NVDA]]-I224)/I224 + 1)</f>
        <v>3.8134562424495734E-2</v>
      </c>
      <c r="S225">
        <f>LN((table_stock_prices[[#This Row],[SPX]]-J224)/J224 + 1)</f>
        <v>1.0499443868610717E-2</v>
      </c>
      <c r="T225">
        <f>YEAR(table_stock_prices[[#This Row],[date]])</f>
        <v>2021</v>
      </c>
    </row>
    <row r="226" spans="1:20" x14ac:dyDescent="0.25">
      <c r="A226" s="1">
        <v>44337</v>
      </c>
      <c r="B226">
        <v>125.43</v>
      </c>
      <c r="C226">
        <v>160.154</v>
      </c>
      <c r="D226">
        <v>316.23</v>
      </c>
      <c r="E226">
        <v>117.255005</v>
      </c>
      <c r="F226">
        <v>245.17</v>
      </c>
      <c r="G226">
        <v>13411.7</v>
      </c>
      <c r="H226">
        <v>497.89</v>
      </c>
      <c r="I226">
        <v>149.91749999999999</v>
      </c>
      <c r="J226">
        <v>4155.8599999999997</v>
      </c>
      <c r="K226">
        <f>LN((table_stock_prices[[#This Row],[AAPL]]-B225)/B225 + 1)</f>
        <v>-1.487722303697063E-2</v>
      </c>
      <c r="L226">
        <f>LN((table_stock_prices[[#This Row],[AMZN]]-C225)/C225 + 1)</f>
        <v>-1.3828048378752801E-2</v>
      </c>
      <c r="M226">
        <f>LN((table_stock_prices[[#This Row],[FB]]-D225)/D225 + 1)</f>
        <v>-7.4979873676919249E-3</v>
      </c>
      <c r="N226">
        <f>LN((table_stock_prices[[#This Row],[GOOG]]-E225)/E225 + 1)</f>
        <v>-4.6754117994829338E-3</v>
      </c>
      <c r="O226">
        <f>LN((table_stock_prices[[#This Row],[MSFT]]-F225)/F225 + 1)</f>
        <v>-5.3290068143913806E-3</v>
      </c>
      <c r="P226">
        <f>LN((table_stock_prices[[#This Row],[NDX]]-G225)/G225 + 1)</f>
        <v>-6.1250925536438256E-3</v>
      </c>
      <c r="Q226">
        <f>LN((table_stock_prices[[#This Row],[NFLX]]-H225)/H225 + 1)</f>
        <v>-7.5633639189084858E-3</v>
      </c>
      <c r="R226">
        <f>LN((table_stock_prices[[#This Row],[NVDA]]-I225)/I225 + 1)</f>
        <v>2.5622722998541961E-2</v>
      </c>
      <c r="S226">
        <f>LN((table_stock_prices[[#This Row],[SPX]]-J225)/J225 + 1)</f>
        <v>-7.8412700139645676E-4</v>
      </c>
      <c r="T226">
        <f>YEAR(table_stock_prices[[#This Row],[date]])</f>
        <v>2021</v>
      </c>
    </row>
    <row r="227" spans="1:20" x14ac:dyDescent="0.25">
      <c r="A227" s="1">
        <v>44340</v>
      </c>
      <c r="B227">
        <v>127.1</v>
      </c>
      <c r="C227">
        <v>162.24950000000001</v>
      </c>
      <c r="D227">
        <v>324.63</v>
      </c>
      <c r="E227">
        <v>120.333496</v>
      </c>
      <c r="F227">
        <v>250.78</v>
      </c>
      <c r="G227">
        <v>13641.8</v>
      </c>
      <c r="H227">
        <v>502.9</v>
      </c>
      <c r="I227">
        <v>156.12</v>
      </c>
      <c r="J227">
        <v>4197.05</v>
      </c>
      <c r="K227">
        <f>LN((table_stock_prices[[#This Row],[AAPL]]-B226)/B226 + 1)</f>
        <v>1.322634415882497E-2</v>
      </c>
      <c r="L227">
        <f>LN((table_stock_prices[[#This Row],[AMZN]]-C226)/C226 + 1)</f>
        <v>1.2999421587643067E-2</v>
      </c>
      <c r="M227">
        <f>LN((table_stock_prices[[#This Row],[FB]]-D226)/D226 + 1)</f>
        <v>2.6216275316459519E-2</v>
      </c>
      <c r="N227">
        <f>LN((table_stock_prices[[#This Row],[GOOG]]-E226)/E226 + 1)</f>
        <v>2.5915928481904174E-2</v>
      </c>
      <c r="O227">
        <f>LN((table_stock_prices[[#This Row],[MSFT]]-F226)/F226 + 1)</f>
        <v>2.2624213288370842E-2</v>
      </c>
      <c r="P227">
        <f>LN((table_stock_prices[[#This Row],[NDX]]-G226)/G226 + 1)</f>
        <v>1.7011148192927553E-2</v>
      </c>
      <c r="Q227">
        <f>LN((table_stock_prices[[#This Row],[NFLX]]-H226)/H226 + 1)</f>
        <v>1.0012174085763315E-2</v>
      </c>
      <c r="R227">
        <f>LN((table_stock_prices[[#This Row],[NVDA]]-I226)/I226 + 1)</f>
        <v>4.0539799521639788E-2</v>
      </c>
      <c r="S227">
        <f>LN((table_stock_prices[[#This Row],[SPX]]-J226)/J226 + 1)</f>
        <v>9.8625111190549994E-3</v>
      </c>
      <c r="T227">
        <f>YEAR(table_stock_prices[[#This Row],[date]])</f>
        <v>2021</v>
      </c>
    </row>
    <row r="228" spans="1:20" x14ac:dyDescent="0.25">
      <c r="A228" s="1">
        <v>44341</v>
      </c>
      <c r="B228">
        <v>126.9</v>
      </c>
      <c r="C228">
        <v>162.95249999999999</v>
      </c>
      <c r="D228">
        <v>327.79</v>
      </c>
      <c r="E228">
        <v>120.45350999999999</v>
      </c>
      <c r="F228">
        <v>251.72</v>
      </c>
      <c r="G228">
        <v>13657.7</v>
      </c>
      <c r="H228">
        <v>501.34</v>
      </c>
      <c r="I228">
        <v>156.47749999999999</v>
      </c>
      <c r="J228">
        <v>4188.13</v>
      </c>
      <c r="K228">
        <f>LN((table_stock_prices[[#This Row],[AAPL]]-B227)/B227 + 1)</f>
        <v>-1.5748034750662897E-3</v>
      </c>
      <c r="L228">
        <f>LN((table_stock_prices[[#This Row],[AMZN]]-C227)/C227 + 1)</f>
        <v>4.3234733800161769E-3</v>
      </c>
      <c r="M228">
        <f>LN((table_stock_prices[[#This Row],[FB]]-D227)/D227 + 1)</f>
        <v>9.6870871863871146E-3</v>
      </c>
      <c r="N228">
        <f>LN((table_stock_prices[[#This Row],[GOOG]]-E227)/E227 + 1)</f>
        <v>9.9684789417749868E-4</v>
      </c>
      <c r="O228">
        <f>LN((table_stock_prices[[#This Row],[MSFT]]-F227)/F227 + 1)</f>
        <v>3.741297896340983E-3</v>
      </c>
      <c r="P228">
        <f>LN((table_stock_prices[[#This Row],[NDX]]-G227)/G227 + 1)</f>
        <v>1.1648566309187677E-3</v>
      </c>
      <c r="Q228">
        <f>LN((table_stock_prices[[#This Row],[NFLX]]-H227)/H227 + 1)</f>
        <v>-3.1068295523191186E-3</v>
      </c>
      <c r="R228">
        <f>LN((table_stock_prices[[#This Row],[NVDA]]-I227)/I227 + 1)</f>
        <v>2.2872873638498568E-3</v>
      </c>
      <c r="S228">
        <f>LN((table_stock_prices[[#This Row],[SPX]]-J227)/J227 + 1)</f>
        <v>-2.1275639556263349E-3</v>
      </c>
      <c r="T228">
        <f>YEAR(table_stock_prices[[#This Row],[date]])</f>
        <v>2021</v>
      </c>
    </row>
    <row r="229" spans="1:20" x14ac:dyDescent="0.25">
      <c r="A229" s="1">
        <v>44342</v>
      </c>
      <c r="B229">
        <v>126.85</v>
      </c>
      <c r="C229">
        <v>163.25800000000001</v>
      </c>
      <c r="D229">
        <v>327.66000000000003</v>
      </c>
      <c r="E229">
        <v>121.6765</v>
      </c>
      <c r="F229">
        <v>251.49</v>
      </c>
      <c r="G229">
        <v>13702.7</v>
      </c>
      <c r="H229">
        <v>502.36</v>
      </c>
      <c r="I229">
        <v>157</v>
      </c>
      <c r="J229">
        <v>4195.99</v>
      </c>
      <c r="K229">
        <f>LN((table_stock_prices[[#This Row],[AAPL]]-B228)/B228 + 1)</f>
        <v>-3.9408867505115241E-4</v>
      </c>
      <c r="L229">
        <f>LN((table_stock_prices[[#This Row],[AMZN]]-C228)/C228 + 1)</f>
        <v>1.8730242546664833E-3</v>
      </c>
      <c r="M229">
        <f>LN((table_stock_prices[[#This Row],[FB]]-D228)/D228 + 1)</f>
        <v>-3.9667404593678581E-4</v>
      </c>
      <c r="N229">
        <f>LN((table_stock_prices[[#This Row],[GOOG]]-E228)/E228 + 1)</f>
        <v>1.0102014207685727E-2</v>
      </c>
      <c r="O229">
        <f>LN((table_stock_prices[[#This Row],[MSFT]]-F228)/F228 + 1)</f>
        <v>-9.1413134085714361E-4</v>
      </c>
      <c r="P229">
        <f>LN((table_stock_prices[[#This Row],[NDX]]-G228)/G228 + 1)</f>
        <v>3.2894285592513007E-3</v>
      </c>
      <c r="Q229">
        <f>LN((table_stock_prices[[#This Row],[NFLX]]-H228)/H228 + 1)</f>
        <v>2.0324805243262284E-3</v>
      </c>
      <c r="R229">
        <f>LN((table_stock_prices[[#This Row],[NVDA]]-I228)/I228 + 1)</f>
        <v>3.3335756720438829E-3</v>
      </c>
      <c r="S229">
        <f>LN((table_stock_prices[[#This Row],[SPX]]-J228)/J228 + 1)</f>
        <v>1.8749737128450623E-3</v>
      </c>
      <c r="T229">
        <f>YEAR(table_stock_prices[[#This Row],[date]])</f>
        <v>2021</v>
      </c>
    </row>
    <row r="230" spans="1:20" x14ac:dyDescent="0.25">
      <c r="A230" s="1">
        <v>44343</v>
      </c>
      <c r="B230">
        <v>125.28</v>
      </c>
      <c r="C230">
        <v>161.50550999999999</v>
      </c>
      <c r="D230">
        <v>332.75</v>
      </c>
      <c r="E230">
        <v>120.1255</v>
      </c>
      <c r="F230">
        <v>249.31</v>
      </c>
      <c r="G230">
        <v>13657.8</v>
      </c>
      <c r="H230">
        <v>503.86</v>
      </c>
      <c r="I230">
        <v>154.88</v>
      </c>
      <c r="J230">
        <v>4200.88</v>
      </c>
      <c r="K230">
        <f>LN((table_stock_prices[[#This Row],[AAPL]]-B229)/B229 + 1)</f>
        <v>-1.2454053802797845E-2</v>
      </c>
      <c r="L230">
        <f>LN((table_stock_prices[[#This Row],[AMZN]]-C229)/C229 + 1)</f>
        <v>-1.0792511822259042E-2</v>
      </c>
      <c r="M230">
        <f>LN((table_stock_prices[[#This Row],[FB]]-D229)/D229 + 1)</f>
        <v>1.5414971883103704E-2</v>
      </c>
      <c r="N230">
        <f>LN((table_stock_prices[[#This Row],[GOOG]]-E229)/E229 + 1)</f>
        <v>-1.2828853953575468E-2</v>
      </c>
      <c r="O230">
        <f>LN((table_stock_prices[[#This Row],[MSFT]]-F229)/F229 + 1)</f>
        <v>-8.7061252783603871E-3</v>
      </c>
      <c r="P230">
        <f>LN((table_stock_prices[[#This Row],[NDX]]-G229)/G229 + 1)</f>
        <v>-3.2821067090197673E-3</v>
      </c>
      <c r="Q230">
        <f>LN((table_stock_prices[[#This Row],[NFLX]]-H229)/H229 + 1)</f>
        <v>2.9814575562719901E-3</v>
      </c>
      <c r="R230">
        <f>LN((table_stock_prices[[#This Row],[NVDA]]-I229)/I229 + 1)</f>
        <v>-1.3595181820041236E-2</v>
      </c>
      <c r="S230">
        <f>LN((table_stock_prices[[#This Row],[SPX]]-J229)/J229 + 1)</f>
        <v>1.1647198427041133E-3</v>
      </c>
      <c r="T230">
        <f>YEAR(table_stock_prices[[#This Row],[date]])</f>
        <v>2021</v>
      </c>
    </row>
    <row r="231" spans="1:20" x14ac:dyDescent="0.25">
      <c r="A231" s="1">
        <v>44344</v>
      </c>
      <c r="B231">
        <v>124.61</v>
      </c>
      <c r="C231">
        <v>161.15350000000001</v>
      </c>
      <c r="D231">
        <v>328.73</v>
      </c>
      <c r="E231">
        <v>120.578</v>
      </c>
      <c r="F231">
        <v>249.68</v>
      </c>
      <c r="G231">
        <v>13686.5</v>
      </c>
      <c r="H231">
        <v>502.81</v>
      </c>
      <c r="I231">
        <v>162.44499999999999</v>
      </c>
      <c r="J231">
        <v>4204.1099999999997</v>
      </c>
      <c r="K231">
        <f>LN((table_stock_prices[[#This Row],[AAPL]]-B230)/B230 + 1)</f>
        <v>-5.3623722877167651E-3</v>
      </c>
      <c r="L231">
        <f>LN((table_stock_prices[[#This Row],[AMZN]]-C230)/C230 + 1)</f>
        <v>-2.1819328067421897E-3</v>
      </c>
      <c r="M231">
        <f>LN((table_stock_prices[[#This Row],[FB]]-D230)/D230 + 1)</f>
        <v>-1.2154712135762817E-2</v>
      </c>
      <c r="N231">
        <f>LN((table_stock_prices[[#This Row],[GOOG]]-E230)/E230 + 1)</f>
        <v>3.7598168124125244E-3</v>
      </c>
      <c r="O231">
        <f>LN((table_stock_prices[[#This Row],[MSFT]]-F230)/F230 + 1)</f>
        <v>1.4829959230085934E-3</v>
      </c>
      <c r="P231">
        <f>LN((table_stock_prices[[#This Row],[NDX]]-G230)/G230 + 1)</f>
        <v>2.0991585477630214E-3</v>
      </c>
      <c r="Q231">
        <f>LN((table_stock_prices[[#This Row],[NFLX]]-H230)/H230 + 1)</f>
        <v>-2.0860865641744433E-3</v>
      </c>
      <c r="R231">
        <f>LN((table_stock_prices[[#This Row],[NVDA]]-I230)/I230 + 1)</f>
        <v>4.7688859412029751E-2</v>
      </c>
      <c r="S231">
        <f>LN((table_stock_prices[[#This Row],[SPX]]-J230)/J230 + 1)</f>
        <v>7.6859107720652112E-4</v>
      </c>
      <c r="T231">
        <f>YEAR(table_stock_prices[[#This Row],[date]])</f>
        <v>2021</v>
      </c>
    </row>
    <row r="232" spans="1:20" x14ac:dyDescent="0.25">
      <c r="A232" s="1">
        <v>44348</v>
      </c>
      <c r="B232">
        <v>124.28</v>
      </c>
      <c r="C232">
        <v>160.9325</v>
      </c>
      <c r="D232">
        <v>329.13</v>
      </c>
      <c r="E232">
        <v>121.4905</v>
      </c>
      <c r="F232">
        <v>247.4</v>
      </c>
      <c r="G232">
        <v>13654.6</v>
      </c>
      <c r="H232">
        <v>499.08</v>
      </c>
      <c r="I232">
        <v>162.64500000000001</v>
      </c>
      <c r="J232">
        <v>4202.04</v>
      </c>
      <c r="K232">
        <f>LN((table_stock_prices[[#This Row],[AAPL]]-B231)/B231 + 1)</f>
        <v>-2.6517754299295172E-3</v>
      </c>
      <c r="L232">
        <f>LN((table_stock_prices[[#This Row],[AMZN]]-C231)/C231 + 1)</f>
        <v>-1.3723045067629894E-3</v>
      </c>
      <c r="M232">
        <f>LN((table_stock_prices[[#This Row],[FB]]-D231)/D231 + 1)</f>
        <v>1.2160643580511391E-3</v>
      </c>
      <c r="N232">
        <f>LN((table_stock_prices[[#This Row],[GOOG]]-E231)/E231 + 1)</f>
        <v>7.5392239981369865E-3</v>
      </c>
      <c r="O232">
        <f>LN((table_stock_prices[[#This Row],[MSFT]]-F231)/F231 + 1)</f>
        <v>-9.173638004136524E-3</v>
      </c>
      <c r="P232">
        <f>LN((table_stock_prices[[#This Row],[NDX]]-G231)/G231 + 1)</f>
        <v>-2.3334843495704293E-3</v>
      </c>
      <c r="Q232">
        <f>LN((table_stock_prices[[#This Row],[NFLX]]-H231)/H231 + 1)</f>
        <v>-7.4459615992029261E-3</v>
      </c>
      <c r="R232">
        <f>LN((table_stock_prices[[#This Row],[NVDA]]-I231)/I231 + 1)</f>
        <v>1.2304286519584321E-3</v>
      </c>
      <c r="S232">
        <f>LN((table_stock_prices[[#This Row],[SPX]]-J231)/J231 + 1)</f>
        <v>-4.9249657496948439E-4</v>
      </c>
      <c r="T232">
        <f>YEAR(table_stock_prices[[#This Row],[date]])</f>
        <v>2021</v>
      </c>
    </row>
    <row r="233" spans="1:20" x14ac:dyDescent="0.25">
      <c r="A233" s="1">
        <v>44349</v>
      </c>
      <c r="B233">
        <v>125.06</v>
      </c>
      <c r="C233">
        <v>161.6995</v>
      </c>
      <c r="D233">
        <v>329.15</v>
      </c>
      <c r="E233">
        <v>121.06399999999999</v>
      </c>
      <c r="F233">
        <v>247.3</v>
      </c>
      <c r="G233">
        <v>13675.8</v>
      </c>
      <c r="H233">
        <v>499.24</v>
      </c>
      <c r="I233">
        <v>167.7825</v>
      </c>
      <c r="J233">
        <v>4208.12</v>
      </c>
      <c r="K233">
        <f>LN((table_stock_prices[[#This Row],[AAPL]]-B232)/B232 + 1)</f>
        <v>6.2565376143051375E-3</v>
      </c>
      <c r="L233">
        <f>LN((table_stock_prices[[#This Row],[AMZN]]-C232)/C232 + 1)</f>
        <v>4.7546520180600186E-3</v>
      </c>
      <c r="M233">
        <f>LN((table_stock_prices[[#This Row],[FB]]-D232)/D232 + 1)</f>
        <v>6.0764416376356445E-5</v>
      </c>
      <c r="N233">
        <f>LN((table_stock_prices[[#This Row],[GOOG]]-E232)/E232 + 1)</f>
        <v>-3.5167390385239146E-3</v>
      </c>
      <c r="O233">
        <f>LN((table_stock_prices[[#This Row],[MSFT]]-F232)/F232 + 1)</f>
        <v>-4.0428543101701521E-4</v>
      </c>
      <c r="P233">
        <f>LN((table_stock_prices[[#This Row],[NDX]]-G232)/G232 + 1)</f>
        <v>1.5513863135565144E-3</v>
      </c>
      <c r="Q233">
        <f>LN((table_stock_prices[[#This Row],[NFLX]]-H232)/H232 + 1)</f>
        <v>3.2053850743231295E-4</v>
      </c>
      <c r="R233">
        <f>LN((table_stock_prices[[#This Row],[NVDA]]-I232)/I232 + 1)</f>
        <v>3.1098586179777239E-2</v>
      </c>
      <c r="S233">
        <f>LN((table_stock_prices[[#This Row],[SPX]]-J232)/J232 + 1)</f>
        <v>1.4458704850342234E-3</v>
      </c>
      <c r="T233">
        <f>YEAR(table_stock_prices[[#This Row],[date]])</f>
        <v>2021</v>
      </c>
    </row>
    <row r="234" spans="1:20" x14ac:dyDescent="0.25">
      <c r="A234" s="1">
        <v>44350</v>
      </c>
      <c r="B234">
        <v>123.54</v>
      </c>
      <c r="C234">
        <v>159.35050000000001</v>
      </c>
      <c r="D234">
        <v>326.04000000000002</v>
      </c>
      <c r="E234">
        <v>120.23051</v>
      </c>
      <c r="F234">
        <v>245.71</v>
      </c>
      <c r="G234">
        <v>13529.7</v>
      </c>
      <c r="H234">
        <v>489.43</v>
      </c>
      <c r="I234">
        <v>169.69749999999999</v>
      </c>
      <c r="J234">
        <v>4192.8500000000004</v>
      </c>
      <c r="K234">
        <f>LN((table_stock_prices[[#This Row],[AAPL]]-B233)/B233 + 1)</f>
        <v>-1.2228631871398752E-2</v>
      </c>
      <c r="L234">
        <f>LN((table_stock_prices[[#This Row],[AMZN]]-C233)/C233 + 1)</f>
        <v>-1.4633495826810873E-2</v>
      </c>
      <c r="M234">
        <f>LN((table_stock_prices[[#This Row],[FB]]-D233)/D233 + 1)</f>
        <v>-9.4935006876288516E-3</v>
      </c>
      <c r="N234">
        <f>LN((table_stock_prices[[#This Row],[GOOG]]-E233)/E233 + 1)</f>
        <v>-6.9085145371543246E-3</v>
      </c>
      <c r="O234">
        <f>LN((table_stock_prices[[#This Row],[MSFT]]-F233)/F233 + 1)</f>
        <v>-6.4501957877612448E-3</v>
      </c>
      <c r="P234">
        <f>LN((table_stock_prices[[#This Row],[NDX]]-G233)/G233 + 1)</f>
        <v>-1.0740578523138894E-2</v>
      </c>
      <c r="Q234">
        <f>LN((table_stock_prices[[#This Row],[NFLX]]-H233)/H233 + 1)</f>
        <v>-1.9845493369952349E-2</v>
      </c>
      <c r="R234">
        <f>LN((table_stock_prices[[#This Row],[NVDA]]-I233)/I233 + 1)</f>
        <v>1.1348942479845246E-2</v>
      </c>
      <c r="S234">
        <f>LN((table_stock_prices[[#This Row],[SPX]]-J233)/J233 + 1)</f>
        <v>-3.6352984992414229E-3</v>
      </c>
      <c r="T234">
        <f>YEAR(table_stock_prices[[#This Row],[date]])</f>
        <v>2021</v>
      </c>
    </row>
    <row r="235" spans="1:20" x14ac:dyDescent="0.25">
      <c r="A235" s="1">
        <v>44351</v>
      </c>
      <c r="B235">
        <v>125.89</v>
      </c>
      <c r="C235">
        <v>160.31100000000001</v>
      </c>
      <c r="D235">
        <v>330.35</v>
      </c>
      <c r="E235">
        <v>122.58799999999999</v>
      </c>
      <c r="F235">
        <v>250.79</v>
      </c>
      <c r="G235">
        <v>13770.8</v>
      </c>
      <c r="H235">
        <v>494.74</v>
      </c>
      <c r="I235">
        <v>175.7825</v>
      </c>
      <c r="J235">
        <v>4229.8900000000003</v>
      </c>
      <c r="K235">
        <f>LN((table_stock_prices[[#This Row],[AAPL]]-B234)/B234 + 1)</f>
        <v>1.8843519510414825E-2</v>
      </c>
      <c r="L235">
        <f>LN((table_stock_prices[[#This Row],[AMZN]]-C234)/C234 + 1)</f>
        <v>6.009499990647634E-3</v>
      </c>
      <c r="M235">
        <f>LN((table_stock_prices[[#This Row],[FB]]-D234)/D234 + 1)</f>
        <v>1.3132625249637986E-2</v>
      </c>
      <c r="N235">
        <f>LN((table_stock_prices[[#This Row],[GOOG]]-E234)/E234 + 1)</f>
        <v>1.9418322581832188E-2</v>
      </c>
      <c r="O235">
        <f>LN((table_stock_prices[[#This Row],[MSFT]]-F234)/F234 + 1)</f>
        <v>2.0463956815937118E-2</v>
      </c>
      <c r="P235">
        <f>LN((table_stock_prices[[#This Row],[NDX]]-G234)/G234 + 1)</f>
        <v>1.7663139378108185E-2</v>
      </c>
      <c r="Q235">
        <f>LN((table_stock_prices[[#This Row],[NFLX]]-H234)/H234 + 1)</f>
        <v>1.0790923369706603E-2</v>
      </c>
      <c r="R235">
        <f>LN((table_stock_prices[[#This Row],[NVDA]]-I234)/I234 + 1)</f>
        <v>3.5229995106844103E-2</v>
      </c>
      <c r="S235">
        <f>LN((table_stock_prices[[#This Row],[SPX]]-J234)/J234 + 1)</f>
        <v>8.7952943520972007E-3</v>
      </c>
      <c r="T235">
        <f>YEAR(table_stock_prices[[#This Row],[date]])</f>
        <v>2021</v>
      </c>
    </row>
    <row r="236" spans="1:20" x14ac:dyDescent="0.25">
      <c r="A236" s="1">
        <v>44354</v>
      </c>
      <c r="B236">
        <v>125.9</v>
      </c>
      <c r="C236">
        <v>159.90049999999999</v>
      </c>
      <c r="D236">
        <v>336.58</v>
      </c>
      <c r="E236">
        <v>123.30450399999999</v>
      </c>
      <c r="F236">
        <v>253.81</v>
      </c>
      <c r="G236">
        <v>13802.9</v>
      </c>
      <c r="H236">
        <v>494.66</v>
      </c>
      <c r="I236">
        <v>176.19</v>
      </c>
      <c r="J236">
        <v>4226.5200000000004</v>
      </c>
      <c r="K236">
        <f>LN((table_stock_prices[[#This Row],[AAPL]]-B235)/B235 + 1)</f>
        <v>7.9431272133606942E-5</v>
      </c>
      <c r="L236">
        <f>LN((table_stock_prices[[#This Row],[AMZN]]-C235)/C235 + 1)</f>
        <v>-2.5639318068020819E-3</v>
      </c>
      <c r="M236">
        <f>LN((table_stock_prices[[#This Row],[FB]]-D235)/D235 + 1)</f>
        <v>1.8683163809032507E-2</v>
      </c>
      <c r="N236">
        <f>LN((table_stock_prices[[#This Row],[GOOG]]-E235)/E235 + 1)</f>
        <v>5.8277988653010048E-3</v>
      </c>
      <c r="O236">
        <f>LN((table_stock_prices[[#This Row],[MSFT]]-F235)/F235 + 1)</f>
        <v>1.1970020051768568E-2</v>
      </c>
      <c r="P236">
        <f>LN((table_stock_prices[[#This Row],[NDX]]-G235)/G235 + 1)</f>
        <v>2.3283066473637234E-3</v>
      </c>
      <c r="Q236">
        <f>LN((table_stock_prices[[#This Row],[NFLX]]-H235)/H235 + 1)</f>
        <v>-1.6171417055659934E-4</v>
      </c>
      <c r="R236">
        <f>LN((table_stock_prices[[#This Row],[NVDA]]-I235)/I235 + 1)</f>
        <v>2.315522843816083E-3</v>
      </c>
      <c r="S236">
        <f>LN((table_stock_prices[[#This Row],[SPX]]-J235)/J235 + 1)</f>
        <v>-7.9702856848250638E-4</v>
      </c>
      <c r="T236">
        <f>YEAR(table_stock_prices[[#This Row],[date]])</f>
        <v>2021</v>
      </c>
    </row>
    <row r="237" spans="1:20" x14ac:dyDescent="0.25">
      <c r="A237" s="1">
        <v>44355</v>
      </c>
      <c r="B237">
        <v>126.74</v>
      </c>
      <c r="C237">
        <v>163.2055</v>
      </c>
      <c r="D237">
        <v>333.68</v>
      </c>
      <c r="E237">
        <v>124.1425</v>
      </c>
      <c r="F237">
        <v>252.57</v>
      </c>
      <c r="G237">
        <v>13810.9</v>
      </c>
      <c r="H237">
        <v>492.39</v>
      </c>
      <c r="I237">
        <v>174.57</v>
      </c>
      <c r="J237">
        <v>4227.26</v>
      </c>
      <c r="K237">
        <f>LN((table_stock_prices[[#This Row],[AAPL]]-B236)/B236 + 1)</f>
        <v>6.6498028450693285E-3</v>
      </c>
      <c r="L237">
        <f>LN((table_stock_prices[[#This Row],[AMZN]]-C236)/C236 + 1)</f>
        <v>2.0458396153167382E-2</v>
      </c>
      <c r="M237">
        <f>LN((table_stock_prices[[#This Row],[FB]]-D236)/D236 + 1)</f>
        <v>-8.6534123962373945E-3</v>
      </c>
      <c r="N237">
        <f>LN((table_stock_prices[[#This Row],[GOOG]]-E236)/E236 + 1)</f>
        <v>6.7731610412712223E-3</v>
      </c>
      <c r="O237">
        <f>LN((table_stock_prices[[#This Row],[MSFT]]-F236)/F236 + 1)</f>
        <v>-4.8975175896327919E-3</v>
      </c>
      <c r="P237">
        <f>LN((table_stock_prices[[#This Row],[NDX]]-G236)/G236 + 1)</f>
        <v>5.7942045092080523E-4</v>
      </c>
      <c r="Q237">
        <f>LN((table_stock_prices[[#This Row],[NFLX]]-H236)/H236 + 1)</f>
        <v>-4.5995724674966097E-3</v>
      </c>
      <c r="R237">
        <f>LN((table_stock_prices[[#This Row],[NVDA]]-I236)/I236 + 1)</f>
        <v>-9.237150865849534E-3</v>
      </c>
      <c r="S237">
        <f>LN((table_stock_prices[[#This Row],[SPX]]-J236)/J236 + 1)</f>
        <v>1.7506961427659565E-4</v>
      </c>
      <c r="T237">
        <f>YEAR(table_stock_prices[[#This Row],[date]])</f>
        <v>2021</v>
      </c>
    </row>
    <row r="238" spans="1:20" x14ac:dyDescent="0.25">
      <c r="A238" s="1">
        <v>44356</v>
      </c>
      <c r="B238">
        <v>127.13</v>
      </c>
      <c r="C238">
        <v>164.0575</v>
      </c>
      <c r="D238">
        <v>330.25</v>
      </c>
      <c r="E238">
        <v>124.56999</v>
      </c>
      <c r="F238">
        <v>253.59</v>
      </c>
      <c r="G238">
        <v>13814.9</v>
      </c>
      <c r="H238">
        <v>485.81</v>
      </c>
      <c r="I238">
        <v>173.58250000000001</v>
      </c>
      <c r="J238">
        <v>4219.55</v>
      </c>
      <c r="K238">
        <f>LN((table_stock_prices[[#This Row],[AAPL]]-B237)/B237 + 1)</f>
        <v>3.0724410666602806E-3</v>
      </c>
      <c r="L238">
        <f>LN((table_stock_prices[[#This Row],[AMZN]]-C237)/C237 + 1)</f>
        <v>5.206833188524604E-3</v>
      </c>
      <c r="M238">
        <f>LN((table_stock_prices[[#This Row],[FB]]-D237)/D237 + 1)</f>
        <v>-1.0332506486255118E-2</v>
      </c>
      <c r="N238">
        <f>LN((table_stock_prices[[#This Row],[GOOG]]-E237)/E237 + 1)</f>
        <v>3.437627285873122E-3</v>
      </c>
      <c r="O238">
        <f>LN((table_stock_prices[[#This Row],[MSFT]]-F237)/F237 + 1)</f>
        <v>4.030351591263779E-3</v>
      </c>
      <c r="P238">
        <f>LN((table_stock_prices[[#This Row],[NDX]]-G237)/G237 + 1)</f>
        <v>2.895843760508001E-4</v>
      </c>
      <c r="Q238">
        <f>LN((table_stock_prices[[#This Row],[NFLX]]-H237)/H237 + 1)</f>
        <v>-1.3453484453024632E-2</v>
      </c>
      <c r="R238">
        <f>LN((table_stock_prices[[#This Row],[NVDA]]-I237)/I237 + 1)</f>
        <v>-5.6728166433630996E-3</v>
      </c>
      <c r="S238">
        <f>LN((table_stock_prices[[#This Row],[SPX]]-J237)/J237 + 1)</f>
        <v>-1.8255417468125729E-3</v>
      </c>
      <c r="T238">
        <f>YEAR(table_stock_prices[[#This Row],[date]])</f>
        <v>2021</v>
      </c>
    </row>
    <row r="239" spans="1:20" x14ac:dyDescent="0.25">
      <c r="A239" s="1">
        <v>44357</v>
      </c>
      <c r="B239">
        <v>126.11</v>
      </c>
      <c r="C239">
        <v>167.48249999999999</v>
      </c>
      <c r="D239">
        <v>332.46</v>
      </c>
      <c r="E239">
        <v>126.08</v>
      </c>
      <c r="F239">
        <v>257.24</v>
      </c>
      <c r="G239">
        <v>13960.3</v>
      </c>
      <c r="H239">
        <v>487.27</v>
      </c>
      <c r="I239">
        <v>174.25</v>
      </c>
      <c r="J239">
        <v>4239.18</v>
      </c>
      <c r="K239">
        <f>LN((table_stock_prices[[#This Row],[AAPL]]-B238)/B238 + 1)</f>
        <v>-8.0556429942479305E-3</v>
      </c>
      <c r="L239">
        <f>LN((table_stock_prices[[#This Row],[AMZN]]-C238)/C238 + 1)</f>
        <v>2.0661892063956626E-2</v>
      </c>
      <c r="M239">
        <f>LN((table_stock_prices[[#This Row],[FB]]-D238)/D238 + 1)</f>
        <v>6.6696087048785553E-3</v>
      </c>
      <c r="N239">
        <f>LN((table_stock_prices[[#This Row],[GOOG]]-E238)/E238 + 1)</f>
        <v>1.204889948772081E-2</v>
      </c>
      <c r="O239">
        <f>LN((table_stock_prices[[#This Row],[MSFT]]-F238)/F238 + 1)</f>
        <v>1.4290711657716349E-2</v>
      </c>
      <c r="P239">
        <f>LN((table_stock_prices[[#This Row],[NDX]]-G238)/G238 + 1)</f>
        <v>1.0469867234352439E-2</v>
      </c>
      <c r="Q239">
        <f>LN((table_stock_prices[[#This Row],[NFLX]]-H238)/H238 + 1)</f>
        <v>3.0007832769591088E-3</v>
      </c>
      <c r="R239">
        <f>LN((table_stock_prices[[#This Row],[NVDA]]-I238)/I238 + 1)</f>
        <v>3.8380589473081708E-3</v>
      </c>
      <c r="S239">
        <f>LN((table_stock_prices[[#This Row],[SPX]]-J238)/J238 + 1)</f>
        <v>4.641367023082649E-3</v>
      </c>
      <c r="T239">
        <f>YEAR(table_stock_prices[[#This Row],[date]])</f>
        <v>2021</v>
      </c>
    </row>
    <row r="240" spans="1:20" x14ac:dyDescent="0.25">
      <c r="A240" s="1">
        <v>44358</v>
      </c>
      <c r="B240">
        <v>127.35</v>
      </c>
      <c r="C240">
        <v>167.3415</v>
      </c>
      <c r="D240">
        <v>331.26</v>
      </c>
      <c r="E240">
        <v>125.696495</v>
      </c>
      <c r="F240">
        <v>257.89</v>
      </c>
      <c r="G240">
        <v>13998.3</v>
      </c>
      <c r="H240">
        <v>488.77</v>
      </c>
      <c r="I240">
        <v>178.2525</v>
      </c>
      <c r="J240">
        <v>4247.4399999999996</v>
      </c>
      <c r="K240">
        <f>LN((table_stock_prices[[#This Row],[AAPL]]-B239)/B239 + 1)</f>
        <v>9.7846594576829551E-3</v>
      </c>
      <c r="L240">
        <f>LN((table_stock_prices[[#This Row],[AMZN]]-C239)/C239 + 1)</f>
        <v>-8.4223358143342361E-4</v>
      </c>
      <c r="M240">
        <f>LN((table_stock_prices[[#This Row],[FB]]-D239)/D239 + 1)</f>
        <v>-3.6159865833050061E-3</v>
      </c>
      <c r="N240">
        <f>LN((table_stock_prices[[#This Row],[GOOG]]-E239)/E239 + 1)</f>
        <v>-3.0463947525666201E-3</v>
      </c>
      <c r="O240">
        <f>LN((table_stock_prices[[#This Row],[MSFT]]-F239)/F239 + 1)</f>
        <v>2.5236361499944788E-3</v>
      </c>
      <c r="P240">
        <f>LN((table_stock_prices[[#This Row],[NDX]]-G239)/G239 + 1)</f>
        <v>2.7183065961172907E-3</v>
      </c>
      <c r="Q240">
        <f>LN((table_stock_prices[[#This Row],[NFLX]]-H239)/H239 + 1)</f>
        <v>3.0736469425699992E-3</v>
      </c>
      <c r="R240">
        <f>LN((table_stock_prices[[#This Row],[NVDA]]-I239)/I239 + 1)</f>
        <v>2.2710034800860993E-2</v>
      </c>
      <c r="S240">
        <f>LN((table_stock_prices[[#This Row],[SPX]]-J239)/J239 + 1)</f>
        <v>1.9465941937430961E-3</v>
      </c>
      <c r="T240">
        <f>YEAR(table_stock_prices[[#This Row],[date]])</f>
        <v>2021</v>
      </c>
    </row>
    <row r="241" spans="1:20" x14ac:dyDescent="0.25">
      <c r="A241" s="1">
        <v>44361</v>
      </c>
      <c r="B241">
        <v>130.47999999999999</v>
      </c>
      <c r="C241">
        <v>169.19351</v>
      </c>
      <c r="D241">
        <v>336.77</v>
      </c>
      <c r="E241">
        <v>126.35200500000001</v>
      </c>
      <c r="F241">
        <v>259.89</v>
      </c>
      <c r="G241">
        <v>14128.2</v>
      </c>
      <c r="H241">
        <v>499.89</v>
      </c>
      <c r="I241">
        <v>180.1875</v>
      </c>
      <c r="J241">
        <v>4255.1499999999996</v>
      </c>
      <c r="K241">
        <f>LN((table_stock_prices[[#This Row],[AAPL]]-B240)/B240 + 1)</f>
        <v>2.4280756887292355E-2</v>
      </c>
      <c r="L241">
        <f>LN((table_stock_prices[[#This Row],[AMZN]]-C240)/C240 + 1)</f>
        <v>1.1006454848898789E-2</v>
      </c>
      <c r="M241">
        <f>LN((table_stock_prices[[#This Row],[FB]]-D240)/D240 + 1)</f>
        <v>1.6496639242667473E-2</v>
      </c>
      <c r="N241">
        <f>LN((table_stock_prices[[#This Row],[GOOG]]-E240)/E240 + 1)</f>
        <v>5.2014709702113615E-3</v>
      </c>
      <c r="O241">
        <f>LN((table_stock_prices[[#This Row],[MSFT]]-F240)/F240 + 1)</f>
        <v>7.7253271535015671E-3</v>
      </c>
      <c r="P241">
        <f>LN((table_stock_prices[[#This Row],[NDX]]-G240)/G240 + 1)</f>
        <v>9.2369063760116207E-3</v>
      </c>
      <c r="Q241">
        <f>LN((table_stock_prices[[#This Row],[NFLX]]-H240)/H240 + 1)</f>
        <v>2.2496043040183503E-2</v>
      </c>
      <c r="R241">
        <f>LN((table_stock_prices[[#This Row],[NVDA]]-I240)/I240 + 1)</f>
        <v>1.0796890957126741E-2</v>
      </c>
      <c r="S241">
        <f>LN((table_stock_prices[[#This Row],[SPX]]-J240)/J240 + 1)</f>
        <v>1.8135655401930488E-3</v>
      </c>
      <c r="T241">
        <f>YEAR(table_stock_prices[[#This Row],[date]])</f>
        <v>2021</v>
      </c>
    </row>
    <row r="242" spans="1:20" x14ac:dyDescent="0.25">
      <c r="A242" s="1">
        <v>44362</v>
      </c>
      <c r="B242">
        <v>129.63999999999999</v>
      </c>
      <c r="C242">
        <v>169.15649999999999</v>
      </c>
      <c r="D242">
        <v>336.75</v>
      </c>
      <c r="E242">
        <v>126.033</v>
      </c>
      <c r="F242">
        <v>258.36</v>
      </c>
      <c r="G242">
        <v>14030.4</v>
      </c>
      <c r="H242">
        <v>491.9</v>
      </c>
      <c r="I242">
        <v>177.88499999999999</v>
      </c>
      <c r="J242">
        <v>4246.59</v>
      </c>
      <c r="K242">
        <f>LN((table_stock_prices[[#This Row],[AAPL]]-B241)/B241 + 1)</f>
        <v>-6.4585800394118195E-3</v>
      </c>
      <c r="L242">
        <f>LN((table_stock_prices[[#This Row],[AMZN]]-C241)/C241 + 1)</f>
        <v>-2.1876754280344152E-4</v>
      </c>
      <c r="M242">
        <f>LN((table_stock_prices[[#This Row],[FB]]-D241)/D241 + 1)</f>
        <v>-5.9389476202242986E-5</v>
      </c>
      <c r="N242">
        <f>LN((table_stock_prices[[#This Row],[GOOG]]-E241)/E241 + 1)</f>
        <v>-2.5279249048960231E-3</v>
      </c>
      <c r="O242">
        <f>LN((table_stock_prices[[#This Row],[MSFT]]-F241)/F241 + 1)</f>
        <v>-5.9045034058865563E-3</v>
      </c>
      <c r="P242">
        <f>LN((table_stock_prices[[#This Row],[NDX]]-G241)/G241 + 1)</f>
        <v>-6.9463960038415864E-3</v>
      </c>
      <c r="Q242">
        <f>LN((table_stock_prices[[#This Row],[NFLX]]-H241)/H241 + 1)</f>
        <v>-1.6112630417347687E-2</v>
      </c>
      <c r="R242">
        <f>LN((table_stock_prices[[#This Row],[NVDA]]-I241)/I241 + 1)</f>
        <v>-1.2860701313752762E-2</v>
      </c>
      <c r="S242">
        <f>LN((table_stock_prices[[#This Row],[SPX]]-J241)/J241 + 1)</f>
        <v>-2.0137061101785226E-3</v>
      </c>
      <c r="T242">
        <f>YEAR(table_stock_prices[[#This Row],[date]])</f>
        <v>2021</v>
      </c>
    </row>
    <row r="243" spans="1:20" x14ac:dyDescent="0.25">
      <c r="A243" s="1">
        <v>44363</v>
      </c>
      <c r="B243">
        <v>130.15</v>
      </c>
      <c r="C243">
        <v>170.76249999999999</v>
      </c>
      <c r="D243">
        <v>331.08</v>
      </c>
      <c r="E243">
        <v>125.696495</v>
      </c>
      <c r="F243">
        <v>257.38</v>
      </c>
      <c r="G243">
        <v>13983</v>
      </c>
      <c r="H243">
        <v>492.41</v>
      </c>
      <c r="I243">
        <v>178.10249999999999</v>
      </c>
      <c r="J243">
        <v>4223.7</v>
      </c>
      <c r="K243">
        <f>LN((table_stock_prices[[#This Row],[AAPL]]-B242)/B242 + 1)</f>
        <v>3.9262531672279609E-3</v>
      </c>
      <c r="L243">
        <f>LN((table_stock_prices[[#This Row],[AMZN]]-C242)/C242 + 1)</f>
        <v>9.4493802939288832E-3</v>
      </c>
      <c r="M243">
        <f>LN((table_stock_prices[[#This Row],[FB]]-D242)/D242 + 1)</f>
        <v>-1.6980777273278364E-2</v>
      </c>
      <c r="N243">
        <f>LN((table_stock_prices[[#This Row],[GOOG]]-E242)/E242 + 1)</f>
        <v>-2.6735460653154013E-3</v>
      </c>
      <c r="O243">
        <f>LN((table_stock_prices[[#This Row],[MSFT]]-F242)/F242 + 1)</f>
        <v>-3.8003690987532071E-3</v>
      </c>
      <c r="P243">
        <f>LN((table_stock_prices[[#This Row],[NDX]]-G242)/G242 + 1)</f>
        <v>-3.3840979842405684E-3</v>
      </c>
      <c r="Q243">
        <f>LN((table_stock_prices[[#This Row],[NFLX]]-H242)/H242 + 1)</f>
        <v>1.0362589949058712E-3</v>
      </c>
      <c r="R243">
        <f>LN((table_stock_prices[[#This Row],[NVDA]]-I242)/I242 + 1)</f>
        <v>1.2219531700617609E-3</v>
      </c>
      <c r="S243">
        <f>LN((table_stock_prices[[#This Row],[SPX]]-J242)/J242 + 1)</f>
        <v>-5.404786783292966E-3</v>
      </c>
      <c r="T243">
        <f>YEAR(table_stock_prices[[#This Row],[date]])</f>
        <v>2021</v>
      </c>
    </row>
    <row r="244" spans="1:20" x14ac:dyDescent="0.25">
      <c r="A244" s="1">
        <v>44364</v>
      </c>
      <c r="B244">
        <v>131.79</v>
      </c>
      <c r="C244">
        <v>174.46199999999999</v>
      </c>
      <c r="D244">
        <v>336.51</v>
      </c>
      <c r="E244">
        <v>126.37099499999999</v>
      </c>
      <c r="F244">
        <v>260.89999999999998</v>
      </c>
      <c r="G244">
        <v>14163.8</v>
      </c>
      <c r="H244">
        <v>498.34</v>
      </c>
      <c r="I244">
        <v>186.57249999999999</v>
      </c>
      <c r="J244">
        <v>4221.8599999999997</v>
      </c>
      <c r="K244">
        <f>LN((table_stock_prices[[#This Row],[AAPL]]-B243)/B243 + 1)</f>
        <v>1.2522115215223385E-2</v>
      </c>
      <c r="L244">
        <f>LN((table_stock_prices[[#This Row],[AMZN]]-C243)/C243 + 1)</f>
        <v>2.1433250671646663E-2</v>
      </c>
      <c r="M244">
        <f>LN((table_stock_prices[[#This Row],[FB]]-D243)/D243 + 1)</f>
        <v>1.6267828308046729E-2</v>
      </c>
      <c r="N244">
        <f>LN((table_stock_prices[[#This Row],[GOOG]]-E243)/E243 + 1)</f>
        <v>5.3517540867914718E-3</v>
      </c>
      <c r="O244">
        <f>LN((table_stock_prices[[#This Row],[MSFT]]-F243)/F243 + 1)</f>
        <v>1.3583600077163881E-2</v>
      </c>
      <c r="P244">
        <f>LN((table_stock_prices[[#This Row],[NDX]]-G243)/G243 + 1)</f>
        <v>1.2847107786252651E-2</v>
      </c>
      <c r="Q244">
        <f>LN((table_stock_prices[[#This Row],[NFLX]]-H243)/H243 + 1)</f>
        <v>1.1970872197414772E-2</v>
      </c>
      <c r="R244">
        <f>LN((table_stock_prices[[#This Row],[NVDA]]-I243)/I243 + 1)</f>
        <v>4.6460676235524113E-2</v>
      </c>
      <c r="S244">
        <f>LN((table_stock_prices[[#This Row],[SPX]]-J243)/J243 + 1)</f>
        <v>-4.3573191809956221E-4</v>
      </c>
      <c r="T244">
        <f>YEAR(table_stock_prices[[#This Row],[date]])</f>
        <v>2021</v>
      </c>
    </row>
    <row r="245" spans="1:20" x14ac:dyDescent="0.25">
      <c r="A245" s="1">
        <v>44365</v>
      </c>
      <c r="B245">
        <v>130.46</v>
      </c>
      <c r="C245">
        <v>174.345</v>
      </c>
      <c r="D245">
        <v>329.66</v>
      </c>
      <c r="E245">
        <v>125.567505</v>
      </c>
      <c r="F245">
        <v>259.43</v>
      </c>
      <c r="G245">
        <v>14049.6</v>
      </c>
      <c r="H245">
        <v>500.77</v>
      </c>
      <c r="I245">
        <v>186.38749999999999</v>
      </c>
      <c r="J245">
        <v>4166.45</v>
      </c>
      <c r="K245">
        <f>LN((table_stock_prices[[#This Row],[AAPL]]-B244)/B244 + 1)</f>
        <v>-1.0143080287847817E-2</v>
      </c>
      <c r="L245">
        <f>LN((table_stock_prices[[#This Row],[AMZN]]-C244)/C244 + 1)</f>
        <v>-6.7085812147107873E-4</v>
      </c>
      <c r="M245">
        <f>LN((table_stock_prices[[#This Row],[FB]]-D244)/D244 + 1)</f>
        <v>-2.05660460220317E-2</v>
      </c>
      <c r="N245">
        <f>LN((table_stock_prices[[#This Row],[GOOG]]-E244)/E244 + 1)</f>
        <v>-6.3784830358767025E-3</v>
      </c>
      <c r="O245">
        <f>LN((table_stock_prices[[#This Row],[MSFT]]-F244)/F244 + 1)</f>
        <v>-5.6502754439891863E-3</v>
      </c>
      <c r="P245">
        <f>LN((table_stock_prices[[#This Row],[NDX]]-G244)/G244 + 1)</f>
        <v>-8.0954882213721251E-3</v>
      </c>
      <c r="Q245">
        <f>LN((table_stock_prices[[#This Row],[NFLX]]-H244)/H244 + 1)</f>
        <v>4.8643388445937926E-3</v>
      </c>
      <c r="R245">
        <f>LN((table_stock_prices[[#This Row],[NVDA]]-I244)/I244 + 1)</f>
        <v>-9.9206357342847534E-4</v>
      </c>
      <c r="S245">
        <f>LN((table_stock_prices[[#This Row],[SPX]]-J244)/J244 + 1)</f>
        <v>-1.3211434948255869E-2</v>
      </c>
      <c r="T245">
        <f>YEAR(table_stock_prices[[#This Row],[date]])</f>
        <v>2021</v>
      </c>
    </row>
    <row r="246" spans="1:20" x14ac:dyDescent="0.25">
      <c r="A246" s="1">
        <v>44368</v>
      </c>
      <c r="B246">
        <v>132.30000000000001</v>
      </c>
      <c r="C246">
        <v>172.69800000000001</v>
      </c>
      <c r="D246">
        <v>332.29</v>
      </c>
      <c r="E246">
        <v>126.455</v>
      </c>
      <c r="F246">
        <v>262.63</v>
      </c>
      <c r="G246">
        <v>14137.2</v>
      </c>
      <c r="H246">
        <v>497</v>
      </c>
      <c r="I246">
        <v>184.27250000000001</v>
      </c>
      <c r="J246">
        <v>4224.79</v>
      </c>
      <c r="K246">
        <f>LN((table_stock_prices[[#This Row],[AAPL]]-B245)/B245 + 1)</f>
        <v>1.4005404752959978E-2</v>
      </c>
      <c r="L246">
        <f>LN((table_stock_prices[[#This Row],[AMZN]]-C245)/C245 + 1)</f>
        <v>-9.491690454117711E-3</v>
      </c>
      <c r="M246">
        <f>LN((table_stock_prices[[#This Row],[FB]]-D245)/D245 + 1)</f>
        <v>7.9462613153299961E-3</v>
      </c>
      <c r="N246">
        <f>LN((table_stock_prices[[#This Row],[GOOG]]-E245)/E245 + 1)</f>
        <v>7.0430112469996621E-3</v>
      </c>
      <c r="O246">
        <f>LN((table_stock_prices[[#This Row],[MSFT]]-F245)/F245 + 1)</f>
        <v>1.2259280838310032E-2</v>
      </c>
      <c r="P246">
        <f>LN((table_stock_prices[[#This Row],[NDX]]-G245)/G245 + 1)</f>
        <v>6.2156954343429681E-3</v>
      </c>
      <c r="Q246">
        <f>LN((table_stock_prices[[#This Row],[NFLX]]-H245)/H245 + 1)</f>
        <v>-7.5568877415799207E-3</v>
      </c>
      <c r="R246">
        <f>LN((table_stock_prices[[#This Row],[NVDA]]-I245)/I245 + 1)</f>
        <v>-1.1412199613934741E-2</v>
      </c>
      <c r="S246">
        <f>LN((table_stock_prices[[#This Row],[SPX]]-J245)/J245 + 1)</f>
        <v>1.3905201143734752E-2</v>
      </c>
      <c r="T246">
        <f>YEAR(table_stock_prices[[#This Row],[date]])</f>
        <v>2021</v>
      </c>
    </row>
    <row r="247" spans="1:20" x14ac:dyDescent="0.25">
      <c r="A247" s="1">
        <v>44369</v>
      </c>
      <c r="B247">
        <v>133.97999999999999</v>
      </c>
      <c r="C247">
        <v>175.27199999999999</v>
      </c>
      <c r="D247">
        <v>339.03</v>
      </c>
      <c r="E247">
        <v>126.9995</v>
      </c>
      <c r="F247">
        <v>265.51</v>
      </c>
      <c r="G247">
        <v>14270.4</v>
      </c>
      <c r="H247">
        <v>508.82</v>
      </c>
      <c r="I247">
        <v>188.86750000000001</v>
      </c>
      <c r="J247">
        <v>4246.4399999999996</v>
      </c>
      <c r="K247">
        <f>LN((table_stock_prices[[#This Row],[AAPL]]-B246)/B246 + 1)</f>
        <v>1.2618463959211245E-2</v>
      </c>
      <c r="L247">
        <f>LN((table_stock_prices[[#This Row],[AMZN]]-C246)/C246 + 1)</f>
        <v>1.4794648676254945E-2</v>
      </c>
      <c r="M247">
        <f>LN((table_stock_prices[[#This Row],[FB]]-D246)/D246 + 1)</f>
        <v>2.0080517421629064E-2</v>
      </c>
      <c r="N247">
        <f>LN((table_stock_prices[[#This Row],[GOOG]]-E246)/E246 + 1)</f>
        <v>4.2966357880504192E-3</v>
      </c>
      <c r="O247">
        <f>LN((table_stock_prices[[#This Row],[MSFT]]-F246)/F246 + 1)</f>
        <v>1.0906307219117407E-2</v>
      </c>
      <c r="P247">
        <f>LN((table_stock_prices[[#This Row],[NDX]]-G246)/G246 + 1)</f>
        <v>9.3778408718690146E-3</v>
      </c>
      <c r="Q247">
        <f>LN((table_stock_prices[[#This Row],[NFLX]]-H246)/H246 + 1)</f>
        <v>2.3504293332838218E-2</v>
      </c>
      <c r="R247">
        <f>LN((table_stock_prices[[#This Row],[NVDA]]-I246)/I246 + 1)</f>
        <v>2.4630070699279659E-2</v>
      </c>
      <c r="S247">
        <f>LN((table_stock_prices[[#This Row],[SPX]]-J246)/J246 + 1)</f>
        <v>5.1114294233350907E-3</v>
      </c>
      <c r="T247">
        <f>YEAR(table_stock_prices[[#This Row],[date]])</f>
        <v>2021</v>
      </c>
    </row>
    <row r="248" spans="1:20" x14ac:dyDescent="0.25">
      <c r="A248" s="1">
        <v>44370</v>
      </c>
      <c r="B248">
        <v>133.69999999999999</v>
      </c>
      <c r="C248">
        <v>175.19101000000001</v>
      </c>
      <c r="D248">
        <v>340.59</v>
      </c>
      <c r="E248">
        <v>126.4615</v>
      </c>
      <c r="F248">
        <v>265.27499999999998</v>
      </c>
      <c r="G248">
        <v>14274.2</v>
      </c>
      <c r="H248">
        <v>512.74</v>
      </c>
      <c r="I248">
        <v>190.57249999999999</v>
      </c>
      <c r="J248">
        <v>4241.84</v>
      </c>
      <c r="K248">
        <f>LN((table_stock_prices[[#This Row],[AAPL]]-B247)/B247 + 1)</f>
        <v>-2.0920509722240632E-3</v>
      </c>
      <c r="L248">
        <f>LN((table_stock_prices[[#This Row],[AMZN]]-C247)/C247 + 1)</f>
        <v>-4.6218858556132939E-4</v>
      </c>
      <c r="M248">
        <f>LN((table_stock_prices[[#This Row],[FB]]-D247)/D247 + 1)</f>
        <v>4.5908088043828338E-3</v>
      </c>
      <c r="N248">
        <f>LN((table_stock_prices[[#This Row],[GOOG]]-E247)/E247 + 1)</f>
        <v>-4.2452354246779499E-3</v>
      </c>
      <c r="O248">
        <f>LN((table_stock_prices[[#This Row],[MSFT]]-F247)/F247 + 1)</f>
        <v>-8.8548099646687886E-4</v>
      </c>
      <c r="P248">
        <f>LN((table_stock_prices[[#This Row],[NDX]]-G247)/G247 + 1)</f>
        <v>2.6625001033119368E-4</v>
      </c>
      <c r="Q248">
        <f>LN((table_stock_prices[[#This Row],[NFLX]]-H247)/H247 + 1)</f>
        <v>7.6745746512245335E-3</v>
      </c>
      <c r="R248">
        <f>LN((table_stock_prices[[#This Row],[NVDA]]-I247)/I247 + 1)</f>
        <v>8.9869885909862335E-3</v>
      </c>
      <c r="S248">
        <f>LN((table_stock_prices[[#This Row],[SPX]]-J247)/J247 + 1)</f>
        <v>-1.0838474815418405E-3</v>
      </c>
      <c r="T248">
        <f>YEAR(table_stock_prices[[#This Row],[date]])</f>
        <v>2021</v>
      </c>
    </row>
    <row r="249" spans="1:20" x14ac:dyDescent="0.25">
      <c r="A249" s="1">
        <v>44371</v>
      </c>
      <c r="B249">
        <v>133.41</v>
      </c>
      <c r="C249">
        <v>172.45401000000001</v>
      </c>
      <c r="D249">
        <v>343.18</v>
      </c>
      <c r="E249">
        <v>127.282</v>
      </c>
      <c r="F249">
        <v>266.69</v>
      </c>
      <c r="G249">
        <v>14366</v>
      </c>
      <c r="H249">
        <v>518.05999999999995</v>
      </c>
      <c r="I249">
        <v>192.05500000000001</v>
      </c>
      <c r="J249">
        <v>4266.49</v>
      </c>
      <c r="K249">
        <f>LN((table_stock_prices[[#This Row],[AAPL]]-B248)/B248 + 1)</f>
        <v>-2.1713909171827113E-3</v>
      </c>
      <c r="L249">
        <f>LN((table_stock_prices[[#This Row],[AMZN]]-C248)/C248 + 1)</f>
        <v>-1.574627217101101E-2</v>
      </c>
      <c r="M249">
        <f>LN((table_stock_prices[[#This Row],[FB]]-D248)/D248 + 1)</f>
        <v>7.5756830129230191E-3</v>
      </c>
      <c r="N249">
        <f>LN((table_stock_prices[[#This Row],[GOOG]]-E248)/E248 + 1)</f>
        <v>6.4671832755946483E-3</v>
      </c>
      <c r="O249">
        <f>LN((table_stock_prices[[#This Row],[MSFT]]-F248)/F248 + 1)</f>
        <v>5.3199114122618827E-3</v>
      </c>
      <c r="P249">
        <f>LN((table_stock_prices[[#This Row],[NDX]]-G248)/G248 + 1)</f>
        <v>6.4105917124729203E-3</v>
      </c>
      <c r="Q249">
        <f>LN((table_stock_prices[[#This Row],[NFLX]]-H248)/H248 + 1)</f>
        <v>1.0322171586831564E-2</v>
      </c>
      <c r="R249">
        <f>LN((table_stock_prices[[#This Row],[NVDA]]-I248)/I248 + 1)</f>
        <v>7.7490897464035438E-3</v>
      </c>
      <c r="S249">
        <f>LN((table_stock_prices[[#This Row],[SPX]]-J248)/J248 + 1)</f>
        <v>5.7943377765723673E-3</v>
      </c>
      <c r="T249">
        <f>YEAR(table_stock_prices[[#This Row],[date]])</f>
        <v>2021</v>
      </c>
    </row>
    <row r="250" spans="1:20" x14ac:dyDescent="0.25">
      <c r="A250" s="1">
        <v>44372</v>
      </c>
      <c r="B250">
        <v>133.11000000000001</v>
      </c>
      <c r="C250">
        <v>170.07300000000001</v>
      </c>
      <c r="D250">
        <v>341.37</v>
      </c>
      <c r="E250">
        <v>126.994995</v>
      </c>
      <c r="F250">
        <v>265.02</v>
      </c>
      <c r="G250">
        <v>14345.2</v>
      </c>
      <c r="H250">
        <v>527.07000000000005</v>
      </c>
      <c r="I250">
        <v>190.31</v>
      </c>
      <c r="J250">
        <v>4280.7</v>
      </c>
      <c r="K250">
        <f>LN((table_stock_prices[[#This Row],[AAPL]]-B249)/B249 + 1)</f>
        <v>-2.2512391317868856E-3</v>
      </c>
      <c r="L250">
        <f>LN((table_stock_prices[[#This Row],[AMZN]]-C249)/C249 + 1)</f>
        <v>-1.3902835585224795E-2</v>
      </c>
      <c r="M250">
        <f>LN((table_stock_prices[[#This Row],[FB]]-D249)/D249 + 1)</f>
        <v>-5.2881578204479855E-3</v>
      </c>
      <c r="N250">
        <f>LN((table_stock_prices[[#This Row],[GOOG]]-E249)/E249 + 1)</f>
        <v>-2.2574210606841521E-3</v>
      </c>
      <c r="O250">
        <f>LN((table_stock_prices[[#This Row],[MSFT]]-F249)/F249 + 1)</f>
        <v>-6.281640335425844E-3</v>
      </c>
      <c r="P250">
        <f>LN((table_stock_prices[[#This Row],[NDX]]-G249)/G249 + 1)</f>
        <v>-1.4489121763539463E-3</v>
      </c>
      <c r="Q250">
        <f>LN((table_stock_prices[[#This Row],[NFLX]]-H249)/H249 + 1)</f>
        <v>1.7242301377549459E-2</v>
      </c>
      <c r="R250">
        <f>LN((table_stock_prices[[#This Row],[NVDA]]-I249)/I249 + 1)</f>
        <v>-9.127467810824335E-3</v>
      </c>
      <c r="S250">
        <f>LN((table_stock_prices[[#This Row],[SPX]]-J249)/J249 + 1)</f>
        <v>3.3250724723028176E-3</v>
      </c>
      <c r="T250">
        <f>YEAR(table_stock_prices[[#This Row],[date]])</f>
        <v>2021</v>
      </c>
    </row>
    <row r="251" spans="1:20" x14ac:dyDescent="0.25">
      <c r="A251" s="1">
        <v>44375</v>
      </c>
      <c r="B251">
        <v>134.78</v>
      </c>
      <c r="C251">
        <v>172.19449</v>
      </c>
      <c r="D251">
        <v>355.64</v>
      </c>
      <c r="E251">
        <v>126.819496</v>
      </c>
      <c r="F251">
        <v>268.72000000000003</v>
      </c>
      <c r="G251">
        <v>14525</v>
      </c>
      <c r="H251">
        <v>533.03</v>
      </c>
      <c r="I251">
        <v>199.85</v>
      </c>
      <c r="J251">
        <v>4290.6099999999997</v>
      </c>
      <c r="K251">
        <f>LN((table_stock_prices[[#This Row],[AAPL]]-B250)/B250 + 1)</f>
        <v>1.2467965459143053E-2</v>
      </c>
      <c r="L251">
        <f>LN((table_stock_prices[[#This Row],[AMZN]]-C250)/C250 + 1)</f>
        <v>1.2396837160453202E-2</v>
      </c>
      <c r="M251">
        <f>LN((table_stock_prices[[#This Row],[FB]]-D250)/D250 + 1)</f>
        <v>4.0952050215911293E-2</v>
      </c>
      <c r="N251">
        <f>LN((table_stock_prices[[#This Row],[GOOG]]-E250)/E250 + 1)</f>
        <v>-1.3828921057825439E-3</v>
      </c>
      <c r="O251">
        <f>LN((table_stock_prices[[#This Row],[MSFT]]-F250)/F250 + 1)</f>
        <v>1.3864650467547403E-2</v>
      </c>
      <c r="P251">
        <f>LN((table_stock_prices[[#This Row],[NDX]]-G250)/G250 + 1)</f>
        <v>1.2455911261718923E-2</v>
      </c>
      <c r="Q251">
        <f>LN((table_stock_prices[[#This Row],[NFLX]]-H250)/H250 + 1)</f>
        <v>1.1244340715057101E-2</v>
      </c>
      <c r="R251">
        <f>LN((table_stock_prices[[#This Row],[NVDA]]-I250)/I250 + 1)</f>
        <v>4.8912763628396513E-2</v>
      </c>
      <c r="S251">
        <f>LN((table_stock_prices[[#This Row],[SPX]]-J250)/J250 + 1)</f>
        <v>2.3123663514123699E-3</v>
      </c>
      <c r="T251">
        <f>YEAR(table_stock_prices[[#This Row],[date]])</f>
        <v>2021</v>
      </c>
    </row>
    <row r="252" spans="1:20" x14ac:dyDescent="0.25">
      <c r="A252" s="1">
        <v>44376</v>
      </c>
      <c r="B252">
        <v>136.33000000000001</v>
      </c>
      <c r="C252">
        <v>172.40700000000001</v>
      </c>
      <c r="D252">
        <v>351.89</v>
      </c>
      <c r="E252">
        <v>126.01851000000001</v>
      </c>
      <c r="F252">
        <v>271.39999999999998</v>
      </c>
      <c r="G252">
        <v>14572.7</v>
      </c>
      <c r="H252">
        <v>533.5</v>
      </c>
      <c r="I252">
        <v>200.26750000000001</v>
      </c>
      <c r="J252">
        <v>4291.8</v>
      </c>
      <c r="K252">
        <f>LN((table_stock_prices[[#This Row],[AAPL]]-B251)/B251 + 1)</f>
        <v>1.1434597679967537E-2</v>
      </c>
      <c r="L252">
        <f>LN((table_stock_prices[[#This Row],[AMZN]]-C251)/C251 + 1)</f>
        <v>1.2333668489889532E-3</v>
      </c>
      <c r="M252">
        <f>LN((table_stock_prices[[#This Row],[FB]]-D251)/D251 + 1)</f>
        <v>-1.0600356493141049E-2</v>
      </c>
      <c r="N252">
        <f>LN((table_stock_prices[[#This Row],[GOOG]]-E251)/E251 + 1)</f>
        <v>-6.3359832034821789E-3</v>
      </c>
      <c r="O252">
        <f>LN((table_stock_prices[[#This Row],[MSFT]]-F251)/F251 + 1)</f>
        <v>9.9238020967312331E-3</v>
      </c>
      <c r="P252">
        <f>LN((table_stock_prices[[#This Row],[NDX]]-G251)/G251 + 1)</f>
        <v>3.278612586456254E-3</v>
      </c>
      <c r="Q252">
        <f>LN((table_stock_prices[[#This Row],[NFLX]]-H251)/H251 + 1)</f>
        <v>8.8136298167831547E-4</v>
      </c>
      <c r="R252">
        <f>LN((table_stock_prices[[#This Row],[NVDA]]-I251)/I251 + 1)</f>
        <v>2.0868877343340445E-3</v>
      </c>
      <c r="S252">
        <f>LN((table_stock_prices[[#This Row],[SPX]]-J251)/J251 + 1)</f>
        <v>2.7731138634168957E-4</v>
      </c>
      <c r="T252">
        <f>YEAR(table_stock_prices[[#This Row],[date]])</f>
        <v>2021</v>
      </c>
    </row>
    <row r="253" spans="1:20" x14ac:dyDescent="0.25">
      <c r="A253" s="1">
        <v>44377</v>
      </c>
      <c r="B253">
        <v>136.96</v>
      </c>
      <c r="C253">
        <v>172.00800000000001</v>
      </c>
      <c r="D253">
        <v>347.71</v>
      </c>
      <c r="E253">
        <v>125.316</v>
      </c>
      <c r="F253">
        <v>270.89999999999998</v>
      </c>
      <c r="G253">
        <v>14554.8</v>
      </c>
      <c r="H253">
        <v>528.21</v>
      </c>
      <c r="I253">
        <v>200.02500000000001</v>
      </c>
      <c r="J253">
        <v>4297.5</v>
      </c>
      <c r="K253">
        <f>LN((table_stock_prices[[#This Row],[AAPL]]-B252)/B252 + 1)</f>
        <v>4.6104951953936059E-3</v>
      </c>
      <c r="L253">
        <f>LN((table_stock_prices[[#This Row],[AMZN]]-C252)/C252 + 1)</f>
        <v>-2.3169732938351866E-3</v>
      </c>
      <c r="M253">
        <f>LN((table_stock_prices[[#This Row],[FB]]-D252)/D252 + 1)</f>
        <v>-1.1949827733900352E-2</v>
      </c>
      <c r="N253">
        <f>LN((table_stock_prices[[#This Row],[GOOG]]-E252)/E252 + 1)</f>
        <v>-5.5902536385230243E-3</v>
      </c>
      <c r="O253">
        <f>LN((table_stock_prices[[#This Row],[MSFT]]-F252)/F252 + 1)</f>
        <v>-1.8439983097193683E-3</v>
      </c>
      <c r="P253">
        <f>LN((table_stock_prices[[#This Row],[NDX]]-G252)/G252 + 1)</f>
        <v>-1.2290792037329813E-3</v>
      </c>
      <c r="Q253">
        <f>LN((table_stock_prices[[#This Row],[NFLX]]-H252)/H252 + 1)</f>
        <v>-9.9651388353454405E-3</v>
      </c>
      <c r="R253">
        <f>LN((table_stock_prices[[#This Row],[NVDA]]-I252)/I252 + 1)</f>
        <v>-1.2116141554788496E-3</v>
      </c>
      <c r="S253">
        <f>LN((table_stock_prices[[#This Row],[SPX]]-J252)/J252 + 1)</f>
        <v>1.3272329146112091E-3</v>
      </c>
      <c r="T253">
        <f>YEAR(table_stock_prices[[#This Row],[date]])</f>
        <v>2021</v>
      </c>
    </row>
    <row r="254" spans="1:20" x14ac:dyDescent="0.25">
      <c r="A254" s="1"/>
      <c r="K254">
        <f>AVERAGE(table_stock_prices[AAPL_log])</f>
        <v>1.6211398957418329E-3</v>
      </c>
      <c r="L254">
        <f>AVERAGE(table_stock_prices[AMZN_log])</f>
        <v>7.0706023245733693E-4</v>
      </c>
      <c r="M254">
        <f>AVERAGE(table_stock_prices[FB_log])</f>
        <v>1.5118677436228825E-3</v>
      </c>
      <c r="N254">
        <f>AVERAGE(table_stock_prices[GOOG_log])</f>
        <v>2.2045018513237994E-3</v>
      </c>
      <c r="O254">
        <f>AVERAGE(table_stock_prices[MSFT_log])</f>
        <v>1.1119216524754182E-3</v>
      </c>
      <c r="P254">
        <f>AVERAGE(table_stock_prices[NDX_log])</f>
        <v>1.3801523814824046E-3</v>
      </c>
      <c r="Q254">
        <f>AVERAGE(table_stock_prices[NFLX_log])</f>
        <v>3.3343779059796813E-4</v>
      </c>
      <c r="R254">
        <f>AVERAGE(table_stock_prices[NVDA_log])</f>
        <v>2.9421132860160009E-3</v>
      </c>
      <c r="S254">
        <f>AVERAGE(table_stock_prices[SPX_log])</f>
        <v>1.2759057963189822E-3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E016-58CB-42B1-8BB4-B624FB3C0AFB}">
  <dimension ref="A1:J253"/>
  <sheetViews>
    <sheetView topLeftCell="A219" workbookViewId="0">
      <selection activeCell="E8" sqref="E8"/>
    </sheetView>
  </sheetViews>
  <sheetFormatPr defaultRowHeight="15" x14ac:dyDescent="0.25"/>
  <cols>
    <col min="1" max="1" width="10.7109375" bestFit="1" customWidth="1"/>
    <col min="2" max="10" width="11" bestFit="1" customWidth="1"/>
    <col min="11" max="11" width="9.7109375" bestFit="1" customWidth="1"/>
    <col min="12" max="12" width="11.7109375" bestFit="1" customWidth="1"/>
    <col min="13" max="13" width="16.1406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7</v>
      </c>
      <c r="E1" t="s">
        <v>12</v>
      </c>
      <c r="F1" t="s">
        <v>13</v>
      </c>
      <c r="G1" t="s">
        <v>11</v>
      </c>
      <c r="H1" t="s">
        <v>14</v>
      </c>
      <c r="I1" t="s">
        <v>1</v>
      </c>
      <c r="J1" t="s">
        <v>2</v>
      </c>
    </row>
    <row r="2" spans="1:10" x14ac:dyDescent="0.25">
      <c r="A2" s="1">
        <v>44013</v>
      </c>
      <c r="B2">
        <v>0.32285950000000002</v>
      </c>
      <c r="C2">
        <v>0.31741599999999998</v>
      </c>
      <c r="D2">
        <v>0.3391595</v>
      </c>
      <c r="E2">
        <v>0.303371</v>
      </c>
      <c r="F2">
        <v>0.36905549999999998</v>
      </c>
      <c r="G2">
        <v>0.4242765</v>
      </c>
      <c r="H2">
        <v>0.45439849999999998</v>
      </c>
      <c r="I2">
        <v>0.2437705</v>
      </c>
      <c r="J2">
        <v>0.26468900000000001</v>
      </c>
    </row>
    <row r="3" spans="1:10" x14ac:dyDescent="0.25">
      <c r="A3" s="1">
        <v>44014</v>
      </c>
      <c r="B3">
        <v>0.31361902000000003</v>
      </c>
      <c r="C3">
        <v>0.30706299999999997</v>
      </c>
      <c r="D3">
        <v>0.33775749999999999</v>
      </c>
      <c r="E3">
        <v>0.29445100000000002</v>
      </c>
      <c r="F3">
        <v>0.3664965</v>
      </c>
      <c r="G3">
        <v>0.42080899999999999</v>
      </c>
      <c r="H3">
        <v>0.447521</v>
      </c>
      <c r="I3">
        <v>0.23834151000000001</v>
      </c>
      <c r="J3">
        <v>0.26025498000000002</v>
      </c>
    </row>
    <row r="4" spans="1:10" x14ac:dyDescent="0.25">
      <c r="A4" s="1">
        <v>44018</v>
      </c>
      <c r="B4">
        <v>0.31046098</v>
      </c>
      <c r="C4">
        <v>0.31057849999999998</v>
      </c>
      <c r="D4">
        <v>0.34135700000000002</v>
      </c>
      <c r="E4">
        <v>0.29415249999999998</v>
      </c>
      <c r="F4">
        <v>0.36228198</v>
      </c>
      <c r="G4">
        <v>0.4342415</v>
      </c>
      <c r="H4">
        <v>0.44782250000000001</v>
      </c>
      <c r="I4">
        <v>0.2350875</v>
      </c>
      <c r="J4">
        <v>0.25615599999999999</v>
      </c>
    </row>
    <row r="5" spans="1:10" x14ac:dyDescent="0.25">
      <c r="A5" s="1">
        <v>44019</v>
      </c>
      <c r="B5">
        <v>0.315249</v>
      </c>
      <c r="C5">
        <v>0.31519950000000002</v>
      </c>
      <c r="D5">
        <v>0.35219001999999999</v>
      </c>
      <c r="E5">
        <v>0.29499900000000001</v>
      </c>
      <c r="F5">
        <v>0.36707299999999998</v>
      </c>
      <c r="G5">
        <v>0.43757249999999998</v>
      </c>
      <c r="H5">
        <v>0.45370602999999998</v>
      </c>
      <c r="I5">
        <v>0.24318899999999999</v>
      </c>
      <c r="J5">
        <v>0.26335399999999998</v>
      </c>
    </row>
    <row r="6" spans="1:10" x14ac:dyDescent="0.25">
      <c r="A6" s="1">
        <v>44020</v>
      </c>
      <c r="B6">
        <v>0.31407200000000002</v>
      </c>
      <c r="C6">
        <v>0.31089252000000001</v>
      </c>
      <c r="D6">
        <v>0.35624151999999998</v>
      </c>
      <c r="E6">
        <v>0.29935800000000001</v>
      </c>
      <c r="F6">
        <v>0.37331500000000001</v>
      </c>
      <c r="G6">
        <v>0.43920999999999999</v>
      </c>
      <c r="H6">
        <v>0.45714650000000001</v>
      </c>
      <c r="I6">
        <v>0.23971500000000001</v>
      </c>
      <c r="J6">
        <v>0.26166951999999999</v>
      </c>
    </row>
    <row r="7" spans="1:10" x14ac:dyDescent="0.25">
      <c r="A7" s="1">
        <v>44021</v>
      </c>
      <c r="B7">
        <v>0.32223649999999998</v>
      </c>
      <c r="C7">
        <v>0.32171201999999999</v>
      </c>
      <c r="D7">
        <v>0.37174099999999999</v>
      </c>
      <c r="E7">
        <v>0.29729</v>
      </c>
      <c r="F7">
        <v>0.37957447999999999</v>
      </c>
      <c r="G7">
        <v>0.44519150000000002</v>
      </c>
      <c r="H7">
        <v>0.45976800000000001</v>
      </c>
      <c r="I7">
        <v>0.244507</v>
      </c>
      <c r="J7">
        <v>0.26772147000000002</v>
      </c>
    </row>
    <row r="8" spans="1:10" x14ac:dyDescent="0.25">
      <c r="A8" s="1">
        <v>44022</v>
      </c>
      <c r="B8">
        <v>0.32013900000000001</v>
      </c>
      <c r="C8">
        <v>0.32751150000000001</v>
      </c>
      <c r="D8">
        <v>0.37124996999999998</v>
      </c>
      <c r="E8">
        <v>0.2991915</v>
      </c>
      <c r="F8">
        <v>0.37629652000000002</v>
      </c>
      <c r="G8">
        <v>0.45896049999999999</v>
      </c>
      <c r="H8">
        <v>0.46626600000000001</v>
      </c>
      <c r="I8">
        <v>0.237178</v>
      </c>
      <c r="J8">
        <v>0.26547949999999998</v>
      </c>
    </row>
    <row r="9" spans="1:10" x14ac:dyDescent="0.25">
      <c r="A9" s="1">
        <v>44025</v>
      </c>
      <c r="B9">
        <v>0.33315998000000002</v>
      </c>
      <c r="C9">
        <v>0.33385100000000001</v>
      </c>
      <c r="D9">
        <v>0.40089350000000001</v>
      </c>
      <c r="E9">
        <v>0.31206149999999999</v>
      </c>
      <c r="F9">
        <v>0.38619300000000001</v>
      </c>
      <c r="G9">
        <v>0.47147201999999999</v>
      </c>
      <c r="H9">
        <v>0.47309699999999999</v>
      </c>
      <c r="I9">
        <v>0.25294048000000002</v>
      </c>
      <c r="J9">
        <v>0.28203899999999998</v>
      </c>
    </row>
    <row r="10" spans="1:10" x14ac:dyDescent="0.25">
      <c r="A10" s="1">
        <v>44026</v>
      </c>
      <c r="B10">
        <v>0.337534</v>
      </c>
      <c r="C10">
        <v>0.33593099999999998</v>
      </c>
      <c r="D10">
        <v>0.40633950000000002</v>
      </c>
      <c r="E10">
        <v>0.30881049999999999</v>
      </c>
      <c r="F10">
        <v>0.38684550000000001</v>
      </c>
      <c r="G10">
        <v>0.47748800000000002</v>
      </c>
      <c r="H10">
        <v>0.47775649999999997</v>
      </c>
      <c r="I10">
        <v>0.24623200000000001</v>
      </c>
      <c r="J10">
        <v>0.28099200000000002</v>
      </c>
    </row>
    <row r="11" spans="1:10" x14ac:dyDescent="0.25">
      <c r="A11" s="1">
        <v>44027</v>
      </c>
      <c r="B11">
        <v>0.339916</v>
      </c>
      <c r="C11">
        <v>0.33664351999999997</v>
      </c>
      <c r="D11">
        <v>0.40074098000000002</v>
      </c>
      <c r="E11">
        <v>0.31534099999999998</v>
      </c>
      <c r="F11">
        <v>0.384768</v>
      </c>
      <c r="G11">
        <v>0.47784752000000003</v>
      </c>
      <c r="H11">
        <v>0.47599548000000003</v>
      </c>
      <c r="I11">
        <v>0.2395495</v>
      </c>
      <c r="J11">
        <v>0.27742099999999997</v>
      </c>
    </row>
    <row r="12" spans="1:10" x14ac:dyDescent="0.25">
      <c r="A12" s="1">
        <v>44028</v>
      </c>
      <c r="B12">
        <v>0.34720899999999999</v>
      </c>
      <c r="C12">
        <v>0.34079552000000002</v>
      </c>
      <c r="D12">
        <v>0.39862649999999999</v>
      </c>
      <c r="E12">
        <v>0.31315900000000002</v>
      </c>
      <c r="F12">
        <v>0.38363301999999999</v>
      </c>
      <c r="G12">
        <v>0.47954953</v>
      </c>
      <c r="H12">
        <v>0.473611</v>
      </c>
      <c r="I12">
        <v>0.24074951</v>
      </c>
      <c r="J12">
        <v>0.28113949999999999</v>
      </c>
    </row>
    <row r="13" spans="1:10" x14ac:dyDescent="0.25">
      <c r="A13" s="1">
        <v>44029</v>
      </c>
      <c r="B13">
        <v>0.34015800000000002</v>
      </c>
      <c r="C13">
        <v>0.33826099999999998</v>
      </c>
      <c r="D13">
        <v>0.3939665</v>
      </c>
      <c r="E13">
        <v>0.30600100000000002</v>
      </c>
      <c r="F13">
        <v>0.37619947999999998</v>
      </c>
      <c r="G13">
        <v>0.47169899999999998</v>
      </c>
      <c r="H13">
        <v>0.46845752000000002</v>
      </c>
      <c r="I13">
        <v>0.2346975</v>
      </c>
      <c r="J13">
        <v>0.27283752</v>
      </c>
    </row>
    <row r="14" spans="1:10" x14ac:dyDescent="0.25">
      <c r="A14" s="1">
        <v>44032</v>
      </c>
      <c r="B14">
        <v>0.3284185</v>
      </c>
      <c r="C14">
        <v>0.331291</v>
      </c>
      <c r="D14">
        <v>0.39846399999999998</v>
      </c>
      <c r="E14">
        <v>0.29784100000000002</v>
      </c>
      <c r="F14">
        <v>0.37156850000000002</v>
      </c>
      <c r="G14">
        <v>0.45639999999999997</v>
      </c>
      <c r="H14">
        <v>0.46206199999999997</v>
      </c>
      <c r="I14">
        <v>0.2265395</v>
      </c>
      <c r="J14">
        <v>0.26662803000000002</v>
      </c>
    </row>
    <row r="15" spans="1:10" x14ac:dyDescent="0.25">
      <c r="A15" s="1">
        <v>44033</v>
      </c>
      <c r="B15">
        <v>0.32982349999999999</v>
      </c>
      <c r="C15">
        <v>0.32914599999999999</v>
      </c>
      <c r="D15">
        <v>0.39243499999999998</v>
      </c>
      <c r="E15">
        <v>0.29820350000000001</v>
      </c>
      <c r="F15">
        <v>0.36716749999999998</v>
      </c>
      <c r="G15">
        <v>0.45201802000000002</v>
      </c>
      <c r="H15">
        <v>0.46469801999999999</v>
      </c>
      <c r="I15">
        <v>0.22672798999999999</v>
      </c>
      <c r="J15">
        <v>0.26826250000000001</v>
      </c>
    </row>
    <row r="16" spans="1:10" x14ac:dyDescent="0.25">
      <c r="A16" s="1">
        <v>44034</v>
      </c>
      <c r="B16">
        <v>0.32000800000000001</v>
      </c>
      <c r="C16">
        <v>0.32568399999999997</v>
      </c>
      <c r="D16">
        <v>0.388492</v>
      </c>
      <c r="E16">
        <v>0.29620200000000002</v>
      </c>
      <c r="F16">
        <v>0.36477150000000003</v>
      </c>
      <c r="G16">
        <v>0.44925648000000001</v>
      </c>
      <c r="H16">
        <v>0.46696650000000001</v>
      </c>
      <c r="I16">
        <v>0.2250665</v>
      </c>
      <c r="J16">
        <v>0.26915652000000001</v>
      </c>
    </row>
    <row r="17" spans="1:10" x14ac:dyDescent="0.25">
      <c r="A17" s="1">
        <v>44035</v>
      </c>
      <c r="B17">
        <v>0.336067</v>
      </c>
      <c r="C17">
        <v>0.33188499999999999</v>
      </c>
      <c r="D17">
        <v>0.38910800000000001</v>
      </c>
      <c r="E17">
        <v>0.3014655</v>
      </c>
      <c r="F17">
        <v>0.37232798</v>
      </c>
      <c r="G17">
        <v>0.44565199999999999</v>
      </c>
      <c r="H17">
        <v>0.46964149999999999</v>
      </c>
      <c r="I17">
        <v>0.230624</v>
      </c>
      <c r="J17">
        <v>0.27661449999999999</v>
      </c>
    </row>
    <row r="18" spans="1:10" x14ac:dyDescent="0.25">
      <c r="A18" s="1">
        <v>44036</v>
      </c>
      <c r="B18">
        <v>0.32885350000000002</v>
      </c>
      <c r="C18">
        <v>0.32713199999999998</v>
      </c>
      <c r="D18">
        <v>0.38911748000000002</v>
      </c>
      <c r="E18">
        <v>0.30136249999999998</v>
      </c>
      <c r="F18">
        <v>0.36977700000000002</v>
      </c>
      <c r="G18">
        <v>0.44049450000000001</v>
      </c>
      <c r="H18">
        <v>0.47134352000000002</v>
      </c>
      <c r="I18">
        <v>0.23544850000000001</v>
      </c>
      <c r="J18">
        <v>0.278613</v>
      </c>
    </row>
    <row r="19" spans="1:10" x14ac:dyDescent="0.25">
      <c r="A19" s="1">
        <v>44039</v>
      </c>
      <c r="B19">
        <v>0.326986</v>
      </c>
      <c r="C19">
        <v>0.3229725</v>
      </c>
      <c r="D19">
        <v>0.38528950000000001</v>
      </c>
      <c r="E19">
        <v>0.30039352000000002</v>
      </c>
      <c r="F19">
        <v>0.36670999999999998</v>
      </c>
      <c r="G19">
        <v>0.43681399999999998</v>
      </c>
      <c r="H19">
        <v>0.4661285</v>
      </c>
      <c r="I19">
        <v>0.23126450000000001</v>
      </c>
      <c r="J19">
        <v>0.27212150000000002</v>
      </c>
    </row>
    <row r="20" spans="1:10" x14ac:dyDescent="0.25">
      <c r="A20" s="1">
        <v>44040</v>
      </c>
      <c r="B20">
        <v>0.32309300000000002</v>
      </c>
      <c r="C20">
        <v>0.31931448000000001</v>
      </c>
      <c r="D20">
        <v>0.38506600000000002</v>
      </c>
      <c r="E20">
        <v>0.30218250000000002</v>
      </c>
      <c r="F20">
        <v>0.36630600000000002</v>
      </c>
      <c r="G20">
        <v>0.435776</v>
      </c>
      <c r="H20">
        <v>0.46686749999999999</v>
      </c>
      <c r="I20">
        <v>0.23499100000000001</v>
      </c>
      <c r="J20">
        <v>0.27510548000000001</v>
      </c>
    </row>
    <row r="21" spans="1:10" x14ac:dyDescent="0.25">
      <c r="A21" s="1">
        <v>44041</v>
      </c>
      <c r="B21">
        <v>0.32136799999999999</v>
      </c>
      <c r="C21">
        <v>0.32054549999999998</v>
      </c>
      <c r="D21">
        <v>0.383932</v>
      </c>
      <c r="E21">
        <v>0.30156500000000003</v>
      </c>
      <c r="F21">
        <v>0.36549749999999998</v>
      </c>
      <c r="G21">
        <v>0.43298350000000002</v>
      </c>
      <c r="H21">
        <v>0.46437597000000003</v>
      </c>
      <c r="I21">
        <v>0.2310045</v>
      </c>
      <c r="J21">
        <v>0.27114650000000001</v>
      </c>
    </row>
    <row r="22" spans="1:10" x14ac:dyDescent="0.25">
      <c r="A22" s="1">
        <v>44042</v>
      </c>
      <c r="B22">
        <v>0.32134550000000001</v>
      </c>
      <c r="C22">
        <v>0.32110201999999999</v>
      </c>
      <c r="D22">
        <v>0.38449949999999999</v>
      </c>
      <c r="E22">
        <v>0.30421947999999999</v>
      </c>
      <c r="F22">
        <v>0.36918598000000002</v>
      </c>
      <c r="G22">
        <v>0.43297400000000003</v>
      </c>
      <c r="H22">
        <v>0.46660649999999998</v>
      </c>
      <c r="I22">
        <v>0.23604849</v>
      </c>
      <c r="J22">
        <v>0.27050600000000002</v>
      </c>
    </row>
    <row r="23" spans="1:10" x14ac:dyDescent="0.25">
      <c r="A23" s="1">
        <v>44043</v>
      </c>
      <c r="B23">
        <v>0.31667400000000001</v>
      </c>
      <c r="C23">
        <v>0.31639400000000001</v>
      </c>
      <c r="D23">
        <v>0.37190299999999998</v>
      </c>
      <c r="E23">
        <v>0.30326350000000002</v>
      </c>
      <c r="F23">
        <v>0.35967302000000001</v>
      </c>
      <c r="G23">
        <v>0.43111899999999997</v>
      </c>
      <c r="H23">
        <v>0.46981650000000003</v>
      </c>
      <c r="I23">
        <v>0.23363300000000001</v>
      </c>
      <c r="J23">
        <v>0.27030549999999998</v>
      </c>
    </row>
    <row r="24" spans="1:10" x14ac:dyDescent="0.25">
      <c r="A24" s="1">
        <v>44046</v>
      </c>
      <c r="B24">
        <v>0.33446848000000001</v>
      </c>
      <c r="C24">
        <v>0.33349501999999998</v>
      </c>
      <c r="D24">
        <v>0.38391150000000002</v>
      </c>
      <c r="E24">
        <v>0.31898900000000002</v>
      </c>
      <c r="F24">
        <v>0.36985400000000002</v>
      </c>
      <c r="G24">
        <v>0.43710549999999998</v>
      </c>
      <c r="H24">
        <v>0.47256702</v>
      </c>
      <c r="I24">
        <v>0.23132649</v>
      </c>
      <c r="J24">
        <v>0.26965702000000003</v>
      </c>
    </row>
    <row r="25" spans="1:10" x14ac:dyDescent="0.25">
      <c r="A25" s="1">
        <v>44047</v>
      </c>
      <c r="B25">
        <v>0.34169853</v>
      </c>
      <c r="C25">
        <v>0.33635401999999998</v>
      </c>
      <c r="D25">
        <v>0.3938855</v>
      </c>
      <c r="E25">
        <v>0.32633102000000003</v>
      </c>
      <c r="F25">
        <v>0.38070100000000001</v>
      </c>
      <c r="G25">
        <v>0.44651249999999998</v>
      </c>
      <c r="H25">
        <v>0.47964499999999999</v>
      </c>
      <c r="I25">
        <v>0.22893949999999999</v>
      </c>
      <c r="J25">
        <v>0.2704395</v>
      </c>
    </row>
    <row r="26" spans="1:10" x14ac:dyDescent="0.25">
      <c r="A26" s="1">
        <v>44048</v>
      </c>
      <c r="B26">
        <v>0.337592</v>
      </c>
      <c r="C26">
        <v>0.34383599999999997</v>
      </c>
      <c r="D26">
        <v>0.3946635</v>
      </c>
      <c r="E26">
        <v>0.31844050000000002</v>
      </c>
      <c r="F26">
        <v>0.37873250000000003</v>
      </c>
      <c r="G26">
        <v>0.44011549999999999</v>
      </c>
      <c r="H26">
        <v>0.47948750000000001</v>
      </c>
      <c r="I26">
        <v>0.22655549999999999</v>
      </c>
      <c r="J26">
        <v>0.26883699999999999</v>
      </c>
    </row>
    <row r="27" spans="1:10" x14ac:dyDescent="0.25">
      <c r="A27" s="1">
        <v>44049</v>
      </c>
      <c r="B27">
        <v>0.34707199999999999</v>
      </c>
      <c r="C27">
        <v>0.3424275</v>
      </c>
      <c r="D27">
        <v>0.39215899999999998</v>
      </c>
      <c r="E27">
        <v>0.31417050000000002</v>
      </c>
      <c r="F27">
        <v>0.3786195</v>
      </c>
      <c r="G27">
        <v>0.44322299999999998</v>
      </c>
      <c r="H27">
        <v>0.47891</v>
      </c>
      <c r="I27">
        <v>0.2231445</v>
      </c>
      <c r="J27">
        <v>0.26613152000000001</v>
      </c>
    </row>
    <row r="28" spans="1:10" x14ac:dyDescent="0.25">
      <c r="A28" s="1">
        <v>44050</v>
      </c>
      <c r="B28">
        <v>0.35995300000000002</v>
      </c>
      <c r="C28">
        <v>0.35920000000000002</v>
      </c>
      <c r="D28">
        <v>0.403646</v>
      </c>
      <c r="E28">
        <v>0.325185</v>
      </c>
      <c r="F28">
        <v>0.39061600000000002</v>
      </c>
      <c r="G28">
        <v>0.44896249999999999</v>
      </c>
      <c r="H28">
        <v>0.48975152</v>
      </c>
      <c r="I28">
        <v>0.22551199999999999</v>
      </c>
      <c r="J28">
        <v>0.275785</v>
      </c>
    </row>
    <row r="29" spans="1:10" x14ac:dyDescent="0.25">
      <c r="A29" s="1">
        <v>44053</v>
      </c>
      <c r="B29">
        <v>0.37093999999999999</v>
      </c>
      <c r="C29">
        <v>0.35519149999999999</v>
      </c>
      <c r="D29">
        <v>0.39901048</v>
      </c>
      <c r="E29">
        <v>0.32516299999999998</v>
      </c>
      <c r="F29">
        <v>0.39723900000000001</v>
      </c>
      <c r="G29">
        <v>0.45271</v>
      </c>
      <c r="H29">
        <v>0.48880449999999998</v>
      </c>
      <c r="I29">
        <v>0.22440599999999999</v>
      </c>
      <c r="J29">
        <v>0.27959850000000003</v>
      </c>
    </row>
    <row r="30" spans="1:10" x14ac:dyDescent="0.25">
      <c r="A30" s="1">
        <v>44054</v>
      </c>
      <c r="B30">
        <v>0.37375098000000001</v>
      </c>
      <c r="C30">
        <v>0.35642849999999998</v>
      </c>
      <c r="D30">
        <v>0.39262849999999999</v>
      </c>
      <c r="E30">
        <v>0.32218403000000001</v>
      </c>
      <c r="F30">
        <v>0.40232950000000001</v>
      </c>
      <c r="G30">
        <v>0.45142650000000001</v>
      </c>
      <c r="H30">
        <v>0.48927900000000002</v>
      </c>
      <c r="I30">
        <v>0.227661</v>
      </c>
      <c r="J30">
        <v>0.27986100000000003</v>
      </c>
    </row>
    <row r="31" spans="1:10" x14ac:dyDescent="0.25">
      <c r="A31" s="1">
        <v>44055</v>
      </c>
      <c r="B31">
        <v>0.36876300000000001</v>
      </c>
      <c r="C31">
        <v>0.34477596999999999</v>
      </c>
      <c r="D31">
        <v>0.37801800000000002</v>
      </c>
      <c r="E31">
        <v>0.31524849999999999</v>
      </c>
      <c r="F31">
        <v>0.3810615</v>
      </c>
      <c r="G31">
        <v>0.44384249999999997</v>
      </c>
      <c r="H31">
        <v>0.48077300000000001</v>
      </c>
      <c r="I31">
        <v>0.223355</v>
      </c>
      <c r="J31">
        <v>0.27411099999999999</v>
      </c>
    </row>
    <row r="32" spans="1:10" x14ac:dyDescent="0.25">
      <c r="A32" s="1">
        <v>44056</v>
      </c>
      <c r="B32">
        <v>0.37018250000000003</v>
      </c>
      <c r="C32">
        <v>0.35087299999999999</v>
      </c>
      <c r="D32">
        <v>0.3815055</v>
      </c>
      <c r="E32">
        <v>0.3151235</v>
      </c>
      <c r="F32">
        <v>0.38440000000000002</v>
      </c>
      <c r="G32">
        <v>0.44367000000000001</v>
      </c>
      <c r="H32">
        <v>0.48281597999999998</v>
      </c>
      <c r="I32">
        <v>0.22467150999999999</v>
      </c>
      <c r="J32">
        <v>0.273978</v>
      </c>
    </row>
    <row r="33" spans="1:10" x14ac:dyDescent="0.25">
      <c r="A33" s="1">
        <v>44057</v>
      </c>
      <c r="B33">
        <v>0.37502348000000002</v>
      </c>
      <c r="C33">
        <v>0.35183150000000002</v>
      </c>
      <c r="D33">
        <v>0.37664900000000001</v>
      </c>
      <c r="E33">
        <v>0.3142355</v>
      </c>
      <c r="F33">
        <v>0.38259947</v>
      </c>
      <c r="G33">
        <v>0.43511050000000001</v>
      </c>
      <c r="H33">
        <v>0.48234700000000003</v>
      </c>
      <c r="I33">
        <v>0.22967601000000001</v>
      </c>
      <c r="J33">
        <v>0.27838152999999999</v>
      </c>
    </row>
    <row r="34" spans="1:10" x14ac:dyDescent="0.25">
      <c r="A34" s="1">
        <v>44060</v>
      </c>
      <c r="B34">
        <v>0.37676399999999999</v>
      </c>
      <c r="C34">
        <v>0.34272498000000001</v>
      </c>
      <c r="D34">
        <v>0.37383149999999998</v>
      </c>
      <c r="E34">
        <v>0.31795400000000001</v>
      </c>
      <c r="F34">
        <v>0.38162849999999998</v>
      </c>
      <c r="G34">
        <v>0.43115249999999999</v>
      </c>
      <c r="H34">
        <v>0.48632700000000001</v>
      </c>
      <c r="I34">
        <v>0.22465599999999999</v>
      </c>
      <c r="J34">
        <v>0.27311552</v>
      </c>
    </row>
    <row r="35" spans="1:10" x14ac:dyDescent="0.25">
      <c r="A35" s="1">
        <v>44061</v>
      </c>
      <c r="B35">
        <v>0.36882150000000002</v>
      </c>
      <c r="C35">
        <v>0.33629900000000001</v>
      </c>
      <c r="D35">
        <v>0.37946350000000001</v>
      </c>
      <c r="E35">
        <v>0.31214350000000002</v>
      </c>
      <c r="F35">
        <v>0.38315100000000002</v>
      </c>
      <c r="G35">
        <v>0.42522103</v>
      </c>
      <c r="H35">
        <v>0.48917198000000001</v>
      </c>
      <c r="I35">
        <v>0.22356501000000001</v>
      </c>
      <c r="J35">
        <v>0.26952399999999999</v>
      </c>
    </row>
    <row r="36" spans="1:10" x14ac:dyDescent="0.25">
      <c r="A36" s="1">
        <v>44062</v>
      </c>
      <c r="B36">
        <v>0.36990149999999999</v>
      </c>
      <c r="C36">
        <v>0.33938000000000001</v>
      </c>
      <c r="D36">
        <v>0.38315349999999998</v>
      </c>
      <c r="E36">
        <v>0.31163501999999998</v>
      </c>
      <c r="F36">
        <v>0.38229047999999999</v>
      </c>
      <c r="G36">
        <v>0.42824000000000001</v>
      </c>
      <c r="H36">
        <v>0.4865525</v>
      </c>
      <c r="I36">
        <v>0.22641249999999999</v>
      </c>
      <c r="J36">
        <v>0.27363949999999998</v>
      </c>
    </row>
    <row r="37" spans="1:10" x14ac:dyDescent="0.25">
      <c r="A37" s="1">
        <v>44063</v>
      </c>
      <c r="B37">
        <v>0.370834</v>
      </c>
      <c r="C37">
        <v>0.33451049999999999</v>
      </c>
      <c r="D37">
        <v>0.38402098000000001</v>
      </c>
      <c r="E37">
        <v>0.31004452999999998</v>
      </c>
      <c r="F37">
        <v>0.37790400000000002</v>
      </c>
      <c r="G37">
        <v>0.430363</v>
      </c>
      <c r="H37">
        <v>0.48116900000000001</v>
      </c>
      <c r="I37">
        <v>0.2256225</v>
      </c>
      <c r="J37">
        <v>0.26969799999999999</v>
      </c>
    </row>
    <row r="38" spans="1:10" x14ac:dyDescent="0.25">
      <c r="A38" s="1">
        <v>44064</v>
      </c>
      <c r="B38">
        <v>0.38077250000000001</v>
      </c>
      <c r="C38">
        <v>0.33908199999999999</v>
      </c>
      <c r="D38">
        <v>0.38867600000000002</v>
      </c>
      <c r="E38">
        <v>0.31498199999999998</v>
      </c>
      <c r="F38">
        <v>0.38387752000000003</v>
      </c>
      <c r="G38">
        <v>0.43099900000000002</v>
      </c>
      <c r="H38">
        <v>0.48242449999999998</v>
      </c>
      <c r="I38">
        <v>0.22604550000000001</v>
      </c>
      <c r="J38">
        <v>0.27332002</v>
      </c>
    </row>
    <row r="39" spans="1:10" x14ac:dyDescent="0.25">
      <c r="A39" s="1">
        <v>44067</v>
      </c>
      <c r="B39">
        <v>0.39579898000000002</v>
      </c>
      <c r="C39">
        <v>0.34446599999999999</v>
      </c>
      <c r="D39">
        <v>0.40183049999999998</v>
      </c>
      <c r="E39">
        <v>0.32480346999999998</v>
      </c>
      <c r="F39">
        <v>0.38213249999999999</v>
      </c>
      <c r="G39">
        <v>0.44104650000000001</v>
      </c>
      <c r="H39">
        <v>0.48552650000000003</v>
      </c>
      <c r="I39">
        <v>0.22368449000000001</v>
      </c>
      <c r="J39">
        <v>0.27627800000000002</v>
      </c>
    </row>
    <row r="40" spans="1:10" x14ac:dyDescent="0.25">
      <c r="A40" s="1">
        <v>44068</v>
      </c>
      <c r="B40">
        <v>0.39144400000000001</v>
      </c>
      <c r="C40">
        <v>0.34435149999999998</v>
      </c>
      <c r="D40">
        <v>0.40202100000000002</v>
      </c>
      <c r="E40">
        <v>0.32208902</v>
      </c>
      <c r="F40">
        <v>0.39083699999999999</v>
      </c>
      <c r="G40">
        <v>0.44006050000000002</v>
      </c>
      <c r="H40">
        <v>0.48553800000000003</v>
      </c>
      <c r="I40">
        <v>0.22339800000000001</v>
      </c>
      <c r="J40">
        <v>0.27506851999999998</v>
      </c>
    </row>
    <row r="41" spans="1:10" x14ac:dyDescent="0.25">
      <c r="A41" s="1">
        <v>44069</v>
      </c>
      <c r="B41">
        <v>0.39620949999999999</v>
      </c>
      <c r="C41">
        <v>0.35641348</v>
      </c>
      <c r="D41">
        <v>0.396011</v>
      </c>
      <c r="E41">
        <v>0.32985399999999998</v>
      </c>
      <c r="F41">
        <v>0.41021350000000001</v>
      </c>
      <c r="G41">
        <v>0.460841</v>
      </c>
      <c r="H41">
        <v>0.48511949999999998</v>
      </c>
      <c r="I41">
        <v>0.22450349999999999</v>
      </c>
      <c r="J41">
        <v>0.28027999999999997</v>
      </c>
    </row>
    <row r="42" spans="1:10" x14ac:dyDescent="0.25">
      <c r="A42" s="1">
        <v>44070</v>
      </c>
      <c r="B42">
        <v>0.40374500000000002</v>
      </c>
      <c r="C42">
        <v>0.36020200000000002</v>
      </c>
      <c r="D42">
        <v>0.40125149999999998</v>
      </c>
      <c r="E42">
        <v>0.34040599999999999</v>
      </c>
      <c r="F42">
        <v>0.4187225</v>
      </c>
      <c r="G42">
        <v>0.46683550000000001</v>
      </c>
      <c r="H42">
        <v>0.49253950000000002</v>
      </c>
      <c r="I42">
        <v>0.2268675</v>
      </c>
      <c r="J42">
        <v>0.28991549999999999</v>
      </c>
    </row>
    <row r="43" spans="1:10" x14ac:dyDescent="0.25">
      <c r="A43" s="1">
        <v>44071</v>
      </c>
      <c r="B43">
        <v>0.40087200000000001</v>
      </c>
      <c r="C43">
        <v>0.37347849999999999</v>
      </c>
      <c r="D43">
        <v>0.40748099999999998</v>
      </c>
      <c r="E43">
        <v>0.34338800000000003</v>
      </c>
      <c r="F43">
        <v>0.42249150000000002</v>
      </c>
      <c r="G43">
        <v>0.4806685</v>
      </c>
      <c r="H43">
        <v>0.49648249999999999</v>
      </c>
      <c r="I43">
        <v>0.22658900000000001</v>
      </c>
      <c r="J43">
        <v>0.29285</v>
      </c>
    </row>
    <row r="44" spans="1:10" x14ac:dyDescent="0.25">
      <c r="A44" s="1">
        <v>44074</v>
      </c>
      <c r="B44">
        <v>0.41162848000000002</v>
      </c>
      <c r="C44">
        <v>0.36997049999999998</v>
      </c>
      <c r="D44">
        <v>0.40929650000000001</v>
      </c>
      <c r="E44">
        <v>0.34455150000000001</v>
      </c>
      <c r="F44">
        <v>0.42347400000000002</v>
      </c>
      <c r="G44">
        <v>0.48758449999999998</v>
      </c>
      <c r="H44">
        <v>0.50669145999999998</v>
      </c>
      <c r="I44">
        <v>0.2351355</v>
      </c>
      <c r="J44">
        <v>0.29627399999999998</v>
      </c>
    </row>
    <row r="45" spans="1:10" x14ac:dyDescent="0.25">
      <c r="A45" s="1">
        <v>44075</v>
      </c>
      <c r="B45">
        <v>0.42628347999999999</v>
      </c>
      <c r="C45">
        <v>0.37317050000000002</v>
      </c>
      <c r="D45">
        <v>0.41105049999999999</v>
      </c>
      <c r="E45">
        <v>0.352462</v>
      </c>
      <c r="F45">
        <v>0.42903049999999998</v>
      </c>
      <c r="G45">
        <v>0.50547945000000005</v>
      </c>
      <c r="H45">
        <v>0.51984050000000004</v>
      </c>
      <c r="I45">
        <v>0.235402</v>
      </c>
      <c r="J45">
        <v>0.30176049999999999</v>
      </c>
    </row>
    <row r="46" spans="1:10" x14ac:dyDescent="0.25">
      <c r="A46" s="1">
        <v>44076</v>
      </c>
      <c r="B46">
        <v>0.45996999999999999</v>
      </c>
      <c r="C46">
        <v>0.37550598000000002</v>
      </c>
      <c r="D46">
        <v>0.43677250000000001</v>
      </c>
      <c r="E46">
        <v>0.37447799999999998</v>
      </c>
      <c r="F46">
        <v>0.44032549999999998</v>
      </c>
      <c r="G46">
        <v>0.51012000000000002</v>
      </c>
      <c r="H46">
        <v>0.53737100000000004</v>
      </c>
      <c r="I46">
        <v>0.2402685</v>
      </c>
      <c r="J46">
        <v>0.31149149999999998</v>
      </c>
    </row>
    <row r="47" spans="1:10" x14ac:dyDescent="0.25">
      <c r="A47" s="1">
        <v>44077</v>
      </c>
      <c r="B47">
        <v>0.47222350000000002</v>
      </c>
      <c r="C47">
        <v>0.38372849999999997</v>
      </c>
      <c r="D47">
        <v>0.45626949999999999</v>
      </c>
      <c r="E47">
        <v>0.39747500000000002</v>
      </c>
      <c r="F47">
        <v>0.45763749999999997</v>
      </c>
      <c r="G47">
        <v>0.51645600000000003</v>
      </c>
      <c r="H47">
        <v>0.55969749999999996</v>
      </c>
      <c r="I47">
        <v>0.25401699999999999</v>
      </c>
      <c r="J47">
        <v>0.32767152999999999</v>
      </c>
    </row>
    <row r="48" spans="1:10" x14ac:dyDescent="0.25">
      <c r="A48" s="1">
        <v>44078</v>
      </c>
      <c r="B48">
        <v>0.44771149999999998</v>
      </c>
      <c r="C48">
        <v>0.38660198000000001</v>
      </c>
      <c r="D48">
        <v>0.44933099999999998</v>
      </c>
      <c r="E48">
        <v>0.38201647999999999</v>
      </c>
      <c r="F48">
        <v>0.44502449999999999</v>
      </c>
      <c r="G48">
        <v>0.51243603000000004</v>
      </c>
      <c r="H48">
        <v>0.55804750000000003</v>
      </c>
      <c r="I48">
        <v>0.24992049</v>
      </c>
      <c r="J48">
        <v>0.32880900000000002</v>
      </c>
    </row>
    <row r="49" spans="1:10" x14ac:dyDescent="0.25">
      <c r="A49" s="1">
        <v>44082</v>
      </c>
      <c r="B49">
        <v>0.41773199999999999</v>
      </c>
      <c r="C49">
        <v>0.37479400000000002</v>
      </c>
      <c r="D49">
        <v>0.43198799999999998</v>
      </c>
      <c r="E49">
        <v>0.36908350000000001</v>
      </c>
      <c r="F49">
        <v>0.43426448000000001</v>
      </c>
      <c r="G49">
        <v>0.49647649999999999</v>
      </c>
      <c r="H49">
        <v>0.54742502999999998</v>
      </c>
      <c r="I49">
        <v>0.24857849000000001</v>
      </c>
      <c r="J49">
        <v>0.32870549999999998</v>
      </c>
    </row>
    <row r="50" spans="1:10" x14ac:dyDescent="0.25">
      <c r="A50" s="1">
        <v>44083</v>
      </c>
      <c r="B50">
        <v>0.40803850000000003</v>
      </c>
      <c r="C50">
        <v>0.35366300000000001</v>
      </c>
      <c r="D50">
        <v>0.41593498000000001</v>
      </c>
      <c r="E50">
        <v>0.35276848</v>
      </c>
      <c r="F50">
        <v>0.41888500000000001</v>
      </c>
      <c r="G50">
        <v>0.47341050000000001</v>
      </c>
      <c r="H50">
        <v>0.52069650000000001</v>
      </c>
      <c r="I50">
        <v>0.2383565</v>
      </c>
      <c r="J50">
        <v>0.31441950000000002</v>
      </c>
    </row>
    <row r="51" spans="1:10" x14ac:dyDescent="0.25">
      <c r="A51" s="1">
        <v>44084</v>
      </c>
      <c r="B51">
        <v>0.4076515</v>
      </c>
      <c r="C51">
        <v>0.34719850000000002</v>
      </c>
      <c r="D51">
        <v>0.41443000000000002</v>
      </c>
      <c r="E51">
        <v>0.34896749999999999</v>
      </c>
      <c r="F51">
        <v>0.41159551999999999</v>
      </c>
      <c r="G51">
        <v>0.46470702000000003</v>
      </c>
      <c r="H51">
        <v>0.526756</v>
      </c>
      <c r="I51">
        <v>0.24471101000000001</v>
      </c>
      <c r="J51">
        <v>0.30811548</v>
      </c>
    </row>
    <row r="52" spans="1:10" x14ac:dyDescent="0.25">
      <c r="A52" s="1">
        <v>44085</v>
      </c>
      <c r="B52">
        <v>0.38995898000000001</v>
      </c>
      <c r="C52">
        <v>0.33988449999999998</v>
      </c>
      <c r="D52">
        <v>0.39896296999999997</v>
      </c>
      <c r="E52">
        <v>0.33214152000000002</v>
      </c>
      <c r="F52">
        <v>0.39018750000000002</v>
      </c>
      <c r="G52">
        <v>0.44807649999999999</v>
      </c>
      <c r="H52">
        <v>0.50606649999999997</v>
      </c>
      <c r="I52">
        <v>0.240896</v>
      </c>
      <c r="J52">
        <v>0.29737449999999999</v>
      </c>
    </row>
    <row r="53" spans="1:10" x14ac:dyDescent="0.25">
      <c r="A53" s="1">
        <v>44088</v>
      </c>
      <c r="B53">
        <v>0.38678849999999998</v>
      </c>
      <c r="C53">
        <v>0.33292549999999999</v>
      </c>
      <c r="D53">
        <v>0.39368449999999999</v>
      </c>
      <c r="E53">
        <v>0.33037149999999998</v>
      </c>
      <c r="F53">
        <v>0.386658</v>
      </c>
      <c r="G53">
        <v>0.44382050000000001</v>
      </c>
      <c r="H53">
        <v>0.515455</v>
      </c>
      <c r="I53">
        <v>0.23725850000000001</v>
      </c>
      <c r="J53">
        <v>0.29253750000000001</v>
      </c>
    </row>
    <row r="54" spans="1:10" x14ac:dyDescent="0.25">
      <c r="A54" s="1">
        <v>44089</v>
      </c>
      <c r="B54">
        <v>0.39139550000000001</v>
      </c>
      <c r="C54">
        <v>0.33359497999999999</v>
      </c>
      <c r="D54">
        <v>0.38920552000000003</v>
      </c>
      <c r="E54">
        <v>0.32541448000000001</v>
      </c>
      <c r="F54">
        <v>0.3884495</v>
      </c>
      <c r="G54">
        <v>0.44190550000000001</v>
      </c>
      <c r="H54">
        <v>0.51720250000000001</v>
      </c>
      <c r="I54">
        <v>0.23605451</v>
      </c>
      <c r="J54">
        <v>0.29177700000000001</v>
      </c>
    </row>
    <row r="55" spans="1:10" x14ac:dyDescent="0.25">
      <c r="A55" s="1">
        <v>44090</v>
      </c>
      <c r="B55">
        <v>0.39401352000000001</v>
      </c>
      <c r="C55">
        <v>0.33833649999999998</v>
      </c>
      <c r="D55">
        <v>0.39448650000000002</v>
      </c>
      <c r="E55">
        <v>0.32739198000000003</v>
      </c>
      <c r="F55">
        <v>0.39393349999999999</v>
      </c>
      <c r="G55">
        <v>0.44356950000000001</v>
      </c>
      <c r="H55">
        <v>0.51727855</v>
      </c>
      <c r="I55">
        <v>0.23957400000000001</v>
      </c>
      <c r="J55">
        <v>0.29520849999999998</v>
      </c>
    </row>
    <row r="56" spans="1:10" x14ac:dyDescent="0.25">
      <c r="A56" s="1">
        <v>44091</v>
      </c>
      <c r="B56">
        <v>0.39652700000000002</v>
      </c>
      <c r="C56">
        <v>0.33042252</v>
      </c>
      <c r="D56">
        <v>0.390407</v>
      </c>
      <c r="E56">
        <v>0.32933997999999998</v>
      </c>
      <c r="F56">
        <v>0.39771499999999999</v>
      </c>
      <c r="G56">
        <v>0.44157301999999998</v>
      </c>
      <c r="H56">
        <v>0.5140325</v>
      </c>
      <c r="I56">
        <v>0.243478</v>
      </c>
      <c r="J56">
        <v>0.29782599999999998</v>
      </c>
    </row>
    <row r="57" spans="1:10" x14ac:dyDescent="0.25">
      <c r="A57" s="1">
        <v>44092</v>
      </c>
      <c r="B57">
        <v>0.39611948000000002</v>
      </c>
      <c r="C57">
        <v>0.32590750000000002</v>
      </c>
      <c r="D57">
        <v>0.38864398</v>
      </c>
      <c r="E57">
        <v>0.33014749999999998</v>
      </c>
      <c r="F57">
        <v>0.39438551999999999</v>
      </c>
      <c r="G57">
        <v>0.44270998</v>
      </c>
      <c r="H57">
        <v>0.50978445999999999</v>
      </c>
      <c r="I57">
        <v>0.24431249999999999</v>
      </c>
      <c r="J57">
        <v>0.29691701999999998</v>
      </c>
    </row>
    <row r="58" spans="1:10" x14ac:dyDescent="0.25">
      <c r="A58" s="1">
        <v>44095</v>
      </c>
      <c r="B58">
        <v>0.39233200000000001</v>
      </c>
      <c r="C58">
        <v>0.33295150000000001</v>
      </c>
      <c r="D58">
        <v>0.385432</v>
      </c>
      <c r="E58">
        <v>0.33220398000000001</v>
      </c>
      <c r="F58">
        <v>0.39347549999999998</v>
      </c>
      <c r="G58">
        <v>0.43858350000000002</v>
      </c>
      <c r="H58">
        <v>0.49850749999999999</v>
      </c>
      <c r="I58">
        <v>0.25063002000000001</v>
      </c>
      <c r="J58">
        <v>0.29710300000000001</v>
      </c>
    </row>
    <row r="59" spans="1:10" x14ac:dyDescent="0.25">
      <c r="A59" s="1">
        <v>44096</v>
      </c>
      <c r="B59">
        <v>0.3997655</v>
      </c>
      <c r="C59">
        <v>0.33336252</v>
      </c>
      <c r="D59">
        <v>0.39151399999999997</v>
      </c>
      <c r="E59">
        <v>0.32818649999999999</v>
      </c>
      <c r="F59">
        <v>0.39550000000000002</v>
      </c>
      <c r="G59">
        <v>0.43858350000000002</v>
      </c>
      <c r="H59">
        <v>0.50023799999999996</v>
      </c>
      <c r="I59">
        <v>0.25106299999999998</v>
      </c>
      <c r="J59">
        <v>0.29408050000000002</v>
      </c>
    </row>
    <row r="60" spans="1:10" x14ac:dyDescent="0.25">
      <c r="A60" s="1">
        <v>44097</v>
      </c>
      <c r="B60">
        <v>0.38535649999999999</v>
      </c>
      <c r="C60">
        <v>0.34382950000000001</v>
      </c>
      <c r="D60">
        <v>0.39352150000000002</v>
      </c>
      <c r="E60">
        <v>0.33365852000000001</v>
      </c>
      <c r="F60">
        <v>0.40037299999999998</v>
      </c>
      <c r="G60">
        <v>0.44008950000000002</v>
      </c>
      <c r="H60">
        <v>0.50274850000000004</v>
      </c>
      <c r="I60">
        <v>0.25616847999999998</v>
      </c>
      <c r="J60">
        <v>0.30189050000000001</v>
      </c>
    </row>
    <row r="61" spans="1:10" x14ac:dyDescent="0.25">
      <c r="A61" s="1">
        <v>44098</v>
      </c>
      <c r="B61">
        <v>0.40375149999999999</v>
      </c>
      <c r="C61">
        <v>0.33837699999999998</v>
      </c>
      <c r="D61">
        <v>0.39351399999999997</v>
      </c>
      <c r="E61">
        <v>0.32928950000000001</v>
      </c>
      <c r="F61">
        <v>0.400924</v>
      </c>
      <c r="G61">
        <v>0.44386700000000001</v>
      </c>
      <c r="H61">
        <v>0.50153999999999999</v>
      </c>
      <c r="I61">
        <v>0.25534400000000002</v>
      </c>
      <c r="J61">
        <v>0.3023015</v>
      </c>
    </row>
    <row r="62" spans="1:10" x14ac:dyDescent="0.25">
      <c r="A62" s="1">
        <v>44099</v>
      </c>
      <c r="B62">
        <v>0.39975100000000002</v>
      </c>
      <c r="C62">
        <v>0.33350049999999998</v>
      </c>
      <c r="D62">
        <v>0.39163799999999999</v>
      </c>
      <c r="E62">
        <v>0.32783950000000001</v>
      </c>
      <c r="F62">
        <v>0.38814651999999999</v>
      </c>
      <c r="G62">
        <v>0.44406000000000001</v>
      </c>
      <c r="H62">
        <v>0.49444997000000002</v>
      </c>
      <c r="I62">
        <v>0.24986849999999999</v>
      </c>
      <c r="J62">
        <v>0.29661399999999999</v>
      </c>
    </row>
    <row r="63" spans="1:10" x14ac:dyDescent="0.25">
      <c r="A63" s="1">
        <v>44102</v>
      </c>
      <c r="B63">
        <v>0.39496949999999997</v>
      </c>
      <c r="C63">
        <v>0.33127898</v>
      </c>
      <c r="D63">
        <v>0.39105499999999999</v>
      </c>
      <c r="E63">
        <v>0.32389449999999997</v>
      </c>
      <c r="F63">
        <v>0.38995247999999999</v>
      </c>
      <c r="G63">
        <v>0.44265500000000002</v>
      </c>
      <c r="H63">
        <v>0.49562349999999999</v>
      </c>
      <c r="I63">
        <v>0.24645800000000001</v>
      </c>
      <c r="J63">
        <v>0.29191250000000002</v>
      </c>
    </row>
    <row r="64" spans="1:10" x14ac:dyDescent="0.25">
      <c r="A64" s="1">
        <v>44103</v>
      </c>
      <c r="B64">
        <v>0.39691349999999997</v>
      </c>
      <c r="C64">
        <v>0.33009699999999997</v>
      </c>
      <c r="D64">
        <v>0.38943800000000001</v>
      </c>
      <c r="E64">
        <v>0.32310699999999998</v>
      </c>
      <c r="F64">
        <v>0.39013150000000002</v>
      </c>
      <c r="G64">
        <v>0.44311850000000003</v>
      </c>
      <c r="H64">
        <v>0.49572850000000002</v>
      </c>
      <c r="I64">
        <v>0.24296298999999999</v>
      </c>
      <c r="J64">
        <v>0.292848</v>
      </c>
    </row>
    <row r="65" spans="1:10" x14ac:dyDescent="0.25">
      <c r="A65" s="1">
        <v>44104</v>
      </c>
      <c r="B65">
        <v>0.39056449999999998</v>
      </c>
      <c r="C65">
        <v>0.32925700000000002</v>
      </c>
      <c r="D65">
        <v>0.38890649999999999</v>
      </c>
      <c r="E65">
        <v>0.32065850000000001</v>
      </c>
      <c r="F65">
        <v>0.3899725</v>
      </c>
      <c r="G65">
        <v>0.44719702</v>
      </c>
      <c r="H65">
        <v>0.49228499999999997</v>
      </c>
      <c r="I65">
        <v>0.24426300000000001</v>
      </c>
      <c r="J65">
        <v>0.290796</v>
      </c>
    </row>
    <row r="66" spans="1:10" x14ac:dyDescent="0.25">
      <c r="A66" s="1">
        <v>44105</v>
      </c>
      <c r="B66">
        <v>0.40973100000000001</v>
      </c>
      <c r="C66">
        <v>0.33719248000000002</v>
      </c>
      <c r="D66">
        <v>0.4011035</v>
      </c>
      <c r="E66">
        <v>0.33503848000000003</v>
      </c>
      <c r="F66">
        <v>0.39853751999999998</v>
      </c>
      <c r="G66">
        <v>0.46721600000000002</v>
      </c>
      <c r="H66">
        <v>0.4989905</v>
      </c>
      <c r="I66">
        <v>0.25553851999999999</v>
      </c>
      <c r="J66">
        <v>0.29594599999999999</v>
      </c>
    </row>
    <row r="67" spans="1:10" x14ac:dyDescent="0.25">
      <c r="A67" s="1">
        <v>44106</v>
      </c>
      <c r="B67">
        <v>0.40855049999999998</v>
      </c>
      <c r="C67">
        <v>0.34859901999999998</v>
      </c>
      <c r="D67">
        <v>0.40710499999999999</v>
      </c>
      <c r="E67">
        <v>0.336534</v>
      </c>
      <c r="F67">
        <v>0.41265000000000002</v>
      </c>
      <c r="G67">
        <v>0.47317051999999998</v>
      </c>
      <c r="H67">
        <v>0.51028954999999998</v>
      </c>
      <c r="I67">
        <v>0.25077250000000001</v>
      </c>
      <c r="J67">
        <v>0.31079649999999998</v>
      </c>
    </row>
    <row r="68" spans="1:10" x14ac:dyDescent="0.25">
      <c r="A68" s="1">
        <v>44109</v>
      </c>
      <c r="B68">
        <v>0.40346903000000001</v>
      </c>
      <c r="C68">
        <v>0.34549649999999998</v>
      </c>
      <c r="D68">
        <v>0.40508149999999998</v>
      </c>
      <c r="E68">
        <v>0.33589350000000001</v>
      </c>
      <c r="F68">
        <v>0.41062248000000001</v>
      </c>
      <c r="G68">
        <v>0.47108448000000003</v>
      </c>
      <c r="H68">
        <v>0.50435149999999995</v>
      </c>
      <c r="I68">
        <v>0.24407499999999999</v>
      </c>
      <c r="J68">
        <v>0.30340850000000003</v>
      </c>
    </row>
    <row r="69" spans="1:10" x14ac:dyDescent="0.25">
      <c r="A69" s="1">
        <v>44110</v>
      </c>
      <c r="B69">
        <v>0.41195500000000002</v>
      </c>
      <c r="C69">
        <v>0.34693402000000001</v>
      </c>
      <c r="D69">
        <v>0.40737849999999998</v>
      </c>
      <c r="E69">
        <v>0.33682450000000003</v>
      </c>
      <c r="F69">
        <v>0.41437649999999998</v>
      </c>
      <c r="G69">
        <v>0.46873100000000001</v>
      </c>
      <c r="H69">
        <v>0.50547549999999997</v>
      </c>
      <c r="I69">
        <v>0.24922</v>
      </c>
      <c r="J69">
        <v>0.30851047999999998</v>
      </c>
    </row>
    <row r="70" spans="1:10" x14ac:dyDescent="0.25">
      <c r="A70" s="1">
        <v>44111</v>
      </c>
      <c r="B70">
        <v>0.407638</v>
      </c>
      <c r="C70">
        <v>0.34069949999999999</v>
      </c>
      <c r="D70">
        <v>0.41039848000000001</v>
      </c>
      <c r="E70">
        <v>0.33904699999999999</v>
      </c>
      <c r="F70">
        <v>0.42492449999999998</v>
      </c>
      <c r="G70">
        <v>0.4727925</v>
      </c>
      <c r="H70">
        <v>0.50096149999999995</v>
      </c>
      <c r="I70">
        <v>0.23900150000000001</v>
      </c>
      <c r="J70">
        <v>0.30108701999999998</v>
      </c>
    </row>
    <row r="71" spans="1:10" x14ac:dyDescent="0.25">
      <c r="A71" s="1">
        <v>44112</v>
      </c>
      <c r="B71">
        <v>0.40841899999999998</v>
      </c>
      <c r="C71">
        <v>0.34459447999999998</v>
      </c>
      <c r="D71">
        <v>0.41684700000000002</v>
      </c>
      <c r="E71">
        <v>0.34175652000000001</v>
      </c>
      <c r="F71">
        <v>0.42332449999999999</v>
      </c>
      <c r="G71">
        <v>0.47653649999999997</v>
      </c>
      <c r="H71">
        <v>0.49761497999999998</v>
      </c>
      <c r="I71">
        <v>0.23628750000000001</v>
      </c>
      <c r="J71">
        <v>0.29625600000000002</v>
      </c>
    </row>
    <row r="72" spans="1:10" x14ac:dyDescent="0.25">
      <c r="A72" s="1">
        <v>44113</v>
      </c>
      <c r="B72">
        <v>0.3997715</v>
      </c>
      <c r="C72">
        <v>0.33646900000000002</v>
      </c>
      <c r="D72">
        <v>0.40926000000000001</v>
      </c>
      <c r="E72">
        <v>0.33302552000000002</v>
      </c>
      <c r="F72">
        <v>0.42548849999999999</v>
      </c>
      <c r="G72">
        <v>0.48273653</v>
      </c>
      <c r="H72">
        <v>0.48656951999999998</v>
      </c>
      <c r="I72">
        <v>0.22945950000000001</v>
      </c>
      <c r="J72">
        <v>0.29194896999999997</v>
      </c>
    </row>
    <row r="73" spans="1:10" x14ac:dyDescent="0.25">
      <c r="A73" s="1">
        <v>44116</v>
      </c>
      <c r="B73">
        <v>0.39829100000000001</v>
      </c>
      <c r="C73">
        <v>0.33417750000000002</v>
      </c>
      <c r="D73">
        <v>0.41493150000000001</v>
      </c>
      <c r="E73">
        <v>0.33248299999999997</v>
      </c>
      <c r="F73">
        <v>0.42395198000000001</v>
      </c>
      <c r="G73">
        <v>0.48567349999999998</v>
      </c>
      <c r="H73">
        <v>0.47852450000000002</v>
      </c>
      <c r="I73">
        <v>0.22569099000000001</v>
      </c>
      <c r="J73">
        <v>0.28734850000000001</v>
      </c>
    </row>
    <row r="74" spans="1:10" x14ac:dyDescent="0.25">
      <c r="A74" s="1">
        <v>44117</v>
      </c>
      <c r="B74">
        <v>0.40599649999999998</v>
      </c>
      <c r="C74">
        <v>0.33624599999999999</v>
      </c>
      <c r="D74">
        <v>0.41486050000000002</v>
      </c>
      <c r="E74">
        <v>0.33185049999999999</v>
      </c>
      <c r="F74">
        <v>0.41765052000000003</v>
      </c>
      <c r="G74">
        <v>0.48507201999999999</v>
      </c>
      <c r="H74">
        <v>0.47534599999999999</v>
      </c>
      <c r="I74">
        <v>0.22831249000000001</v>
      </c>
      <c r="J74">
        <v>0.29089999999999999</v>
      </c>
    </row>
    <row r="75" spans="1:10" x14ac:dyDescent="0.25">
      <c r="A75" s="1">
        <v>44118</v>
      </c>
      <c r="B75">
        <v>0.4034335</v>
      </c>
      <c r="C75">
        <v>0.33462449999999999</v>
      </c>
      <c r="D75">
        <v>0.41888150000000002</v>
      </c>
      <c r="E75">
        <v>0.33698600000000001</v>
      </c>
      <c r="F75">
        <v>0.41482799999999997</v>
      </c>
      <c r="G75">
        <v>0.48538300000000001</v>
      </c>
      <c r="H75">
        <v>0.47324500000000003</v>
      </c>
      <c r="I75">
        <v>0.22840299999999999</v>
      </c>
      <c r="J75">
        <v>0.29171950000000002</v>
      </c>
    </row>
    <row r="76" spans="1:10" x14ac:dyDescent="0.25">
      <c r="A76" s="1">
        <v>44119</v>
      </c>
      <c r="B76">
        <v>0.40171950000000001</v>
      </c>
      <c r="C76">
        <v>0.333316</v>
      </c>
      <c r="D76">
        <v>0.42611700000000002</v>
      </c>
      <c r="E76">
        <v>0.33654147000000001</v>
      </c>
      <c r="F76">
        <v>0.41973751999999998</v>
      </c>
      <c r="G76">
        <v>0.48800349999999998</v>
      </c>
      <c r="H76">
        <v>0.46512049999999999</v>
      </c>
      <c r="I76">
        <v>0.22861001</v>
      </c>
      <c r="J76">
        <v>0.29311399999999999</v>
      </c>
    </row>
    <row r="77" spans="1:10" x14ac:dyDescent="0.25">
      <c r="A77" s="1">
        <v>44120</v>
      </c>
      <c r="B77">
        <v>0.40313700000000002</v>
      </c>
      <c r="C77">
        <v>0.3278585</v>
      </c>
      <c r="D77">
        <v>0.43393700000000002</v>
      </c>
      <c r="E77">
        <v>0.33425050000000001</v>
      </c>
      <c r="F77">
        <v>0.42058250000000003</v>
      </c>
      <c r="G77">
        <v>0.48264299999999999</v>
      </c>
      <c r="H77">
        <v>0.46237551999999998</v>
      </c>
      <c r="I77">
        <v>0.23205700000000001</v>
      </c>
      <c r="J77">
        <v>0.29516399999999998</v>
      </c>
    </row>
    <row r="78" spans="1:10" x14ac:dyDescent="0.25">
      <c r="A78" s="1">
        <v>44123</v>
      </c>
      <c r="B78">
        <v>0.39974799999999999</v>
      </c>
      <c r="C78">
        <v>0.33423196999999999</v>
      </c>
      <c r="D78">
        <v>0.43228250000000001</v>
      </c>
      <c r="E78">
        <v>0.33234852999999998</v>
      </c>
      <c r="F78">
        <v>0.41427799999999998</v>
      </c>
      <c r="G78">
        <v>0.48202499999999998</v>
      </c>
      <c r="H78">
        <v>0.46169102000000001</v>
      </c>
      <c r="I78">
        <v>0.24023749999999999</v>
      </c>
      <c r="J78">
        <v>0.29739850000000001</v>
      </c>
    </row>
    <row r="79" spans="1:10" x14ac:dyDescent="0.25">
      <c r="A79" s="1">
        <v>44124</v>
      </c>
      <c r="B79">
        <v>0.39601500000000001</v>
      </c>
      <c r="C79">
        <v>0.33708399999999999</v>
      </c>
      <c r="D79">
        <v>0.42623198000000001</v>
      </c>
      <c r="E79">
        <v>0.33576099999999998</v>
      </c>
      <c r="F79">
        <v>0.41224499999999997</v>
      </c>
      <c r="G79">
        <v>0.47390399999999999</v>
      </c>
      <c r="H79">
        <v>0.46606397999999999</v>
      </c>
      <c r="I79">
        <v>0.23795250000000001</v>
      </c>
      <c r="J79">
        <v>0.29504000000000002</v>
      </c>
    </row>
    <row r="80" spans="1:10" x14ac:dyDescent="0.25">
      <c r="A80" s="1">
        <v>44125</v>
      </c>
      <c r="B80">
        <v>0.39657949999999997</v>
      </c>
      <c r="C80">
        <v>0.33055103000000002</v>
      </c>
      <c r="D80">
        <v>0.41613800000000001</v>
      </c>
      <c r="E80">
        <v>0.33810699999999999</v>
      </c>
      <c r="F80">
        <v>0.4049355</v>
      </c>
      <c r="G80">
        <v>0.45572299999999999</v>
      </c>
      <c r="H80">
        <v>0.46706449999999999</v>
      </c>
      <c r="I80">
        <v>0.23452200000000001</v>
      </c>
      <c r="J80">
        <v>0.29452050000000002</v>
      </c>
    </row>
    <row r="81" spans="1:10" x14ac:dyDescent="0.25">
      <c r="A81" s="1">
        <v>44126</v>
      </c>
      <c r="B81">
        <v>0.3910845</v>
      </c>
      <c r="C81">
        <v>0.33255202</v>
      </c>
      <c r="D81">
        <v>0.4084525</v>
      </c>
      <c r="E81">
        <v>0.33670800000000001</v>
      </c>
      <c r="F81">
        <v>0.40452250000000001</v>
      </c>
      <c r="G81">
        <v>0.4453395</v>
      </c>
      <c r="H81">
        <v>0.460671</v>
      </c>
      <c r="I81">
        <v>0.2331155</v>
      </c>
      <c r="J81">
        <v>0.29205298000000002</v>
      </c>
    </row>
    <row r="82" spans="1:10" x14ac:dyDescent="0.25">
      <c r="A82" s="1">
        <v>44127</v>
      </c>
      <c r="B82">
        <v>0.38661246999999999</v>
      </c>
      <c r="C82">
        <v>0.32918649999999999</v>
      </c>
      <c r="D82">
        <v>0.40956100000000001</v>
      </c>
      <c r="E82">
        <v>0.33549899999999999</v>
      </c>
      <c r="F82">
        <v>0.40363700000000002</v>
      </c>
      <c r="G82">
        <v>0.44176500000000002</v>
      </c>
      <c r="H82">
        <v>0.4556385</v>
      </c>
      <c r="I82">
        <v>0.23044801000000001</v>
      </c>
      <c r="J82">
        <v>0.29003298</v>
      </c>
    </row>
    <row r="83" spans="1:10" x14ac:dyDescent="0.25">
      <c r="A83" s="1">
        <v>44130</v>
      </c>
      <c r="B83">
        <v>0.3883875</v>
      </c>
      <c r="C83">
        <v>0.33510798000000003</v>
      </c>
      <c r="D83">
        <v>0.42430499999999999</v>
      </c>
      <c r="E83">
        <v>0.34435549999999998</v>
      </c>
      <c r="F83">
        <v>0.41504150000000001</v>
      </c>
      <c r="G83">
        <v>0.44278097</v>
      </c>
      <c r="H83">
        <v>0.46088647999999999</v>
      </c>
      <c r="I83">
        <v>0.2422125</v>
      </c>
      <c r="J83">
        <v>0.29555550000000003</v>
      </c>
    </row>
    <row r="84" spans="1:10" x14ac:dyDescent="0.25">
      <c r="A84" s="1">
        <v>44131</v>
      </c>
      <c r="B84">
        <v>0.38313649999999999</v>
      </c>
      <c r="C84">
        <v>0.33358399999999999</v>
      </c>
      <c r="D84">
        <v>0.4186185</v>
      </c>
      <c r="E84">
        <v>0.33953148</v>
      </c>
      <c r="F84">
        <v>0.40976400000000002</v>
      </c>
      <c r="G84">
        <v>0.43893949999999998</v>
      </c>
      <c r="H84">
        <v>0.46404396999999997</v>
      </c>
      <c r="I84">
        <v>0.24006250000000001</v>
      </c>
      <c r="J84">
        <v>0.29073601999999998</v>
      </c>
    </row>
    <row r="85" spans="1:10" x14ac:dyDescent="0.25">
      <c r="A85" s="1">
        <v>44132</v>
      </c>
      <c r="B85">
        <v>0.38092500000000001</v>
      </c>
      <c r="C85">
        <v>0.34618850000000001</v>
      </c>
      <c r="D85">
        <v>0.42961502000000001</v>
      </c>
      <c r="E85">
        <v>0.3569715</v>
      </c>
      <c r="F85">
        <v>0.42592150000000001</v>
      </c>
      <c r="G85">
        <v>0.44633800000000001</v>
      </c>
      <c r="H85">
        <v>0.47310603000000001</v>
      </c>
      <c r="I85">
        <v>0.26107649999999999</v>
      </c>
      <c r="J85">
        <v>0.30604049999999999</v>
      </c>
    </row>
    <row r="86" spans="1:10" x14ac:dyDescent="0.25">
      <c r="A86" s="1">
        <v>44133</v>
      </c>
      <c r="B86">
        <v>0.37444549999999999</v>
      </c>
      <c r="C86">
        <v>0.33543800000000001</v>
      </c>
      <c r="D86">
        <v>0.42098449999999998</v>
      </c>
      <c r="E86">
        <v>0.34828100000000001</v>
      </c>
      <c r="F86">
        <v>0.41811150000000002</v>
      </c>
      <c r="G86">
        <v>0.44400849999999997</v>
      </c>
      <c r="H86">
        <v>0.46601999999999999</v>
      </c>
      <c r="I86">
        <v>0.2504265</v>
      </c>
      <c r="J86">
        <v>0.2971085</v>
      </c>
    </row>
    <row r="87" spans="1:10" x14ac:dyDescent="0.25">
      <c r="A87" s="1">
        <v>44134</v>
      </c>
      <c r="B87">
        <v>0.38663950000000002</v>
      </c>
      <c r="C87">
        <v>0.33344351999999999</v>
      </c>
      <c r="D87">
        <v>0.41401549999999998</v>
      </c>
      <c r="E87">
        <v>0.34480149999999998</v>
      </c>
      <c r="F87">
        <v>0.41613099999999997</v>
      </c>
      <c r="G87">
        <v>0.44880300000000001</v>
      </c>
      <c r="H87">
        <v>0.47106399999999998</v>
      </c>
      <c r="I87">
        <v>0.254104</v>
      </c>
      <c r="J87">
        <v>0.30309950000000002</v>
      </c>
    </row>
    <row r="88" spans="1:10" x14ac:dyDescent="0.25">
      <c r="A88" s="1">
        <v>44137</v>
      </c>
      <c r="B88">
        <v>0.37480599999999997</v>
      </c>
      <c r="C88">
        <v>0.32813300000000001</v>
      </c>
      <c r="D88">
        <v>0.39801950000000003</v>
      </c>
      <c r="E88">
        <v>0.33670050000000001</v>
      </c>
      <c r="F88">
        <v>0.40674399999999999</v>
      </c>
      <c r="G88">
        <v>0.44477850000000002</v>
      </c>
      <c r="H88">
        <v>0.46741549999999998</v>
      </c>
      <c r="I88">
        <v>0.24573201</v>
      </c>
      <c r="J88">
        <v>0.29380099999999998</v>
      </c>
    </row>
    <row r="89" spans="1:10" x14ac:dyDescent="0.25">
      <c r="A89" s="1">
        <v>44138</v>
      </c>
      <c r="B89">
        <v>0.36576997999999999</v>
      </c>
      <c r="C89">
        <v>0.31856499999999999</v>
      </c>
      <c r="D89">
        <v>0.39482551999999999</v>
      </c>
      <c r="E89">
        <v>0.32905400000000001</v>
      </c>
      <c r="F89">
        <v>0.39758199999999999</v>
      </c>
      <c r="G89">
        <v>0.43874150000000001</v>
      </c>
      <c r="H89">
        <v>0.46388602000000001</v>
      </c>
      <c r="I89">
        <v>0.23621300000000001</v>
      </c>
      <c r="J89">
        <v>0.28151999999999999</v>
      </c>
    </row>
    <row r="90" spans="1:10" x14ac:dyDescent="0.25">
      <c r="A90" s="1">
        <v>44139</v>
      </c>
      <c r="B90">
        <v>0.36074650000000003</v>
      </c>
      <c r="C90">
        <v>0.30347649999999998</v>
      </c>
      <c r="D90">
        <v>0.38723649999999998</v>
      </c>
      <c r="E90">
        <v>0.31075752000000001</v>
      </c>
      <c r="F90">
        <v>0.37965500000000002</v>
      </c>
      <c r="G90">
        <v>0.4259925</v>
      </c>
      <c r="H90">
        <v>0.44732499999999997</v>
      </c>
      <c r="I90">
        <v>0.22400149999999999</v>
      </c>
      <c r="J90">
        <v>0.27021000000000001</v>
      </c>
    </row>
    <row r="91" spans="1:10" x14ac:dyDescent="0.25">
      <c r="A91" s="1">
        <v>44140</v>
      </c>
      <c r="B91">
        <v>0.36328549999999998</v>
      </c>
      <c r="C91">
        <v>0.301624</v>
      </c>
      <c r="D91">
        <v>0.38751200000000002</v>
      </c>
      <c r="E91">
        <v>0.30763649999999998</v>
      </c>
      <c r="F91">
        <v>0.37450250000000002</v>
      </c>
      <c r="G91">
        <v>0.4335155</v>
      </c>
      <c r="H91">
        <v>0.45205849999999997</v>
      </c>
      <c r="I91">
        <v>0.22313601</v>
      </c>
      <c r="J91">
        <v>0.2696675</v>
      </c>
    </row>
    <row r="92" spans="1:10" x14ac:dyDescent="0.25">
      <c r="A92" s="1">
        <v>44141</v>
      </c>
      <c r="B92">
        <v>0.35513252000000001</v>
      </c>
      <c r="C92">
        <v>0.304838</v>
      </c>
      <c r="D92">
        <v>0.37812649999999998</v>
      </c>
      <c r="E92">
        <v>0.30525202000000001</v>
      </c>
      <c r="F92">
        <v>0.37568049999999997</v>
      </c>
      <c r="G92">
        <v>0.42660799999999999</v>
      </c>
      <c r="H92">
        <v>0.45072400000000001</v>
      </c>
      <c r="I92">
        <v>0.22125549999999999</v>
      </c>
      <c r="J92">
        <v>0.26803149999999998</v>
      </c>
    </row>
    <row r="93" spans="1:10" x14ac:dyDescent="0.25">
      <c r="A93" s="1">
        <v>44144</v>
      </c>
      <c r="B93">
        <v>0.34299449999999998</v>
      </c>
      <c r="C93">
        <v>0.29745500000000002</v>
      </c>
      <c r="D93">
        <v>0.37290250000000003</v>
      </c>
      <c r="E93">
        <v>0.29505347999999998</v>
      </c>
      <c r="F93">
        <v>0.37640750000000001</v>
      </c>
      <c r="G93">
        <v>0.41898049999999998</v>
      </c>
      <c r="H93">
        <v>0.442886</v>
      </c>
      <c r="I93">
        <v>0.21478149999999999</v>
      </c>
      <c r="J93">
        <v>0.26594400000000001</v>
      </c>
    </row>
    <row r="94" spans="1:10" x14ac:dyDescent="0.25">
      <c r="A94" s="1">
        <v>44145</v>
      </c>
      <c r="B94">
        <v>0.34500049999999999</v>
      </c>
      <c r="C94">
        <v>0.30654300000000001</v>
      </c>
      <c r="D94">
        <v>0.374255</v>
      </c>
      <c r="E94">
        <v>0.30347649999999998</v>
      </c>
      <c r="F94">
        <v>0.37751800000000002</v>
      </c>
      <c r="G94">
        <v>0.41830600000000001</v>
      </c>
      <c r="H94">
        <v>0.44976848000000003</v>
      </c>
      <c r="I94">
        <v>0.21379100000000001</v>
      </c>
      <c r="J94">
        <v>0.26897599999999999</v>
      </c>
    </row>
    <row r="95" spans="1:10" x14ac:dyDescent="0.25">
      <c r="A95" s="1">
        <v>44146</v>
      </c>
      <c r="B95">
        <v>0.3434025</v>
      </c>
      <c r="C95">
        <v>0.29807549999999999</v>
      </c>
      <c r="D95">
        <v>0.37010799999999999</v>
      </c>
      <c r="E95">
        <v>0.30579849999999997</v>
      </c>
      <c r="F95">
        <v>0.37282199999999999</v>
      </c>
      <c r="G95">
        <v>0.41622949999999997</v>
      </c>
      <c r="H95">
        <v>0.44824750000000002</v>
      </c>
      <c r="I95">
        <v>0.21142799000000001</v>
      </c>
      <c r="J95">
        <v>0.26224797999999999</v>
      </c>
    </row>
    <row r="96" spans="1:10" x14ac:dyDescent="0.25">
      <c r="A96" s="1">
        <v>44147</v>
      </c>
      <c r="B96">
        <v>0.34618700000000002</v>
      </c>
      <c r="C96">
        <v>0.30210150000000002</v>
      </c>
      <c r="D96">
        <v>0.36984600000000001</v>
      </c>
      <c r="E96">
        <v>0.30933050000000001</v>
      </c>
      <c r="F96">
        <v>0.37532700000000002</v>
      </c>
      <c r="G96">
        <v>0.41544799999999998</v>
      </c>
      <c r="H96">
        <v>0.45500350000000001</v>
      </c>
      <c r="I96">
        <v>0.21803998999999999</v>
      </c>
      <c r="J96">
        <v>0.26869300000000002</v>
      </c>
    </row>
    <row r="97" spans="1:10" x14ac:dyDescent="0.25">
      <c r="A97" s="1">
        <v>44148</v>
      </c>
      <c r="B97">
        <v>0.34067249999999999</v>
      </c>
      <c r="C97">
        <v>0.29912699999999998</v>
      </c>
      <c r="D97">
        <v>0.36194949999999998</v>
      </c>
      <c r="E97">
        <v>0.30593900000000002</v>
      </c>
      <c r="F97">
        <v>0.3702935</v>
      </c>
      <c r="G97">
        <v>0.41069751999999998</v>
      </c>
      <c r="H97">
        <v>0.45087050000000001</v>
      </c>
      <c r="I97">
        <v>0.21185300000000001</v>
      </c>
      <c r="J97">
        <v>0.26150250000000003</v>
      </c>
    </row>
    <row r="98" spans="1:10" x14ac:dyDescent="0.25">
      <c r="A98" s="1">
        <v>44151</v>
      </c>
      <c r="B98">
        <v>0.33736850000000002</v>
      </c>
      <c r="C98">
        <v>0.29459000000000002</v>
      </c>
      <c r="D98">
        <v>0.35924202</v>
      </c>
      <c r="E98">
        <v>0.30058550000000001</v>
      </c>
      <c r="F98">
        <v>0.36578549999999999</v>
      </c>
      <c r="G98">
        <v>0.40509000000000001</v>
      </c>
      <c r="H98">
        <v>0.44988197000000002</v>
      </c>
      <c r="I98">
        <v>0.21231900000000001</v>
      </c>
      <c r="J98">
        <v>0.25936002000000002</v>
      </c>
    </row>
    <row r="99" spans="1:10" x14ac:dyDescent="0.25">
      <c r="A99" s="1">
        <v>44152</v>
      </c>
      <c r="B99">
        <v>0.3419085</v>
      </c>
      <c r="C99">
        <v>0.29636449999999998</v>
      </c>
      <c r="D99">
        <v>0.36216347999999998</v>
      </c>
      <c r="E99">
        <v>0.29675699999999999</v>
      </c>
      <c r="F99">
        <v>0.36730099999999999</v>
      </c>
      <c r="G99">
        <v>0.39935850000000001</v>
      </c>
      <c r="H99">
        <v>0.45153700000000002</v>
      </c>
      <c r="I99">
        <v>0.212729</v>
      </c>
      <c r="J99">
        <v>0.25899549999999999</v>
      </c>
    </row>
    <row r="100" spans="1:10" x14ac:dyDescent="0.25">
      <c r="A100" s="1">
        <v>44153</v>
      </c>
      <c r="B100">
        <v>0.34213450000000001</v>
      </c>
      <c r="C100">
        <v>0.29577949999999997</v>
      </c>
      <c r="D100">
        <v>0.35993350000000002</v>
      </c>
      <c r="E100">
        <v>0.29829749999999999</v>
      </c>
      <c r="F100">
        <v>0.36905149999999998</v>
      </c>
      <c r="G100">
        <v>0.39640799999999998</v>
      </c>
      <c r="H100">
        <v>0.44691249999999999</v>
      </c>
      <c r="I100">
        <v>0.21466299999999999</v>
      </c>
      <c r="J100">
        <v>0.26079649999999999</v>
      </c>
    </row>
    <row r="101" spans="1:10" x14ac:dyDescent="0.25">
      <c r="A101" s="1">
        <v>44154</v>
      </c>
      <c r="B101">
        <v>0.34008450000000001</v>
      </c>
      <c r="C101">
        <v>0.29198600000000002</v>
      </c>
      <c r="D101">
        <v>0.357261</v>
      </c>
      <c r="E101">
        <v>0.29505049999999999</v>
      </c>
      <c r="F101">
        <v>0.36114350000000001</v>
      </c>
      <c r="G101">
        <v>0.39816750000000001</v>
      </c>
      <c r="H101">
        <v>0.44269550000000002</v>
      </c>
      <c r="I101">
        <v>0.21339849</v>
      </c>
      <c r="J101">
        <v>0.25778901999999998</v>
      </c>
    </row>
    <row r="102" spans="1:10" x14ac:dyDescent="0.25">
      <c r="A102" s="1">
        <v>44155</v>
      </c>
      <c r="B102">
        <v>0.34008149999999998</v>
      </c>
      <c r="C102">
        <v>0.28936452000000001</v>
      </c>
      <c r="D102">
        <v>0.35615449999999998</v>
      </c>
      <c r="E102">
        <v>0.291958</v>
      </c>
      <c r="F102">
        <v>0.3629985</v>
      </c>
      <c r="G102">
        <v>0.3932755</v>
      </c>
      <c r="H102">
        <v>0.44017701999999997</v>
      </c>
      <c r="I102">
        <v>0.21575800000000001</v>
      </c>
      <c r="J102">
        <v>0.25673550000000001</v>
      </c>
    </row>
    <row r="103" spans="1:10" x14ac:dyDescent="0.25">
      <c r="A103" s="1">
        <v>44158</v>
      </c>
      <c r="B103">
        <v>0.33219302000000001</v>
      </c>
      <c r="C103">
        <v>0.29054898000000001</v>
      </c>
      <c r="D103">
        <v>0.35223448000000002</v>
      </c>
      <c r="E103">
        <v>0.29478300000000002</v>
      </c>
      <c r="F103">
        <v>0.3625815</v>
      </c>
      <c r="G103">
        <v>0.39895449999999999</v>
      </c>
      <c r="H103">
        <v>0.43825399999999998</v>
      </c>
      <c r="I103">
        <v>0.21247351</v>
      </c>
      <c r="J103">
        <v>0.25516349999999999</v>
      </c>
    </row>
    <row r="104" spans="1:10" x14ac:dyDescent="0.25">
      <c r="A104" s="1">
        <v>44159</v>
      </c>
      <c r="B104">
        <v>0.33167849999999999</v>
      </c>
      <c r="C104">
        <v>0.29150599999999999</v>
      </c>
      <c r="D104">
        <v>0.345613</v>
      </c>
      <c r="E104">
        <v>0.29365200000000002</v>
      </c>
      <c r="F104">
        <v>0.35646600000000001</v>
      </c>
      <c r="G104">
        <v>0.39336251999999999</v>
      </c>
      <c r="H104">
        <v>0.43623800000000001</v>
      </c>
      <c r="I104">
        <v>0.20894850000000001</v>
      </c>
      <c r="J104">
        <v>0.25060100000000002</v>
      </c>
    </row>
    <row r="105" spans="1:10" x14ac:dyDescent="0.25">
      <c r="A105" s="1">
        <v>44160</v>
      </c>
      <c r="B105">
        <v>0.335397</v>
      </c>
      <c r="C105">
        <v>0.2888695</v>
      </c>
      <c r="D105">
        <v>0.34670252000000001</v>
      </c>
      <c r="E105">
        <v>0.29251949999999999</v>
      </c>
      <c r="F105">
        <v>0.35551650000000001</v>
      </c>
      <c r="G105">
        <v>0.39077901999999998</v>
      </c>
      <c r="H105">
        <v>0.43643150000000003</v>
      </c>
      <c r="I105">
        <v>0.207709</v>
      </c>
      <c r="J105">
        <v>0.24807399999999999</v>
      </c>
    </row>
    <row r="106" spans="1:10" x14ac:dyDescent="0.25">
      <c r="A106" s="1">
        <v>44162</v>
      </c>
      <c r="B106">
        <v>0.33645449999999999</v>
      </c>
      <c r="C106">
        <v>0.28547450000000002</v>
      </c>
      <c r="D106">
        <v>0.34858499999999998</v>
      </c>
      <c r="E106">
        <v>0.29201448000000002</v>
      </c>
      <c r="F106">
        <v>0.35712050000000001</v>
      </c>
      <c r="G106">
        <v>0.3857565</v>
      </c>
      <c r="H106">
        <v>0.43627547999999999</v>
      </c>
      <c r="I106">
        <v>0.207986</v>
      </c>
      <c r="J106">
        <v>0.24753149999999999</v>
      </c>
    </row>
    <row r="107" spans="1:10" x14ac:dyDescent="0.25">
      <c r="A107" s="1">
        <v>44165</v>
      </c>
      <c r="B107">
        <v>0.35557549999999999</v>
      </c>
      <c r="C107">
        <v>0.29141899999999998</v>
      </c>
      <c r="D107">
        <v>0.353209</v>
      </c>
      <c r="E107">
        <v>0.29170603000000001</v>
      </c>
      <c r="F107">
        <v>0.36164800000000003</v>
      </c>
      <c r="G107">
        <v>0.39002150000000002</v>
      </c>
      <c r="H107">
        <v>0.44022800000000001</v>
      </c>
      <c r="I107">
        <v>0.20750850000000001</v>
      </c>
      <c r="J107">
        <v>0.24938151</v>
      </c>
    </row>
    <row r="108" spans="1:10" x14ac:dyDescent="0.25">
      <c r="A108" s="1">
        <v>44166</v>
      </c>
      <c r="B108">
        <v>0.36084902000000002</v>
      </c>
      <c r="C108">
        <v>0.28936099999999998</v>
      </c>
      <c r="D108">
        <v>0.35453699999999999</v>
      </c>
      <c r="E108">
        <v>0.29694900000000002</v>
      </c>
      <c r="F108">
        <v>0.36173149999999998</v>
      </c>
      <c r="G108">
        <v>0.39139997999999998</v>
      </c>
      <c r="H108">
        <v>0.44023099999999998</v>
      </c>
      <c r="I108">
        <v>0.208256</v>
      </c>
      <c r="J108">
        <v>0.24959899999999999</v>
      </c>
    </row>
    <row r="109" spans="1:10" x14ac:dyDescent="0.25">
      <c r="A109" s="1">
        <v>44167</v>
      </c>
      <c r="B109">
        <v>0.36137000000000002</v>
      </c>
      <c r="C109">
        <v>0.290385</v>
      </c>
      <c r="D109">
        <v>0.35427500000000001</v>
      </c>
      <c r="E109">
        <v>0.29651549999999999</v>
      </c>
      <c r="F109">
        <v>0.36460601999999998</v>
      </c>
      <c r="G109">
        <v>0.39701152000000001</v>
      </c>
      <c r="H109">
        <v>0.44102649999999999</v>
      </c>
      <c r="I109">
        <v>0.21022950000000001</v>
      </c>
      <c r="J109">
        <v>0.25187900000000002</v>
      </c>
    </row>
    <row r="110" spans="1:10" x14ac:dyDescent="0.25">
      <c r="A110" s="1">
        <v>44168</v>
      </c>
      <c r="B110">
        <v>0.35966350000000002</v>
      </c>
      <c r="C110">
        <v>0.29195900000000002</v>
      </c>
      <c r="D110">
        <v>0.35243397999999998</v>
      </c>
      <c r="E110">
        <v>0.29594300000000001</v>
      </c>
      <c r="F110">
        <v>0.36371451999999999</v>
      </c>
      <c r="G110">
        <v>0.39520349999999999</v>
      </c>
      <c r="H110">
        <v>0.4373995</v>
      </c>
      <c r="I110">
        <v>0.20914099999999999</v>
      </c>
      <c r="J110">
        <v>0.25413200000000002</v>
      </c>
    </row>
    <row r="111" spans="1:10" x14ac:dyDescent="0.25">
      <c r="A111" s="1">
        <v>44169</v>
      </c>
      <c r="B111">
        <v>0.35737901999999999</v>
      </c>
      <c r="C111">
        <v>0.29061550000000003</v>
      </c>
      <c r="D111">
        <v>0.35047697999999999</v>
      </c>
      <c r="E111">
        <v>0.29551147999999999</v>
      </c>
      <c r="F111">
        <v>0.36670950000000002</v>
      </c>
      <c r="G111">
        <v>0.39470398000000001</v>
      </c>
      <c r="H111">
        <v>0.43660199999999999</v>
      </c>
      <c r="I111">
        <v>0.20509849999999999</v>
      </c>
      <c r="J111">
        <v>0.25388149999999998</v>
      </c>
    </row>
    <row r="112" spans="1:10" x14ac:dyDescent="0.25">
      <c r="A112" s="1">
        <v>44172</v>
      </c>
      <c r="B112">
        <v>0.35972999999999999</v>
      </c>
      <c r="C112">
        <v>0.29292148000000001</v>
      </c>
      <c r="D112">
        <v>0.34806350000000003</v>
      </c>
      <c r="E112">
        <v>0.29721350000000002</v>
      </c>
      <c r="F112">
        <v>0.36576247000000001</v>
      </c>
      <c r="G112">
        <v>0.3991325</v>
      </c>
      <c r="H112">
        <v>0.4322645</v>
      </c>
      <c r="I112">
        <v>0.208455</v>
      </c>
      <c r="J112">
        <v>0.25228798000000002</v>
      </c>
    </row>
    <row r="113" spans="1:10" x14ac:dyDescent="0.25">
      <c r="A113" s="1">
        <v>44173</v>
      </c>
      <c r="B113">
        <v>0.35809553</v>
      </c>
      <c r="C113">
        <v>0.2908135</v>
      </c>
      <c r="D113">
        <v>0.35049802000000002</v>
      </c>
      <c r="E113">
        <v>0.29676200000000003</v>
      </c>
      <c r="F113">
        <v>0.36489951999999998</v>
      </c>
      <c r="G113">
        <v>0.40050548000000002</v>
      </c>
      <c r="H113">
        <v>0.4331525</v>
      </c>
      <c r="I113">
        <v>0.20487549999999999</v>
      </c>
      <c r="J113">
        <v>0.25212252000000002</v>
      </c>
    </row>
    <row r="114" spans="1:10" x14ac:dyDescent="0.25">
      <c r="A114" s="1">
        <v>44174</v>
      </c>
      <c r="B114">
        <v>0.35806900000000003</v>
      </c>
      <c r="C114">
        <v>0.29674499999999998</v>
      </c>
      <c r="D114">
        <v>0.35230250000000002</v>
      </c>
      <c r="E114">
        <v>0.30027350000000003</v>
      </c>
      <c r="F114">
        <v>0.37002498</v>
      </c>
      <c r="G114">
        <v>0.40222400000000003</v>
      </c>
      <c r="H114">
        <v>0.43548547999999998</v>
      </c>
      <c r="I114">
        <v>0.20861751000000001</v>
      </c>
      <c r="J114">
        <v>0.25744850000000002</v>
      </c>
    </row>
    <row r="115" spans="1:10" x14ac:dyDescent="0.25">
      <c r="A115" s="1">
        <v>44175</v>
      </c>
      <c r="B115">
        <v>0.35856450000000001</v>
      </c>
      <c r="C115">
        <v>0.29619050000000002</v>
      </c>
      <c r="D115">
        <v>0.3501785</v>
      </c>
      <c r="E115">
        <v>0.30082750000000003</v>
      </c>
      <c r="F115">
        <v>0.37119400000000002</v>
      </c>
      <c r="G115">
        <v>0.40121698</v>
      </c>
      <c r="H115">
        <v>0.43377650000000001</v>
      </c>
      <c r="I115">
        <v>0.21227800999999999</v>
      </c>
      <c r="J115">
        <v>0.25778099999999998</v>
      </c>
    </row>
    <row r="116" spans="1:10" x14ac:dyDescent="0.25">
      <c r="A116" s="1">
        <v>44176</v>
      </c>
      <c r="B116">
        <v>0.364259</v>
      </c>
      <c r="C116">
        <v>0.2958655</v>
      </c>
      <c r="D116">
        <v>0.35327797999999999</v>
      </c>
      <c r="E116">
        <v>0.30043449999999999</v>
      </c>
      <c r="F116">
        <v>0.37061601999999999</v>
      </c>
      <c r="G116">
        <v>0.40306199999999998</v>
      </c>
      <c r="H116">
        <v>0.43521749999999998</v>
      </c>
      <c r="I116">
        <v>0.21565049999999999</v>
      </c>
      <c r="J116">
        <v>0.25976349999999998</v>
      </c>
    </row>
    <row r="117" spans="1:10" x14ac:dyDescent="0.25">
      <c r="A117" s="1">
        <v>44179</v>
      </c>
      <c r="B117">
        <v>0.36263600000000001</v>
      </c>
      <c r="C117">
        <v>0.29728300000000002</v>
      </c>
      <c r="D117">
        <v>0.3524465</v>
      </c>
      <c r="E117">
        <v>0.3022975</v>
      </c>
      <c r="F117">
        <v>0.36815500000000001</v>
      </c>
      <c r="G117">
        <v>0.40546450000000001</v>
      </c>
      <c r="H117">
        <v>0.43227201999999998</v>
      </c>
      <c r="I117">
        <v>0.21833250000000001</v>
      </c>
      <c r="J117">
        <v>0.26046651999999998</v>
      </c>
    </row>
    <row r="118" spans="1:10" x14ac:dyDescent="0.25">
      <c r="A118" s="1">
        <v>44180</v>
      </c>
      <c r="B118">
        <v>0.36510799999999999</v>
      </c>
      <c r="C118">
        <v>0.29746099999999998</v>
      </c>
      <c r="D118">
        <v>0.35263050000000001</v>
      </c>
      <c r="E118">
        <v>0.30246598000000002</v>
      </c>
      <c r="F118">
        <v>0.36658550000000001</v>
      </c>
      <c r="G118">
        <v>0.41008252000000001</v>
      </c>
      <c r="H118">
        <v>0.42926197999999999</v>
      </c>
      <c r="I118">
        <v>0.2151795</v>
      </c>
      <c r="J118">
        <v>0.257992</v>
      </c>
    </row>
    <row r="119" spans="1:10" x14ac:dyDescent="0.25">
      <c r="A119" s="1">
        <v>44181</v>
      </c>
      <c r="B119">
        <v>0.37204999999999999</v>
      </c>
      <c r="C119">
        <v>0.30223297999999998</v>
      </c>
      <c r="D119">
        <v>0.35520797999999998</v>
      </c>
      <c r="E119">
        <v>0.30121900000000001</v>
      </c>
      <c r="F119">
        <v>0.36352000000000001</v>
      </c>
      <c r="G119">
        <v>0.41211247000000001</v>
      </c>
      <c r="H119">
        <v>0.4308495</v>
      </c>
      <c r="I119">
        <v>0.21112700000000001</v>
      </c>
      <c r="J119">
        <v>0.25853300000000001</v>
      </c>
    </row>
    <row r="120" spans="1:10" x14ac:dyDescent="0.25">
      <c r="A120" s="1">
        <v>44182</v>
      </c>
      <c r="B120">
        <v>0.37382448000000001</v>
      </c>
      <c r="C120">
        <v>0.30373650000000002</v>
      </c>
      <c r="D120">
        <v>0.3538985</v>
      </c>
      <c r="E120">
        <v>0.302535</v>
      </c>
      <c r="F120">
        <v>0.36481701999999999</v>
      </c>
      <c r="G120">
        <v>0.41389500000000001</v>
      </c>
      <c r="H120">
        <v>0.42501549999999999</v>
      </c>
      <c r="I120">
        <v>0.2087</v>
      </c>
      <c r="J120">
        <v>0.25637549999999998</v>
      </c>
    </row>
    <row r="121" spans="1:10" x14ac:dyDescent="0.25">
      <c r="A121" s="1">
        <v>44183</v>
      </c>
      <c r="B121">
        <v>0.37738252</v>
      </c>
      <c r="C121">
        <v>0.30277399999999999</v>
      </c>
      <c r="D121">
        <v>0.35831898000000001</v>
      </c>
      <c r="E121">
        <v>0.30585200000000001</v>
      </c>
      <c r="F121">
        <v>0.36581449999999999</v>
      </c>
      <c r="G121">
        <v>0.41734248000000002</v>
      </c>
      <c r="H121">
        <v>0.4221435</v>
      </c>
      <c r="I121">
        <v>0.21254049999999999</v>
      </c>
      <c r="J121">
        <v>0.25699650000000002</v>
      </c>
    </row>
    <row r="122" spans="1:10" x14ac:dyDescent="0.25">
      <c r="A122" s="1">
        <v>44186</v>
      </c>
      <c r="B122">
        <v>0.38119750000000002</v>
      </c>
      <c r="C122">
        <v>0.30471549999999997</v>
      </c>
      <c r="D122">
        <v>0.3586165</v>
      </c>
      <c r="E122">
        <v>0.31134551999999999</v>
      </c>
      <c r="F122">
        <v>0.36792649999999999</v>
      </c>
      <c r="G122">
        <v>0.41848150000000001</v>
      </c>
      <c r="H122">
        <v>0.42839097999999998</v>
      </c>
      <c r="I122">
        <v>0.21601951</v>
      </c>
      <c r="J122">
        <v>0.26171749999999999</v>
      </c>
    </row>
    <row r="123" spans="1:10" x14ac:dyDescent="0.25">
      <c r="A123" s="1">
        <v>44187</v>
      </c>
      <c r="B123">
        <v>0.38489097</v>
      </c>
      <c r="C123">
        <v>0.30037150000000001</v>
      </c>
      <c r="D123">
        <v>0.35757050000000001</v>
      </c>
      <c r="E123">
        <v>0.3086565</v>
      </c>
      <c r="F123">
        <v>0.36964900000000001</v>
      </c>
      <c r="G123">
        <v>0.41726049999999998</v>
      </c>
      <c r="H123">
        <v>0.42633850000000001</v>
      </c>
      <c r="I123">
        <v>0.21829699999999999</v>
      </c>
      <c r="J123">
        <v>0.26279950000000002</v>
      </c>
    </row>
    <row r="124" spans="1:10" x14ac:dyDescent="0.25">
      <c r="A124" s="1">
        <v>44188</v>
      </c>
      <c r="B124">
        <v>0.38341301999999999</v>
      </c>
      <c r="C124">
        <v>0.30299902000000001</v>
      </c>
      <c r="D124">
        <v>0.355821</v>
      </c>
      <c r="E124">
        <v>0.30622700000000003</v>
      </c>
      <c r="F124">
        <v>0.36863499999999999</v>
      </c>
      <c r="G124">
        <v>0.41670249999999998</v>
      </c>
      <c r="H124">
        <v>0.42688799999999999</v>
      </c>
      <c r="I124">
        <v>0.21484249999999999</v>
      </c>
      <c r="J124">
        <v>0.26133846999999999</v>
      </c>
    </row>
    <row r="125" spans="1:10" x14ac:dyDescent="0.25">
      <c r="A125" s="1">
        <v>44189</v>
      </c>
      <c r="B125">
        <v>0.38355400000000001</v>
      </c>
      <c r="C125">
        <v>0.30196250000000002</v>
      </c>
      <c r="D125">
        <v>0.35464400000000001</v>
      </c>
      <c r="E125">
        <v>0.30616248000000001</v>
      </c>
      <c r="F125">
        <v>0.3662765</v>
      </c>
      <c r="G125">
        <v>0.41369097999999999</v>
      </c>
      <c r="H125">
        <v>0.42328399999999999</v>
      </c>
      <c r="I125">
        <v>0.21005401000000001</v>
      </c>
      <c r="J125">
        <v>0.25867551999999999</v>
      </c>
    </row>
    <row r="126" spans="1:10" x14ac:dyDescent="0.25">
      <c r="A126" s="1">
        <v>44193</v>
      </c>
      <c r="B126">
        <v>0.37767148</v>
      </c>
      <c r="C126">
        <v>0.30169499999999999</v>
      </c>
      <c r="D126">
        <v>0.35492000000000001</v>
      </c>
      <c r="E126">
        <v>0.3038845</v>
      </c>
      <c r="F126">
        <v>0.36368400000000001</v>
      </c>
      <c r="G126">
        <v>0.41032750000000001</v>
      </c>
      <c r="H126">
        <v>0.42087947999999997</v>
      </c>
      <c r="I126">
        <v>0.20941499999999999</v>
      </c>
      <c r="J126">
        <v>0.2543725</v>
      </c>
    </row>
    <row r="127" spans="1:10" x14ac:dyDescent="0.25">
      <c r="A127" s="1">
        <v>44194</v>
      </c>
      <c r="B127">
        <v>0.37537549999999997</v>
      </c>
      <c r="C127">
        <v>0.30357699999999999</v>
      </c>
      <c r="D127">
        <v>0.35370200000000002</v>
      </c>
      <c r="E127">
        <v>0.30740849999999997</v>
      </c>
      <c r="F127">
        <v>0.36596600000000001</v>
      </c>
      <c r="G127">
        <v>0.41087950000000001</v>
      </c>
      <c r="H127">
        <v>0.41917199999999999</v>
      </c>
      <c r="I127">
        <v>0.21436150000000001</v>
      </c>
      <c r="J127">
        <v>0.25632199999999999</v>
      </c>
    </row>
    <row r="128" spans="1:10" x14ac:dyDescent="0.25">
      <c r="A128" s="1">
        <v>44195</v>
      </c>
      <c r="B128">
        <v>0.36320752000000001</v>
      </c>
      <c r="C128">
        <v>0.302811</v>
      </c>
      <c r="D128">
        <v>0.35214250000000002</v>
      </c>
      <c r="E128">
        <v>0.3082955</v>
      </c>
      <c r="F128">
        <v>0.36631750000000002</v>
      </c>
      <c r="G128">
        <v>0.40980201999999999</v>
      </c>
      <c r="H128">
        <v>0.41781402000000001</v>
      </c>
      <c r="I128">
        <v>0.21220149999999999</v>
      </c>
      <c r="J128">
        <v>0.25464799999999999</v>
      </c>
    </row>
    <row r="129" spans="1:10" x14ac:dyDescent="0.25">
      <c r="A129" s="1">
        <v>44196</v>
      </c>
      <c r="B129">
        <v>0.366257</v>
      </c>
      <c r="C129">
        <v>0.30038949999999998</v>
      </c>
      <c r="D129">
        <v>0.34749848</v>
      </c>
      <c r="E129">
        <v>0.30964000000000003</v>
      </c>
      <c r="F129">
        <v>0.36786651999999997</v>
      </c>
      <c r="G129">
        <v>0.41386402</v>
      </c>
      <c r="H129">
        <v>0.41460550000000002</v>
      </c>
      <c r="I129">
        <v>0.20912849999999999</v>
      </c>
      <c r="J129">
        <v>0.2555095</v>
      </c>
    </row>
    <row r="130" spans="1:10" x14ac:dyDescent="0.25">
      <c r="A130" s="1">
        <v>44200</v>
      </c>
      <c r="B130">
        <v>0.38868051999999997</v>
      </c>
      <c r="C130">
        <v>0.31416250000000001</v>
      </c>
      <c r="D130">
        <v>0.35342502999999997</v>
      </c>
      <c r="E130">
        <v>0.3159575</v>
      </c>
      <c r="F130">
        <v>0.37280548000000002</v>
      </c>
      <c r="G130">
        <v>0.41990601999999999</v>
      </c>
      <c r="H130">
        <v>0.4206165</v>
      </c>
      <c r="I130">
        <v>0.22122201</v>
      </c>
      <c r="J130">
        <v>0.26566849999999997</v>
      </c>
    </row>
    <row r="131" spans="1:10" x14ac:dyDescent="0.25">
      <c r="A131" s="1">
        <v>44201</v>
      </c>
      <c r="B131">
        <v>0.37084252000000001</v>
      </c>
      <c r="C131">
        <v>0.30592249999999999</v>
      </c>
      <c r="D131">
        <v>0.35071649999999999</v>
      </c>
      <c r="E131">
        <v>0.31373250000000003</v>
      </c>
      <c r="F131">
        <v>0.37148199999999998</v>
      </c>
      <c r="G131">
        <v>0.418437</v>
      </c>
      <c r="H131">
        <v>0.41810049999999999</v>
      </c>
      <c r="I131">
        <v>0.21715000000000001</v>
      </c>
      <c r="J131">
        <v>0.26209401999999998</v>
      </c>
    </row>
    <row r="132" spans="1:10" x14ac:dyDescent="0.25">
      <c r="A132" s="1">
        <v>44202</v>
      </c>
      <c r="B132">
        <v>0.37699100000000002</v>
      </c>
      <c r="C132">
        <v>0.31100349999999999</v>
      </c>
      <c r="D132">
        <v>0.35233900000000001</v>
      </c>
      <c r="E132">
        <v>0.312697</v>
      </c>
      <c r="F132">
        <v>0.37410900000000002</v>
      </c>
      <c r="G132">
        <v>0.41835600000000001</v>
      </c>
      <c r="H132">
        <v>0.42253000000000002</v>
      </c>
      <c r="I132">
        <v>0.21625349999999999</v>
      </c>
      <c r="J132">
        <v>0.26425248000000001</v>
      </c>
    </row>
    <row r="133" spans="1:10" x14ac:dyDescent="0.25">
      <c r="A133" s="1">
        <v>44203</v>
      </c>
      <c r="B133">
        <v>0.37578452000000001</v>
      </c>
      <c r="C133">
        <v>0.29942750000000001</v>
      </c>
      <c r="D133">
        <v>0.3493985</v>
      </c>
      <c r="E133">
        <v>0.30762250000000002</v>
      </c>
      <c r="F133">
        <v>0.36847252000000003</v>
      </c>
      <c r="G133">
        <v>0.41772300000000001</v>
      </c>
      <c r="H133">
        <v>0.413221</v>
      </c>
      <c r="I133">
        <v>0.20821649</v>
      </c>
      <c r="J133">
        <v>0.25683400000000001</v>
      </c>
    </row>
    <row r="134" spans="1:10" x14ac:dyDescent="0.25">
      <c r="A134" s="1">
        <v>44204</v>
      </c>
      <c r="B134">
        <v>0.37532700000000002</v>
      </c>
      <c r="C134">
        <v>0.30317749999999999</v>
      </c>
      <c r="D134">
        <v>0.34862500000000002</v>
      </c>
      <c r="E134">
        <v>0.30413597999999997</v>
      </c>
      <c r="F134">
        <v>0.37088399999999999</v>
      </c>
      <c r="G134">
        <v>0.40953951999999999</v>
      </c>
      <c r="H134">
        <v>0.41650999999999999</v>
      </c>
      <c r="I134">
        <v>0.20829249999999999</v>
      </c>
      <c r="J134">
        <v>0.25617450000000003</v>
      </c>
    </row>
    <row r="135" spans="1:10" x14ac:dyDescent="0.25">
      <c r="A135" s="1">
        <v>44207</v>
      </c>
      <c r="B135">
        <v>0.38272899999999999</v>
      </c>
      <c r="C135">
        <v>0.30614550000000001</v>
      </c>
      <c r="D135">
        <v>0.35476397999999998</v>
      </c>
      <c r="E135">
        <v>0.31052297000000001</v>
      </c>
      <c r="F135">
        <v>0.38361447999999998</v>
      </c>
      <c r="G135">
        <v>0.41629100000000002</v>
      </c>
      <c r="H135">
        <v>0.42706850000000002</v>
      </c>
      <c r="I135">
        <v>0.215281</v>
      </c>
      <c r="J135">
        <v>0.26496799999999998</v>
      </c>
    </row>
    <row r="136" spans="1:10" x14ac:dyDescent="0.25">
      <c r="A136" s="1">
        <v>44208</v>
      </c>
      <c r="B136">
        <v>0.3816195</v>
      </c>
      <c r="C136">
        <v>0.30118800000000001</v>
      </c>
      <c r="D136">
        <v>0.351794</v>
      </c>
      <c r="E136">
        <v>0.30778401999999999</v>
      </c>
      <c r="F136">
        <v>0.38269350000000002</v>
      </c>
      <c r="G136">
        <v>0.41527550000000002</v>
      </c>
      <c r="H136">
        <v>0.42829250000000002</v>
      </c>
      <c r="I136">
        <v>0.21260398999999999</v>
      </c>
      <c r="J136">
        <v>0.26264799999999999</v>
      </c>
    </row>
    <row r="137" spans="1:10" x14ac:dyDescent="0.25">
      <c r="A137" s="1">
        <v>44209</v>
      </c>
      <c r="B137">
        <v>0.37843100000000002</v>
      </c>
      <c r="C137">
        <v>0.30005399999999999</v>
      </c>
      <c r="D137">
        <v>0.34917300000000001</v>
      </c>
      <c r="E137">
        <v>0.30496198000000002</v>
      </c>
      <c r="F137">
        <v>0.37897399999999998</v>
      </c>
      <c r="G137">
        <v>0.41202850000000002</v>
      </c>
      <c r="H137">
        <v>0.42537399999999997</v>
      </c>
      <c r="I137">
        <v>0.21208199999999999</v>
      </c>
      <c r="J137">
        <v>0.25976500000000002</v>
      </c>
    </row>
    <row r="138" spans="1:10" x14ac:dyDescent="0.25">
      <c r="A138" s="1">
        <v>44210</v>
      </c>
      <c r="B138">
        <v>0.37922600000000001</v>
      </c>
      <c r="C138">
        <v>0.30488746999999999</v>
      </c>
      <c r="D138">
        <v>0.35086351999999998</v>
      </c>
      <c r="E138">
        <v>0.30657250000000003</v>
      </c>
      <c r="F138">
        <v>0.38498149999999998</v>
      </c>
      <c r="G138">
        <v>0.41589599999999999</v>
      </c>
      <c r="H138">
        <v>0.42577599999999999</v>
      </c>
      <c r="I138">
        <v>0.21534698999999999</v>
      </c>
      <c r="J138">
        <v>0.2624995</v>
      </c>
    </row>
    <row r="139" spans="1:10" x14ac:dyDescent="0.25">
      <c r="A139" s="1">
        <v>44211</v>
      </c>
      <c r="B139">
        <v>0.37889349999999999</v>
      </c>
      <c r="C139">
        <v>0.30480802000000001</v>
      </c>
      <c r="D139">
        <v>0.35272049999999999</v>
      </c>
      <c r="E139">
        <v>0.30689949999999999</v>
      </c>
      <c r="F139">
        <v>0.38778950000000001</v>
      </c>
      <c r="G139">
        <v>0.41641650000000002</v>
      </c>
      <c r="H139">
        <v>0.425174</v>
      </c>
      <c r="I139">
        <v>0.2205145</v>
      </c>
      <c r="J139">
        <v>0.26558696999999998</v>
      </c>
    </row>
    <row r="140" spans="1:10" x14ac:dyDescent="0.25">
      <c r="A140" s="1">
        <v>44215</v>
      </c>
      <c r="B140">
        <v>0.36816448000000002</v>
      </c>
      <c r="C140">
        <v>0.29744500000000001</v>
      </c>
      <c r="D140">
        <v>0.34650999999999998</v>
      </c>
      <c r="E140">
        <v>0.30065449999999999</v>
      </c>
      <c r="F140">
        <v>0.38091550000000002</v>
      </c>
      <c r="G140">
        <v>0.40656947999999998</v>
      </c>
      <c r="H140">
        <v>0.41743849999999999</v>
      </c>
      <c r="I140">
        <v>0.21766949999999999</v>
      </c>
      <c r="J140">
        <v>0.26272699999999999</v>
      </c>
    </row>
    <row r="141" spans="1:10" x14ac:dyDescent="0.25">
      <c r="A141" s="1">
        <v>44216</v>
      </c>
      <c r="B141">
        <v>0.37071100000000001</v>
      </c>
      <c r="C141">
        <v>0.29529296999999999</v>
      </c>
      <c r="D141">
        <v>0.3461785</v>
      </c>
      <c r="E141">
        <v>0.30106252</v>
      </c>
      <c r="F141">
        <v>0.384822</v>
      </c>
      <c r="G141">
        <v>0.40440749999999998</v>
      </c>
      <c r="H141">
        <v>0.41710000000000003</v>
      </c>
      <c r="I141">
        <v>0.2111845</v>
      </c>
      <c r="J141">
        <v>0.25961899999999999</v>
      </c>
    </row>
    <row r="142" spans="1:10" x14ac:dyDescent="0.25">
      <c r="A142" s="1">
        <v>44217</v>
      </c>
      <c r="B142">
        <v>0.37404102</v>
      </c>
      <c r="C142">
        <v>0.29669849999999998</v>
      </c>
      <c r="D142">
        <v>0.34797250000000002</v>
      </c>
      <c r="E142">
        <v>0.30583102000000001</v>
      </c>
      <c r="F142">
        <v>0.38355349999999999</v>
      </c>
      <c r="G142">
        <v>0.40748852000000002</v>
      </c>
      <c r="H142">
        <v>0.42237799999999998</v>
      </c>
      <c r="I142">
        <v>0.21337500000000001</v>
      </c>
      <c r="J142">
        <v>0.262961</v>
      </c>
    </row>
    <row r="143" spans="1:10" x14ac:dyDescent="0.25">
      <c r="A143" s="1">
        <v>44218</v>
      </c>
      <c r="B143">
        <v>0.37143648000000001</v>
      </c>
      <c r="C143">
        <v>0.3029925</v>
      </c>
      <c r="D143">
        <v>0.35118450000000001</v>
      </c>
      <c r="E143">
        <v>0.30840899999999999</v>
      </c>
      <c r="F143">
        <v>0.38653952000000003</v>
      </c>
      <c r="G143">
        <v>0.40797447999999997</v>
      </c>
      <c r="H143">
        <v>0.42906802999999999</v>
      </c>
      <c r="I143">
        <v>0.21736050000000001</v>
      </c>
      <c r="J143">
        <v>0.26569599999999999</v>
      </c>
    </row>
    <row r="144" spans="1:10" x14ac:dyDescent="0.25">
      <c r="A144" s="1">
        <v>44221</v>
      </c>
      <c r="B144">
        <v>0.38609199999999999</v>
      </c>
      <c r="C144">
        <v>0.30847550000000001</v>
      </c>
      <c r="D144">
        <v>0.35480349999999999</v>
      </c>
      <c r="E144">
        <v>0.31150149999999999</v>
      </c>
      <c r="F144">
        <v>0.38730799999999999</v>
      </c>
      <c r="G144">
        <v>0.40733301999999999</v>
      </c>
      <c r="H144">
        <v>0.43862997999999997</v>
      </c>
      <c r="I144">
        <v>0.21909049</v>
      </c>
      <c r="J144">
        <v>0.26742798000000001</v>
      </c>
    </row>
    <row r="145" spans="1:10" x14ac:dyDescent="0.25">
      <c r="A145" s="1">
        <v>44222</v>
      </c>
      <c r="B145">
        <v>0.39034950000000002</v>
      </c>
      <c r="C145">
        <v>0.31556800000000002</v>
      </c>
      <c r="D145">
        <v>0.35547649999999997</v>
      </c>
      <c r="E145">
        <v>0.31020950000000003</v>
      </c>
      <c r="F145">
        <v>0.383795</v>
      </c>
      <c r="G145">
        <v>0.40642</v>
      </c>
      <c r="H145">
        <v>0.44059401999999998</v>
      </c>
      <c r="I145">
        <v>0.22080150000000001</v>
      </c>
      <c r="J145">
        <v>0.273227</v>
      </c>
    </row>
    <row r="146" spans="1:10" x14ac:dyDescent="0.25">
      <c r="A146" s="1">
        <v>44223</v>
      </c>
      <c r="B146">
        <v>0.40698250000000002</v>
      </c>
      <c r="C146">
        <v>0.32788499999999998</v>
      </c>
      <c r="D146">
        <v>0.378442</v>
      </c>
      <c r="E146">
        <v>0.33730250000000001</v>
      </c>
      <c r="F146">
        <v>0.40469899999999998</v>
      </c>
      <c r="G146">
        <v>0.42203748000000002</v>
      </c>
      <c r="H146">
        <v>0.45840101999999999</v>
      </c>
      <c r="I146">
        <v>0.25298201999999997</v>
      </c>
      <c r="J146">
        <v>0.29376550000000001</v>
      </c>
    </row>
    <row r="147" spans="1:10" x14ac:dyDescent="0.25">
      <c r="A147" s="1">
        <v>44224</v>
      </c>
      <c r="B147">
        <v>0.39873952000000001</v>
      </c>
      <c r="C147">
        <v>0.32113449999999999</v>
      </c>
      <c r="D147">
        <v>0.36763299999999999</v>
      </c>
      <c r="E147">
        <v>0.32874399999999998</v>
      </c>
      <c r="F147">
        <v>0.40093800000000002</v>
      </c>
      <c r="G147">
        <v>0.4196665</v>
      </c>
      <c r="H147">
        <v>0.44739901999999998</v>
      </c>
      <c r="I147">
        <v>0.23878849999999999</v>
      </c>
      <c r="J147">
        <v>0.28892299999999999</v>
      </c>
    </row>
    <row r="148" spans="1:10" x14ac:dyDescent="0.25">
      <c r="A148" s="1">
        <v>44225</v>
      </c>
      <c r="B148">
        <v>0.41365200000000002</v>
      </c>
      <c r="C148">
        <v>0.33031850000000001</v>
      </c>
      <c r="D148">
        <v>0.37023149999999999</v>
      </c>
      <c r="E148">
        <v>0.336561</v>
      </c>
      <c r="F148">
        <v>0.40954499999999999</v>
      </c>
      <c r="G148">
        <v>0.42349451999999999</v>
      </c>
      <c r="H148">
        <v>0.45496052999999997</v>
      </c>
      <c r="I148">
        <v>0.24833949999999999</v>
      </c>
      <c r="J148">
        <v>0.29479401999999999</v>
      </c>
    </row>
    <row r="149" spans="1:10" x14ac:dyDescent="0.25">
      <c r="A149" s="1">
        <v>44228</v>
      </c>
      <c r="B149">
        <v>0.39695047999999999</v>
      </c>
      <c r="C149">
        <v>0.31910100000000002</v>
      </c>
      <c r="D149">
        <v>0.36378949999999999</v>
      </c>
      <c r="E149">
        <v>0.33450750000000001</v>
      </c>
      <c r="F149">
        <v>0.39702702000000001</v>
      </c>
      <c r="G149">
        <v>0.42055451999999999</v>
      </c>
      <c r="H149">
        <v>0.45079750000000002</v>
      </c>
      <c r="I149">
        <v>0.238959</v>
      </c>
      <c r="J149">
        <v>0.286777</v>
      </c>
    </row>
    <row r="150" spans="1:10" x14ac:dyDescent="0.25">
      <c r="A150" s="1">
        <v>44229</v>
      </c>
      <c r="B150">
        <v>0.38423800000000002</v>
      </c>
      <c r="C150">
        <v>0.31357449999999998</v>
      </c>
      <c r="D150">
        <v>0.35639100000000001</v>
      </c>
      <c r="E150">
        <v>0.32483200000000001</v>
      </c>
      <c r="F150">
        <v>0.37973052000000002</v>
      </c>
      <c r="G150">
        <v>0.40918900000000002</v>
      </c>
      <c r="H150">
        <v>0.44203949999999997</v>
      </c>
      <c r="I150">
        <v>0.22966600000000001</v>
      </c>
      <c r="J150">
        <v>0.27594099999999999</v>
      </c>
    </row>
    <row r="151" spans="1:10" x14ac:dyDescent="0.25">
      <c r="A151" s="1">
        <v>44230</v>
      </c>
      <c r="B151">
        <v>0.37716699999999997</v>
      </c>
      <c r="C151">
        <v>0.30686200000000002</v>
      </c>
      <c r="D151">
        <v>0.3509775</v>
      </c>
      <c r="E151">
        <v>0.32338499999999998</v>
      </c>
      <c r="F151">
        <v>0.38007550000000001</v>
      </c>
      <c r="G151">
        <v>0.41008598000000002</v>
      </c>
      <c r="H151">
        <v>0.43827050000000001</v>
      </c>
      <c r="I151">
        <v>0.22546849999999999</v>
      </c>
      <c r="J151">
        <v>0.27718300000000001</v>
      </c>
    </row>
    <row r="152" spans="1:10" x14ac:dyDescent="0.25">
      <c r="A152" s="1">
        <v>44231</v>
      </c>
      <c r="B152">
        <v>0.37478</v>
      </c>
      <c r="C152">
        <v>0.30096050000000002</v>
      </c>
      <c r="D152">
        <v>0.34807097999999997</v>
      </c>
      <c r="E152">
        <v>0.31805699999999998</v>
      </c>
      <c r="F152">
        <v>0.37940049999999997</v>
      </c>
      <c r="G152">
        <v>0.40850799999999998</v>
      </c>
      <c r="H152">
        <v>0.43813999999999997</v>
      </c>
      <c r="I152">
        <v>0.22388250000000001</v>
      </c>
      <c r="J152">
        <v>0.27096150000000002</v>
      </c>
    </row>
    <row r="153" spans="1:10" x14ac:dyDescent="0.25">
      <c r="A153" s="1">
        <v>44232</v>
      </c>
      <c r="B153">
        <v>0.37143399999999999</v>
      </c>
      <c r="C153">
        <v>0.29999048</v>
      </c>
      <c r="D153">
        <v>0.34314600000000001</v>
      </c>
      <c r="E153">
        <v>0.31122650000000002</v>
      </c>
      <c r="F153">
        <v>0.36974249999999997</v>
      </c>
      <c r="G153">
        <v>0.39993099999999998</v>
      </c>
      <c r="H153">
        <v>0.43438900000000003</v>
      </c>
      <c r="I153">
        <v>0.22357050000000001</v>
      </c>
      <c r="J153">
        <v>0.26907350000000002</v>
      </c>
    </row>
    <row r="154" spans="1:10" x14ac:dyDescent="0.25">
      <c r="A154" s="1">
        <v>44235</v>
      </c>
      <c r="B154">
        <v>0.36637150000000002</v>
      </c>
      <c r="C154">
        <v>0.29763200000000001</v>
      </c>
      <c r="D154">
        <v>0.34579998000000001</v>
      </c>
      <c r="E154">
        <v>0.31128252000000001</v>
      </c>
      <c r="F154">
        <v>0.36883496999999998</v>
      </c>
      <c r="G154">
        <v>0.40194299999999999</v>
      </c>
      <c r="H154">
        <v>0.45127302000000002</v>
      </c>
      <c r="I154">
        <v>0.22216849999999999</v>
      </c>
      <c r="J154">
        <v>0.26658100000000001</v>
      </c>
    </row>
    <row r="155" spans="1:10" x14ac:dyDescent="0.25">
      <c r="A155" s="1">
        <v>44236</v>
      </c>
      <c r="B155">
        <v>0.3685235</v>
      </c>
      <c r="C155">
        <v>0.30231000000000002</v>
      </c>
      <c r="D155">
        <v>0.34397949999999999</v>
      </c>
      <c r="E155">
        <v>0.31213849999999999</v>
      </c>
      <c r="F155">
        <v>0.36912149999999999</v>
      </c>
      <c r="G155">
        <v>0.40578902</v>
      </c>
      <c r="H155">
        <v>0.45050000000000001</v>
      </c>
      <c r="I155">
        <v>0.2235335</v>
      </c>
      <c r="J155">
        <v>0.26649850000000003</v>
      </c>
    </row>
    <row r="156" spans="1:10" x14ac:dyDescent="0.25">
      <c r="A156" s="1">
        <v>44237</v>
      </c>
      <c r="B156">
        <v>0.36858000000000002</v>
      </c>
      <c r="C156">
        <v>0.30004199999999998</v>
      </c>
      <c r="D156">
        <v>0.34239849999999999</v>
      </c>
      <c r="E156">
        <v>0.3117335</v>
      </c>
      <c r="F156">
        <v>0.36822700000000003</v>
      </c>
      <c r="G156">
        <v>0.4221355</v>
      </c>
      <c r="H156">
        <v>0.47345698000000003</v>
      </c>
      <c r="I156">
        <v>0.22611600000000001</v>
      </c>
      <c r="J156">
        <v>0.26884550000000002</v>
      </c>
    </row>
    <row r="157" spans="1:10" x14ac:dyDescent="0.25">
      <c r="A157" s="1">
        <v>44238</v>
      </c>
      <c r="B157">
        <v>0.36410749999999997</v>
      </c>
      <c r="C157">
        <v>0.30159200000000003</v>
      </c>
      <c r="D157">
        <v>0.34143501999999998</v>
      </c>
      <c r="E157">
        <v>0.31100650000000002</v>
      </c>
      <c r="F157">
        <v>0.36827302000000001</v>
      </c>
      <c r="G157">
        <v>0.42088399999999998</v>
      </c>
      <c r="H157">
        <v>0.48217147999999999</v>
      </c>
      <c r="I157">
        <v>0.225415</v>
      </c>
      <c r="J157">
        <v>0.29766749999999997</v>
      </c>
    </row>
    <row r="158" spans="1:10" x14ac:dyDescent="0.25">
      <c r="A158" s="1">
        <v>44239</v>
      </c>
      <c r="B158">
        <v>0.3625485</v>
      </c>
      <c r="C158">
        <v>0.30197649999999998</v>
      </c>
      <c r="D158">
        <v>0.33886949999999999</v>
      </c>
      <c r="E158">
        <v>0.3106835</v>
      </c>
      <c r="F158">
        <v>0.36421350000000002</v>
      </c>
      <c r="G158">
        <v>0.41607398000000001</v>
      </c>
      <c r="H158">
        <v>0.48377500000000001</v>
      </c>
      <c r="I158">
        <v>0.22275250999999999</v>
      </c>
      <c r="J158">
        <v>0.266073</v>
      </c>
    </row>
    <row r="159" spans="1:10" x14ac:dyDescent="0.25">
      <c r="A159" s="1">
        <v>44243</v>
      </c>
      <c r="B159">
        <v>0.36437049999999999</v>
      </c>
      <c r="C159">
        <v>0.30095899999999998</v>
      </c>
      <c r="D159">
        <v>0.33862752000000002</v>
      </c>
      <c r="E159">
        <v>0.31418750000000001</v>
      </c>
      <c r="F159">
        <v>0.36937350000000002</v>
      </c>
      <c r="G159">
        <v>0.41961347999999998</v>
      </c>
      <c r="H159">
        <v>0.48089801999999998</v>
      </c>
      <c r="I159">
        <v>0.22726950000000001</v>
      </c>
      <c r="J159">
        <v>0.27426701999999997</v>
      </c>
    </row>
    <row r="160" spans="1:10" x14ac:dyDescent="0.25">
      <c r="A160" s="1">
        <v>44244</v>
      </c>
      <c r="B160">
        <v>0.36231451999999997</v>
      </c>
      <c r="C160">
        <v>0.30378347999999999</v>
      </c>
      <c r="D160">
        <v>0.33996300000000002</v>
      </c>
      <c r="E160">
        <v>0.31454900000000002</v>
      </c>
      <c r="F160">
        <v>0.36668151999999998</v>
      </c>
      <c r="G160">
        <v>0.42042701999999998</v>
      </c>
      <c r="H160">
        <v>0.483209</v>
      </c>
      <c r="I160">
        <v>0.22618651000000001</v>
      </c>
      <c r="J160">
        <v>0.27498149999999999</v>
      </c>
    </row>
    <row r="161" spans="1:10" x14ac:dyDescent="0.25">
      <c r="A161" s="1">
        <v>44245</v>
      </c>
      <c r="B161">
        <v>0.36368</v>
      </c>
      <c r="C161">
        <v>0.30294549999999998</v>
      </c>
      <c r="D161">
        <v>0.33775050000000001</v>
      </c>
      <c r="E161">
        <v>0.31299502000000001</v>
      </c>
      <c r="F161">
        <v>0.36975402000000002</v>
      </c>
      <c r="G161">
        <v>0.41693999999999998</v>
      </c>
      <c r="H161">
        <v>0.48306749999999998</v>
      </c>
      <c r="I161">
        <v>0.22828850000000001</v>
      </c>
      <c r="J161">
        <v>0.27494950000000001</v>
      </c>
    </row>
    <row r="162" spans="1:10" x14ac:dyDescent="0.25">
      <c r="A162" s="1">
        <v>44246</v>
      </c>
      <c r="B162">
        <v>0.35826552</v>
      </c>
      <c r="C162">
        <v>0.30359150000000001</v>
      </c>
      <c r="D162">
        <v>0.337891</v>
      </c>
      <c r="E162">
        <v>0.31122899999999998</v>
      </c>
      <c r="F162">
        <v>0.36687649999999999</v>
      </c>
      <c r="G162">
        <v>0.41644847000000002</v>
      </c>
      <c r="H162">
        <v>0.48042000000000001</v>
      </c>
      <c r="I162">
        <v>0.22596749999999999</v>
      </c>
      <c r="J162">
        <v>0.27349000000000001</v>
      </c>
    </row>
    <row r="163" spans="1:10" x14ac:dyDescent="0.25">
      <c r="A163" s="1">
        <v>44249</v>
      </c>
      <c r="B163">
        <v>0.36307400000000001</v>
      </c>
      <c r="C163">
        <v>0.313245</v>
      </c>
      <c r="D163">
        <v>0.34057498000000003</v>
      </c>
      <c r="E163">
        <v>0.31731700000000002</v>
      </c>
      <c r="F163">
        <v>0.36716700000000002</v>
      </c>
      <c r="G163">
        <v>0.41543999999999998</v>
      </c>
      <c r="H163">
        <v>0.48286802000000001</v>
      </c>
      <c r="I163">
        <v>0.22945851</v>
      </c>
      <c r="J163">
        <v>0.28371649999999998</v>
      </c>
    </row>
    <row r="164" spans="1:10" x14ac:dyDescent="0.25">
      <c r="A164" s="1">
        <v>44250</v>
      </c>
      <c r="B164">
        <v>0.36426249999999999</v>
      </c>
      <c r="C164">
        <v>0.31056</v>
      </c>
      <c r="D164">
        <v>0.33755249999999998</v>
      </c>
      <c r="E164">
        <v>0.317577</v>
      </c>
      <c r="F164">
        <v>0.37127749999999998</v>
      </c>
      <c r="G164">
        <v>0.412852</v>
      </c>
      <c r="H164">
        <v>0.47791552999999998</v>
      </c>
      <c r="I164">
        <v>0.2265375</v>
      </c>
      <c r="J164">
        <v>0.28206900000000001</v>
      </c>
    </row>
    <row r="165" spans="1:10" x14ac:dyDescent="0.25">
      <c r="A165" s="1">
        <v>44251</v>
      </c>
      <c r="B165">
        <v>0.36462600000000001</v>
      </c>
      <c r="C165">
        <v>0.31063402000000001</v>
      </c>
      <c r="D165">
        <v>0.33763349999999998</v>
      </c>
      <c r="E165">
        <v>0.31491350000000001</v>
      </c>
      <c r="F165">
        <v>0.37197400000000003</v>
      </c>
      <c r="G165">
        <v>0.41140848000000002</v>
      </c>
      <c r="H165">
        <v>0.47222950000000002</v>
      </c>
      <c r="I165">
        <v>0.22289700000000001</v>
      </c>
      <c r="J165">
        <v>0.278673</v>
      </c>
    </row>
    <row r="166" spans="1:10" x14ac:dyDescent="0.25">
      <c r="A166" s="1">
        <v>44252</v>
      </c>
      <c r="B166">
        <v>0.36808049999999998</v>
      </c>
      <c r="C166">
        <v>0.32712849999999999</v>
      </c>
      <c r="D166">
        <v>0.3415165</v>
      </c>
      <c r="E166">
        <v>0.32623202000000001</v>
      </c>
      <c r="F166">
        <v>0.38025150000000002</v>
      </c>
      <c r="G166">
        <v>0.41674</v>
      </c>
      <c r="H166">
        <v>0.47996800000000001</v>
      </c>
      <c r="I166">
        <v>0.23700699</v>
      </c>
      <c r="J166">
        <v>0.28848800000000002</v>
      </c>
    </row>
    <row r="167" spans="1:10" x14ac:dyDescent="0.25">
      <c r="A167" s="1">
        <v>44253</v>
      </c>
      <c r="B167">
        <v>0.35803848999999999</v>
      </c>
      <c r="C167">
        <v>0.3180905</v>
      </c>
      <c r="D167">
        <v>0.33223449999999999</v>
      </c>
      <c r="E167">
        <v>0.32359749999999998</v>
      </c>
      <c r="F167">
        <v>0.38940350000000001</v>
      </c>
      <c r="G167">
        <v>0.41342503000000003</v>
      </c>
      <c r="H167">
        <v>0.46505898000000001</v>
      </c>
      <c r="I167">
        <v>0.23313001</v>
      </c>
      <c r="J167">
        <v>0.283049</v>
      </c>
    </row>
    <row r="168" spans="1:10" x14ac:dyDescent="0.25">
      <c r="A168" s="1">
        <v>44256</v>
      </c>
      <c r="B168">
        <v>0.35273900000000002</v>
      </c>
      <c r="C168">
        <v>0.30333947999999999</v>
      </c>
      <c r="D168">
        <v>0.32045499999999999</v>
      </c>
      <c r="E168">
        <v>0.30774748000000002</v>
      </c>
      <c r="F168">
        <v>0.36996200000000001</v>
      </c>
      <c r="G168">
        <v>0.40048650000000002</v>
      </c>
      <c r="H168">
        <v>0.4526675</v>
      </c>
      <c r="I168">
        <v>0.22018750000000001</v>
      </c>
      <c r="J168">
        <v>0.26887899999999998</v>
      </c>
    </row>
    <row r="169" spans="1:10" x14ac:dyDescent="0.25">
      <c r="A169" s="1">
        <v>44257</v>
      </c>
      <c r="B169">
        <v>0.35081000000000001</v>
      </c>
      <c r="C169">
        <v>0.296543</v>
      </c>
      <c r="D169">
        <v>0.31786550000000002</v>
      </c>
      <c r="E169">
        <v>0.31146249999999998</v>
      </c>
      <c r="F169">
        <v>0.36849150000000003</v>
      </c>
      <c r="G169">
        <v>0.4008255</v>
      </c>
      <c r="H169">
        <v>0.44755800000000001</v>
      </c>
      <c r="I169">
        <v>0.22500801000000001</v>
      </c>
      <c r="J169">
        <v>0.27444800000000003</v>
      </c>
    </row>
    <row r="170" spans="1:10" x14ac:dyDescent="0.25">
      <c r="A170" s="1">
        <v>44258</v>
      </c>
      <c r="B170">
        <v>0.35038000000000002</v>
      </c>
      <c r="C170">
        <v>0.30874249999999998</v>
      </c>
      <c r="D170">
        <v>0.31689899999999999</v>
      </c>
      <c r="E170">
        <v>0.31302202000000001</v>
      </c>
      <c r="F170">
        <v>0.36863249999999997</v>
      </c>
      <c r="G170">
        <v>0.4032695</v>
      </c>
      <c r="H170">
        <v>0.43973849999999998</v>
      </c>
      <c r="I170">
        <v>0.229793</v>
      </c>
      <c r="J170">
        <v>0.28083402000000002</v>
      </c>
    </row>
    <row r="171" spans="1:10" x14ac:dyDescent="0.25">
      <c r="A171" s="1">
        <v>44259</v>
      </c>
      <c r="B171">
        <v>0.35282898000000001</v>
      </c>
      <c r="C171">
        <v>0.319496</v>
      </c>
      <c r="D171">
        <v>0.31807851999999998</v>
      </c>
      <c r="E171">
        <v>0.31578600000000001</v>
      </c>
      <c r="F171">
        <v>0.37491350000000001</v>
      </c>
      <c r="G171">
        <v>0.40254200000000001</v>
      </c>
      <c r="H171">
        <v>0.42938700000000002</v>
      </c>
      <c r="I171">
        <v>0.23455500000000001</v>
      </c>
      <c r="J171">
        <v>0.28486299999999998</v>
      </c>
    </row>
    <row r="172" spans="1:10" x14ac:dyDescent="0.25">
      <c r="A172" s="1">
        <v>44260</v>
      </c>
      <c r="B172">
        <v>0.34607349999999998</v>
      </c>
      <c r="C172">
        <v>0.30235898</v>
      </c>
      <c r="D172">
        <v>0.31531049999999999</v>
      </c>
      <c r="E172">
        <v>0.31373849999999998</v>
      </c>
      <c r="F172">
        <v>0.36772250000000001</v>
      </c>
      <c r="G172">
        <v>0.41035149999999998</v>
      </c>
      <c r="H172">
        <v>0.42320750000000001</v>
      </c>
      <c r="I172">
        <v>0.22269749999999999</v>
      </c>
      <c r="J172">
        <v>0.27226502000000002</v>
      </c>
    </row>
    <row r="173" spans="1:10" x14ac:dyDescent="0.25">
      <c r="A173" s="1">
        <v>44263</v>
      </c>
      <c r="B173">
        <v>0.34588049999999998</v>
      </c>
      <c r="C173">
        <v>0.29878749999999998</v>
      </c>
      <c r="D173">
        <v>0.32475999999999999</v>
      </c>
      <c r="E173">
        <v>0.316081</v>
      </c>
      <c r="F173">
        <v>0.36715752000000001</v>
      </c>
      <c r="G173">
        <v>0.41158748000000001</v>
      </c>
      <c r="H173">
        <v>0.42741101999999997</v>
      </c>
      <c r="I173">
        <v>0.22345701000000001</v>
      </c>
      <c r="J173">
        <v>0.27628200000000003</v>
      </c>
    </row>
    <row r="174" spans="1:10" x14ac:dyDescent="0.25">
      <c r="A174" s="1">
        <v>44264</v>
      </c>
      <c r="B174">
        <v>0.35486299999999998</v>
      </c>
      <c r="C174">
        <v>0.29806250000000001</v>
      </c>
      <c r="D174">
        <v>0.32249450000000002</v>
      </c>
      <c r="E174">
        <v>0.31317650000000002</v>
      </c>
      <c r="F174">
        <v>0.36027700000000001</v>
      </c>
      <c r="G174">
        <v>0.40503400000000001</v>
      </c>
      <c r="H174">
        <v>0.42479299999999998</v>
      </c>
      <c r="I174">
        <v>0.21822449999999999</v>
      </c>
      <c r="J174">
        <v>0.26730448000000001</v>
      </c>
    </row>
    <row r="175" spans="1:10" x14ac:dyDescent="0.25">
      <c r="A175" s="1">
        <v>44265</v>
      </c>
      <c r="B175">
        <v>0.34559050000000002</v>
      </c>
      <c r="C175">
        <v>0.29888049999999999</v>
      </c>
      <c r="D175">
        <v>0.32287100000000002</v>
      </c>
      <c r="E175">
        <v>0.31000499999999998</v>
      </c>
      <c r="F175">
        <v>0.35675847999999999</v>
      </c>
      <c r="G175">
        <v>0.4031515</v>
      </c>
      <c r="H175">
        <v>0.425261</v>
      </c>
      <c r="I175">
        <v>0.218722</v>
      </c>
      <c r="J175">
        <v>0.268044</v>
      </c>
    </row>
    <row r="176" spans="1:10" x14ac:dyDescent="0.25">
      <c r="A176" s="1">
        <v>44266</v>
      </c>
      <c r="B176">
        <v>0.34494200000000003</v>
      </c>
      <c r="C176">
        <v>0.29099999999999998</v>
      </c>
      <c r="D176">
        <v>0.32549</v>
      </c>
      <c r="E176">
        <v>0.30810749999999998</v>
      </c>
      <c r="F176">
        <v>0.35632449999999999</v>
      </c>
      <c r="G176">
        <v>0.40212249999999999</v>
      </c>
      <c r="H176">
        <v>0.42051548</v>
      </c>
      <c r="I176">
        <v>0.2150465</v>
      </c>
      <c r="J176">
        <v>0.26287848000000003</v>
      </c>
    </row>
    <row r="177" spans="1:10" x14ac:dyDescent="0.25">
      <c r="A177" s="1">
        <v>44267</v>
      </c>
      <c r="B177">
        <v>0.34591100000000002</v>
      </c>
      <c r="C177">
        <v>0.29432350000000002</v>
      </c>
      <c r="D177">
        <v>0.32736300000000002</v>
      </c>
      <c r="E177">
        <v>0.310749</v>
      </c>
      <c r="F177">
        <v>0.36258849999999998</v>
      </c>
      <c r="G177">
        <v>0.4027</v>
      </c>
      <c r="H177">
        <v>0.42313898</v>
      </c>
      <c r="I177">
        <v>0.21502250000000001</v>
      </c>
      <c r="J177">
        <v>0.26668298000000001</v>
      </c>
    </row>
    <row r="178" spans="1:10" x14ac:dyDescent="0.25">
      <c r="A178" s="1">
        <v>44270</v>
      </c>
      <c r="B178">
        <v>0.34943402000000001</v>
      </c>
      <c r="C178">
        <v>0.29731249999999998</v>
      </c>
      <c r="D178">
        <v>0.32611299999999999</v>
      </c>
      <c r="E178">
        <v>0.30842799999999998</v>
      </c>
      <c r="F178">
        <v>0.35974598000000002</v>
      </c>
      <c r="G178">
        <v>0.39378649999999998</v>
      </c>
      <c r="H178">
        <v>0.42181099999999999</v>
      </c>
      <c r="I178">
        <v>0.21265200000000001</v>
      </c>
      <c r="J178">
        <v>0.26141797999999999</v>
      </c>
    </row>
    <row r="179" spans="1:10" x14ac:dyDescent="0.25">
      <c r="A179" s="1">
        <v>44271</v>
      </c>
      <c r="B179">
        <v>0.34877597999999999</v>
      </c>
      <c r="C179">
        <v>0.28823947999999999</v>
      </c>
      <c r="D179">
        <v>0.32357399999999997</v>
      </c>
      <c r="E179">
        <v>0.30571150000000002</v>
      </c>
      <c r="F179">
        <v>0.35786249999999997</v>
      </c>
      <c r="G179">
        <v>0.38912999999999998</v>
      </c>
      <c r="H179">
        <v>0.41814600000000002</v>
      </c>
      <c r="I179">
        <v>0.21318000000000001</v>
      </c>
      <c r="J179">
        <v>0.26225850000000001</v>
      </c>
    </row>
    <row r="180" spans="1:10" x14ac:dyDescent="0.25">
      <c r="A180" s="1">
        <v>44272</v>
      </c>
      <c r="B180">
        <v>0.3513175</v>
      </c>
      <c r="C180">
        <v>0.28900049999999999</v>
      </c>
      <c r="D180">
        <v>0.32182549999999999</v>
      </c>
      <c r="E180">
        <v>0.30481900000000001</v>
      </c>
      <c r="F180">
        <v>0.35987501999999999</v>
      </c>
      <c r="G180">
        <v>0.39001649999999999</v>
      </c>
      <c r="H180">
        <v>0.42008649999999997</v>
      </c>
      <c r="I180">
        <v>0.20772451</v>
      </c>
      <c r="J180">
        <v>0.26077850000000002</v>
      </c>
    </row>
    <row r="181" spans="1:10" x14ac:dyDescent="0.25">
      <c r="A181" s="1">
        <v>44273</v>
      </c>
      <c r="B181">
        <v>0.35411550000000003</v>
      </c>
      <c r="C181">
        <v>0.29539198</v>
      </c>
      <c r="D181">
        <v>0.32890750000000002</v>
      </c>
      <c r="E181">
        <v>0.31091600000000003</v>
      </c>
      <c r="F181">
        <v>0.36832147999999998</v>
      </c>
      <c r="G181">
        <v>0.3924415</v>
      </c>
      <c r="H181">
        <v>0.42238199999999998</v>
      </c>
      <c r="I181">
        <v>0.21474850000000001</v>
      </c>
      <c r="J181">
        <v>0.26824801999999998</v>
      </c>
    </row>
    <row r="182" spans="1:10" x14ac:dyDescent="0.25">
      <c r="A182" s="1">
        <v>44274</v>
      </c>
      <c r="B182">
        <v>0.34669250000000001</v>
      </c>
      <c r="C182">
        <v>0.29366999999999999</v>
      </c>
      <c r="D182">
        <v>0.32118000000000002</v>
      </c>
      <c r="E182">
        <v>0.30513499999999999</v>
      </c>
      <c r="F182">
        <v>0.36152852000000002</v>
      </c>
      <c r="G182">
        <v>0.38744250000000002</v>
      </c>
      <c r="H182">
        <v>0.41539448000000001</v>
      </c>
      <c r="I182">
        <v>0.213588</v>
      </c>
      <c r="J182">
        <v>0.26226949999999999</v>
      </c>
    </row>
    <row r="183" spans="1:10" x14ac:dyDescent="0.25">
      <c r="A183" s="1">
        <v>44277</v>
      </c>
      <c r="B183">
        <v>0.32870300000000002</v>
      </c>
      <c r="C183">
        <v>0.27880502000000001</v>
      </c>
      <c r="D183">
        <v>0.31529699999999999</v>
      </c>
      <c r="E183">
        <v>0.29671550000000002</v>
      </c>
      <c r="F183">
        <v>0.35318147999999999</v>
      </c>
      <c r="G183">
        <v>0.37701249999999997</v>
      </c>
      <c r="H183">
        <v>0.40241497999999998</v>
      </c>
      <c r="I183">
        <v>0.206207</v>
      </c>
      <c r="J183">
        <v>0.25429200000000002</v>
      </c>
    </row>
    <row r="184" spans="1:10" x14ac:dyDescent="0.25">
      <c r="A184" s="1">
        <v>44278</v>
      </c>
      <c r="B184">
        <v>0.32213000000000003</v>
      </c>
      <c r="C184">
        <v>0.27257251999999998</v>
      </c>
      <c r="D184">
        <v>0.31374649999999998</v>
      </c>
      <c r="E184">
        <v>0.29066199999999998</v>
      </c>
      <c r="F184">
        <v>0.3503425</v>
      </c>
      <c r="G184">
        <v>0.37270750000000002</v>
      </c>
      <c r="H184">
        <v>0.40253899999999998</v>
      </c>
      <c r="I184">
        <v>0.20493001</v>
      </c>
      <c r="J184">
        <v>0.25580698000000002</v>
      </c>
    </row>
    <row r="185" spans="1:10" x14ac:dyDescent="0.25">
      <c r="A185" s="1">
        <v>44279</v>
      </c>
      <c r="B185">
        <v>0.32339351999999999</v>
      </c>
      <c r="C185">
        <v>0.27910948000000002</v>
      </c>
      <c r="D185">
        <v>0.31199347999999999</v>
      </c>
      <c r="E185">
        <v>0.28906601999999998</v>
      </c>
      <c r="F185">
        <v>0.36061650000000001</v>
      </c>
      <c r="G185">
        <v>0.37201099999999998</v>
      </c>
      <c r="H185">
        <v>0.39806449999999999</v>
      </c>
      <c r="I185">
        <v>0.20590800000000001</v>
      </c>
      <c r="J185">
        <v>0.25505</v>
      </c>
    </row>
    <row r="186" spans="1:10" x14ac:dyDescent="0.25">
      <c r="A186" s="1">
        <v>44280</v>
      </c>
      <c r="B186">
        <v>0.32085752000000001</v>
      </c>
      <c r="C186">
        <v>0.28195350000000002</v>
      </c>
      <c r="D186">
        <v>0.31220399999999998</v>
      </c>
      <c r="E186">
        <v>0.29074349999999999</v>
      </c>
      <c r="F186">
        <v>0.35970049999999998</v>
      </c>
      <c r="G186">
        <v>0.37430298000000001</v>
      </c>
      <c r="H186">
        <v>0.3916135</v>
      </c>
      <c r="I186">
        <v>0.20274600000000001</v>
      </c>
      <c r="J186">
        <v>0.249611</v>
      </c>
    </row>
    <row r="187" spans="1:10" x14ac:dyDescent="0.25">
      <c r="A187" s="1">
        <v>44281</v>
      </c>
      <c r="B187">
        <v>0.30701250000000002</v>
      </c>
      <c r="C187">
        <v>0.27424949999999998</v>
      </c>
      <c r="D187">
        <v>0.30579000000000001</v>
      </c>
      <c r="E187">
        <v>0.28399902999999999</v>
      </c>
      <c r="F187">
        <v>0.35233750000000003</v>
      </c>
      <c r="G187">
        <v>0.36849248000000001</v>
      </c>
      <c r="H187">
        <v>0.38129150000000001</v>
      </c>
      <c r="I187">
        <v>0.193991</v>
      </c>
      <c r="J187">
        <v>0.23862749999999999</v>
      </c>
    </row>
    <row r="188" spans="1:10" x14ac:dyDescent="0.25">
      <c r="A188" s="1">
        <v>44284</v>
      </c>
      <c r="B188">
        <v>0.31242698000000002</v>
      </c>
      <c r="C188">
        <v>0.27062000000000003</v>
      </c>
      <c r="D188">
        <v>0.29991250000000003</v>
      </c>
      <c r="E188">
        <v>0.28422449999999999</v>
      </c>
      <c r="F188">
        <v>0.35361397</v>
      </c>
      <c r="G188">
        <v>0.36623850000000002</v>
      </c>
      <c r="H188">
        <v>0.38160699999999997</v>
      </c>
      <c r="I188">
        <v>0.19488349999999999</v>
      </c>
      <c r="J188">
        <v>0.242254</v>
      </c>
    </row>
    <row r="189" spans="1:10" x14ac:dyDescent="0.25">
      <c r="A189" s="1">
        <v>44285</v>
      </c>
      <c r="B189">
        <v>0.31025350000000002</v>
      </c>
      <c r="C189">
        <v>0.27727550000000001</v>
      </c>
      <c r="D189">
        <v>0.30007303000000002</v>
      </c>
      <c r="E189">
        <v>0.28041899999999997</v>
      </c>
      <c r="F189">
        <v>0.35174102000000002</v>
      </c>
      <c r="G189">
        <v>0.36709249999999999</v>
      </c>
      <c r="H189">
        <v>0.38472600000000001</v>
      </c>
      <c r="I189">
        <v>0.19333600000000001</v>
      </c>
      <c r="J189">
        <v>0.24066199999999999</v>
      </c>
    </row>
    <row r="190" spans="1:10" x14ac:dyDescent="0.25">
      <c r="A190" s="1">
        <v>44286</v>
      </c>
      <c r="B190">
        <v>0.30734099999999998</v>
      </c>
      <c r="C190">
        <v>0.26658303</v>
      </c>
      <c r="D190">
        <v>0.29291647999999998</v>
      </c>
      <c r="E190">
        <v>0.2798715</v>
      </c>
      <c r="F190">
        <v>0.35240102000000001</v>
      </c>
      <c r="G190">
        <v>0.36402398000000002</v>
      </c>
      <c r="H190">
        <v>0.38147900000000001</v>
      </c>
      <c r="I190">
        <v>0.190387</v>
      </c>
      <c r="J190">
        <v>0.23614850000000001</v>
      </c>
    </row>
    <row r="191" spans="1:10" x14ac:dyDescent="0.25">
      <c r="A191" s="1">
        <v>44287</v>
      </c>
      <c r="B191">
        <v>0.30455300000000002</v>
      </c>
      <c r="C191">
        <v>0.26321699999999998</v>
      </c>
      <c r="D191">
        <v>0.28620250000000003</v>
      </c>
      <c r="E191">
        <v>0.27470250000000002</v>
      </c>
      <c r="F191">
        <v>0.34293750000000001</v>
      </c>
      <c r="G191">
        <v>0.35769200000000001</v>
      </c>
      <c r="H191">
        <v>0.379106</v>
      </c>
      <c r="I191">
        <v>0.18619451000000001</v>
      </c>
      <c r="J191">
        <v>0.23086849000000001</v>
      </c>
    </row>
    <row r="192" spans="1:10" x14ac:dyDescent="0.25">
      <c r="A192" s="1">
        <v>44291</v>
      </c>
      <c r="B192">
        <v>0.30782100000000001</v>
      </c>
      <c r="C192">
        <v>0.2629435</v>
      </c>
      <c r="D192">
        <v>0.28322649999999999</v>
      </c>
      <c r="E192">
        <v>0.27166246999999999</v>
      </c>
      <c r="F192">
        <v>0.34086650000000002</v>
      </c>
      <c r="G192">
        <v>0.35473850000000001</v>
      </c>
      <c r="H192">
        <v>0.37797649999999999</v>
      </c>
      <c r="I192">
        <v>0.185449</v>
      </c>
      <c r="J192">
        <v>0.22780700000000001</v>
      </c>
    </row>
    <row r="193" spans="1:10" x14ac:dyDescent="0.25">
      <c r="A193" s="1">
        <v>44292</v>
      </c>
      <c r="B193">
        <v>0.30743801999999998</v>
      </c>
      <c r="C193">
        <v>0.260515</v>
      </c>
      <c r="D193">
        <v>0.28273999999999999</v>
      </c>
      <c r="E193">
        <v>0.26744200000000001</v>
      </c>
      <c r="F193">
        <v>0.34067202000000002</v>
      </c>
      <c r="G193">
        <v>0.3493</v>
      </c>
      <c r="H193">
        <v>0.37793100000000002</v>
      </c>
      <c r="I193">
        <v>0.1866515</v>
      </c>
      <c r="J193">
        <v>0.23155700000000001</v>
      </c>
    </row>
    <row r="194" spans="1:10" x14ac:dyDescent="0.25">
      <c r="A194" s="1">
        <v>44293</v>
      </c>
      <c r="B194">
        <v>0.30944749999999999</v>
      </c>
      <c r="C194">
        <v>0.26259300000000002</v>
      </c>
      <c r="D194">
        <v>0.29466100000000001</v>
      </c>
      <c r="E194">
        <v>0.27138751999999999</v>
      </c>
      <c r="F194">
        <v>0.34559297999999999</v>
      </c>
      <c r="G194">
        <v>0.34750651999999999</v>
      </c>
      <c r="H194">
        <v>0.37600951999999999</v>
      </c>
      <c r="I194">
        <v>0.18540749000000001</v>
      </c>
      <c r="J194">
        <v>0.2306985</v>
      </c>
    </row>
    <row r="195" spans="1:10" x14ac:dyDescent="0.25">
      <c r="A195" s="1">
        <v>44294</v>
      </c>
      <c r="B195">
        <v>0.31308251999999998</v>
      </c>
      <c r="C195">
        <v>0.26448899999999997</v>
      </c>
      <c r="D195">
        <v>0.29674852000000002</v>
      </c>
      <c r="E195">
        <v>0.27324999999999999</v>
      </c>
      <c r="F195">
        <v>0.35129700000000003</v>
      </c>
      <c r="G195">
        <v>0.35023399999999999</v>
      </c>
      <c r="H195">
        <v>0.37690347000000002</v>
      </c>
      <c r="I195">
        <v>0.18606500000000001</v>
      </c>
      <c r="J195">
        <v>0.2300555</v>
      </c>
    </row>
    <row r="196" spans="1:10" x14ac:dyDescent="0.25">
      <c r="A196" s="1">
        <v>44295</v>
      </c>
      <c r="B196">
        <v>0.31806951999999999</v>
      </c>
      <c r="C196">
        <v>0.26028800000000002</v>
      </c>
      <c r="D196">
        <v>0.30062949999999999</v>
      </c>
      <c r="E196">
        <v>0.27629851999999999</v>
      </c>
      <c r="F196">
        <v>0.35016900000000001</v>
      </c>
      <c r="G196">
        <v>0.35286400000000001</v>
      </c>
      <c r="H196">
        <v>0.38283850000000003</v>
      </c>
      <c r="I196">
        <v>0.184971</v>
      </c>
      <c r="J196">
        <v>0.2308375</v>
      </c>
    </row>
    <row r="197" spans="1:10" x14ac:dyDescent="0.25">
      <c r="A197" s="1">
        <v>44298</v>
      </c>
      <c r="B197">
        <v>0.32338</v>
      </c>
      <c r="C197">
        <v>0.26582299999999998</v>
      </c>
      <c r="D197">
        <v>0.3</v>
      </c>
      <c r="E197">
        <v>0.27556249999999999</v>
      </c>
      <c r="F197">
        <v>0.35035949999999999</v>
      </c>
      <c r="G197">
        <v>0.35583599999999999</v>
      </c>
      <c r="H197">
        <v>0.39385098000000002</v>
      </c>
      <c r="I197">
        <v>0.18695849</v>
      </c>
      <c r="J197">
        <v>0.2355235</v>
      </c>
    </row>
    <row r="198" spans="1:10" x14ac:dyDescent="0.25">
      <c r="A198" s="1">
        <v>44299</v>
      </c>
      <c r="B198">
        <v>0.32291502</v>
      </c>
      <c r="C198">
        <v>0.264876</v>
      </c>
      <c r="D198">
        <v>0.30005749999999998</v>
      </c>
      <c r="E198">
        <v>0.27653549999999999</v>
      </c>
      <c r="F198">
        <v>0.34526901999999998</v>
      </c>
      <c r="G198">
        <v>0.35539300000000001</v>
      </c>
      <c r="H198">
        <v>0.39332299999999998</v>
      </c>
      <c r="I198">
        <v>0.18511549999999999</v>
      </c>
      <c r="J198">
        <v>0.23021749999999999</v>
      </c>
    </row>
    <row r="199" spans="1:10" x14ac:dyDescent="0.25">
      <c r="A199" s="1">
        <v>44300</v>
      </c>
      <c r="B199">
        <v>0.32737398000000001</v>
      </c>
      <c r="C199">
        <v>0.25996249999999999</v>
      </c>
      <c r="D199">
        <v>0.30029549999999999</v>
      </c>
      <c r="E199">
        <v>0.276559</v>
      </c>
      <c r="F199">
        <v>0.34933249999999999</v>
      </c>
      <c r="G199">
        <v>0.35693150000000001</v>
      </c>
      <c r="H199">
        <v>0.39558500000000002</v>
      </c>
      <c r="I199">
        <v>0.18732550000000001</v>
      </c>
      <c r="J199">
        <v>0.23346048999999999</v>
      </c>
    </row>
    <row r="200" spans="1:10" x14ac:dyDescent="0.25">
      <c r="A200" s="1">
        <v>44301</v>
      </c>
      <c r="B200">
        <v>0.32226598000000001</v>
      </c>
      <c r="C200">
        <v>0.26120100000000002</v>
      </c>
      <c r="D200">
        <v>0.29826049999999998</v>
      </c>
      <c r="E200">
        <v>0.27610099999999999</v>
      </c>
      <c r="F200">
        <v>0.34765202000000001</v>
      </c>
      <c r="G200">
        <v>0.35483651999999999</v>
      </c>
      <c r="H200">
        <v>0.40025598000000001</v>
      </c>
      <c r="I200">
        <v>0.18408799000000001</v>
      </c>
      <c r="J200">
        <v>0.22837550000000001</v>
      </c>
    </row>
    <row r="201" spans="1:10" x14ac:dyDescent="0.25">
      <c r="A201" s="1">
        <v>44302</v>
      </c>
      <c r="B201">
        <v>0.3201195</v>
      </c>
      <c r="C201">
        <v>0.25559001999999997</v>
      </c>
      <c r="D201">
        <v>0.2963925</v>
      </c>
      <c r="E201">
        <v>0.27488400000000002</v>
      </c>
      <c r="F201">
        <v>0.34015548000000001</v>
      </c>
      <c r="G201">
        <v>0.3551935</v>
      </c>
      <c r="H201">
        <v>0.39702399999999999</v>
      </c>
      <c r="I201">
        <v>0.18520701000000001</v>
      </c>
      <c r="J201">
        <v>0.22650050999999999</v>
      </c>
    </row>
    <row r="202" spans="1:10" x14ac:dyDescent="0.25">
      <c r="A202" s="1">
        <v>44305</v>
      </c>
      <c r="B202">
        <v>0.31835002000000001</v>
      </c>
      <c r="C202">
        <v>0.26177250000000002</v>
      </c>
      <c r="D202">
        <v>0.29867500000000002</v>
      </c>
      <c r="E202">
        <v>0.27169549999999998</v>
      </c>
      <c r="F202">
        <v>0.33790750000000003</v>
      </c>
      <c r="G202">
        <v>0.354993</v>
      </c>
      <c r="H202">
        <v>0.40384947999999998</v>
      </c>
      <c r="I202">
        <v>0.18933849999999999</v>
      </c>
      <c r="J202">
        <v>0.230348</v>
      </c>
    </row>
    <row r="203" spans="1:10" x14ac:dyDescent="0.25">
      <c r="A203" s="1">
        <v>44306</v>
      </c>
      <c r="B203">
        <v>0.31661499999999998</v>
      </c>
      <c r="C203">
        <v>0.26487100000000002</v>
      </c>
      <c r="D203">
        <v>0.29941647999999998</v>
      </c>
      <c r="E203">
        <v>0.28211449999999999</v>
      </c>
      <c r="F203">
        <v>0.33925</v>
      </c>
      <c r="G203">
        <v>0.35746001999999999</v>
      </c>
      <c r="H203">
        <v>0.40294750000000001</v>
      </c>
      <c r="I203">
        <v>0.19200200000000001</v>
      </c>
      <c r="J203">
        <v>0.23069999999999999</v>
      </c>
    </row>
    <row r="204" spans="1:10" x14ac:dyDescent="0.25">
      <c r="A204" s="1">
        <v>44307</v>
      </c>
      <c r="B204">
        <v>0.30910100000000001</v>
      </c>
      <c r="C204">
        <v>0.26234299999999999</v>
      </c>
      <c r="D204">
        <v>0.29837447</v>
      </c>
      <c r="E204">
        <v>0.278756</v>
      </c>
      <c r="F204">
        <v>0.33507100000000001</v>
      </c>
      <c r="G204">
        <v>0.34521449999999998</v>
      </c>
      <c r="H204">
        <v>0.399339</v>
      </c>
      <c r="I204">
        <v>0.18574800999999999</v>
      </c>
      <c r="J204">
        <v>0.226133</v>
      </c>
    </row>
    <row r="205" spans="1:10" x14ac:dyDescent="0.25">
      <c r="A205" s="1">
        <v>44308</v>
      </c>
      <c r="B205">
        <v>0.3102415</v>
      </c>
      <c r="C205">
        <v>0.26541150000000002</v>
      </c>
      <c r="D205">
        <v>0.29844952000000002</v>
      </c>
      <c r="E205">
        <v>0.27974199999999999</v>
      </c>
      <c r="F205">
        <v>0.33233701999999998</v>
      </c>
      <c r="G205">
        <v>0.34258652000000001</v>
      </c>
      <c r="H205">
        <v>0.40198050000000002</v>
      </c>
      <c r="I205">
        <v>0.19356951</v>
      </c>
      <c r="J205">
        <v>0.22966400000000001</v>
      </c>
    </row>
    <row r="206" spans="1:10" x14ac:dyDescent="0.25">
      <c r="A206" s="1">
        <v>44309</v>
      </c>
      <c r="B206">
        <v>0.30550748</v>
      </c>
      <c r="C206">
        <v>0.2550075</v>
      </c>
      <c r="D206">
        <v>0.29841649999999997</v>
      </c>
      <c r="E206">
        <v>0.27419749999999998</v>
      </c>
      <c r="F206">
        <v>0.32982549999999999</v>
      </c>
      <c r="G206">
        <v>0.33437598000000002</v>
      </c>
      <c r="H206">
        <v>0.39855699999999999</v>
      </c>
      <c r="I206">
        <v>0.187504</v>
      </c>
      <c r="J206">
        <v>0.227852</v>
      </c>
    </row>
    <row r="207" spans="1:10" x14ac:dyDescent="0.25">
      <c r="A207" s="1">
        <v>44312</v>
      </c>
      <c r="B207">
        <v>0.30554199999999998</v>
      </c>
      <c r="C207">
        <v>0.25696999999999998</v>
      </c>
      <c r="D207">
        <v>0.30658249999999998</v>
      </c>
      <c r="E207">
        <v>0.2744065</v>
      </c>
      <c r="F207">
        <v>0.33292699999999997</v>
      </c>
      <c r="G207">
        <v>0.32969500000000002</v>
      </c>
      <c r="H207">
        <v>0.39979300000000001</v>
      </c>
      <c r="I207">
        <v>0.18867600000000001</v>
      </c>
      <c r="J207">
        <v>0.22729150000000001</v>
      </c>
    </row>
    <row r="208" spans="1:10" x14ac:dyDescent="0.25">
      <c r="A208" s="1">
        <v>44313</v>
      </c>
      <c r="B208">
        <v>0.30671852999999999</v>
      </c>
      <c r="C208">
        <v>0.25822299999999998</v>
      </c>
      <c r="D208">
        <v>0.3054945</v>
      </c>
      <c r="E208">
        <v>0.27589797999999999</v>
      </c>
      <c r="F208">
        <v>0.34030902000000002</v>
      </c>
      <c r="G208">
        <v>0.32885199999999998</v>
      </c>
      <c r="H208">
        <v>0.403362</v>
      </c>
      <c r="I208">
        <v>0.18606349999999999</v>
      </c>
      <c r="J208">
        <v>0.22764799999999999</v>
      </c>
    </row>
    <row r="209" spans="1:10" x14ac:dyDescent="0.25">
      <c r="A209" s="1">
        <v>44314</v>
      </c>
      <c r="B209">
        <v>0.3015775</v>
      </c>
      <c r="C209">
        <v>0.26181500000000002</v>
      </c>
      <c r="D209">
        <v>0.30559552000000001</v>
      </c>
      <c r="E209">
        <v>0.2801535</v>
      </c>
      <c r="F209">
        <v>0.33522898000000001</v>
      </c>
      <c r="G209">
        <v>0.32661802000000001</v>
      </c>
      <c r="H209">
        <v>0.396567</v>
      </c>
      <c r="I209">
        <v>0.18771299999999999</v>
      </c>
      <c r="J209">
        <v>0.22879948999999999</v>
      </c>
    </row>
    <row r="210" spans="1:10" x14ac:dyDescent="0.25">
      <c r="A210" s="1">
        <v>44315</v>
      </c>
      <c r="B210">
        <v>0.30063400000000001</v>
      </c>
      <c r="C210">
        <v>0.26431549999999998</v>
      </c>
      <c r="D210">
        <v>0.304591</v>
      </c>
      <c r="E210">
        <v>0.28198699999999999</v>
      </c>
      <c r="F210">
        <v>0.32294798000000002</v>
      </c>
      <c r="G210">
        <v>0.3256095</v>
      </c>
      <c r="H210">
        <v>0.39860600000000002</v>
      </c>
      <c r="I210">
        <v>0.18743750000000001</v>
      </c>
      <c r="J210">
        <v>0.22553899999999999</v>
      </c>
    </row>
    <row r="211" spans="1:10" x14ac:dyDescent="0.25">
      <c r="A211" s="1">
        <v>44316</v>
      </c>
      <c r="B211">
        <v>0.29954301999999999</v>
      </c>
      <c r="C211">
        <v>0.26456249999999998</v>
      </c>
      <c r="D211">
        <v>0.29738098000000002</v>
      </c>
      <c r="E211">
        <v>0.27947749999999999</v>
      </c>
      <c r="F211">
        <v>0.32638299999999998</v>
      </c>
      <c r="G211">
        <v>0.32601202000000001</v>
      </c>
      <c r="H211">
        <v>0.39815998000000002</v>
      </c>
      <c r="I211">
        <v>0.190885</v>
      </c>
      <c r="J211">
        <v>0.22709751</v>
      </c>
    </row>
    <row r="212" spans="1:10" x14ac:dyDescent="0.25">
      <c r="A212" s="1">
        <v>44319</v>
      </c>
      <c r="B212">
        <v>0.29592950000000001</v>
      </c>
      <c r="C212">
        <v>0.26123299999999999</v>
      </c>
      <c r="D212">
        <v>0.29495502000000001</v>
      </c>
      <c r="E212">
        <v>0.28104649999999998</v>
      </c>
      <c r="F212">
        <v>0.32417548000000002</v>
      </c>
      <c r="G212">
        <v>0.329264</v>
      </c>
      <c r="H212">
        <v>0.39122748000000002</v>
      </c>
      <c r="I212">
        <v>0.1881265</v>
      </c>
      <c r="J212">
        <v>0.22792599999999999</v>
      </c>
    </row>
    <row r="213" spans="1:10" x14ac:dyDescent="0.25">
      <c r="A213" s="1">
        <v>44320</v>
      </c>
      <c r="B213">
        <v>0.2962185</v>
      </c>
      <c r="C213">
        <v>0.26519500000000001</v>
      </c>
      <c r="D213">
        <v>0.29912100000000003</v>
      </c>
      <c r="E213">
        <v>0.28125149999999999</v>
      </c>
      <c r="F213">
        <v>0.32954</v>
      </c>
      <c r="G213">
        <v>0.33151599999999998</v>
      </c>
      <c r="H213">
        <v>0.39519048000000001</v>
      </c>
      <c r="I213">
        <v>0.19161400000000001</v>
      </c>
      <c r="J213">
        <v>0.23269500000000001</v>
      </c>
    </row>
    <row r="214" spans="1:10" x14ac:dyDescent="0.25">
      <c r="A214" s="1">
        <v>44321</v>
      </c>
      <c r="B214">
        <v>0.29114299999999999</v>
      </c>
      <c r="C214">
        <v>0.25887048000000001</v>
      </c>
      <c r="D214">
        <v>0.29602349999999999</v>
      </c>
      <c r="E214">
        <v>0.27803498999999998</v>
      </c>
      <c r="F214">
        <v>0.32511901999999998</v>
      </c>
      <c r="G214">
        <v>0.33328449999999998</v>
      </c>
      <c r="H214">
        <v>0.39336199999999999</v>
      </c>
      <c r="I214">
        <v>0.18952951000000001</v>
      </c>
      <c r="J214">
        <v>0.22962299</v>
      </c>
    </row>
    <row r="215" spans="1:10" x14ac:dyDescent="0.25">
      <c r="A215" s="1">
        <v>44322</v>
      </c>
      <c r="B215">
        <v>0.28979199999999999</v>
      </c>
      <c r="C215">
        <v>0.25622149999999999</v>
      </c>
      <c r="D215">
        <v>0.29334500000000002</v>
      </c>
      <c r="E215">
        <v>0.27682101999999997</v>
      </c>
      <c r="F215">
        <v>0.32682198000000001</v>
      </c>
      <c r="G215">
        <v>0.32891300000000001</v>
      </c>
      <c r="H215">
        <v>0.392822</v>
      </c>
      <c r="I215">
        <v>0.1871525</v>
      </c>
      <c r="J215">
        <v>0.2257545</v>
      </c>
    </row>
    <row r="216" spans="1:10" x14ac:dyDescent="0.25">
      <c r="A216" s="1">
        <v>44323</v>
      </c>
      <c r="B216">
        <v>0.28957650000000001</v>
      </c>
      <c r="C216">
        <v>0.252363</v>
      </c>
      <c r="D216">
        <v>0.28774450000000001</v>
      </c>
      <c r="E216">
        <v>0.27519399999999999</v>
      </c>
      <c r="F216">
        <v>0.32265549999999998</v>
      </c>
      <c r="G216">
        <v>0.32504450000000001</v>
      </c>
      <c r="H216">
        <v>0.38749850000000002</v>
      </c>
      <c r="I216">
        <v>0.183563</v>
      </c>
      <c r="J216">
        <v>0.222278</v>
      </c>
    </row>
    <row r="217" spans="1:10" x14ac:dyDescent="0.25">
      <c r="A217" s="1">
        <v>44326</v>
      </c>
      <c r="B217">
        <v>0.29080247999999997</v>
      </c>
      <c r="C217">
        <v>0.25564098000000002</v>
      </c>
      <c r="D217">
        <v>0.28777599999999998</v>
      </c>
      <c r="E217">
        <v>0.27984300000000001</v>
      </c>
      <c r="F217">
        <v>0.33323251999999998</v>
      </c>
      <c r="G217">
        <v>0.32679150000000001</v>
      </c>
      <c r="H217">
        <v>0.38903500000000002</v>
      </c>
      <c r="I217">
        <v>0.189549</v>
      </c>
      <c r="J217">
        <v>0.22728200000000001</v>
      </c>
    </row>
    <row r="218" spans="1:10" x14ac:dyDescent="0.25">
      <c r="A218" s="1">
        <v>44327</v>
      </c>
      <c r="B218">
        <v>0.29149150000000001</v>
      </c>
      <c r="C218">
        <v>0.26131100000000002</v>
      </c>
      <c r="D218">
        <v>0.29054099999999999</v>
      </c>
      <c r="E218">
        <v>0.27273797999999999</v>
      </c>
      <c r="F218">
        <v>0.32934849999999999</v>
      </c>
      <c r="G218">
        <v>0.32866050000000002</v>
      </c>
      <c r="H218">
        <v>0.39006849999999998</v>
      </c>
      <c r="I218">
        <v>0.194741</v>
      </c>
      <c r="J218">
        <v>0.22907849999999999</v>
      </c>
    </row>
    <row r="219" spans="1:10" x14ac:dyDescent="0.25">
      <c r="A219" s="1">
        <v>44328</v>
      </c>
      <c r="B219">
        <v>0.30692449999999999</v>
      </c>
      <c r="C219">
        <v>0.27638948000000002</v>
      </c>
      <c r="D219">
        <v>0.29925400000000002</v>
      </c>
      <c r="E219">
        <v>0.28781849999999998</v>
      </c>
      <c r="F219">
        <v>0.34212049999999999</v>
      </c>
      <c r="G219">
        <v>0.3344065</v>
      </c>
      <c r="H219">
        <v>0.40331899999999998</v>
      </c>
      <c r="I219">
        <v>0.208759</v>
      </c>
      <c r="J219">
        <v>0.24055451</v>
      </c>
    </row>
    <row r="220" spans="1:10" x14ac:dyDescent="0.25">
      <c r="A220" s="1">
        <v>44329</v>
      </c>
      <c r="B220">
        <v>0.30085450000000002</v>
      </c>
      <c r="C220">
        <v>0.27251350000000002</v>
      </c>
      <c r="D220">
        <v>0.29321649999999999</v>
      </c>
      <c r="E220">
        <v>0.2788525</v>
      </c>
      <c r="F220">
        <v>0.340588</v>
      </c>
      <c r="G220">
        <v>0.33310149999999999</v>
      </c>
      <c r="H220">
        <v>0.39137749999999999</v>
      </c>
      <c r="I220">
        <v>0.19943449999999999</v>
      </c>
      <c r="J220">
        <v>0.231738</v>
      </c>
    </row>
    <row r="221" spans="1:10" x14ac:dyDescent="0.25">
      <c r="A221" s="1">
        <v>44330</v>
      </c>
      <c r="B221">
        <v>0.29168801999999999</v>
      </c>
      <c r="C221">
        <v>0.26003300000000001</v>
      </c>
      <c r="D221">
        <v>0.285719</v>
      </c>
      <c r="E221">
        <v>0.27335150000000003</v>
      </c>
      <c r="F221">
        <v>0.33044899999999999</v>
      </c>
      <c r="G221">
        <v>0.32965949999999999</v>
      </c>
      <c r="H221">
        <v>0.38549696999999999</v>
      </c>
      <c r="I221">
        <v>0.18707799999999999</v>
      </c>
      <c r="J221">
        <v>0.22661200000000001</v>
      </c>
    </row>
    <row r="222" spans="1:10" x14ac:dyDescent="0.25">
      <c r="A222" s="1">
        <v>44333</v>
      </c>
      <c r="B222">
        <v>0.29351300000000002</v>
      </c>
      <c r="C222">
        <v>0.2633955</v>
      </c>
      <c r="D222">
        <v>0.29044449999999999</v>
      </c>
      <c r="E222">
        <v>0.276445</v>
      </c>
      <c r="F222">
        <v>0.33324700000000002</v>
      </c>
      <c r="G222">
        <v>0.331951</v>
      </c>
      <c r="H222">
        <v>0.38695350000000001</v>
      </c>
      <c r="I222">
        <v>0.19154399999999999</v>
      </c>
      <c r="J222">
        <v>0.23076150000000001</v>
      </c>
    </row>
    <row r="223" spans="1:10" x14ac:dyDescent="0.25">
      <c r="A223" s="1">
        <v>44334</v>
      </c>
      <c r="B223">
        <v>0.29456902000000001</v>
      </c>
      <c r="C223">
        <v>0.26682899999999998</v>
      </c>
      <c r="D223">
        <v>0.29237400000000002</v>
      </c>
      <c r="E223">
        <v>0.27894150000000001</v>
      </c>
      <c r="F223">
        <v>0.33339249999999998</v>
      </c>
      <c r="G223">
        <v>0.33245552</v>
      </c>
      <c r="H223">
        <v>0.38828200000000002</v>
      </c>
      <c r="I223">
        <v>0.19832449999999999</v>
      </c>
      <c r="J223">
        <v>0.23624300000000001</v>
      </c>
    </row>
    <row r="224" spans="1:10" x14ac:dyDescent="0.25">
      <c r="A224" s="1">
        <v>44335</v>
      </c>
      <c r="B224">
        <v>0.30024099999999998</v>
      </c>
      <c r="C224">
        <v>0.27827000000000002</v>
      </c>
      <c r="D224">
        <v>0.29471999999999998</v>
      </c>
      <c r="E224">
        <v>0.28261298000000001</v>
      </c>
      <c r="F224">
        <v>0.34022802000000002</v>
      </c>
      <c r="G224">
        <v>0.33504299999999998</v>
      </c>
      <c r="H224">
        <v>0.3953605</v>
      </c>
      <c r="I224">
        <v>0.19895650000000001</v>
      </c>
      <c r="J224">
        <v>0.23657149</v>
      </c>
    </row>
    <row r="225" spans="1:10" x14ac:dyDescent="0.25">
      <c r="A225" s="1">
        <v>44336</v>
      </c>
      <c r="B225">
        <v>0.294848</v>
      </c>
      <c r="C225">
        <v>0.26981149999999998</v>
      </c>
      <c r="D225">
        <v>0.29000949999999998</v>
      </c>
      <c r="E225">
        <v>0.27685850000000001</v>
      </c>
      <c r="F225">
        <v>0.34156799999999998</v>
      </c>
      <c r="G225">
        <v>0.33377000000000001</v>
      </c>
      <c r="H225">
        <v>0.38591700000000001</v>
      </c>
      <c r="I225">
        <v>0.19612750000000001</v>
      </c>
      <c r="J225">
        <v>0.23196101</v>
      </c>
    </row>
    <row r="226" spans="1:10" x14ac:dyDescent="0.25">
      <c r="A226" s="1">
        <v>44337</v>
      </c>
      <c r="B226">
        <v>0.29356998000000001</v>
      </c>
      <c r="C226">
        <v>0.2681655</v>
      </c>
      <c r="D226">
        <v>0.29038697000000002</v>
      </c>
      <c r="E226">
        <v>0.27993852000000002</v>
      </c>
      <c r="F226">
        <v>0.33551500000000001</v>
      </c>
      <c r="G226">
        <v>0.33994101999999998</v>
      </c>
      <c r="H226">
        <v>0.40389448</v>
      </c>
      <c r="I226">
        <v>0.19509650000000001</v>
      </c>
      <c r="J226">
        <v>0.23223949999999999</v>
      </c>
    </row>
    <row r="227" spans="1:10" x14ac:dyDescent="0.25">
      <c r="A227" s="1">
        <v>44340</v>
      </c>
      <c r="B227">
        <v>0.28984850000000001</v>
      </c>
      <c r="C227">
        <v>0.26031399999999999</v>
      </c>
      <c r="D227">
        <v>0.28205999999999998</v>
      </c>
      <c r="E227">
        <v>0.27229147999999997</v>
      </c>
      <c r="F227">
        <v>0.34009</v>
      </c>
      <c r="G227">
        <v>0.33340101999999999</v>
      </c>
      <c r="H227">
        <v>0.39617249999999998</v>
      </c>
      <c r="I227">
        <v>0.18740100000000001</v>
      </c>
      <c r="J227">
        <v>0.22543748999999999</v>
      </c>
    </row>
    <row r="228" spans="1:10" x14ac:dyDescent="0.25">
      <c r="A228" s="1">
        <v>44341</v>
      </c>
      <c r="B228">
        <v>0.28967150000000003</v>
      </c>
      <c r="C228">
        <v>0.25919002000000002</v>
      </c>
      <c r="D228">
        <v>0.28391450000000001</v>
      </c>
      <c r="E228">
        <v>0.27243699999999998</v>
      </c>
      <c r="F228">
        <v>0.33963149999999998</v>
      </c>
      <c r="G228">
        <v>0.33283000000000001</v>
      </c>
      <c r="H228">
        <v>0.39434849999999999</v>
      </c>
      <c r="I228">
        <v>0.1877865</v>
      </c>
      <c r="J228">
        <v>0.22443399999999999</v>
      </c>
    </row>
    <row r="229" spans="1:10" x14ac:dyDescent="0.25">
      <c r="A229" s="1">
        <v>44342</v>
      </c>
      <c r="B229">
        <v>0.28504652000000003</v>
      </c>
      <c r="C229">
        <v>0.25791750000000002</v>
      </c>
      <c r="D229">
        <v>0.28237600000000002</v>
      </c>
      <c r="E229">
        <v>0.27124399999999999</v>
      </c>
      <c r="F229">
        <v>0.33349000000000001</v>
      </c>
      <c r="G229">
        <v>0.3307775</v>
      </c>
      <c r="H229">
        <v>0.38773950000000001</v>
      </c>
      <c r="I229">
        <v>0.18506700000000001</v>
      </c>
      <c r="J229">
        <v>0.22561150999999999</v>
      </c>
    </row>
    <row r="230" spans="1:10" x14ac:dyDescent="0.25">
      <c r="A230" s="1">
        <v>44343</v>
      </c>
      <c r="B230">
        <v>0.28350597999999999</v>
      </c>
      <c r="C230">
        <v>0.25806099999999998</v>
      </c>
      <c r="D230">
        <v>0.280887</v>
      </c>
      <c r="E230">
        <v>0.27062900000000001</v>
      </c>
      <c r="F230">
        <v>0.32976149999999999</v>
      </c>
      <c r="G230">
        <v>0.32920899999999997</v>
      </c>
      <c r="H230">
        <v>0.38390397999999998</v>
      </c>
      <c r="I230">
        <v>0.1824885</v>
      </c>
      <c r="J230">
        <v>0.22240199999999999</v>
      </c>
    </row>
    <row r="231" spans="1:10" x14ac:dyDescent="0.25">
      <c r="A231" s="1">
        <v>44344</v>
      </c>
      <c r="B231">
        <v>0.278723</v>
      </c>
      <c r="C231">
        <v>0.26033099999999998</v>
      </c>
      <c r="D231">
        <v>0.27797650000000002</v>
      </c>
      <c r="E231">
        <v>0.26901649999999999</v>
      </c>
      <c r="F231">
        <v>0.32252848000000001</v>
      </c>
      <c r="G231">
        <v>0.32751851999999998</v>
      </c>
      <c r="H231">
        <v>0.39385949999999997</v>
      </c>
      <c r="I231">
        <v>0.180867</v>
      </c>
      <c r="J231">
        <v>0.220549</v>
      </c>
    </row>
    <row r="232" spans="1:10" x14ac:dyDescent="0.25">
      <c r="A232" s="1">
        <v>44348</v>
      </c>
      <c r="B232">
        <v>0.27939750000000002</v>
      </c>
      <c r="C232">
        <v>0.25310050000000001</v>
      </c>
      <c r="D232">
        <v>0.2810395</v>
      </c>
      <c r="E232">
        <v>0.27135700000000001</v>
      </c>
      <c r="F232">
        <v>0.32015349999999998</v>
      </c>
      <c r="G232">
        <v>0.32768999999999998</v>
      </c>
      <c r="H232">
        <v>0.39436149999999998</v>
      </c>
      <c r="I232">
        <v>0.184057</v>
      </c>
      <c r="J232">
        <v>0.21999948999999999</v>
      </c>
    </row>
    <row r="233" spans="1:10" x14ac:dyDescent="0.25">
      <c r="A233" s="1">
        <v>44349</v>
      </c>
      <c r="B233">
        <v>0.27808702000000002</v>
      </c>
      <c r="C233">
        <v>0.25244</v>
      </c>
      <c r="D233">
        <v>0.284246</v>
      </c>
      <c r="E233">
        <v>0.270482</v>
      </c>
      <c r="F233">
        <v>0.32423002000000001</v>
      </c>
      <c r="G233">
        <v>0.32629350000000001</v>
      </c>
      <c r="H233">
        <v>0.39809048000000002</v>
      </c>
      <c r="I233">
        <v>0.1860165</v>
      </c>
      <c r="J233">
        <v>0.22155151000000001</v>
      </c>
    </row>
    <row r="234" spans="1:10" x14ac:dyDescent="0.25">
      <c r="A234" s="1">
        <v>44350</v>
      </c>
      <c r="B234">
        <v>0.2813425</v>
      </c>
      <c r="C234">
        <v>0.25477749999999999</v>
      </c>
      <c r="D234">
        <v>0.28628199999999998</v>
      </c>
      <c r="E234">
        <v>0.27172202000000001</v>
      </c>
      <c r="F234">
        <v>0.32254100000000002</v>
      </c>
      <c r="G234">
        <v>0.32970201999999998</v>
      </c>
      <c r="H234">
        <v>0.40310699999999999</v>
      </c>
      <c r="I234">
        <v>0.18715200000000001</v>
      </c>
      <c r="J234">
        <v>0.22499649999999999</v>
      </c>
    </row>
    <row r="235" spans="1:10" x14ac:dyDescent="0.25">
      <c r="A235" s="1">
        <v>44351</v>
      </c>
      <c r="B235">
        <v>0.28017252999999998</v>
      </c>
      <c r="C235">
        <v>0.25173649999999997</v>
      </c>
      <c r="D235">
        <v>0.28197998000000002</v>
      </c>
      <c r="E235">
        <v>0.26618599999999998</v>
      </c>
      <c r="F235">
        <v>0.31950000000000001</v>
      </c>
      <c r="G235">
        <v>0.32999650000000003</v>
      </c>
      <c r="H235">
        <v>0.40254600000000001</v>
      </c>
      <c r="I235">
        <v>0.18347250000000001</v>
      </c>
      <c r="J235">
        <v>0.21886549999999999</v>
      </c>
    </row>
    <row r="236" spans="1:10" x14ac:dyDescent="0.25">
      <c r="A236" s="1">
        <v>44354</v>
      </c>
      <c r="B236">
        <v>0.28446846999999997</v>
      </c>
      <c r="C236">
        <v>0.25262849999999998</v>
      </c>
      <c r="D236">
        <v>0.27988200000000002</v>
      </c>
      <c r="E236">
        <v>0.27067099999999999</v>
      </c>
      <c r="F236">
        <v>0.32282349999999999</v>
      </c>
      <c r="G236">
        <v>0.329154</v>
      </c>
      <c r="H236">
        <v>0.40339249999999999</v>
      </c>
      <c r="I236">
        <v>0.18346398999999999</v>
      </c>
      <c r="J236">
        <v>0.21965200000000001</v>
      </c>
    </row>
    <row r="237" spans="1:10" x14ac:dyDescent="0.25">
      <c r="A237" s="1">
        <v>44355</v>
      </c>
      <c r="B237">
        <v>0.28488999999999998</v>
      </c>
      <c r="C237">
        <v>0.252863</v>
      </c>
      <c r="D237">
        <v>0.28366548000000003</v>
      </c>
      <c r="E237">
        <v>0.27116600000000002</v>
      </c>
      <c r="F237">
        <v>0.32597599999999999</v>
      </c>
      <c r="G237">
        <v>0.32763051999999998</v>
      </c>
      <c r="H237">
        <v>0.40176450000000002</v>
      </c>
      <c r="I237">
        <v>0.18405648999999999</v>
      </c>
      <c r="J237">
        <v>0.21865999999999999</v>
      </c>
    </row>
    <row r="238" spans="1:10" x14ac:dyDescent="0.25">
      <c r="A238" s="1">
        <v>44356</v>
      </c>
      <c r="B238">
        <v>0.28601949999999998</v>
      </c>
      <c r="C238">
        <v>0.25386700000000001</v>
      </c>
      <c r="D238">
        <v>0.2847305</v>
      </c>
      <c r="E238">
        <v>0.27243948000000001</v>
      </c>
      <c r="F238">
        <v>0.32425599999999999</v>
      </c>
      <c r="G238">
        <v>0.3282485</v>
      </c>
      <c r="H238">
        <v>0.40077449999999998</v>
      </c>
      <c r="I238">
        <v>0.18520998999999999</v>
      </c>
      <c r="J238">
        <v>0.21936700000000001</v>
      </c>
    </row>
    <row r="239" spans="1:10" x14ac:dyDescent="0.25">
      <c r="A239" s="1">
        <v>44357</v>
      </c>
      <c r="B239">
        <v>0.28222448</v>
      </c>
      <c r="C239">
        <v>0.25090249999999997</v>
      </c>
      <c r="D239">
        <v>0.28635349999999998</v>
      </c>
      <c r="E239">
        <v>0.26647199999999999</v>
      </c>
      <c r="F239">
        <v>0.31989499999999998</v>
      </c>
      <c r="G239">
        <v>0.32482897999999999</v>
      </c>
      <c r="H239">
        <v>0.39583449999999998</v>
      </c>
      <c r="I239">
        <v>0.17846050999999999</v>
      </c>
      <c r="J239">
        <v>0.21277699</v>
      </c>
    </row>
    <row r="240" spans="1:10" x14ac:dyDescent="0.25">
      <c r="A240" s="1">
        <v>44358</v>
      </c>
      <c r="B240">
        <v>0.27850651999999998</v>
      </c>
      <c r="C240">
        <v>0.24585599</v>
      </c>
      <c r="D240">
        <v>0.28552949999999999</v>
      </c>
      <c r="E240">
        <v>0.26323849999999999</v>
      </c>
      <c r="F240">
        <v>0.31851797999999998</v>
      </c>
      <c r="G240">
        <v>0.32202750000000002</v>
      </c>
      <c r="H240">
        <v>0.39170247000000002</v>
      </c>
      <c r="I240">
        <v>0.17726499000000001</v>
      </c>
      <c r="J240">
        <v>0.21240401</v>
      </c>
    </row>
    <row r="241" spans="1:10" x14ac:dyDescent="0.25">
      <c r="A241" s="1">
        <v>44361</v>
      </c>
      <c r="B241">
        <v>0.28303551999999998</v>
      </c>
      <c r="C241">
        <v>0.2476785</v>
      </c>
      <c r="D241">
        <v>0.286381</v>
      </c>
      <c r="E241">
        <v>0.26248100000000002</v>
      </c>
      <c r="F241">
        <v>0.31796651999999997</v>
      </c>
      <c r="G241">
        <v>0.31866149999999999</v>
      </c>
      <c r="H241">
        <v>0.389316</v>
      </c>
      <c r="I241">
        <v>0.17977499999999999</v>
      </c>
      <c r="J241">
        <v>0.213615</v>
      </c>
    </row>
    <row r="242" spans="1:10" x14ac:dyDescent="0.25">
      <c r="A242" s="1">
        <v>44362</v>
      </c>
      <c r="B242">
        <v>0.28595599999999999</v>
      </c>
      <c r="C242">
        <v>0.25006200000000001</v>
      </c>
      <c r="D242">
        <v>0.28757100000000002</v>
      </c>
      <c r="E242">
        <v>0.26613150000000002</v>
      </c>
      <c r="F242">
        <v>0.3202875</v>
      </c>
      <c r="G242">
        <v>0.32463402000000002</v>
      </c>
      <c r="H242">
        <v>0.38778950000000001</v>
      </c>
      <c r="I242">
        <v>0.18125251000000001</v>
      </c>
      <c r="J242">
        <v>0.21676450999999999</v>
      </c>
    </row>
    <row r="243" spans="1:10" x14ac:dyDescent="0.25">
      <c r="A243" s="1">
        <v>44363</v>
      </c>
      <c r="B243">
        <v>0.28663949999999999</v>
      </c>
      <c r="C243">
        <v>0.2523685</v>
      </c>
      <c r="D243">
        <v>0.28926748000000002</v>
      </c>
      <c r="E243">
        <v>0.266208</v>
      </c>
      <c r="F243">
        <v>0.32184950000000001</v>
      </c>
      <c r="G243">
        <v>0.32585197999999999</v>
      </c>
      <c r="H243">
        <v>0.38684099999999999</v>
      </c>
      <c r="I243">
        <v>0.18380200999999999</v>
      </c>
      <c r="J243">
        <v>0.21695900000000001</v>
      </c>
    </row>
    <row r="244" spans="1:10" x14ac:dyDescent="0.25">
      <c r="A244" s="1">
        <v>44364</v>
      </c>
      <c r="B244">
        <v>0.28326647999999999</v>
      </c>
      <c r="C244">
        <v>0.24770549</v>
      </c>
      <c r="D244">
        <v>0.28881649999999998</v>
      </c>
      <c r="E244">
        <v>0.26661151999999999</v>
      </c>
      <c r="F244">
        <v>0.31930750000000002</v>
      </c>
      <c r="G244">
        <v>0.32356800000000002</v>
      </c>
      <c r="H244">
        <v>0.39281100000000002</v>
      </c>
      <c r="I244">
        <v>0.18241500999999999</v>
      </c>
      <c r="J244">
        <v>0.21565049999999999</v>
      </c>
    </row>
    <row r="245" spans="1:10" x14ac:dyDescent="0.25">
      <c r="A245" s="1">
        <v>44365</v>
      </c>
      <c r="B245">
        <v>0.28921750000000002</v>
      </c>
      <c r="C245">
        <v>0.25400400000000001</v>
      </c>
      <c r="D245">
        <v>0.29355399999999998</v>
      </c>
      <c r="E245">
        <v>0.26737549999999999</v>
      </c>
      <c r="F245">
        <v>0.32027149999999999</v>
      </c>
      <c r="G245">
        <v>0.32515597000000002</v>
      </c>
      <c r="H245">
        <v>0.40070299999999998</v>
      </c>
      <c r="I245">
        <v>0.189993</v>
      </c>
      <c r="J245">
        <v>0.22391549999999999</v>
      </c>
    </row>
    <row r="246" spans="1:10" x14ac:dyDescent="0.25">
      <c r="A246" s="1">
        <v>44368</v>
      </c>
      <c r="B246">
        <v>0.28208201999999999</v>
      </c>
      <c r="C246">
        <v>0.24716150000000001</v>
      </c>
      <c r="D246">
        <v>0.291634</v>
      </c>
      <c r="E246">
        <v>0.26388447999999998</v>
      </c>
      <c r="F246">
        <v>0.31438052999999999</v>
      </c>
      <c r="G246">
        <v>0.32615351999999997</v>
      </c>
      <c r="H246">
        <v>0.40273900000000001</v>
      </c>
      <c r="I246">
        <v>0.18354300000000001</v>
      </c>
      <c r="J246">
        <v>0.21616450000000001</v>
      </c>
    </row>
    <row r="247" spans="1:10" x14ac:dyDescent="0.25">
      <c r="A247" s="1">
        <v>44369</v>
      </c>
      <c r="B247">
        <v>0.28263097999999998</v>
      </c>
      <c r="C247">
        <v>0.24285599999999999</v>
      </c>
      <c r="D247">
        <v>0.29398449999999998</v>
      </c>
      <c r="E247">
        <v>0.26339600000000002</v>
      </c>
      <c r="F247">
        <v>0.31404900000000002</v>
      </c>
      <c r="G247">
        <v>0.32703149999999997</v>
      </c>
      <c r="H247">
        <v>0.39711550000000001</v>
      </c>
      <c r="I247">
        <v>0.17845849999999999</v>
      </c>
      <c r="J247">
        <v>0.21376601000000001</v>
      </c>
    </row>
    <row r="248" spans="1:10" x14ac:dyDescent="0.25">
      <c r="A248" s="1">
        <v>44370</v>
      </c>
      <c r="B248">
        <v>0.28249150000000001</v>
      </c>
      <c r="C248">
        <v>0.240872</v>
      </c>
      <c r="D248">
        <v>0.292653</v>
      </c>
      <c r="E248">
        <v>0.26055800000000001</v>
      </c>
      <c r="F248">
        <v>0.31069000000000002</v>
      </c>
      <c r="G248">
        <v>0.32546249999999999</v>
      </c>
      <c r="H248">
        <v>0.394034</v>
      </c>
      <c r="I248">
        <v>0.17635700000000001</v>
      </c>
      <c r="J248">
        <v>0.21110899999999999</v>
      </c>
    </row>
    <row r="249" spans="1:10" x14ac:dyDescent="0.25">
      <c r="A249" s="1">
        <v>44371</v>
      </c>
      <c r="B249">
        <v>0.27975850000000002</v>
      </c>
      <c r="C249">
        <v>0.23601401</v>
      </c>
      <c r="D249">
        <v>0.29011900000000002</v>
      </c>
      <c r="E249">
        <v>0.26060549999999999</v>
      </c>
      <c r="F249">
        <v>0.30976700000000001</v>
      </c>
      <c r="G249">
        <v>0.32640150000000001</v>
      </c>
      <c r="H249">
        <v>0.39265949999999999</v>
      </c>
      <c r="I249">
        <v>0.17463851</v>
      </c>
      <c r="J249">
        <v>0.21192800000000001</v>
      </c>
    </row>
    <row r="250" spans="1:10" x14ac:dyDescent="0.25">
      <c r="A250" s="1">
        <v>44372</v>
      </c>
      <c r="B250">
        <v>0.27836751999999998</v>
      </c>
      <c r="C250">
        <v>0.23324099000000001</v>
      </c>
      <c r="D250">
        <v>0.290128</v>
      </c>
      <c r="E250">
        <v>0.25952900000000001</v>
      </c>
      <c r="F250">
        <v>0.31571850000000001</v>
      </c>
      <c r="G250">
        <v>0.32526250000000001</v>
      </c>
      <c r="H250">
        <v>0.38858150000000002</v>
      </c>
      <c r="I250">
        <v>0.1751045</v>
      </c>
      <c r="J250">
        <v>0.2116075</v>
      </c>
    </row>
    <row r="251" spans="1:10" x14ac:dyDescent="0.25">
      <c r="A251" s="1">
        <v>44375</v>
      </c>
      <c r="B251">
        <v>0.27876198000000002</v>
      </c>
      <c r="C251">
        <v>0.24057600000000001</v>
      </c>
      <c r="D251">
        <v>0.28788849999999999</v>
      </c>
      <c r="E251">
        <v>0.26266099999999998</v>
      </c>
      <c r="F251">
        <v>0.31989649999999997</v>
      </c>
      <c r="G251">
        <v>0.32716450000000002</v>
      </c>
      <c r="H251">
        <v>0.39508399999999999</v>
      </c>
      <c r="I251">
        <v>0.1743595</v>
      </c>
      <c r="J251">
        <v>0.21323500000000001</v>
      </c>
    </row>
    <row r="252" spans="1:10" x14ac:dyDescent="0.25">
      <c r="A252" s="1">
        <v>44376</v>
      </c>
      <c r="B252">
        <v>0.27786648000000003</v>
      </c>
      <c r="C252">
        <v>0.24035901000000001</v>
      </c>
      <c r="D252">
        <v>0.2889275</v>
      </c>
      <c r="E252">
        <v>0.26204300000000003</v>
      </c>
      <c r="F252">
        <v>0.322079</v>
      </c>
      <c r="G252">
        <v>0.32799200000000001</v>
      </c>
      <c r="H252">
        <v>0.39251202000000002</v>
      </c>
      <c r="I252">
        <v>0.17684099</v>
      </c>
      <c r="J252">
        <v>0.21440500000000001</v>
      </c>
    </row>
    <row r="253" spans="1:10" x14ac:dyDescent="0.25">
      <c r="A253" s="1">
        <v>44377</v>
      </c>
      <c r="B253">
        <v>0.2813445</v>
      </c>
      <c r="C253">
        <v>0.24169450000000001</v>
      </c>
      <c r="D253">
        <v>0.28629398</v>
      </c>
      <c r="E253">
        <v>0.26204949999999999</v>
      </c>
      <c r="F253">
        <v>0.32860798000000002</v>
      </c>
      <c r="G253">
        <v>0.33054602</v>
      </c>
      <c r="H253">
        <v>0.396818</v>
      </c>
      <c r="I253">
        <v>0.1781645</v>
      </c>
      <c r="J253">
        <v>0.21641350000000001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8937-BE35-44F7-A696-A92EFEABED8E}">
  <dimension ref="A1:D13"/>
  <sheetViews>
    <sheetView tabSelected="1" workbookViewId="0">
      <selection activeCell="B3" sqref="B3"/>
    </sheetView>
  </sheetViews>
  <sheetFormatPr defaultRowHeight="15" x14ac:dyDescent="0.25"/>
  <cols>
    <col min="1" max="1" width="19.7109375" bestFit="1" customWidth="1"/>
    <col min="2" max="2" width="19" customWidth="1"/>
  </cols>
  <sheetData>
    <row r="1" spans="1:4" x14ac:dyDescent="0.25">
      <c r="A1" s="2" t="s">
        <v>64</v>
      </c>
      <c r="B1" s="2" t="s">
        <v>65</v>
      </c>
      <c r="C1" s="2" t="s">
        <v>8</v>
      </c>
      <c r="D1" s="2" t="s">
        <v>9</v>
      </c>
    </row>
    <row r="2" spans="1:4" x14ac:dyDescent="0.25">
      <c r="A2" t="s">
        <v>66</v>
      </c>
      <c r="B2" t="s">
        <v>67</v>
      </c>
      <c r="C2" s="3">
        <v>44013</v>
      </c>
      <c r="D2" s="3">
        <v>44377</v>
      </c>
    </row>
    <row r="3" spans="1:4" x14ac:dyDescent="0.25">
      <c r="A3" s="1"/>
      <c r="B3" s="1"/>
    </row>
    <row r="4" spans="1:4" x14ac:dyDescent="0.25">
      <c r="A4" t="s">
        <v>3</v>
      </c>
      <c r="B4" t="s">
        <v>6</v>
      </c>
      <c r="C4" t="s">
        <v>10</v>
      </c>
    </row>
    <row r="5" spans="1:4" x14ac:dyDescent="0.25">
      <c r="A5" t="s">
        <v>4</v>
      </c>
      <c r="B5" t="str">
        <f>"https://restapi.ivolatility.com/equities/eod/stock-prices?username="&amp;$A$2&amp;"&amp;password="&amp;$B$2&amp;"&amp;symbol="&amp;Table3[[#This Row],[ticker]]&amp;"&amp;to="&amp;TEXT($D$2,"yyyy-mm-dd")&amp;"&amp;from="&amp;TEXT($C$2,"yyyy-mm-dd")</f>
        <v>https://restapi.ivolatility.com/equities/eod/stock-prices?username=your_IVol_username&amp;password=your_IVol_password&amp;symbol=AAPL&amp;to=2021-06-30&amp;from=2020-07-01</v>
      </c>
      <c r="C5" t="str">
        <f>"https://restapi.ivolatility.com/equities/eod/ivx?username="&amp;$A$2&amp;"&amp;password="&amp;$B$2&amp;"&amp;symbol="&amp;Table3[[#This Row],[ticker]]&amp;"&amp;to="&amp;TEXT($D$2,"yyyy-mm-dd")&amp;"&amp;from="&amp;TEXT($C$2,"yyyy-mm-dd")</f>
        <v>https://restapi.ivolatility.com/equities/eod/ivx?username=your_IVol_username&amp;password=your_IVol_password&amp;symbol=AAPL&amp;to=2021-06-30&amp;from=2020-07-01</v>
      </c>
    </row>
    <row r="6" spans="1:4" x14ac:dyDescent="0.25">
      <c r="A6" t="s">
        <v>5</v>
      </c>
      <c r="B6" t="str">
        <f>"https://restapi.ivolatility.com/equities/eod/stock-prices?username="&amp;$A$2&amp;"&amp;password="&amp;$B$2&amp;"&amp;symbol="&amp;Table3[[#This Row],[ticker]]&amp;"&amp;to="&amp;TEXT($D$2,"yyyy-mm-dd")&amp;"&amp;from="&amp;TEXT($C$2,"yyyy-mm-dd")</f>
        <v>https://restapi.ivolatility.com/equities/eod/stock-prices?username=your_IVol_username&amp;password=your_IVol_password&amp;symbol=MSFT&amp;to=2021-06-30&amp;from=2020-07-01</v>
      </c>
      <c r="C6" t="str">
        <f>"https://restapi.ivolatility.com/equities/eod/ivx?username="&amp;$A$2&amp;"&amp;password="&amp;$B$2&amp;"&amp;symbol="&amp;Table3[[#This Row],[ticker]]&amp;"&amp;to="&amp;TEXT($D$2,"yyyy-mm-dd")&amp;"&amp;from="&amp;TEXT($C$2,"yyyy-mm-dd")</f>
        <v>https://restapi.ivolatility.com/equities/eod/ivx?username=your_IVol_username&amp;password=your_IVol_password&amp;symbol=MSFT&amp;to=2021-06-30&amp;from=2020-07-01</v>
      </c>
    </row>
    <row r="7" spans="1:4" x14ac:dyDescent="0.25">
      <c r="A7" t="s">
        <v>7</v>
      </c>
      <c r="B7" t="str">
        <f>"https://restapi.ivolatility.com/equities/eod/stock-prices?username="&amp;$A$2&amp;"&amp;password="&amp;$B$2&amp;"&amp;symbol="&amp;Table3[[#This Row],[ticker]]&amp;"&amp;to="&amp;TEXT($D$2,"yyyy-mm-dd")&amp;"&amp;from="&amp;TEXT($C$2,"yyyy-mm-dd")</f>
        <v>https://restapi.ivolatility.com/equities/eod/stock-prices?username=your_IVol_username&amp;password=your_IVol_password&amp;symbol=AMZN&amp;to=2021-06-30&amp;from=2020-07-01</v>
      </c>
      <c r="C7" t="str">
        <f>"https://restapi.ivolatility.com/equities/eod/ivx?username="&amp;$A$2&amp;"&amp;password="&amp;$B$2&amp;"&amp;symbol="&amp;Table3[[#This Row],[ticker]]&amp;"&amp;to="&amp;TEXT($D$2,"yyyy-mm-dd")&amp;"&amp;from="&amp;TEXT($C$2,"yyyy-mm-dd")</f>
        <v>https://restapi.ivolatility.com/equities/eod/ivx?username=your_IVol_username&amp;password=your_IVol_password&amp;symbol=AMZN&amp;to=2021-06-30&amp;from=2020-07-01</v>
      </c>
    </row>
    <row r="8" spans="1:4" x14ac:dyDescent="0.25">
      <c r="A8" t="s">
        <v>12</v>
      </c>
      <c r="B8" t="str">
        <f>"https://restapi.ivolatility.com/equities/eod/stock-prices?username="&amp;$A$2&amp;"&amp;password="&amp;$B$2&amp;"&amp;symbol="&amp;Table3[[#This Row],[ticker]]&amp;"&amp;to="&amp;TEXT($D$2,"yyyy-mm-dd")&amp;"&amp;from="&amp;TEXT($C$2,"yyyy-mm-dd")</f>
        <v>https://restapi.ivolatility.com/equities/eod/stock-prices?username=your_IVol_username&amp;password=your_IVol_password&amp;symbol=GOOG&amp;to=2021-06-30&amp;from=2020-07-01</v>
      </c>
      <c r="C8" t="str">
        <f>"https://restapi.ivolatility.com/equities/eod/ivx?username="&amp;$A$2&amp;"&amp;password="&amp;$B$2&amp;"&amp;symbol="&amp;Table3[[#This Row],[ticker]]&amp;"&amp;to="&amp;TEXT($D$2,"yyyy-mm-dd")&amp;"&amp;from="&amp;TEXT($C$2,"yyyy-mm-dd")</f>
        <v>https://restapi.ivolatility.com/equities/eod/ivx?username=your_IVol_username&amp;password=your_IVol_password&amp;symbol=GOOG&amp;to=2021-06-30&amp;from=2020-07-01</v>
      </c>
    </row>
    <row r="9" spans="1:4" x14ac:dyDescent="0.25">
      <c r="A9" t="s">
        <v>13</v>
      </c>
      <c r="B9" t="str">
        <f>"https://restapi.ivolatility.com/equities/eod/stock-prices?username="&amp;$A$2&amp;"&amp;password="&amp;$B$2&amp;"&amp;symbol="&amp;Table3[[#This Row],[ticker]]&amp;"&amp;to="&amp;TEXT($D$2,"yyyy-mm-dd")&amp;"&amp;from="&amp;TEXT($C$2,"yyyy-mm-dd")</f>
        <v>https://restapi.ivolatility.com/equities/eod/stock-prices?username=your_IVol_username&amp;password=your_IVol_password&amp;symbol=META&amp;to=2021-06-30&amp;from=2020-07-01</v>
      </c>
      <c r="C9" t="str">
        <f>"https://restapi.ivolatility.com/equities/eod/ivx?username="&amp;$A$2&amp;"&amp;password="&amp;$B$2&amp;"&amp;symbol="&amp;Table3[[#This Row],[ticker]]&amp;"&amp;to="&amp;TEXT($D$2,"yyyy-mm-dd")&amp;"&amp;from="&amp;TEXT($C$2,"yyyy-mm-dd")</f>
        <v>https://restapi.ivolatility.com/equities/eod/ivx?username=your_IVol_username&amp;password=your_IVol_password&amp;symbol=META&amp;to=2021-06-30&amp;from=2020-07-01</v>
      </c>
    </row>
    <row r="10" spans="1:4" x14ac:dyDescent="0.25">
      <c r="A10" t="s">
        <v>11</v>
      </c>
      <c r="B10" t="str">
        <f>"https://restapi.ivolatility.com/equities/eod/stock-prices?username="&amp;$A$2&amp;"&amp;password="&amp;$B$2&amp;"&amp;symbol="&amp;Table3[[#This Row],[ticker]]&amp;"&amp;to="&amp;TEXT($D$2,"yyyy-mm-dd")&amp;"&amp;from="&amp;TEXT($C$2,"yyyy-mm-dd")</f>
        <v>https://restapi.ivolatility.com/equities/eod/stock-prices?username=your_IVol_username&amp;password=your_IVol_password&amp;symbol=NFLX&amp;to=2021-06-30&amp;from=2020-07-01</v>
      </c>
      <c r="C10" t="str">
        <f>"https://restapi.ivolatility.com/equities/eod/ivx?username="&amp;$A$2&amp;"&amp;password="&amp;$B$2&amp;"&amp;symbol="&amp;Table3[[#This Row],[ticker]]&amp;"&amp;to="&amp;TEXT($D$2,"yyyy-mm-dd")&amp;"&amp;from="&amp;TEXT($C$2,"yyyy-mm-dd")</f>
        <v>https://restapi.ivolatility.com/equities/eod/ivx?username=your_IVol_username&amp;password=your_IVol_password&amp;symbol=NFLX&amp;to=2021-06-30&amp;from=2020-07-01</v>
      </c>
    </row>
    <row r="11" spans="1:4" x14ac:dyDescent="0.25">
      <c r="A11" t="s">
        <v>14</v>
      </c>
      <c r="B11" t="str">
        <f>"https://restapi.ivolatility.com/equities/eod/stock-prices?username="&amp;$A$2&amp;"&amp;password="&amp;$B$2&amp;"&amp;symbol="&amp;Table3[[#This Row],[ticker]]&amp;"&amp;to="&amp;TEXT($D$2,"yyyy-mm-dd")&amp;"&amp;from="&amp;TEXT($C$2,"yyyy-mm-dd")</f>
        <v>https://restapi.ivolatility.com/equities/eod/stock-prices?username=your_IVol_username&amp;password=your_IVol_password&amp;symbol=NVDA&amp;to=2021-06-30&amp;from=2020-07-01</v>
      </c>
      <c r="C11" t="str">
        <f>"https://restapi.ivolatility.com/equities/eod/ivx?username="&amp;$A$2&amp;"&amp;password="&amp;$B$2&amp;"&amp;symbol="&amp;Table3[[#This Row],[ticker]]&amp;"&amp;to="&amp;TEXT($D$2,"yyyy-mm-dd")&amp;"&amp;from="&amp;TEXT($C$2,"yyyy-mm-dd")</f>
        <v>https://restapi.ivolatility.com/equities/eod/ivx?username=your_IVol_username&amp;password=your_IVol_password&amp;symbol=NVDA&amp;to=2021-06-30&amp;from=2020-07-01</v>
      </c>
    </row>
    <row r="12" spans="1:4" x14ac:dyDescent="0.25">
      <c r="A12" t="s">
        <v>1</v>
      </c>
      <c r="B12" t="str">
        <f>"https://restapi.ivolatility.com/equities/eod/stock-prices?username="&amp;$A$2&amp;"&amp;password="&amp;$B$2&amp;"&amp;symbol="&amp;Table3[[#This Row],[ticker]]&amp;"&amp;to="&amp;TEXT($D$2,"yyyy-mm-dd")&amp;"&amp;from="&amp;TEXT($C$2,"yyyy-mm-dd")</f>
        <v>https://restapi.ivolatility.com/equities/eod/stock-prices?username=your_IVol_username&amp;password=your_IVol_password&amp;symbol=SPX&amp;to=2021-06-30&amp;from=2020-07-01</v>
      </c>
      <c r="C12" t="str">
        <f>"https://restapi.ivolatility.com/equities/eod/ivx?username="&amp;$A$2&amp;"&amp;password="&amp;$B$2&amp;"&amp;symbol="&amp;Table3[[#This Row],[ticker]]&amp;"&amp;to="&amp;TEXT($D$2,"yyyy-mm-dd")&amp;"&amp;from="&amp;TEXT($C$2,"yyyy-mm-dd")</f>
        <v>https://restapi.ivolatility.com/equities/eod/ivx?username=your_IVol_username&amp;password=your_IVol_password&amp;symbol=SPX&amp;to=2021-06-30&amp;from=2020-07-01</v>
      </c>
    </row>
    <row r="13" spans="1:4" x14ac:dyDescent="0.25">
      <c r="A13" t="s">
        <v>2</v>
      </c>
      <c r="B13" t="str">
        <f>"https://restapi.ivolatility.com/equities/eod/stock-prices?username="&amp;$A$2&amp;"&amp;password="&amp;$B$2&amp;"&amp;symbol="&amp;Table3[[#This Row],[ticker]]&amp;"&amp;to="&amp;TEXT($D$2,"yyyy-mm-dd")&amp;"&amp;from="&amp;TEXT($C$2,"yyyy-mm-dd")</f>
        <v>https://restapi.ivolatility.com/equities/eod/stock-prices?username=your_IVol_username&amp;password=your_IVol_password&amp;symbol=NDX&amp;to=2021-06-30&amp;from=2020-07-01</v>
      </c>
      <c r="C13" t="str">
        <f>"https://restapi.ivolatility.com/equities/eod/ivx?username="&amp;$A$2&amp;"&amp;password="&amp;$B$2&amp;"&amp;symbol="&amp;Table3[[#This Row],[ticker]]&amp;"&amp;to="&amp;TEXT($D$2,"yyyy-mm-dd")&amp;"&amp;from="&amp;TEXT($C$2,"yyyy-mm-dd")</f>
        <v>https://restapi.ivolatility.com/equities/eod/ivx?username=your_IVol_username&amp;password=your_IVol_password&amp;symbol=NDX&amp;to=2021-06-30&amp;from=2020-07-01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8 3 a 7 2 2 - 0 8 4 5 - 4 b e 9 - 9 1 4 7 - 1 c 7 9 a 6 6 e 3 6 3 5 "   x m l n s = " h t t p : / / s c h e m a s . m i c r o s o f t . c o m / D a t a M a s h u p " > A A A A A M A F A A B Q S w M E F A A C A A g A s H S d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C w d J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H S d V c + Z a c a 7 A g A A H A 8 A A B M A H A B G b 3 J t d W x h c y 9 T Z W N 0 a W 9 u M S 5 t I K I Y A C i g F A A A A A A A A A A A A A A A A A A A A A A A A A A A A O 1 W 3 W v b M B B / D + R / E O 6 L D Z 5 Z K O x l Z N C l 2 c M o 7 Y i 7 9 S G E o N h q 7 d X W B U l O X U r / 9 + o j H 7 Y j p 1 n X Z W M 0 D 9 Z F J 9 3 9 7 k 7 3 w U k k U q A o N G v v Y 7 f T 7 f A E M x K j I + e 6 n H I B 0 e 2 7 O U s j w h 3 U R + 7 3 0 Z m H M E c C z z K C + p + Q u p E R 0 e 0 g + Q u h Y J H c R l 8 5 0 O A U o i I n V L h X Z B Y M g A p J c y 3 B G 8 d Y 4 I l v b h 0 5 k r k g T E i t A t C l E q 2 U a S L 4 w i A / S 7 l w j X A f h f M s F Y K w Q B O f 7 8 9 B J C m 9 c T 0 f 0 S L L V t 9 h K R j + g b O C 8 G D I G D B v r W 5 Y z j G N p b Y B Z E V O e x t l h j M i E b D Y M F 0 r O h 8 5 q 7 s + e n C k N X q P 3 + c z y B R F y i j B 9 E b v w p x Q t S b p T a L W D O 7 U E m X A N X + h J G m K a c V T C u p P Q X H 8 s + B S 7 9 Q c f T y g q o 2 z B l p 4 j C 7 v 5 5 W o X D J M + T W w 3 L h B M b l r 8 a z / s I Y s 5 B m k a J H m R N u y t k G z B C m F 3 q 4 Y t G G 0 I O o 9 C 6 m G 3 w Z H i u 5 2 U m q X X s 8 I / e q 3 k m L 7 + Q / L i G T B o G B M P v k r Y L c z g F v X e x i f 4 5 z 0 H Y 3 3 2 J k 8 j p d Z U c m E B K T / U V O F s T A k m U x U Y x 5 f 5 Y N 0 Y / X w S y N n U 6 y 8 V d + w B + Q k j p H d N U a l 5 G + S q R Y O Z H O p j w i O E k s B c s d H d T w T r 5 n U O 3 G Y I 5 p e 4 2 n B 3 o b s / 8 7 1 E c l h I Y N z I R L C l j n c + v 5 2 u d x / P f D 7 1 q b n K 4 H d O m t J + I 3 q F I J u F S O 4 q 3 p O b r p N v D q 9 V k o u W C x b 2 g m P C I 1 l N 6 v G v 8 l 6 L m C 9 9 o h V w V l j t O X i b + k C x L q g b y T r / T a n q q 6 o e n Z w K j 8 p j X Y c H B v d E 8 8 C o 1 a X G 0 C q h V n W i X R R v o 0 n L x t P j j + 8 j 6 X / p j n B d J + 6 U z / / N i h s D w q m I J o n + b e H A 4 n i 1 W c C J f P w o 4 D S q i Y A t f 5 7 j f + 1 s u j P t u B 9 c v c Q j f Q X G k y j Z 2 7 1 l T r f 3 k 5 q Z i 9 F h E W + s 7 8 8 A V B L A Q I t A B Q A A g A I A L B 0 n V W h Q g G B o w A A A P Y A A A A S A A A A A A A A A A A A A A A A A A A A A A B D b 2 5 m a W c v U G F j a 2 F n Z S 5 4 b W x Q S w E C L Q A U A A I A C A C w d J 1 V D 8 r p q 6 Q A A A D p A A A A E w A A A A A A A A A A A A A A A A D v A A A A W 0 N v b n R l b n R f V H l w Z X N d L n h t b F B L A Q I t A B Q A A g A I A L B 0 n V X P m W n G u w I A A B w P A A A T A A A A A A A A A A A A A A A A A O A B A A B G b 3 J t d W x h c y 9 T Z W N 0 a W 9 u M S 5 t U E s F B g A A A A A D A A M A w g A A A O g E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d N w A A A A A A A L s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e F 9 z d G 9 j a y 1 w c m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I 5 V D E w O j E 4 O j U 2 L j c 0 O D Y 4 M D l a I i A v P j x F b n R y e S B U e X B l P S J G a W x s Q 2 9 s d W 1 u V H l w Z X M i I F Z h b H V l P S J z Q 1 F Z R 0 F B Q U F B Q U F B Q U E 9 P S I g L z 4 8 R W 5 0 c n k g V H l w Z T 0 i R m l s b E N v b H V t b k 5 h b W V z I i B W Y W x 1 Z T 0 i c 1 s m c X V v d D t k Y X R l J n F 1 b 3 Q 7 L C Z x d W 9 0 O 3 N 5 b W J v b C Z x d W 9 0 O y w m c X V v d D t l e G N o Y W 5 n Z S Z x d W 9 0 O y w m c X V v d D t v c G V u J n F 1 b 3 Q 7 L C Z x d W 9 0 O 2 h p Z 2 g m c X V v d D s s J n F 1 b 3 Q 7 b G 9 3 J n F 1 b 3 Q 7 L C Z x d W 9 0 O 2 N s b 3 N l J n F 1 b 3 Q 7 L C Z x d W 9 0 O 3 Z v b H V t Z S Z x d W 9 0 O y w m c X V v d D t y Z W N v c m R f b m 8 m c X V v d D s s J n F 1 b 3 Q 7 d W 5 h Z G p 1 c 3 R l Z F 9 j b G 9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j a y 1 w c m l j Z X M v Q X V 0 b 1 J l b W 9 2 Z W R D b 2 x 1 b W 5 z M S 5 7 Z G F 0 Z S w w f S Z x d W 9 0 O y w m c X V v d D t T Z W N 0 a W 9 u M S 9 z d G 9 j a y 1 w c m l j Z X M v Q X V 0 b 1 J l b W 9 2 Z W R D b 2 x 1 b W 5 z M S 5 7 c 3 l t Y m 9 s L D F 9 J n F 1 b 3 Q 7 L C Z x d W 9 0 O 1 N l Y 3 R p b 2 4 x L 3 N 0 b 2 N r L X B y a W N l c y 9 B d X R v U m V t b 3 Z l Z E N v b H V t b n M x L n t l e G N o Y W 5 n Z S w y f S Z x d W 9 0 O y w m c X V v d D t T Z W N 0 a W 9 u M S 9 z d G 9 j a y 1 w c m l j Z X M v Q X V 0 b 1 J l b W 9 2 Z W R D b 2 x 1 b W 5 z M S 5 7 b 3 B l b i w z f S Z x d W 9 0 O y w m c X V v d D t T Z W N 0 a W 9 u M S 9 z d G 9 j a y 1 w c m l j Z X M v Q X V 0 b 1 J l b W 9 2 Z W R D b 2 x 1 b W 5 z M S 5 7 a G l n a C w 0 f S Z x d W 9 0 O y w m c X V v d D t T Z W N 0 a W 9 u M S 9 z d G 9 j a y 1 w c m l j Z X M v Q X V 0 b 1 J l b W 9 2 Z W R D b 2 x 1 b W 5 z M S 5 7 b G 9 3 L D V 9 J n F 1 b 3 Q 7 L C Z x d W 9 0 O 1 N l Y 3 R p b 2 4 x L 3 N 0 b 2 N r L X B y a W N l c y 9 B d X R v U m V t b 3 Z l Z E N v b H V t b n M x L n t j b G 9 z Z S w 2 f S Z x d W 9 0 O y w m c X V v d D t T Z W N 0 a W 9 u M S 9 z d G 9 j a y 1 w c m l j Z X M v Q X V 0 b 1 J l b W 9 2 Z W R D b 2 x 1 b W 5 z M S 5 7 d m 9 s d W 1 l L D d 9 J n F 1 b 3 Q 7 L C Z x d W 9 0 O 1 N l Y 3 R p b 2 4 x L 3 N 0 b 2 N r L X B y a W N l c y 9 B d X R v U m V t b 3 Z l Z E N v b H V t b n M x L n t y Z W N v c m R f b m 8 s O H 0 m c X V v d D s s J n F 1 b 3 Q 7 U 2 V j d G l v b j E v c 3 R v Y 2 s t c H J p Y 2 V z L 0 F 1 d G 9 S Z W 1 v d m V k Q 2 9 s d W 1 u c z E u e 3 V u Y W R q d X N 0 Z W R f Y 2 x v c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0 b 2 N r L X B y a W N l c y 9 B d X R v U m V t b 3 Z l Z E N v b H V t b n M x L n t k Y X R l L D B 9 J n F 1 b 3 Q 7 L C Z x d W 9 0 O 1 N l Y 3 R p b 2 4 x L 3 N 0 b 2 N r L X B y a W N l c y 9 B d X R v U m V t b 3 Z l Z E N v b H V t b n M x L n t z e W 1 i b 2 w s M X 0 m c X V v d D s s J n F 1 b 3 Q 7 U 2 V j d G l v b j E v c 3 R v Y 2 s t c H J p Y 2 V z L 0 F 1 d G 9 S Z W 1 v d m V k Q 2 9 s d W 1 u c z E u e 2 V 4 Y 2 h h b m d l L D J 9 J n F 1 b 3 Q 7 L C Z x d W 9 0 O 1 N l Y 3 R p b 2 4 x L 3 N 0 b 2 N r L X B y a W N l c y 9 B d X R v U m V t b 3 Z l Z E N v b H V t b n M x L n t v c G V u L D N 9 J n F 1 b 3 Q 7 L C Z x d W 9 0 O 1 N l Y 3 R p b 2 4 x L 3 N 0 b 2 N r L X B y a W N l c y 9 B d X R v U m V t b 3 Z l Z E N v b H V t b n M x L n t o a W d o L D R 9 J n F 1 b 3 Q 7 L C Z x d W 9 0 O 1 N l Y 3 R p b 2 4 x L 3 N 0 b 2 N r L X B y a W N l c y 9 B d X R v U m V t b 3 Z l Z E N v b H V t b n M x L n t s b 3 c s N X 0 m c X V v d D s s J n F 1 b 3 Q 7 U 2 V j d G l v b j E v c 3 R v Y 2 s t c H J p Y 2 V z L 0 F 1 d G 9 S Z W 1 v d m V k Q 2 9 s d W 1 u c z E u e 2 N s b 3 N l L D Z 9 J n F 1 b 3 Q 7 L C Z x d W 9 0 O 1 N l Y 3 R p b 2 4 x L 3 N 0 b 2 N r L X B y a W N l c y 9 B d X R v U m V t b 3 Z l Z E N v b H V t b n M x L n t 2 b 2 x 1 b W U s N 3 0 m c X V v d D s s J n F 1 b 3 Q 7 U 2 V j d G l v b j E v c 3 R v Y 2 s t c H J p Y 2 V z L 0 F 1 d G 9 S Z W 1 v d m V k Q 2 9 s d W 1 u c z E u e 3 J l Y 2 9 y Z F 9 u b y w 4 f S Z x d W 9 0 O y w m c X V v d D t T Z W N 0 a W 9 u M S 9 z d G 9 j a y 1 w c m l j Z X M v Q X V 0 b 1 J l b W 9 2 Z W R D b 2 x 1 b W 5 z M S 5 7 d W 5 h Z G p 1 c 3 R l Z F 9 j b G 9 z Z S w 5 f S Z x d W 9 0 O 1 0 s J n F 1 b 3 Q 7 U m V s Y X R p b 2 5 z a G l w S W 5 m b y Z x d W 9 0 O z p b X X 0 i I C 8 + P E V u d H J 5 I F R 5 c G U 9 I l F 1 Z X J 5 S U Q i I F Z h b H V l P S J z Y z U 3 Y m E x Z D M t Y T B j M C 0 0 Z j U 5 L T g x N D c t O D d m M 2 V l M j U 0 O G V h I i A v P j x F b n R y e S B U e X B l P S J S Z W N v d m V y e V R h c m d l d F N o Z W V 0 I i B W Y W x 1 Z T 0 i c 3 N 0 b 2 N r L X B y a W N l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e F 9 p d n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b 2 N r L X B y a W N l c y 9 B d X R v U m V t b 3 Z l Z E N v b H V t b n M x L n t k Y X R l L D B 9 J n F 1 b 3 Q 7 L C Z x d W 9 0 O 1 N l Y 3 R p b 2 4 x L 3 N 0 b 2 N r L X B y a W N l c y 9 B d X R v U m V t b 3 Z l Z E N v b H V t b n M x L n t z e W 1 i b 2 w s M X 0 m c X V v d D s s J n F 1 b 3 Q 7 U 2 V j d G l v b j E v c 3 R v Y 2 s t c H J p Y 2 V z L 0 F 1 d G 9 S Z W 1 v d m V k Q 2 9 s d W 1 u c z E u e 2 V 4 Y 2 h h b m d l L D J 9 J n F 1 b 3 Q 7 L C Z x d W 9 0 O 1 N l Y 3 R p b 2 4 x L 3 N 0 b 2 N r L X B y a W N l c y 9 B d X R v U m V t b 3 Z l Z E N v b H V t b n M x L n t v c G V u L D N 9 J n F 1 b 3 Q 7 L C Z x d W 9 0 O 1 N l Y 3 R p b 2 4 x L 3 N 0 b 2 N r L X B y a W N l c y 9 B d X R v U m V t b 3 Z l Z E N v b H V t b n M x L n t o a W d o L D R 9 J n F 1 b 3 Q 7 L C Z x d W 9 0 O 1 N l Y 3 R p b 2 4 x L 3 N 0 b 2 N r L X B y a W N l c y 9 B d X R v U m V t b 3 Z l Z E N v b H V t b n M x L n t s b 3 c s N X 0 m c X V v d D s s J n F 1 b 3 Q 7 U 2 V j d G l v b j E v c 3 R v Y 2 s t c H J p Y 2 V z L 0 F 1 d G 9 S Z W 1 v d m V k Q 2 9 s d W 1 u c z E u e 2 N s b 3 N l L D Z 9 J n F 1 b 3 Q 7 L C Z x d W 9 0 O 1 N l Y 3 R p b 2 4 x L 3 N 0 b 2 N r L X B y a W N l c y 9 B d X R v U m V t b 3 Z l Z E N v b H V t b n M x L n t 2 b 2 x 1 b W U s N 3 0 m c X V v d D s s J n F 1 b 3 Q 7 U 2 V j d G l v b j E v c 3 R v Y 2 s t c H J p Y 2 V z L 0 F 1 d G 9 S Z W 1 v d m V k Q 2 9 s d W 1 u c z E u e 3 J l Y 2 9 y Z F 9 u b y w 4 f S Z x d W 9 0 O y w m c X V v d D t T Z W N 0 a W 9 u M S 9 z d G 9 j a y 1 w c m l j Z X M v Q X V 0 b 1 J l b W 9 2 Z W R D b 2 x 1 b W 5 z M S 5 7 d W 5 h Z G p 1 c 3 R l Z F 9 j b G 9 z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3 R v Y 2 s t c H J p Y 2 V z L 0 F 1 d G 9 S Z W 1 v d m V k Q 2 9 s d W 1 u c z E u e 2 R h d G U s M H 0 m c X V v d D s s J n F 1 b 3 Q 7 U 2 V j d G l v b j E v c 3 R v Y 2 s t c H J p Y 2 V z L 0 F 1 d G 9 S Z W 1 v d m V k Q 2 9 s d W 1 u c z E u e 3 N 5 b W J v b C w x f S Z x d W 9 0 O y w m c X V v d D t T Z W N 0 a W 9 u M S 9 z d G 9 j a y 1 w c m l j Z X M v Q X V 0 b 1 J l b W 9 2 Z W R D b 2 x 1 b W 5 z M S 5 7 Z X h j a G F u Z 2 U s M n 0 m c X V v d D s s J n F 1 b 3 Q 7 U 2 V j d G l v b j E v c 3 R v Y 2 s t c H J p Y 2 V z L 0 F 1 d G 9 S Z W 1 v d m V k Q 2 9 s d W 1 u c z E u e 2 9 w Z W 4 s M 3 0 m c X V v d D s s J n F 1 b 3 Q 7 U 2 V j d G l v b j E v c 3 R v Y 2 s t c H J p Y 2 V z L 0 F 1 d G 9 S Z W 1 v d m V k Q 2 9 s d W 1 u c z E u e 2 h p Z 2 g s N H 0 m c X V v d D s s J n F 1 b 3 Q 7 U 2 V j d G l v b j E v c 3 R v Y 2 s t c H J p Y 2 V z L 0 F 1 d G 9 S Z W 1 v d m V k Q 2 9 s d W 1 u c z E u e 2 x v d y w 1 f S Z x d W 9 0 O y w m c X V v d D t T Z W N 0 a W 9 u M S 9 z d G 9 j a y 1 w c m l j Z X M v Q X V 0 b 1 J l b W 9 2 Z W R D b 2 x 1 b W 5 z M S 5 7 Y 2 x v c 2 U s N n 0 m c X V v d D s s J n F 1 b 3 Q 7 U 2 V j d G l v b j E v c 3 R v Y 2 s t c H J p Y 2 V z L 0 F 1 d G 9 S Z W 1 v d m V k Q 2 9 s d W 1 u c z E u e 3 Z v b H V t Z S w 3 f S Z x d W 9 0 O y w m c X V v d D t T Z W N 0 a W 9 u M S 9 z d G 9 j a y 1 w c m l j Z X M v Q X V 0 b 1 J l b W 9 2 Z W R D b 2 x 1 b W 5 z M S 5 7 c m V j b 3 J k X 2 5 v L D h 9 J n F 1 b 3 Q 7 L C Z x d W 9 0 O 1 N l Y 3 R p b 2 4 x L 3 N 0 b 2 N r L X B y a W N l c y 9 B d X R v U m V t b 3 Z l Z E N v b H V t b n M x L n t 1 b m F k a n V z d G V k X 2 N s b 3 N l L D l 9 J n F 1 b 3 Q 7 X S w m c X V v d D t S Z W x h d G l v b n N o a X B J b m Z v J n F 1 b 3 Q 7 O l t d f S I g L z 4 8 R W 5 0 c n k g V H l w Z T 0 i R m l s b E x h c 3 R V c G R h d G V k I i B W Y W x 1 Z T 0 i Z D I w M j I t M T I t M j l U M T A 6 N D Y 6 N D M u O T E 3 N j M 1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V 9 z d G 9 j a y 1 w c m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O V Q x M T o 1 M T o 0 M y 4 z N z Q 0 M z I w W i I g L z 4 8 R W 5 0 c n k g V H l w Z T 0 i R m l s b F R h c m d l d C I g V m F s d W U 9 I n N 0 Y W J s Z V 9 z d G 9 j a 1 9 w c m l j Z X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T a G V l d C I g V m F s d W U 9 I n N z d G 9 j a y 1 w c m l j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z d G 9 j a y 1 w c m l j Z X M v Q X V 0 b 1 J l b W 9 2 Z W R D b 2 x 1 b W 5 z M S 5 7 Z G F 0 Z S w w f S Z x d W 9 0 O y w m c X V v d D t T Z W N 0 a W 9 u M S 9 0 Y W J s Z V 9 z d G 9 j a y 1 w c m l j Z X M v Q X V 0 b 1 J l b W 9 2 Z W R D b 2 x 1 b W 5 z M S 5 7 Q U F Q T C w x f S Z x d W 9 0 O y w m c X V v d D t T Z W N 0 a W 9 u M S 9 0 Y W J s Z V 9 z d G 9 j a y 1 w c m l j Z X M v Q X V 0 b 1 J l b W 9 2 Z W R D b 2 x 1 b W 5 z M S 5 7 Q U 1 a T i w y f S Z x d W 9 0 O y w m c X V v d D t T Z W N 0 a W 9 u M S 9 0 Y W J s Z V 9 z d G 9 j a y 1 w c m l j Z X M v Q X V 0 b 1 J l b W 9 2 Z W R D b 2 x 1 b W 5 z M S 5 7 R k I s M 3 0 m c X V v d D s s J n F 1 b 3 Q 7 U 2 V j d G l v b j E v d G F i b G V f c 3 R v Y 2 s t c H J p Y 2 V z L 0 F 1 d G 9 S Z W 1 v d m V k Q 2 9 s d W 1 u c z E u e 0 d P T 0 c s N H 0 m c X V v d D s s J n F 1 b 3 Q 7 U 2 V j d G l v b j E v d G F i b G V f c 3 R v Y 2 s t c H J p Y 2 V z L 0 F 1 d G 9 S Z W 1 v d m V k Q 2 9 s d W 1 u c z E u e 0 1 T R l Q s N X 0 m c X V v d D s s J n F 1 b 3 Q 7 U 2 V j d G l v b j E v d G F i b G V f c 3 R v Y 2 s t c H J p Y 2 V z L 0 F 1 d G 9 S Z W 1 v d m V k Q 2 9 s d W 1 u c z E u e 0 5 E W C w 2 f S Z x d W 9 0 O y w m c X V v d D t T Z W N 0 a W 9 u M S 9 0 Y W J s Z V 9 z d G 9 j a y 1 w c m l j Z X M v Q X V 0 b 1 J l b W 9 2 Z W R D b 2 x 1 b W 5 z M S 5 7 T k Z M W C w 3 f S Z x d W 9 0 O y w m c X V v d D t T Z W N 0 a W 9 u M S 9 0 Y W J s Z V 9 z d G 9 j a y 1 w c m l j Z X M v Q X V 0 b 1 J l b W 9 2 Z W R D b 2 x 1 b W 5 z M S 5 7 T l Z E Q S w 4 f S Z x d W 9 0 O y w m c X V v d D t T Z W N 0 a W 9 u M S 9 0 Y W J s Z V 9 z d G 9 j a y 1 w c m l j Z X M v Q X V 0 b 1 J l b W 9 2 Z W R D b 2 x 1 b W 5 z M S 5 7 U 1 B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Y W J s Z V 9 z d G 9 j a y 1 w c m l j Z X M v Q X V 0 b 1 J l b W 9 2 Z W R D b 2 x 1 b W 5 z M S 5 7 Z G F 0 Z S w w f S Z x d W 9 0 O y w m c X V v d D t T Z W N 0 a W 9 u M S 9 0 Y W J s Z V 9 z d G 9 j a y 1 w c m l j Z X M v Q X V 0 b 1 J l b W 9 2 Z W R D b 2 x 1 b W 5 z M S 5 7 Q U F Q T C w x f S Z x d W 9 0 O y w m c X V v d D t T Z W N 0 a W 9 u M S 9 0 Y W J s Z V 9 z d G 9 j a y 1 w c m l j Z X M v Q X V 0 b 1 J l b W 9 2 Z W R D b 2 x 1 b W 5 z M S 5 7 Q U 1 a T i w y f S Z x d W 9 0 O y w m c X V v d D t T Z W N 0 a W 9 u M S 9 0 Y W J s Z V 9 z d G 9 j a y 1 w c m l j Z X M v Q X V 0 b 1 J l b W 9 2 Z W R D b 2 x 1 b W 5 z M S 5 7 R k I s M 3 0 m c X V v d D s s J n F 1 b 3 Q 7 U 2 V j d G l v b j E v d G F i b G V f c 3 R v Y 2 s t c H J p Y 2 V z L 0 F 1 d G 9 S Z W 1 v d m V k Q 2 9 s d W 1 u c z E u e 0 d P T 0 c s N H 0 m c X V v d D s s J n F 1 b 3 Q 7 U 2 V j d G l v b j E v d G F i b G V f c 3 R v Y 2 s t c H J p Y 2 V z L 0 F 1 d G 9 S Z W 1 v d m V k Q 2 9 s d W 1 u c z E u e 0 1 T R l Q s N X 0 m c X V v d D s s J n F 1 b 3 Q 7 U 2 V j d G l v b j E v d G F i b G V f c 3 R v Y 2 s t c H J p Y 2 V z L 0 F 1 d G 9 S Z W 1 v d m V k Q 2 9 s d W 1 u c z E u e 0 5 E W C w 2 f S Z x d W 9 0 O y w m c X V v d D t T Z W N 0 a W 9 u M S 9 0 Y W J s Z V 9 z d G 9 j a y 1 w c m l j Z X M v Q X V 0 b 1 J l b W 9 2 Z W R D b 2 x 1 b W 5 z M S 5 7 T k Z M W C w 3 f S Z x d W 9 0 O y w m c X V v d D t T Z W N 0 a W 9 u M S 9 0 Y W J s Z V 9 z d G 9 j a y 1 w c m l j Z X M v Q X V 0 b 1 J l b W 9 2 Z W R D b 2 x 1 b W 5 z M S 5 7 T l Z E Q S w 4 f S Z x d W 9 0 O y w m c X V v d D t T Z W N 0 a W 9 u M S 9 0 Y W J s Z V 9 z d G 9 j a y 1 w c m l j Z X M v Q X V 0 b 1 J l b W 9 2 Z W R D b 2 x 1 b W 5 z M S 5 7 U 1 B Y L D l 9 J n F 1 b 3 Q 7 X S w m c X V v d D t S Z W x h d G l v b n N o a X B J b m Z v J n F 1 b 3 Q 7 O l t d f S I g L z 4 8 R W 5 0 c n k g V H l w Z T 0 i R m l s b E N v b H V t b l R 5 c G V z I i B W Y W x 1 Z T 0 i c 0 N R Q U F B Q U F B Q U F B Q U F B P T 0 i I C 8 + P E V u d H J 5 I F R 5 c G U 9 I k Z p b G x D b 2 x 1 b W 5 O Y W 1 l c y I g V m F s d W U 9 I n N b J n F 1 b 3 Q 7 Z G F 0 Z S Z x d W 9 0 O y w m c X V v d D t B Q V B M J n F 1 b 3 Q 7 L C Z x d W 9 0 O 0 F N W k 4 m c X V v d D s s J n F 1 b 3 Q 7 R k I m c X V v d D s s J n F 1 b 3 Q 7 R 0 9 P R y Z x d W 9 0 O y w m c X V v d D t N U 0 Z U J n F 1 b 3 Q 7 L C Z x d W 9 0 O 0 5 E W C Z x d W 9 0 O y w m c X V v d D t O R k x Y J n F 1 b 3 Q 7 L C Z x d W 9 0 O 0 5 W R E E m c X V v d D s s J n F 1 b 3 Q 7 U 1 B Y J n F 1 b 3 Q 7 X S I g L z 4 8 R W 5 0 c n k g V H l w Z T 0 i U X V l c n l J R C I g V m F s d W U 9 I n M 1 N D F j Z T E y M i 0 0 O W M 2 L T Q 3 Z G Q t O G I 1 M C 0 w M m U x Z T Y 1 N D V j M z U i I C 8 + P C 9 T d G F i b G V F b n R y a W V z P j w v S X R l b T 4 8 S X R l b T 4 8 S X R l b U x v Y 2 F 0 a W 9 u P j x J d G V t V H l w Z T 5 G b 3 J t d W x h P C 9 J d G V t V H l w Z T 4 8 S X R l b V B h d G g + U 2 V j d G l v b j E v d G F i b G V f c 3 R v Y 2 s t c H J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N 0 b 2 N r L X B y a W N l c y 9 D a G 9 v c 2 U l M j B z d G 9 j a y 1 w c m l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d G 9 j a y 1 w c m l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d G 9 j a y 1 w c m l j Z X M v Q W R k J T I w d G F i b G V f c 3 R v Y 2 s t c H J p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3 R v Y 2 s t c H J p Y 2 V z L 0 V 4 c G F u Z C U y M H R h Y m x l X 3 N 0 b 2 N r L X B y a W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N 0 b 2 N r L X B y a W N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3 R v Y 2 s t c H J p Y 2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2 l 2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Y W J s Z V 9 p d n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2 l 2 e C 9 B d X R v U m V t b 3 Z l Z E N v b H V t b n M x L n t k Y X R l L D B 9 J n F 1 b 3 Q 7 L C Z x d W 9 0 O 1 N l Y 3 R p b 2 4 x L 3 R h Y m x l X 2 l 2 e C 9 B d X R v U m V t b 3 Z l Z E N v b H V t b n M x L n t B Q V B M L D F 9 J n F 1 b 3 Q 7 L C Z x d W 9 0 O 1 N l Y 3 R p b 2 4 x L 3 R h Y m x l X 2 l 2 e C 9 B d X R v U m V t b 3 Z l Z E N v b H V t b n M x L n t N U 0 Z U L D J 9 J n F 1 b 3 Q 7 L C Z x d W 9 0 O 1 N l Y 3 R p b 2 4 x L 3 R h Y m x l X 2 l 2 e C 9 B d X R v U m V t b 3 Z l Z E N v b H V t b n M x L n t B T V p O L D N 9 J n F 1 b 3 Q 7 L C Z x d W 9 0 O 1 N l Y 3 R p b 2 4 x L 3 R h Y m x l X 2 l 2 e C 9 B d X R v U m V t b 3 Z l Z E N v b H V t b n M x L n t H T 0 9 H L D R 9 J n F 1 b 3 Q 7 L C Z x d W 9 0 O 1 N l Y 3 R p b 2 4 x L 3 R h Y m x l X 2 l 2 e C 9 B d X R v U m V t b 3 Z l Z E N v b H V t b n M x L n t N R V R B L D V 9 J n F 1 b 3 Q 7 L C Z x d W 9 0 O 1 N l Y 3 R p b 2 4 x L 3 R h Y m x l X 2 l 2 e C 9 B d X R v U m V t b 3 Z l Z E N v b H V t b n M x L n t O R k x Y L D Z 9 J n F 1 b 3 Q 7 L C Z x d W 9 0 O 1 N l Y 3 R p b 2 4 x L 3 R h Y m x l X 2 l 2 e C 9 B d X R v U m V t b 3 Z l Z E N v b H V t b n M x L n t O V k R B L D d 9 J n F 1 b 3 Q 7 L C Z x d W 9 0 O 1 N l Y 3 R p b 2 4 x L 3 R h Y m x l X 2 l 2 e C 9 B d X R v U m V t b 3 Z l Z E N v b H V t b n M x L n t T U F g s O H 0 m c X V v d D s s J n F 1 b 3 Q 7 U 2 V j d G l v b j E v d G F i b G V f a X Z 4 L 0 F 1 d G 9 S Z W 1 v d m V k Q 2 9 s d W 1 u c z E u e 0 5 E W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G F i b G V f a X Z 4 L 0 F 1 d G 9 S Z W 1 v d m V k Q 2 9 s d W 1 u c z E u e 2 R h d G U s M H 0 m c X V v d D s s J n F 1 b 3 Q 7 U 2 V j d G l v b j E v d G F i b G V f a X Z 4 L 0 F 1 d G 9 S Z W 1 v d m V k Q 2 9 s d W 1 u c z E u e 0 F B U E w s M X 0 m c X V v d D s s J n F 1 b 3 Q 7 U 2 V j d G l v b j E v d G F i b G V f a X Z 4 L 0 F 1 d G 9 S Z W 1 v d m V k Q 2 9 s d W 1 u c z E u e 0 1 T R l Q s M n 0 m c X V v d D s s J n F 1 b 3 Q 7 U 2 V j d G l v b j E v d G F i b G V f a X Z 4 L 0 F 1 d G 9 S Z W 1 v d m V k Q 2 9 s d W 1 u c z E u e 0 F N W k 4 s M 3 0 m c X V v d D s s J n F 1 b 3 Q 7 U 2 V j d G l v b j E v d G F i b G V f a X Z 4 L 0 F 1 d G 9 S Z W 1 v d m V k Q 2 9 s d W 1 u c z E u e 0 d P T 0 c s N H 0 m c X V v d D s s J n F 1 b 3 Q 7 U 2 V j d G l v b j E v d G F i b G V f a X Z 4 L 0 F 1 d G 9 S Z W 1 v d m V k Q 2 9 s d W 1 u c z E u e 0 1 F V E E s N X 0 m c X V v d D s s J n F 1 b 3 Q 7 U 2 V j d G l v b j E v d G F i b G V f a X Z 4 L 0 F 1 d G 9 S Z W 1 v d m V k Q 2 9 s d W 1 u c z E u e 0 5 G T F g s N n 0 m c X V v d D s s J n F 1 b 3 Q 7 U 2 V j d G l v b j E v d G F i b G V f a X Z 4 L 0 F 1 d G 9 S Z W 1 v d m V k Q 2 9 s d W 1 u c z E u e 0 5 W R E E s N 3 0 m c X V v d D s s J n F 1 b 3 Q 7 U 2 V j d G l v b j E v d G F i b G V f a X Z 4 L 0 F 1 d G 9 S Z W 1 v d m V k Q 2 9 s d W 1 u c z E u e 1 N Q W C w 4 f S Z x d W 9 0 O y w m c X V v d D t T Z W N 0 a W 9 u M S 9 0 Y W J s Z V 9 p d n g v Q X V 0 b 1 J l b W 9 2 Z W R D b 2 x 1 b W 5 z M S 5 7 T k R Y L D l 9 J n F 1 b 3 Q 7 X S w m c X V v d D t S Z W x h d G l v b n N o a X B J b m Z v J n F 1 b 3 Q 7 O l t d f S I g L z 4 8 R W 5 0 c n k g V H l w Z T 0 i R m l s b E N v b H V t b k 5 h b W V z I i B W Y W x 1 Z T 0 i c 1 s m c X V v d D t k Y X R l J n F 1 b 3 Q 7 L C Z x d W 9 0 O 0 F B U E w m c X V v d D s s J n F 1 b 3 Q 7 T V N G V C Z x d W 9 0 O y w m c X V v d D t B T V p O J n F 1 b 3 Q 7 L C Z x d W 9 0 O 0 d P T 0 c m c X V v d D s s J n F 1 b 3 Q 7 T U V U Q S Z x d W 9 0 O y w m c X V v d D t O R k x Y J n F 1 b 3 Q 7 L C Z x d W 9 0 O 0 5 W R E E m c X V v d D s s J n F 1 b 3 Q 7 U 1 B Y J n F 1 b 3 Q 7 L C Z x d W 9 0 O 0 5 E W C Z x d W 9 0 O 1 0 i I C 8 + P E V u d H J 5 I F R 5 c G U 9 I k Z p b G x D b 2 x 1 b W 5 U e X B l c y I g V m F s d W U 9 I n N D U U F B Q U F B Q U F B Q U F B Q T 0 9 I i A v P j x F b n R y e S B U e X B l P S J G a W x s T G F z d F V w Z G F 0 Z W Q i I F Z h b H V l P S J k M j A y M i 0 x M i 0 y O V Q x M j o z N z o z M i 4 w N D E 2 M D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z Y x Z m Y 1 N z c t N m V i M S 0 0 O T Y 5 L T k 0 Y W E t M D Q y N D R h N z E y Z D h j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V 9 p d n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a X Z 4 L 0 N o b 2 9 z Z S U y M H N 0 b 2 N r L X B y a W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2 l 2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2 l 2 e C 9 B Z G Q l M j B 0 Y W J s Z V 9 z d G 9 j a y 1 w c m l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p d n g v R X h w Y W 5 k J T I w d G F i b G V f c 3 R v Y 2 s t c H J p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a X Z 4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p d n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3 R v Y 2 s t c H J p Y 2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d G 9 j a y 1 w c m l j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d G 9 j a y 1 w c m l j Z X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2 l 2 e C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1 d j V E O x U Z E m 4 + z a 5 1 1 W h 8 A A A A A A g A A A A A A E G Y A A A A B A A A g A A A A Y h x j l a K G J e 9 f g 3 T 8 s Y h a B R d D D + 4 t 2 6 + C A 7 3 u O o g 6 H + E A A A A A D o A A A A A C A A A g A A A A d b g K z P N p r 5 r x 4 V j Q 6 v V b O N 1 E n x 5 a K S c / 2 f n 6 s O c 8 j l p Q A A A A + X E e b P 1 l c B q c 6 h / 5 h Y M S m x 7 P 3 E L X q C I e N w m t A t + 2 s + 2 C o j m X 5 n t u S a x O o x D 6 M u F y / 3 p 5 / 3 a 8 a b X S S + X b P c d P 4 G A b H X u L n h c Q i b Q e 1 + V X i B B A A A A A x V G k a n H H p Z i F 4 R W 6 m y + 7 D w A 7 b d 2 a h K 3 r P z T I L G u 5 V 3 d c b g J 9 J S v H S A + F A H K t 7 G M M s h 1 H p h 9 n q v R V u s E G h s v I A Q = = < / D a t a M a s h u p > 
</file>

<file path=customXml/itemProps1.xml><?xml version="1.0" encoding="utf-8"?>
<ds:datastoreItem xmlns:ds="http://schemas.openxmlformats.org/officeDocument/2006/customXml" ds:itemID="{5359EBD6-6486-4749-B609-37BA5CBC4E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Charts</vt:lpstr>
      <vt:lpstr>Sheet3</vt:lpstr>
      <vt:lpstr>stock-prices</vt:lpstr>
      <vt:lpstr>table_ivx</vt:lpstr>
      <vt:lpstr>PARAMS</vt:lpstr>
      <vt:lpstr>ticker_list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Чураков Виталий</dc:creator>
  <cp:lastModifiedBy>Vladimir</cp:lastModifiedBy>
  <dcterms:created xsi:type="dcterms:W3CDTF">2022-12-29T08:57:54Z</dcterms:created>
  <dcterms:modified xsi:type="dcterms:W3CDTF">2023-02-06T09:25:19Z</dcterms:modified>
</cp:coreProperties>
</file>