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7751C0F5-A460-4372-9D13-118D5DCB9080}" xr6:coauthVersionLast="47" xr6:coauthVersionMax="47" xr10:uidLastSave="{00000000-0000-0000-0000-000000000000}"/>
  <bookViews>
    <workbookView xWindow="-10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1" l="1"/>
  <c r="E22" i="11"/>
  <c r="F16" i="11"/>
  <c r="E15" i="11"/>
  <c r="F15" i="11" s="1"/>
  <c r="H7" i="11"/>
  <c r="H22" i="11" l="1"/>
  <c r="E17" i="11"/>
  <c r="E10" i="11"/>
  <c r="E19" i="11" l="1"/>
  <c r="F19" i="11" s="1"/>
  <c r="E20" i="11"/>
  <c r="H19" i="11"/>
  <c r="E18" i="11"/>
  <c r="F18" i="11" s="1"/>
  <c r="F17" i="11"/>
  <c r="F10" i="11"/>
  <c r="E9" i="11"/>
  <c r="I5" i="11"/>
  <c r="I4" i="11" s="1"/>
  <c r="H36" i="11"/>
  <c r="H35" i="11"/>
  <c r="H29" i="11"/>
  <c r="H23" i="11"/>
  <c r="H14" i="11"/>
  <c r="H8" i="11"/>
  <c r="F20" i="11" l="1"/>
  <c r="H20" i="11" s="1"/>
  <c r="F9" i="11"/>
  <c r="E25" i="11"/>
  <c r="E26" i="11"/>
  <c r="E24" i="11"/>
  <c r="E27" i="11"/>
  <c r="F27" i="11" s="1"/>
  <c r="E28" i="11"/>
  <c r="F28" i="11" s="1"/>
  <c r="E21" i="11"/>
  <c r="F21" i="11" s="1"/>
  <c r="F13" i="11"/>
  <c r="E11" i="11"/>
  <c r="F11" i="11" s="1"/>
  <c r="E12" i="11" s="1"/>
  <c r="F12" i="11" s="1"/>
  <c r="H9" i="11"/>
  <c r="I6" i="11"/>
  <c r="F24" i="11" l="1"/>
  <c r="H10" i="11"/>
  <c r="H13" i="11"/>
  <c r="J5" i="11"/>
  <c r="K5" i="11" s="1"/>
  <c r="L5" i="11" s="1"/>
  <c r="M5" i="11" s="1"/>
  <c r="N5" i="11" s="1"/>
  <c r="O5" i="11" s="1"/>
  <c r="P5" i="11" s="1"/>
  <c r="H15" i="11" l="1"/>
  <c r="H24" i="11"/>
  <c r="E33" i="11"/>
  <c r="F33" i="11" s="1"/>
  <c r="H33" i="11" s="1"/>
  <c r="E34" i="11"/>
  <c r="F34" i="11" s="1"/>
  <c r="H34" i="11" s="1"/>
  <c r="F30" i="11"/>
  <c r="H25" i="11"/>
  <c r="H16" i="11"/>
  <c r="H11" i="11"/>
  <c r="H12" i="11"/>
  <c r="P4" i="11"/>
  <c r="Q5" i="11"/>
  <c r="R5" i="11" s="1"/>
  <c r="S5" i="11" s="1"/>
  <c r="T5" i="11" s="1"/>
  <c r="U5" i="11" s="1"/>
  <c r="V5" i="11" s="1"/>
  <c r="W5" i="11" s="1"/>
  <c r="J6" i="11"/>
  <c r="H28" i="11" l="1"/>
  <c r="H27" i="11"/>
  <c r="E31" i="11"/>
  <c r="H30" i="11"/>
  <c r="H21" i="11"/>
  <c r="H18" i="11"/>
  <c r="H17" i="11"/>
  <c r="W4" i="11"/>
  <c r="X5" i="11"/>
  <c r="Y5" i="11" s="1"/>
  <c r="Z5" i="11" s="1"/>
  <c r="AA5" i="11" s="1"/>
  <c r="AB5" i="11" s="1"/>
  <c r="AC5" i="11" s="1"/>
  <c r="AD5" i="11" s="1"/>
  <c r="K6" i="11"/>
  <c r="F31" i="11" l="1"/>
  <c r="E32" i="11" s="1"/>
  <c r="F32" i="11" s="1"/>
  <c r="H32" i="11" s="1"/>
  <c r="H26" i="11"/>
  <c r="AE5" i="11"/>
  <c r="AF5" i="11" s="1"/>
  <c r="AG5" i="11" s="1"/>
  <c r="AH5" i="11" s="1"/>
  <c r="AI5" i="11" s="1"/>
  <c r="AJ5" i="11" s="1"/>
  <c r="AD4" i="11"/>
  <c r="L6" i="11"/>
  <c r="H31"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<sst xmlns="http://schemas.openxmlformats.org/spreadsheetml/2006/main" count="86" uniqueCount="65">
  <si>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</si>
  <si>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</si>
  <si>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</si>
  <si>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</si>
  <si>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</si>
  <si>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</si>
  <si>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</si>
  <si>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</si>
  <si>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</si>
  <si>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</si>
  <si>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</si>
  <si>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</si>
  <si>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</si>
  <si>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</si>
  <si>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</si>
  <si>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</si>
  <si>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</si>
  <si>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</si>
  <si>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</si>
  <si>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</si>
  <si>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</si>
  <si>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</si>
  <si>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</si>
  <si>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</si>
  <si>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</si>
  <si>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</si>
  <si>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</si>
  <si>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</si>
  <si>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</si>
  <si>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</si>
  <si>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</si>
  <si>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</si>
  <si>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</si>
  <si>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</si>
  <si>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</si>
  <si>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</si>
  <si>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</si>
  <si>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</si>
  <si>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</si>
  <si>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</si>
  <si>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</si>
  <si>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</si>
  <si>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</si>
  <si>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</si>
  <si>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</si>
  <si>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</si>
  <si>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</si>
  <si>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</si>
  <si>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</si>
  <si>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</si>
  <si>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</si>
  <si>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</si>
  <si>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</si>
  <si>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</si>
  <si>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</si>
  <si>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</si>
  <si>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</si>
  <si>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</si>
  <si>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</si>
  <si>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</si>
  <si>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</si>
  <si>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Integrate ball bearing Into Car</t>
  </si>
  <si>
    <t>Integrate Crash Sensor Into Car</t>
  </si>
  <si>
    <t>Full Autonomous Run</t>
  </si>
  <si>
    <t>Work onweight distribution of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</si>
</sst>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6">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4"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4" fontId="23"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27"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4" fillId="2" borderId="21" xfId="0" applyFont="1" applyFill="1" applyBorder="1"/>
    <xf numFmtId="0" fontId="18" fillId="11" borderId="16" xfId="0" applyFont="1" applyFill="1" applyBorder="1" applyAlignment="1">
      <alignment horizontal="center" vertical="center"/>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7" fillId="2" borderId="18" xfId="0" applyNumberFormat="1" applyFont="1" applyFill="1" applyBorder="1" applyAlignment="1">
      <alignment horizontal="center" vertical="center" wrapText="1"/>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4">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7" zoomScale="81" zoomScaleNormal="100" zoomScalePageLayoutView="70" workbookViewId="0">
      <selection activeCell="F23" sqref="F23"/>
    </sheetView>
  </sheetViews>
  <sheetFormatPr defaultColWidth="8.75" defaultRowHeight="30" customHeight="1" x14ac:dyDescent="0.2"/>
  <cols>
    <col min="1" max="1" width="2.75" style="11"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2"/>
      <c r="B1" s="94" t="s">
        <v>0</v>
      </c>
      <c r="C1" s="14"/>
      <c r="D1" s="15"/>
      <c r="E1" s="16"/>
      <c r="F1" s="17"/>
      <c r="H1" s="1"/>
      <c r="I1" s="111" t="s">
        <v>1</v>
      </c>
      <c r="J1" s="112"/>
      <c r="K1" s="112"/>
      <c r="L1" s="112"/>
      <c r="M1" s="112"/>
      <c r="N1" s="112"/>
      <c r="O1" s="112"/>
      <c r="P1" s="20"/>
      <c r="Q1" s="110">
        <v>45202</v>
      </c>
      <c r="R1" s="109"/>
      <c r="S1" s="109"/>
      <c r="T1" s="109"/>
      <c r="U1" s="109"/>
      <c r="V1" s="109"/>
      <c r="W1" s="109"/>
      <c r="X1" s="109"/>
      <c r="Y1" s="109"/>
      <c r="Z1" s="109"/>
    </row>
    <row r="2" spans="1:64" ht="30" customHeight="1" x14ac:dyDescent="0.5">
      <c r="B2" s="92" t="s">
        <v>2</v>
      </c>
      <c r="C2" s="93" t="s">
        <v>3</v>
      </c>
      <c r="D2" s="18"/>
      <c r="E2" s="19"/>
      <c r="F2" s="18"/>
      <c r="I2" s="111" t="s">
        <v>4</v>
      </c>
      <c r="J2" s="112"/>
      <c r="K2" s="112"/>
      <c r="L2" s="112"/>
      <c r="M2" s="112"/>
      <c r="N2" s="112"/>
      <c r="O2" s="112"/>
      <c r="P2" s="20"/>
      <c r="Q2" s="108">
        <v>1</v>
      </c>
      <c r="R2" s="109"/>
      <c r="S2" s="109"/>
      <c r="T2" s="109"/>
      <c r="U2" s="109"/>
      <c r="V2" s="109"/>
      <c r="W2" s="109"/>
      <c r="X2" s="109"/>
      <c r="Y2" s="109"/>
      <c r="Z2" s="109"/>
    </row>
    <row r="3" spans="1:64" s="22" customFormat="1" ht="30" customHeight="1" x14ac:dyDescent="0.25">
      <c r="A3" s="11"/>
      <c r="B3" s="21" t="s">
        <v>5</v>
      </c>
      <c r="D3" s="23"/>
      <c r="E3" s="24"/>
      <c r="I3" s="113" t="s">
        <v>6</v>
      </c>
      <c r="J3" s="114"/>
      <c r="K3" s="114"/>
      <c r="L3" s="114"/>
      <c r="M3" s="114"/>
      <c r="N3" s="114"/>
      <c r="O3" s="114"/>
      <c r="P3" s="113" t="s">
        <v>7</v>
      </c>
      <c r="Q3" s="114"/>
      <c r="R3" s="114"/>
      <c r="S3" s="114"/>
      <c r="T3" s="114"/>
      <c r="U3" s="114"/>
      <c r="V3" s="114"/>
      <c r="W3" s="113" t="s">
        <v>8</v>
      </c>
      <c r="X3" s="114"/>
      <c r="Y3" s="114"/>
      <c r="Z3" s="114"/>
      <c r="AA3" s="114"/>
      <c r="AB3" s="114"/>
      <c r="AC3" s="114"/>
      <c r="AD3" s="113" t="s">
        <v>9</v>
      </c>
      <c r="AE3" s="114"/>
      <c r="AF3" s="114"/>
      <c r="AG3" s="114"/>
      <c r="AH3" s="114"/>
      <c r="AI3" s="114"/>
      <c r="AJ3" s="114"/>
      <c r="AK3" s="113" t="s">
        <v>10</v>
      </c>
      <c r="AL3" s="114"/>
      <c r="AM3" s="114"/>
      <c r="AN3" s="114"/>
      <c r="AO3" s="114"/>
      <c r="AP3" s="114"/>
      <c r="AQ3" s="114"/>
      <c r="AR3" s="113" t="s">
        <v>11</v>
      </c>
      <c r="AS3" s="114"/>
      <c r="AT3" s="114"/>
      <c r="AU3" s="114"/>
      <c r="AV3" s="114"/>
      <c r="AW3" s="114"/>
      <c r="AX3" s="114"/>
      <c r="AY3" s="113" t="s">
        <v>12</v>
      </c>
      <c r="AZ3" s="114"/>
      <c r="BA3" s="114"/>
      <c r="BB3" s="114"/>
      <c r="BC3" s="114"/>
      <c r="BD3" s="114"/>
      <c r="BE3" s="114"/>
      <c r="BF3" s="113" t="s">
        <v>13</v>
      </c>
      <c r="BG3" s="114"/>
      <c r="BH3" s="114"/>
      <c r="BI3" s="114"/>
      <c r="BJ3" s="114"/>
      <c r="BK3" s="114"/>
      <c r="BL3" s="114"/>
    </row>
    <row r="4" spans="1:64" s="22" customFormat="1" ht="30" customHeight="1" x14ac:dyDescent="0.2">
      <c r="A4" s="12"/>
      <c r="B4" s="25" t="s">
        <v>14</v>
      </c>
      <c r="E4" s="26"/>
      <c r="I4" s="113">
        <f>I5</f>
        <v>45201</v>
      </c>
      <c r="J4" s="114"/>
      <c r="K4" s="114"/>
      <c r="L4" s="114"/>
      <c r="M4" s="114"/>
      <c r="N4" s="114"/>
      <c r="O4" s="114"/>
      <c r="P4" s="114">
        <f>P5</f>
        <v>45208</v>
      </c>
      <c r="Q4" s="114"/>
      <c r="R4" s="114"/>
      <c r="S4" s="114"/>
      <c r="T4" s="114"/>
      <c r="U4" s="114"/>
      <c r="V4" s="114"/>
      <c r="W4" s="114">
        <f>W5</f>
        <v>45215</v>
      </c>
      <c r="X4" s="114"/>
      <c r="Y4" s="114"/>
      <c r="Z4" s="114"/>
      <c r="AA4" s="114"/>
      <c r="AB4" s="114"/>
      <c r="AC4" s="114"/>
      <c r="AD4" s="114">
        <f>AD5</f>
        <v>45222</v>
      </c>
      <c r="AE4" s="114"/>
      <c r="AF4" s="114"/>
      <c r="AG4" s="114"/>
      <c r="AH4" s="114"/>
      <c r="AI4" s="114"/>
      <c r="AJ4" s="114"/>
      <c r="AK4" s="114">
        <f>AK5</f>
        <v>45229</v>
      </c>
      <c r="AL4" s="114"/>
      <c r="AM4" s="114"/>
      <c r="AN4" s="114"/>
      <c r="AO4" s="114"/>
      <c r="AP4" s="114"/>
      <c r="AQ4" s="114"/>
      <c r="AR4" s="114">
        <f>AR5</f>
        <v>45236</v>
      </c>
      <c r="AS4" s="114"/>
      <c r="AT4" s="114"/>
      <c r="AU4" s="114"/>
      <c r="AV4" s="114"/>
      <c r="AW4" s="114"/>
      <c r="AX4" s="114"/>
      <c r="AY4" s="114">
        <f>AY5</f>
        <v>45243</v>
      </c>
      <c r="AZ4" s="114"/>
      <c r="BA4" s="114"/>
      <c r="BB4" s="114"/>
      <c r="BC4" s="114"/>
      <c r="BD4" s="114"/>
      <c r="BE4" s="114"/>
      <c r="BF4" s="114">
        <f>BF5</f>
        <v>45250</v>
      </c>
      <c r="BG4" s="114"/>
      <c r="BH4" s="114"/>
      <c r="BI4" s="114"/>
      <c r="BJ4" s="114"/>
      <c r="BK4" s="114"/>
      <c r="BL4" s="115"/>
    </row>
    <row r="5" spans="1:64" s="22" customFormat="1" ht="15" customHeight="1" x14ac:dyDescent="0.2">
      <c r="A5" s="102"/>
      <c r="B5" s="103" t="s">
        <v>15</v>
      </c>
      <c r="C5" s="105" t="s">
        <v>16</v>
      </c>
      <c r="D5" s="107" t="s">
        <v>17</v>
      </c>
      <c r="E5" s="107" t="s">
        <v>18</v>
      </c>
      <c r="F5" s="107" t="s">
        <v>19</v>
      </c>
      <c r="I5" s="27">
        <f>Project_Start-WEEKDAY(Project_Start,1)+2+7*(Display_Week-1)</f>
        <v>45201</v>
      </c>
      <c r="J5" s="27">
        <f>I5+1</f>
        <v>45202</v>
      </c>
      <c r="K5" s="27">
        <f t="shared" ref="K5:AX5" si="0">J5+1</f>
        <v>45203</v>
      </c>
      <c r="L5" s="27">
        <f t="shared" si="0"/>
        <v>45204</v>
      </c>
      <c r="M5" s="27">
        <f t="shared" si="0"/>
        <v>45205</v>
      </c>
      <c r="N5" s="27">
        <f t="shared" si="0"/>
        <v>45206</v>
      </c>
      <c r="O5" s="28">
        <f t="shared" si="0"/>
        <v>45207</v>
      </c>
      <c r="P5" s="29">
        <f>O5+1</f>
        <v>45208</v>
      </c>
      <c r="Q5" s="27">
        <f>P5+1</f>
        <v>45209</v>
      </c>
      <c r="R5" s="27">
        <f t="shared" si="0"/>
        <v>45210</v>
      </c>
      <c r="S5" s="27">
        <f t="shared" si="0"/>
        <v>45211</v>
      </c>
      <c r="T5" s="27">
        <f t="shared" si="0"/>
        <v>45212</v>
      </c>
      <c r="U5" s="27">
        <f t="shared" si="0"/>
        <v>45213</v>
      </c>
      <c r="V5" s="28">
        <f t="shared" si="0"/>
        <v>45214</v>
      </c>
      <c r="W5" s="29">
        <f>V5+1</f>
        <v>45215</v>
      </c>
      <c r="X5" s="27">
        <f>W5+1</f>
        <v>45216</v>
      </c>
      <c r="Y5" s="27">
        <f t="shared" si="0"/>
        <v>45217</v>
      </c>
      <c r="Z5" s="27">
        <f t="shared" si="0"/>
        <v>45218</v>
      </c>
      <c r="AA5" s="27">
        <f t="shared" si="0"/>
        <v>45219</v>
      </c>
      <c r="AB5" s="27">
        <f t="shared" si="0"/>
        <v>45220</v>
      </c>
      <c r="AC5" s="28">
        <f t="shared" si="0"/>
        <v>45221</v>
      </c>
      <c r="AD5" s="29">
        <f>AC5+1</f>
        <v>45222</v>
      </c>
      <c r="AE5" s="27">
        <f>AD5+1</f>
        <v>45223</v>
      </c>
      <c r="AF5" s="27">
        <f t="shared" si="0"/>
        <v>45224</v>
      </c>
      <c r="AG5" s="27">
        <f t="shared" si="0"/>
        <v>45225</v>
      </c>
      <c r="AH5" s="27">
        <f t="shared" si="0"/>
        <v>45226</v>
      </c>
      <c r="AI5" s="27">
        <f t="shared" si="0"/>
        <v>45227</v>
      </c>
      <c r="AJ5" s="28">
        <f t="shared" si="0"/>
        <v>45228</v>
      </c>
      <c r="AK5" s="29">
        <f>AJ5+1</f>
        <v>45229</v>
      </c>
      <c r="AL5" s="27">
        <f>AK5+1</f>
        <v>45230</v>
      </c>
      <c r="AM5" s="27">
        <f t="shared" si="0"/>
        <v>45231</v>
      </c>
      <c r="AN5" s="27">
        <f t="shared" si="0"/>
        <v>45232</v>
      </c>
      <c r="AO5" s="27">
        <f t="shared" si="0"/>
        <v>45233</v>
      </c>
      <c r="AP5" s="27">
        <f t="shared" si="0"/>
        <v>45234</v>
      </c>
      <c r="AQ5" s="28">
        <f t="shared" si="0"/>
        <v>45235</v>
      </c>
      <c r="AR5" s="29">
        <f>AQ5+1</f>
        <v>45236</v>
      </c>
      <c r="AS5" s="27">
        <f>AR5+1</f>
        <v>45237</v>
      </c>
      <c r="AT5" s="27">
        <f t="shared" si="0"/>
        <v>45238</v>
      </c>
      <c r="AU5" s="27">
        <f t="shared" si="0"/>
        <v>45239</v>
      </c>
      <c r="AV5" s="27">
        <f t="shared" si="0"/>
        <v>45240</v>
      </c>
      <c r="AW5" s="27">
        <f t="shared" si="0"/>
        <v>45241</v>
      </c>
      <c r="AX5" s="28">
        <f t="shared" si="0"/>
        <v>45242</v>
      </c>
      <c r="AY5" s="29">
        <f>AX5+1</f>
        <v>45243</v>
      </c>
      <c r="AZ5" s="27">
        <f>AY5+1</f>
        <v>45244</v>
      </c>
      <c r="BA5" s="27">
        <f t="shared" ref="BA5:BE5" si="1">AZ5+1</f>
        <v>45245</v>
      </c>
      <c r="BB5" s="27">
        <f t="shared" si="1"/>
        <v>45246</v>
      </c>
      <c r="BC5" s="27">
        <f t="shared" si="1"/>
        <v>45247</v>
      </c>
      <c r="BD5" s="27">
        <f t="shared" si="1"/>
        <v>45248</v>
      </c>
      <c r="BE5" s="28">
        <f t="shared" si="1"/>
        <v>45249</v>
      </c>
      <c r="BF5" s="29">
        <f>BE5+1</f>
        <v>45250</v>
      </c>
      <c r="BG5" s="27">
        <f>BF5+1</f>
        <v>45251</v>
      </c>
      <c r="BH5" s="27">
        <f t="shared" ref="BH5:BL5" si="2">BG5+1</f>
        <v>45252</v>
      </c>
      <c r="BI5" s="27">
        <f t="shared" si="2"/>
        <v>45253</v>
      </c>
      <c r="BJ5" s="27">
        <f t="shared" si="2"/>
        <v>45254</v>
      </c>
      <c r="BK5" s="27">
        <f t="shared" si="2"/>
        <v>45255</v>
      </c>
      <c r="BL5" s="27">
        <f t="shared" si="2"/>
        <v>45256</v>
      </c>
    </row>
    <row r="6" spans="1:64" s="22" customFormat="1" ht="15" customHeight="1" thickBot="1" x14ac:dyDescent="0.25">
      <c r="A6" s="102"/>
      <c r="B6" s="104"/>
      <c r="C6" s="106"/>
      <c r="D6" s="106"/>
      <c r="E6" s="106"/>
      <c r="F6" s="106"/>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25">
      <c r="A7" s="11" t="s">
        <v>20</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25">
      <c r="A8" s="12"/>
      <c r="B8" s="36" t="s">
        <v>21</v>
      </c>
      <c r="C8" s="37"/>
      <c r="D8" s="38"/>
      <c r="E8" s="39"/>
      <c r="F8" s="40"/>
      <c r="G8" s="13"/>
      <c r="H8" s="3" t="str">
        <f t="shared" ref="H8:H36"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25">
      <c r="A9" s="12"/>
      <c r="B9" s="43" t="s">
        <v>22</v>
      </c>
      <c r="C9" s="44" t="s">
        <v>2</v>
      </c>
      <c r="D9" s="45">
        <v>1</v>
      </c>
      <c r="E9" s="46">
        <f>Project_Start</f>
        <v>45202</v>
      </c>
      <c r="F9" s="46">
        <f>E9+3</f>
        <v>45205</v>
      </c>
      <c r="G9" s="13"/>
      <c r="H9" s="3">
        <f t="shared" si="5"/>
        <v>4</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64" s="42" customFormat="1" ht="30" customHeight="1" thickBot="1" x14ac:dyDescent="0.25">
      <c r="A10" s="12"/>
      <c r="B10" s="48" t="s">
        <v>23</v>
      </c>
      <c r="C10" s="49" t="s">
        <v>24</v>
      </c>
      <c r="D10" s="50">
        <v>1</v>
      </c>
      <c r="E10" s="46">
        <f>Project_Start</f>
        <v>45202</v>
      </c>
      <c r="F10" s="46">
        <f>E10+3</f>
        <v>45205</v>
      </c>
      <c r="G10" s="13"/>
      <c r="H10" s="3">
        <f t="shared" si="5"/>
        <v>4</v>
      </c>
      <c r="I10" s="47"/>
      <c r="J10" s="47"/>
      <c r="K10" s="47"/>
      <c r="L10" s="47"/>
      <c r="M10" s="47"/>
      <c r="N10" s="47"/>
      <c r="O10" s="47"/>
      <c r="P10" s="47"/>
      <c r="Q10" s="47"/>
      <c r="R10" s="47"/>
      <c r="S10" s="47"/>
      <c r="T10" s="47"/>
      <c r="U10" s="52"/>
      <c r="V10" s="52"/>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64" s="42" customFormat="1" ht="30" customHeight="1" thickBot="1" x14ac:dyDescent="0.25">
      <c r="A11" s="11"/>
      <c r="B11" s="48" t="s">
        <v>25</v>
      </c>
      <c r="C11" s="49" t="s">
        <v>26</v>
      </c>
      <c r="D11" s="50">
        <v>1</v>
      </c>
      <c r="E11" s="51">
        <f>F10</f>
        <v>45205</v>
      </c>
      <c r="F11" s="51">
        <f>E11+4</f>
        <v>45209</v>
      </c>
      <c r="G11" s="13"/>
      <c r="H11" s="3">
        <f t="shared" si="5"/>
        <v>5</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2" customFormat="1" ht="30" customHeight="1" thickBot="1" x14ac:dyDescent="0.25">
      <c r="A12" s="11"/>
      <c r="B12" s="48" t="s">
        <v>27</v>
      </c>
      <c r="C12" s="49" t="s">
        <v>28</v>
      </c>
      <c r="D12" s="50">
        <v>1</v>
      </c>
      <c r="E12" s="51">
        <f>F11</f>
        <v>45209</v>
      </c>
      <c r="F12" s="51">
        <f>E12+2</f>
        <v>45211</v>
      </c>
      <c r="G12" s="13"/>
      <c r="H12" s="3">
        <f t="shared" si="5"/>
        <v>3</v>
      </c>
      <c r="I12" s="47"/>
      <c r="J12" s="47"/>
      <c r="K12" s="47"/>
      <c r="L12" s="47"/>
      <c r="M12" s="47"/>
      <c r="N12" s="47"/>
      <c r="O12" s="47"/>
      <c r="P12" s="47"/>
      <c r="Q12" s="47"/>
      <c r="R12" s="47"/>
      <c r="S12" s="47"/>
      <c r="T12" s="47"/>
      <c r="U12" s="47"/>
      <c r="V12" s="47"/>
      <c r="W12" s="47"/>
      <c r="X12" s="47"/>
      <c r="Y12" s="52"/>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2" customFormat="1" ht="30" customHeight="1" thickBot="1" x14ac:dyDescent="0.25">
      <c r="A13" s="11"/>
      <c r="B13" s="48" t="s">
        <v>29</v>
      </c>
      <c r="C13" s="49" t="s">
        <v>30</v>
      </c>
      <c r="D13" s="50">
        <v>1</v>
      </c>
      <c r="E13" s="51">
        <v>45204</v>
      </c>
      <c r="F13" s="51">
        <f>E13+2</f>
        <v>45206</v>
      </c>
      <c r="G13" s="13"/>
      <c r="H13" s="3">
        <f t="shared" si="5"/>
        <v>3</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2" customFormat="1" ht="30" customHeight="1" thickBot="1" x14ac:dyDescent="0.25">
      <c r="A14" s="12"/>
      <c r="B14" s="53" t="s">
        <v>31</v>
      </c>
      <c r="C14" s="54"/>
      <c r="D14" s="55"/>
      <c r="E14" s="56"/>
      <c r="F14" s="57"/>
      <c r="G14" s="13"/>
      <c r="H14" s="3" t="str">
        <f t="shared" si="5"/>
        <v/>
      </c>
    </row>
    <row r="15" spans="1:64" s="42" customFormat="1" ht="30" customHeight="1" thickBot="1" x14ac:dyDescent="0.25">
      <c r="A15" s="12"/>
      <c r="B15" s="58" t="s">
        <v>36</v>
      </c>
      <c r="C15" s="59" t="s">
        <v>26</v>
      </c>
      <c r="D15" s="60">
        <v>0.6</v>
      </c>
      <c r="E15" s="61">
        <f>E13+7</f>
        <v>45211</v>
      </c>
      <c r="F15" s="61">
        <f>E15+13</f>
        <v>45224</v>
      </c>
      <c r="G15" s="13"/>
      <c r="H15" s="3">
        <f t="shared" si="5"/>
        <v>14</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64" s="42" customFormat="1" ht="30" customHeight="1" thickBot="1" x14ac:dyDescent="0.25">
      <c r="A16" s="11"/>
      <c r="B16" s="58" t="s">
        <v>38</v>
      </c>
      <c r="C16" s="59" t="s">
        <v>2</v>
      </c>
      <c r="D16" s="60">
        <v>1</v>
      </c>
      <c r="E16" s="61">
        <v>45211</v>
      </c>
      <c r="F16" s="61">
        <f>E16+16</f>
        <v>45227</v>
      </c>
      <c r="G16" s="13"/>
      <c r="H16" s="3">
        <f t="shared" si="5"/>
        <v>17</v>
      </c>
      <c r="I16" s="47"/>
      <c r="J16" s="47"/>
      <c r="K16" s="47"/>
      <c r="L16" s="47"/>
      <c r="M16" s="47"/>
      <c r="N16" s="47"/>
      <c r="O16" s="47"/>
      <c r="P16" s="47"/>
      <c r="Q16" s="47"/>
      <c r="R16" s="47"/>
      <c r="S16" s="47"/>
      <c r="T16" s="47"/>
      <c r="U16" s="52"/>
      <c r="V16" s="52"/>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2" customFormat="1" ht="30" customHeight="1" thickBot="1" x14ac:dyDescent="0.25">
      <c r="A17" s="11"/>
      <c r="B17" s="58" t="s">
        <v>32</v>
      </c>
      <c r="C17" s="59" t="s">
        <v>24</v>
      </c>
      <c r="D17" s="60">
        <v>1</v>
      </c>
      <c r="E17" s="61">
        <f>E15</f>
        <v>45211</v>
      </c>
      <c r="F17" s="61">
        <f>E17+12</f>
        <v>45223</v>
      </c>
      <c r="G17" s="13"/>
      <c r="H17" s="3">
        <f t="shared" si="5"/>
        <v>13</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2" customFormat="1" ht="30" customHeight="1" thickBot="1" x14ac:dyDescent="0.25">
      <c r="A18" s="11"/>
      <c r="B18" s="58" t="s">
        <v>33</v>
      </c>
      <c r="C18" s="59" t="s">
        <v>28</v>
      </c>
      <c r="D18" s="60">
        <v>1</v>
      </c>
      <c r="E18" s="61">
        <f>E17</f>
        <v>45211</v>
      </c>
      <c r="F18" s="61">
        <f>E18+14</f>
        <v>45225</v>
      </c>
      <c r="G18" s="13"/>
      <c r="H18" s="3">
        <f t="shared" si="5"/>
        <v>15</v>
      </c>
      <c r="I18" s="47"/>
      <c r="J18" s="47"/>
      <c r="K18" s="47"/>
      <c r="L18" s="47"/>
      <c r="M18" s="47"/>
      <c r="N18" s="47"/>
      <c r="O18" s="47"/>
      <c r="P18" s="47"/>
      <c r="Q18" s="47"/>
      <c r="R18" s="47"/>
      <c r="S18" s="47"/>
      <c r="T18" s="47"/>
      <c r="U18" s="47"/>
      <c r="V18" s="47"/>
      <c r="W18" s="47"/>
      <c r="X18" s="47"/>
      <c r="Y18" s="52"/>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2" customFormat="1" ht="30" customHeight="1" thickBot="1" x14ac:dyDescent="0.25">
      <c r="A19" s="11"/>
      <c r="B19" s="58" t="s">
        <v>61</v>
      </c>
      <c r="C19" s="59" t="s">
        <v>26</v>
      </c>
      <c r="D19" s="60">
        <v>1</v>
      </c>
      <c r="E19" s="61">
        <f>E17-2</f>
        <v>45209</v>
      </c>
      <c r="F19" s="61">
        <f>E19+9</f>
        <v>45218</v>
      </c>
      <c r="G19" s="13"/>
      <c r="H19" s="3">
        <f t="shared" si="5"/>
        <v>10</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2" customFormat="1" ht="30" customHeight="1" thickBot="1" x14ac:dyDescent="0.25">
      <c r="A20" s="11"/>
      <c r="B20" s="58" t="s">
        <v>62</v>
      </c>
      <c r="C20" s="59" t="s">
        <v>2</v>
      </c>
      <c r="D20" s="60">
        <v>1</v>
      </c>
      <c r="E20" s="61">
        <f>E17-2</f>
        <v>45209</v>
      </c>
      <c r="F20" s="61">
        <f>E20+18</f>
        <v>45227</v>
      </c>
      <c r="G20" s="13"/>
      <c r="H20" s="3">
        <f t="shared" si="5"/>
        <v>19</v>
      </c>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spans="1:64" s="42" customFormat="1" ht="30" customHeight="1" thickBot="1" x14ac:dyDescent="0.25">
      <c r="A21" s="11"/>
      <c r="B21" s="58" t="s">
        <v>34</v>
      </c>
      <c r="C21" s="59" t="s">
        <v>30</v>
      </c>
      <c r="D21" s="60">
        <v>0.2</v>
      </c>
      <c r="E21" s="61">
        <f>E18-2</f>
        <v>45209</v>
      </c>
      <c r="F21" s="61">
        <f>E21+20</f>
        <v>45229</v>
      </c>
      <c r="G21" s="13"/>
      <c r="H21" s="3">
        <f t="shared" si="5"/>
        <v>21</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2" customFormat="1" ht="30" customHeight="1" thickBot="1" x14ac:dyDescent="0.25">
      <c r="A22" s="11"/>
      <c r="B22" s="58" t="s">
        <v>64</v>
      </c>
      <c r="C22" s="59" t="s">
        <v>30</v>
      </c>
      <c r="D22" s="60">
        <v>0.8</v>
      </c>
      <c r="E22" s="61">
        <f>E19-2</f>
        <v>45207</v>
      </c>
      <c r="F22" s="61">
        <f>E22+28</f>
        <v>45235</v>
      </c>
      <c r="G22" s="13"/>
      <c r="H22" s="3">
        <f t="shared" si="5"/>
        <v>29</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2" customFormat="1" ht="30" customHeight="1" thickBot="1" x14ac:dyDescent="0.25">
      <c r="A23" s="11"/>
      <c r="B23" s="62" t="s">
        <v>35</v>
      </c>
      <c r="C23" s="63"/>
      <c r="D23" s="64"/>
      <c r="E23" s="65"/>
      <c r="F23" s="66"/>
      <c r="G23" s="13"/>
      <c r="H23" s="3" t="str">
        <f t="shared" si="5"/>
        <v/>
      </c>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row>
    <row r="24" spans="1:64" s="42" customFormat="1" ht="30" customHeight="1" thickBot="1" x14ac:dyDescent="0.25">
      <c r="A24" s="11"/>
      <c r="B24" s="68" t="s">
        <v>36</v>
      </c>
      <c r="C24" s="69" t="s">
        <v>24</v>
      </c>
      <c r="D24" s="70">
        <v>0</v>
      </c>
      <c r="E24" s="71">
        <f>$E$9+15</f>
        <v>45217</v>
      </c>
      <c r="F24" s="71">
        <f>E24+5</f>
        <v>45222</v>
      </c>
      <c r="G24" s="13"/>
      <c r="H24" s="3">
        <f t="shared" si="5"/>
        <v>6</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2" customFormat="1" ht="30" customHeight="1" thickBot="1" x14ac:dyDescent="0.25">
      <c r="A25" s="11"/>
      <c r="B25" s="68" t="s">
        <v>37</v>
      </c>
      <c r="C25" s="69" t="s">
        <v>2</v>
      </c>
      <c r="D25" s="70">
        <v>0</v>
      </c>
      <c r="E25" s="71">
        <f t="shared" ref="E25:E28" si="6">$E$9+15</f>
        <v>45217</v>
      </c>
      <c r="F25" s="71">
        <v>45215</v>
      </c>
      <c r="G25" s="13"/>
      <c r="H25" s="3">
        <f t="shared" si="5"/>
        <v>-1</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2" customFormat="1" ht="30" customHeight="1" thickBot="1" x14ac:dyDescent="0.25">
      <c r="A26" s="11"/>
      <c r="B26" s="68" t="s">
        <v>63</v>
      </c>
      <c r="C26" s="69" t="s">
        <v>28</v>
      </c>
      <c r="D26" s="70">
        <v>0.65</v>
      </c>
      <c r="E26" s="71">
        <f t="shared" si="6"/>
        <v>45217</v>
      </c>
      <c r="F26" s="71">
        <v>45237</v>
      </c>
      <c r="G26" s="13"/>
      <c r="H26" s="3">
        <f t="shared" si="5"/>
        <v>21</v>
      </c>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spans="1:64" s="42" customFormat="1" ht="30" customHeight="1" thickBot="1" x14ac:dyDescent="0.25">
      <c r="A27" s="11"/>
      <c r="B27" s="68" t="s">
        <v>39</v>
      </c>
      <c r="C27" s="69" t="s">
        <v>30</v>
      </c>
      <c r="D27" s="70">
        <v>0</v>
      </c>
      <c r="E27" s="71">
        <f t="shared" si="6"/>
        <v>45217</v>
      </c>
      <c r="F27" s="71">
        <f>E27+4</f>
        <v>45221</v>
      </c>
      <c r="G27" s="13"/>
      <c r="H27" s="3">
        <f t="shared" si="5"/>
        <v>5</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2" customFormat="1" ht="30" customHeight="1" thickBot="1" x14ac:dyDescent="0.25">
      <c r="A28" s="11"/>
      <c r="B28" s="68" t="s">
        <v>40</v>
      </c>
      <c r="C28" s="69" t="s">
        <v>26</v>
      </c>
      <c r="D28" s="70">
        <v>0.45</v>
      </c>
      <c r="E28" s="71">
        <f t="shared" si="6"/>
        <v>45217</v>
      </c>
      <c r="F28" s="71">
        <f>E28+15</f>
        <v>45232</v>
      </c>
      <c r="G28" s="13"/>
      <c r="H28" s="3">
        <f t="shared" si="5"/>
        <v>16</v>
      </c>
      <c r="I28" s="47"/>
      <c r="J28" s="47"/>
      <c r="K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2" customFormat="1" ht="30" customHeight="1" thickBot="1" x14ac:dyDescent="0.25">
      <c r="A29" s="11"/>
      <c r="B29" s="72" t="s">
        <v>41</v>
      </c>
      <c r="C29" s="73"/>
      <c r="D29" s="74"/>
      <c r="E29" s="75"/>
      <c r="F29" s="76"/>
      <c r="G29" s="13"/>
      <c r="H29" s="3" t="str">
        <f t="shared" si="5"/>
        <v/>
      </c>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row>
    <row r="30" spans="1:64" s="42" customFormat="1" ht="30" customHeight="1" thickBot="1" x14ac:dyDescent="0.25">
      <c r="A30" s="11"/>
      <c r="B30" s="78" t="s">
        <v>42</v>
      </c>
      <c r="C30" s="79" t="s">
        <v>30</v>
      </c>
      <c r="D30" s="80">
        <v>0</v>
      </c>
      <c r="E30" s="81">
        <v>45219</v>
      </c>
      <c r="F30" s="81">
        <f>E30+3</f>
        <v>45222</v>
      </c>
      <c r="G30" s="13"/>
      <c r="H30" s="3">
        <f t="shared" si="5"/>
        <v>4</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2" customFormat="1" ht="30" customHeight="1" thickBot="1" x14ac:dyDescent="0.25">
      <c r="A31" s="11"/>
      <c r="B31" s="78" t="s">
        <v>43</v>
      </c>
      <c r="C31" s="79" t="s">
        <v>2</v>
      </c>
      <c r="D31" s="80">
        <v>0</v>
      </c>
      <c r="E31" s="81">
        <f>F30</f>
        <v>45222</v>
      </c>
      <c r="F31" s="81">
        <f>E31+4</f>
        <v>45226</v>
      </c>
      <c r="G31" s="13"/>
      <c r="H31" s="3">
        <f t="shared" si="5"/>
        <v>5</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spans="1:64" s="42" customFormat="1" ht="30" customHeight="1" thickBot="1" x14ac:dyDescent="0.25">
      <c r="A32" s="11"/>
      <c r="B32" s="78" t="s">
        <v>44</v>
      </c>
      <c r="C32" s="79" t="s">
        <v>26</v>
      </c>
      <c r="D32" s="80">
        <v>0</v>
      </c>
      <c r="E32" s="81">
        <f>F31+1</f>
        <v>45227</v>
      </c>
      <c r="F32" s="81">
        <f>E32+3</f>
        <v>45230</v>
      </c>
      <c r="G32" s="13"/>
      <c r="H32" s="3">
        <f t="shared" si="5"/>
        <v>4</v>
      </c>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spans="1:64" s="42" customFormat="1" ht="30" customHeight="1" thickBot="1" x14ac:dyDescent="0.25">
      <c r="A33" s="12"/>
      <c r="B33" s="78" t="s">
        <v>45</v>
      </c>
      <c r="C33" s="79" t="s">
        <v>28</v>
      </c>
      <c r="D33" s="80">
        <v>0</v>
      </c>
      <c r="E33" s="81">
        <f>E30+5</f>
        <v>45224</v>
      </c>
      <c r="F33" s="81">
        <f>E33+3</f>
        <v>45227</v>
      </c>
      <c r="G33" s="13"/>
      <c r="H33" s="3">
        <f t="shared" si="5"/>
        <v>4</v>
      </c>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spans="1:64" ht="30" customHeight="1" thickBot="1" x14ac:dyDescent="0.25">
      <c r="B34" s="78" t="s">
        <v>46</v>
      </c>
      <c r="C34" s="79" t="s">
        <v>24</v>
      </c>
      <c r="D34" s="80">
        <v>0</v>
      </c>
      <c r="E34" s="81">
        <f>E30+7</f>
        <v>45226</v>
      </c>
      <c r="F34" s="81">
        <f>E34+5</f>
        <v>45231</v>
      </c>
      <c r="G34" s="13"/>
      <c r="H34" s="3">
        <f t="shared" si="5"/>
        <v>6</v>
      </c>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2"/>
      <c r="AT34" s="47"/>
      <c r="AU34" s="47"/>
      <c r="AV34" s="47"/>
      <c r="AW34" s="47"/>
      <c r="AX34" s="47"/>
      <c r="AY34" s="47"/>
      <c r="AZ34" s="47"/>
      <c r="BA34" s="47"/>
      <c r="BB34" s="47"/>
      <c r="BC34" s="47"/>
      <c r="BD34" s="47"/>
      <c r="BE34" s="47"/>
      <c r="BF34" s="47"/>
      <c r="BG34" s="47"/>
      <c r="BH34" s="47"/>
      <c r="BI34" s="47"/>
      <c r="BJ34" s="47"/>
      <c r="BK34" s="47"/>
      <c r="BL34" s="47"/>
    </row>
    <row r="35" spans="1:64" ht="30" customHeight="1" thickBot="1" x14ac:dyDescent="0.25">
      <c r="B35" s="82"/>
      <c r="C35" s="83"/>
      <c r="D35" s="84"/>
      <c r="E35" s="85"/>
      <c r="F35" s="85"/>
      <c r="G35" s="13"/>
      <c r="H35" s="3" t="str">
        <f t="shared" si="5"/>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ht="30" customHeight="1" thickBot="1" x14ac:dyDescent="0.25">
      <c r="B36" s="86" t="s">
        <v>47</v>
      </c>
      <c r="C36" s="87"/>
      <c r="D36" s="88"/>
      <c r="E36" s="89"/>
      <c r="F36" s="90"/>
      <c r="G36" s="13"/>
      <c r="H36" s="4" t="str">
        <f t="shared" si="5"/>
        <v/>
      </c>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row>
  </sheetData>
  <mergeCells count="26">
    <mergeCell ref="AD3:AJ3"/>
    <mergeCell ref="AK3:AQ3"/>
    <mergeCell ref="AR3:AX3"/>
    <mergeCell ref="AY3:BE3"/>
    <mergeCell ref="BF3:BL3"/>
    <mergeCell ref="BF4:BL4"/>
    <mergeCell ref="I4:O4"/>
    <mergeCell ref="P4:V4"/>
    <mergeCell ref="W4:AC4"/>
    <mergeCell ref="AD4:AJ4"/>
    <mergeCell ref="AK4:AQ4"/>
    <mergeCell ref="AR4:AX4"/>
    <mergeCell ref="AY4:BE4"/>
    <mergeCell ref="F5:F6"/>
    <mergeCell ref="Q2:Z2"/>
    <mergeCell ref="Q1:Z1"/>
    <mergeCell ref="I1:O1"/>
    <mergeCell ref="I2:O2"/>
    <mergeCell ref="I3:O3"/>
    <mergeCell ref="P3:V3"/>
    <mergeCell ref="W3:AC3"/>
    <mergeCell ref="A5:A6"/>
    <mergeCell ref="B5:B6"/>
    <mergeCell ref="C5:C6"/>
    <mergeCell ref="D5:D6"/>
    <mergeCell ref="E5:E6"/>
  </mergeCells>
  <phoneticPr fontId="30" type="noConversion"/>
  <conditionalFormatting sqref="D7:D36">
    <cfRule type="dataBar" priority="3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24" priority="16">
      <formula>AND(task_start&lt;=I$5,ROUNDDOWN((task_end-task_start+1)*task_progress,0)+task_start-1&gt;=I$5)</formula>
    </cfRule>
    <cfRule type="expression" dxfId="23" priority="17" stopIfTrue="1">
      <formula>AND(task_end&gt;=I$5,task_start&lt;J$5)</formula>
    </cfRule>
  </conditionalFormatting>
  <conditionalFormatting sqref="I15:BL18 I21:BL21">
    <cfRule type="expression" dxfId="22" priority="14">
      <formula>AND(task_start&lt;=I$5,ROUNDDOWN((task_end-task_start+1)*task_progress,0)+task_start-1&gt;=I$5)</formula>
    </cfRule>
    <cfRule type="expression" dxfId="21" priority="15" stopIfTrue="1">
      <formula>AND(task_end&gt;=I$5,task_start&lt;J$5)</formula>
    </cfRule>
  </conditionalFormatting>
  <conditionalFormatting sqref="I24:BL26 I28:K28 M28:BL28 I27:J27 L27:BL27">
    <cfRule type="expression" dxfId="20" priority="12">
      <formula>AND(task_start&lt;=I$5,ROUNDDOWN((task_end-task_start+1)*task_progress,0)+task_start-1&gt;=I$5)</formula>
    </cfRule>
    <cfRule type="expression" dxfId="19" priority="13" stopIfTrue="1">
      <formula>AND(task_end&gt;=I$5,task_start&lt;J$5)</formula>
    </cfRule>
  </conditionalFormatting>
  <conditionalFormatting sqref="I30:BL33 I34:AR34 AV34:BL34 AT34">
    <cfRule type="expression" dxfId="18" priority="46">
      <formula>AND(task_start&lt;=I$5,ROUNDDOWN((task_end-task_start+1)*task_progress,0)+task_start-1&gt;=I$5)</formula>
    </cfRule>
    <cfRule type="expression" dxfId="17" priority="47" stopIfTrue="1">
      <formula>AND(task_end&gt;=I$5,task_start&lt;J$5)</formula>
    </cfRule>
  </conditionalFormatting>
  <conditionalFormatting sqref="I28:K28 M28:BL28 I27:J27 L27:BL27 I29:BL33 I34:AR34 AV34:BL34 AT34 I4:BL18 I21:BL21 I23:BL26">
    <cfRule type="expression" dxfId="16" priority="11">
      <formula>AND(TODAY()&gt;=I$5, TODAY()&lt;J$5)</formula>
    </cfRule>
  </conditionalFormatting>
  <conditionalFormatting sqref="I3:BL3">
    <cfRule type="expression" dxfId="15" priority="10">
      <formula>AND(TODAY()&gt;=I$5, TODAY()&lt;J$5)</formula>
    </cfRule>
  </conditionalFormatting>
  <conditionalFormatting sqref="K27">
    <cfRule type="expression" dxfId="14" priority="50">
      <formula>AND(task_start&lt;=L$5,ROUNDDOWN((task_end-task_start+1)*task_progress,0)+task_start-1&gt;=L$5)</formula>
    </cfRule>
    <cfRule type="expression" dxfId="13" priority="51" stopIfTrue="1">
      <formula>AND(task_end&gt;=L$5,task_start&lt;M$5)</formula>
    </cfRule>
  </conditionalFormatting>
  <conditionalFormatting sqref="K27">
    <cfRule type="expression" dxfId="12" priority="53">
      <formula>AND(TODAY()&gt;=L$5, TODAY()&lt;M$5)</formula>
    </cfRule>
  </conditionalFormatting>
  <conditionalFormatting sqref="AU34">
    <cfRule type="expression" dxfId="11" priority="56">
      <formula>AND(task_start&lt;=AS$5,ROUNDDOWN((task_end-task_start+1)*task_progress,0)+task_start-1&gt;=AS$5)</formula>
    </cfRule>
    <cfRule type="expression" dxfId="10" priority="57" stopIfTrue="1">
      <formula>AND(task_end&gt;=AS$5,task_start&lt;AT$5)</formula>
    </cfRule>
  </conditionalFormatting>
  <conditionalFormatting sqref="AU34">
    <cfRule type="expression" dxfId="9" priority="61">
      <formula>AND(TODAY()&gt;=AS$5, TODAY()&lt;AT$5)</formula>
    </cfRule>
  </conditionalFormatting>
  <conditionalFormatting sqref="I19:BL19">
    <cfRule type="expression" dxfId="8" priority="8">
      <formula>AND(task_start&lt;=I$5,ROUNDDOWN((task_end-task_start+1)*task_progress,0)+task_start-1&gt;=I$5)</formula>
    </cfRule>
    <cfRule type="expression" dxfId="7" priority="9" stopIfTrue="1">
      <formula>AND(task_end&gt;=I$5,task_start&lt;J$5)</formula>
    </cfRule>
  </conditionalFormatting>
  <conditionalFormatting sqref="I19:BL19">
    <cfRule type="expression" dxfId="6" priority="7">
      <formula>AND(TODAY()&gt;=I$5, TODAY()&lt;J$5)</formula>
    </cfRule>
  </conditionalFormatting>
  <conditionalFormatting sqref="I20:BL20">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20:BL20">
    <cfRule type="expression" dxfId="3" priority="4">
      <formula>AND(TODAY()&gt;=I$5, TODAY()&lt;J$5)</formula>
    </cfRule>
  </conditionalFormatting>
  <conditionalFormatting sqref="I22:BL22">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22:BL22">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5" customWidth="1"/>
    <col min="2" max="16384" width="9" style="1"/>
  </cols>
  <sheetData>
    <row r="1" spans="1:2" ht="46.5" customHeight="1" x14ac:dyDescent="0.2"/>
    <row r="2" spans="1:2" s="7" customFormat="1" ht="15.75" x14ac:dyDescent="0.2">
      <c r="A2" s="95" t="s">
        <v>5</v>
      </c>
      <c r="B2" s="6"/>
    </row>
    <row r="3" spans="1:2" s="9" customFormat="1" ht="27" customHeight="1" x14ac:dyDescent="0.2">
      <c r="A3" s="96"/>
      <c r="B3" s="10"/>
    </row>
    <row r="4" spans="1:2" s="8" customFormat="1" ht="31.5" x14ac:dyDescent="0.6">
      <c r="A4" s="97" t="s">
        <v>48</v>
      </c>
    </row>
    <row r="5" spans="1:2" ht="74.25" customHeight="1" x14ac:dyDescent="0.2">
      <c r="A5" s="98" t="s">
        <v>49</v>
      </c>
    </row>
    <row r="6" spans="1:2" ht="26.25" customHeight="1" x14ac:dyDescent="0.2">
      <c r="A6" s="97" t="s">
        <v>50</v>
      </c>
    </row>
    <row r="7" spans="1:2" s="5" customFormat="1" ht="205.15" customHeight="1" x14ac:dyDescent="0.2">
      <c r="A7" s="99" t="s">
        <v>51</v>
      </c>
    </row>
    <row r="8" spans="1:2" s="8" customFormat="1" ht="31.5" x14ac:dyDescent="0.6">
      <c r="A8" s="97" t="s">
        <v>52</v>
      </c>
    </row>
    <row r="9" spans="1:2" ht="57" x14ac:dyDescent="0.2">
      <c r="A9" s="98" t="s">
        <v>53</v>
      </c>
    </row>
    <row r="10" spans="1:2" s="5" customFormat="1" ht="28.15" customHeight="1" x14ac:dyDescent="0.2">
      <c r="A10" s="100" t="s">
        <v>54</v>
      </c>
    </row>
    <row r="11" spans="1:2" s="8" customFormat="1" ht="31.5" x14ac:dyDescent="0.6">
      <c r="A11" s="97" t="s">
        <v>55</v>
      </c>
    </row>
    <row r="12" spans="1:2" ht="28.5" x14ac:dyDescent="0.2">
      <c r="A12" s="98" t="s">
        <v>56</v>
      </c>
    </row>
    <row r="13" spans="1:2" s="5" customFormat="1" ht="28.15" customHeight="1" x14ac:dyDescent="0.2">
      <c r="A13" s="100" t="s">
        <v>57</v>
      </c>
    </row>
    <row r="14" spans="1:2" s="8" customFormat="1" ht="31.5" x14ac:dyDescent="0.6">
      <c r="A14" s="97" t="s">
        <v>58</v>
      </c>
    </row>
    <row r="15" spans="1:2" ht="75" customHeight="1" x14ac:dyDescent="0.2">
      <c r="A15" s="98" t="s">
        <v>59</v>
      </c>
    </row>
    <row r="16" spans="1:2" ht="71.25" x14ac:dyDescent="0.2">
      <c r="A16" s="98" t="s">
        <v>60</v>
      </c>
    </row>
    <row r="17" spans="1:1" x14ac:dyDescent="0.2">
      <c r="A17" s="101"/>
    </row>
    <row r="18" spans="1:1" x14ac:dyDescent="0.2">
      <c r="A18" s="101"/>
    </row>
    <row r="19" spans="1:1" x14ac:dyDescent="0.2">
      <c r="A19" s="101"/>
    </row>
    <row r="20" spans="1:1" x14ac:dyDescent="0.2">
      <c r="A20" s="101"/>
    </row>
    <row r="21" spans="1:1" x14ac:dyDescent="0.2">
      <c r="A21" s="101"/>
    </row>
    <row r="22" spans="1:1" x14ac:dyDescent="0.2">
      <c r="A22" s="101"/>
    </row>
    <row r="23" spans="1:1" x14ac:dyDescent="0.2">
      <c r="A23" s="101"/>
    </row>
    <row r="24" spans="1:1" x14ac:dyDescent="0.2">
      <c r="A24" s="10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2023-11-02T20:58:49Z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