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75" yWindow="1065" windowWidth="12240" windowHeight="7980" tabRatio="768" firstSheet="2" activeTab="5"/>
  </bookViews>
  <sheets>
    <sheet name="Лекції" sheetId="1" r:id="rId1"/>
    <sheet name="Бали за контр" sheetId="2" r:id="rId2"/>
    <sheet name="Довідник" sheetId="3" r:id="rId3"/>
    <sheet name="Завдання" sheetId="4" r:id="rId4"/>
    <sheet name="Списки" sheetId="5" state="hidden" r:id="rId5"/>
    <sheet name="Підсумки" sheetId="6" r:id="rId6"/>
    <sheet name="201_1" sheetId="7" r:id="rId7"/>
    <sheet name="201_2" sheetId="8" r:id="rId8"/>
    <sheet name="202_1" sheetId="9" r:id="rId9"/>
    <sheet name="202_2" sheetId="10" r:id="rId10"/>
  </sheets>
  <externalReferences>
    <externalReference r:id="rId11"/>
  </externalReferences>
  <definedNames>
    <definedName name="_xlnm._FilterDatabase" localSheetId="5" hidden="1">Підсумки!$A$3:$N$52</definedName>
    <definedName name="ESTC">Довідник!$A$2:$B$9</definedName>
    <definedName name="Z_0DACDB9F_1DED_4CA1_A223_ED8CF3AAE059_.wvu.PrintArea" localSheetId="6" hidden="1">'201_1'!$A$2:$BA$47</definedName>
    <definedName name="Z_0DACDB9F_1DED_4CA1_A223_ED8CF3AAE059_.wvu.PrintArea" localSheetId="7" hidden="1">'201_2'!$A$2:$AO$47</definedName>
    <definedName name="Z_0DACDB9F_1DED_4CA1_A223_ED8CF3AAE059_.wvu.PrintArea" localSheetId="8" hidden="1">'202_1'!$A$2:$AK$47</definedName>
    <definedName name="Z_0DACDB9F_1DED_4CA1_A223_ED8CF3AAE059_.wvu.PrintArea" localSheetId="9" hidden="1">'202_2'!$A$2:$AK$47</definedName>
    <definedName name="Z_0DACDB9F_1DED_4CA1_A223_ED8CF3AAE059_.wvu.PrintTitles" localSheetId="6" hidden="1">'201_1'!$A:$C</definedName>
    <definedName name="Z_0DACDB9F_1DED_4CA1_A223_ED8CF3AAE059_.wvu.PrintTitles" localSheetId="7" hidden="1">'201_2'!$A:$C</definedName>
    <definedName name="Z_0DACDB9F_1DED_4CA1_A223_ED8CF3AAE059_.wvu.PrintTitles" localSheetId="8" hidden="1">'202_1'!$A:$C</definedName>
    <definedName name="Z_0DACDB9F_1DED_4CA1_A223_ED8CF3AAE059_.wvu.PrintTitles" localSheetId="9" hidden="1">'202_2'!$A:$C</definedName>
    <definedName name="Z_134EDDCA_7309_47EE_BAAB_632C7B2A96A3_.wvu.FilterData" localSheetId="5" hidden="1">Підсумки!$A$3:$N$52</definedName>
    <definedName name="Z_134EDDCA_7309_47EE_BAAB_632C7B2A96A3_.wvu.PrintArea" localSheetId="6" hidden="1">'201_1'!$A$2:$BA$47</definedName>
    <definedName name="Z_134EDDCA_7309_47EE_BAAB_632C7B2A96A3_.wvu.PrintArea" localSheetId="7" hidden="1">'201_2'!$A$2:$BA$47</definedName>
    <definedName name="Z_134EDDCA_7309_47EE_BAAB_632C7B2A96A3_.wvu.PrintArea" localSheetId="8" hidden="1">'202_1'!$A$2:$AK$47</definedName>
    <definedName name="Z_134EDDCA_7309_47EE_BAAB_632C7B2A96A3_.wvu.PrintArea" localSheetId="9" hidden="1">'202_2'!$A$2:$AK$47</definedName>
    <definedName name="Z_134EDDCA_7309_47EE_BAAB_632C7B2A96A3_.wvu.PrintTitles" localSheetId="6" hidden="1">'201_1'!$A:$C</definedName>
    <definedName name="Z_134EDDCA_7309_47EE_BAAB_632C7B2A96A3_.wvu.PrintTitles" localSheetId="7" hidden="1">'201_2'!$A:$C</definedName>
    <definedName name="Z_134EDDCA_7309_47EE_BAAB_632C7B2A96A3_.wvu.PrintTitles" localSheetId="8" hidden="1">'202_1'!$A:$C</definedName>
    <definedName name="Z_134EDDCA_7309_47EE_BAAB_632C7B2A96A3_.wvu.PrintTitles" localSheetId="9" hidden="1">'202_2'!$A:$C</definedName>
    <definedName name="Z_134EDDCA_7309_47EE_BAAB_632C7B2A96A3_.wvu.Rows" localSheetId="8" hidden="1">'202_1'!$19:$21</definedName>
    <definedName name="Z_1431BB82_382B_49E3_A435_36D988AC7FF6_.wvu.FilterData" localSheetId="5" hidden="1">Підсумки!$A$3:$N$52</definedName>
    <definedName name="Z_1431BB82_382B_49E3_A435_36D988AC7FF6_.wvu.PrintArea" localSheetId="6" hidden="1">'201_1'!$A$2:$BA$47</definedName>
    <definedName name="Z_1431BB82_382B_49E3_A435_36D988AC7FF6_.wvu.PrintArea" localSheetId="7" hidden="1">'201_2'!$A$2:$AO$47</definedName>
    <definedName name="Z_1431BB82_382B_49E3_A435_36D988AC7FF6_.wvu.PrintArea" localSheetId="8" hidden="1">'202_1'!$A$2:$AK$47</definedName>
    <definedName name="Z_1431BB82_382B_49E3_A435_36D988AC7FF6_.wvu.PrintArea" localSheetId="9" hidden="1">'202_2'!$A$2:$AK$47</definedName>
    <definedName name="Z_1431BB82_382B_49E3_A435_36D988AC7FF6_.wvu.PrintTitles" localSheetId="6" hidden="1">'201_1'!$A:$C</definedName>
    <definedName name="Z_1431BB82_382B_49E3_A435_36D988AC7FF6_.wvu.PrintTitles" localSheetId="7" hidden="1">'201_2'!$A:$C</definedName>
    <definedName name="Z_1431BB82_382B_49E3_A435_36D988AC7FF6_.wvu.PrintTitles" localSheetId="8" hidden="1">'202_1'!$A:$C</definedName>
    <definedName name="Z_1431BB82_382B_49E3_A435_36D988AC7FF6_.wvu.PrintTitles" localSheetId="9" hidden="1">'202_2'!$A:$C</definedName>
    <definedName name="Z_17400EAF_4B0B_49FE_8262_4A59DA70D10F_.wvu.PrintArea" localSheetId="6" hidden="1">'201_1'!$A$2:$BA$47</definedName>
    <definedName name="Z_17400EAF_4B0B_49FE_8262_4A59DA70D10F_.wvu.PrintArea" localSheetId="7" hidden="1">'201_2'!$A$2:$AO$47</definedName>
    <definedName name="Z_17400EAF_4B0B_49FE_8262_4A59DA70D10F_.wvu.PrintArea" localSheetId="8" hidden="1">'202_1'!$A$2:$AK$47</definedName>
    <definedName name="Z_17400EAF_4B0B_49FE_8262_4A59DA70D10F_.wvu.PrintArea" localSheetId="9" hidden="1">'202_2'!$A$2:$AK$47</definedName>
    <definedName name="Z_17400EAF_4B0B_49FE_8262_4A59DA70D10F_.wvu.PrintTitles" localSheetId="6" hidden="1">'201_1'!$A:$C</definedName>
    <definedName name="Z_17400EAF_4B0B_49FE_8262_4A59DA70D10F_.wvu.PrintTitles" localSheetId="7" hidden="1">'201_2'!$A:$C</definedName>
    <definedName name="Z_17400EAF_4B0B_49FE_8262_4A59DA70D10F_.wvu.PrintTitles" localSheetId="8" hidden="1">'202_1'!$A:$C</definedName>
    <definedName name="Z_17400EAF_4B0B_49FE_8262_4A59DA70D10F_.wvu.PrintTitles" localSheetId="9" hidden="1">'202_2'!$A:$C</definedName>
    <definedName name="Z_1C44C54F_C0A4_451D_B8A0_B8C17D7E284D_.wvu.FilterData" localSheetId="5" hidden="1">Підсумки!$A$3:$N$52</definedName>
    <definedName name="Z_1C44C54F_C0A4_451D_B8A0_B8C17D7E284D_.wvu.PrintArea" localSheetId="6" hidden="1">'201_1'!$A$2:$BA$47</definedName>
    <definedName name="Z_1C44C54F_C0A4_451D_B8A0_B8C17D7E284D_.wvu.PrintArea" localSheetId="7" hidden="1">'201_2'!$A$2:$BA$47</definedName>
    <definedName name="Z_1C44C54F_C0A4_451D_B8A0_B8C17D7E284D_.wvu.PrintArea" localSheetId="8" hidden="1">'202_1'!$A$2:$AK$47</definedName>
    <definedName name="Z_1C44C54F_C0A4_451D_B8A0_B8C17D7E284D_.wvu.PrintArea" localSheetId="9" hidden="1">'202_2'!$A$2:$AK$47</definedName>
    <definedName name="Z_1C44C54F_C0A4_451D_B8A0_B8C17D7E284D_.wvu.PrintTitles" localSheetId="6" hidden="1">'201_1'!$A:$C</definedName>
    <definedName name="Z_1C44C54F_C0A4_451D_B8A0_B8C17D7E284D_.wvu.PrintTitles" localSheetId="7" hidden="1">'201_2'!$A:$C</definedName>
    <definedName name="Z_1C44C54F_C0A4_451D_B8A0_B8C17D7E284D_.wvu.PrintTitles" localSheetId="8" hidden="1">'202_1'!$A:$C</definedName>
    <definedName name="Z_1C44C54F_C0A4_451D_B8A0_B8C17D7E284D_.wvu.PrintTitles" localSheetId="9" hidden="1">'202_2'!$A:$C</definedName>
    <definedName name="Z_1F0D860E_98B2_498A_824D_8FEF04055655_.wvu.PrintArea" localSheetId="6" hidden="1">'201_1'!$A$2:$AO$47</definedName>
    <definedName name="Z_1F0D860E_98B2_498A_824D_8FEF04055655_.wvu.PrintArea" localSheetId="7" hidden="1">'201_2'!$A$2:$AO$47</definedName>
    <definedName name="Z_1F0D860E_98B2_498A_824D_8FEF04055655_.wvu.PrintArea" localSheetId="8" hidden="1">'202_1'!$A$2:$AK$47</definedName>
    <definedName name="Z_1F0D860E_98B2_498A_824D_8FEF04055655_.wvu.PrintArea" localSheetId="9" hidden="1">'202_2'!$A$2:$AK$47</definedName>
    <definedName name="Z_1F0D860E_98B2_498A_824D_8FEF04055655_.wvu.PrintTitles" localSheetId="6" hidden="1">'201_1'!$A:$C</definedName>
    <definedName name="Z_1F0D860E_98B2_498A_824D_8FEF04055655_.wvu.PrintTitles" localSheetId="7" hidden="1">'201_2'!$A:$C</definedName>
    <definedName name="Z_1F0D860E_98B2_498A_824D_8FEF04055655_.wvu.PrintTitles" localSheetId="8" hidden="1">'202_1'!$A:$C</definedName>
    <definedName name="Z_1F0D860E_98B2_498A_824D_8FEF04055655_.wvu.PrintTitles" localSheetId="9" hidden="1">'202_2'!$A:$C</definedName>
    <definedName name="Z_22DA0AE1_B88F_47E1_B433_AF546C17A3BE_.wvu.FilterData" localSheetId="5" hidden="1">Підсумки!$A$3:$N$52</definedName>
    <definedName name="Z_24E4B1B0_BD46_442E_9239_4999257F794B_.wvu.PrintArea" localSheetId="6" hidden="1">'201_1'!$A$2:$AU$32</definedName>
    <definedName name="Z_24E4B1B0_BD46_442E_9239_4999257F794B_.wvu.PrintArea" localSheetId="7" hidden="1">'201_2'!$A$2:$AU$32</definedName>
    <definedName name="Z_24E4B1B0_BD46_442E_9239_4999257F794B_.wvu.PrintArea" localSheetId="8" hidden="1">'202_1'!$A$2:$AU$32</definedName>
    <definedName name="Z_24E4B1B0_BD46_442E_9239_4999257F794B_.wvu.PrintArea" localSheetId="9" hidden="1">'202_2'!$A$2:$AU$32</definedName>
    <definedName name="Z_24E4B1B0_BD46_442E_9239_4999257F794B_.wvu.PrintTitles" localSheetId="6" hidden="1">'201_1'!$A:$C</definedName>
    <definedName name="Z_24E4B1B0_BD46_442E_9239_4999257F794B_.wvu.PrintTitles" localSheetId="7" hidden="1">'201_2'!$A:$C</definedName>
    <definedName name="Z_24E4B1B0_BD46_442E_9239_4999257F794B_.wvu.PrintTitles" localSheetId="8" hidden="1">'202_1'!$A:$C</definedName>
    <definedName name="Z_24E4B1B0_BD46_442E_9239_4999257F794B_.wvu.PrintTitles" localSheetId="9" hidden="1">'202_2'!$A:$C</definedName>
    <definedName name="Z_2B1F19F5_DDBC_46F8_92CB_9A790CB7FD61_.wvu.PrintArea" localSheetId="6" hidden="1">'201_1'!$A$2:$AU$32</definedName>
    <definedName name="Z_2B1F19F5_DDBC_46F8_92CB_9A790CB7FD61_.wvu.PrintArea" localSheetId="7" hidden="1">'201_2'!$A$2:$AU$32</definedName>
    <definedName name="Z_2B1F19F5_DDBC_46F8_92CB_9A790CB7FD61_.wvu.PrintArea" localSheetId="8" hidden="1">'202_1'!$A$2:$AU$32</definedName>
    <definedName name="Z_2B1F19F5_DDBC_46F8_92CB_9A790CB7FD61_.wvu.PrintArea" localSheetId="9" hidden="1">'202_2'!$A$2:$AU$32</definedName>
    <definedName name="Z_2B1F19F5_DDBC_46F8_92CB_9A790CB7FD61_.wvu.PrintTitles" localSheetId="6" hidden="1">'201_1'!$A:$C</definedName>
    <definedName name="Z_2B1F19F5_DDBC_46F8_92CB_9A790CB7FD61_.wvu.PrintTitles" localSheetId="7" hidden="1">'201_2'!$A:$C</definedName>
    <definedName name="Z_2B1F19F5_DDBC_46F8_92CB_9A790CB7FD61_.wvu.PrintTitles" localSheetId="8" hidden="1">'202_1'!$A:$C</definedName>
    <definedName name="Z_2B1F19F5_DDBC_46F8_92CB_9A790CB7FD61_.wvu.PrintTitles" localSheetId="9" hidden="1">'202_2'!$A:$C</definedName>
    <definedName name="Z_30318990_97FA_4B74_8A96_20B9CEE7B653_.wvu.PrintArea" localSheetId="6" hidden="1">'201_1'!$A$2:$BA$47</definedName>
    <definedName name="Z_30318990_97FA_4B74_8A96_20B9CEE7B653_.wvu.PrintArea" localSheetId="7" hidden="1">'201_2'!$A$2:$AO$47</definedName>
    <definedName name="Z_30318990_97FA_4B74_8A96_20B9CEE7B653_.wvu.PrintArea" localSheetId="8" hidden="1">'202_1'!$A$2:$AK$47</definedName>
    <definedName name="Z_30318990_97FA_4B74_8A96_20B9CEE7B653_.wvu.PrintArea" localSheetId="9" hidden="1">'202_2'!$A$2:$AK$47</definedName>
    <definedName name="Z_30318990_97FA_4B74_8A96_20B9CEE7B653_.wvu.PrintTitles" localSheetId="6" hidden="1">'201_1'!$A:$C</definedName>
    <definedName name="Z_30318990_97FA_4B74_8A96_20B9CEE7B653_.wvu.PrintTitles" localSheetId="7" hidden="1">'201_2'!$A:$C</definedName>
    <definedName name="Z_30318990_97FA_4B74_8A96_20B9CEE7B653_.wvu.PrintTitles" localSheetId="8" hidden="1">'202_1'!$A:$C</definedName>
    <definedName name="Z_30318990_97FA_4B74_8A96_20B9CEE7B653_.wvu.PrintTitles" localSheetId="9" hidden="1">'202_2'!$A:$C</definedName>
    <definedName name="Z_33A37079_C128_4ED3_AE01_CFA8F2347C5B_.wvu.FilterData" localSheetId="5" hidden="1">Підсумки!$A$3:$N$52</definedName>
    <definedName name="Z_3EF0F3E9_9201_4028_86FF_6B06B2998A48_.wvu.PrintArea" localSheetId="6" hidden="1">'201_1'!$A$2:$BA$47</definedName>
    <definedName name="Z_3EF0F3E9_9201_4028_86FF_6B06B2998A48_.wvu.PrintArea" localSheetId="7" hidden="1">'201_2'!$A$2:$AO$47</definedName>
    <definedName name="Z_3EF0F3E9_9201_4028_86FF_6B06B2998A48_.wvu.PrintArea" localSheetId="8" hidden="1">'202_1'!$A$2:$AK$47</definedName>
    <definedName name="Z_3EF0F3E9_9201_4028_86FF_6B06B2998A48_.wvu.PrintArea" localSheetId="9" hidden="1">'202_2'!$A$2:$AK$47</definedName>
    <definedName name="Z_3EF0F3E9_9201_4028_86FF_6B06B2998A48_.wvu.PrintTitles" localSheetId="6" hidden="1">'201_1'!$A:$C</definedName>
    <definedName name="Z_3EF0F3E9_9201_4028_86FF_6B06B2998A48_.wvu.PrintTitles" localSheetId="7" hidden="1">'201_2'!$A:$C</definedName>
    <definedName name="Z_3EF0F3E9_9201_4028_86FF_6B06B2998A48_.wvu.PrintTitles" localSheetId="8" hidden="1">'202_1'!$A:$C</definedName>
    <definedName name="Z_3EF0F3E9_9201_4028_86FF_6B06B2998A48_.wvu.PrintTitles" localSheetId="9" hidden="1">'202_2'!$A:$C</definedName>
    <definedName name="Z_4A4E10B3_98EA_434A_B904_9D953C49E914_.wvu.PrintArea" localSheetId="6" hidden="1">'201_1'!$A$2:$BA$47</definedName>
    <definedName name="Z_4A4E10B3_98EA_434A_B904_9D953C49E914_.wvu.PrintArea" localSheetId="7" hidden="1">'201_2'!$A$2:$AO$47</definedName>
    <definedName name="Z_4A4E10B3_98EA_434A_B904_9D953C49E914_.wvu.PrintArea" localSheetId="8" hidden="1">'202_1'!$A$2:$AK$47</definedName>
    <definedName name="Z_4A4E10B3_98EA_434A_B904_9D953C49E914_.wvu.PrintArea" localSheetId="9" hidden="1">'202_2'!$A$2:$AK$47</definedName>
    <definedName name="Z_4A4E10B3_98EA_434A_B904_9D953C49E914_.wvu.PrintTitles" localSheetId="6" hidden="1">'201_1'!$A:$C</definedName>
    <definedName name="Z_4A4E10B3_98EA_434A_B904_9D953C49E914_.wvu.PrintTitles" localSheetId="7" hidden="1">'201_2'!$A:$C</definedName>
    <definedName name="Z_4A4E10B3_98EA_434A_B904_9D953C49E914_.wvu.PrintTitles" localSheetId="8" hidden="1">'202_1'!$A:$C</definedName>
    <definedName name="Z_4A4E10B3_98EA_434A_B904_9D953C49E914_.wvu.PrintTitles" localSheetId="9" hidden="1">'202_2'!$A:$C</definedName>
    <definedName name="Z_4BCF288A_A595_4C42_82E7_535EDC2AC415_.wvu.FilterData" localSheetId="5" hidden="1">Підсумки!$A$3:$N$52</definedName>
    <definedName name="Z_4BCF288A_A595_4C42_82E7_535EDC2AC415_.wvu.PrintArea" localSheetId="6" hidden="1">'201_1'!$A$2:$BA$47</definedName>
    <definedName name="Z_4BCF288A_A595_4C42_82E7_535EDC2AC415_.wvu.PrintArea" localSheetId="7" hidden="1">'201_2'!$A$2:$AO$47</definedName>
    <definedName name="Z_4BCF288A_A595_4C42_82E7_535EDC2AC415_.wvu.PrintArea" localSheetId="8" hidden="1">'202_1'!$A$2:$AK$47</definedName>
    <definedName name="Z_4BCF288A_A595_4C42_82E7_535EDC2AC415_.wvu.PrintArea" localSheetId="9" hidden="1">'202_2'!$A$2:$AK$47</definedName>
    <definedName name="Z_4BCF288A_A595_4C42_82E7_535EDC2AC415_.wvu.PrintTitles" localSheetId="6" hidden="1">'201_1'!$A:$C</definedName>
    <definedName name="Z_4BCF288A_A595_4C42_82E7_535EDC2AC415_.wvu.PrintTitles" localSheetId="7" hidden="1">'201_2'!$A:$C</definedName>
    <definedName name="Z_4BCF288A_A595_4C42_82E7_535EDC2AC415_.wvu.PrintTitles" localSheetId="8" hidden="1">'202_1'!$A:$C</definedName>
    <definedName name="Z_4BCF288A_A595_4C42_82E7_535EDC2AC415_.wvu.PrintTitles" localSheetId="9" hidden="1">'202_2'!$A:$C</definedName>
    <definedName name="Z_52C4EB7E_D421_4F3C_9418_E2E13C53098F_.wvu.FilterData" localSheetId="5" hidden="1">Підсумки!$A$3:$N$52</definedName>
    <definedName name="Z_52C4EB7E_D421_4F3C_9418_E2E13C53098F_.wvu.PrintArea" localSheetId="6" hidden="1">'201_1'!$A$2:$BA$47</definedName>
    <definedName name="Z_52C4EB7E_D421_4F3C_9418_E2E13C53098F_.wvu.PrintArea" localSheetId="7" hidden="1">'201_2'!$A$2:$AO$47</definedName>
    <definedName name="Z_52C4EB7E_D421_4F3C_9418_E2E13C53098F_.wvu.PrintArea" localSheetId="8" hidden="1">'202_1'!$A$2:$AK$47</definedName>
    <definedName name="Z_52C4EB7E_D421_4F3C_9418_E2E13C53098F_.wvu.PrintArea" localSheetId="9" hidden="1">'202_2'!$A$2:$AK$47</definedName>
    <definedName name="Z_52C4EB7E_D421_4F3C_9418_E2E13C53098F_.wvu.PrintTitles" localSheetId="6" hidden="1">'201_1'!$A:$C</definedName>
    <definedName name="Z_52C4EB7E_D421_4F3C_9418_E2E13C53098F_.wvu.PrintTitles" localSheetId="7" hidden="1">'201_2'!$A:$C</definedName>
    <definedName name="Z_52C4EB7E_D421_4F3C_9418_E2E13C53098F_.wvu.PrintTitles" localSheetId="8" hidden="1">'202_1'!$A:$C</definedName>
    <definedName name="Z_52C4EB7E_D421_4F3C_9418_E2E13C53098F_.wvu.PrintTitles" localSheetId="9" hidden="1">'202_2'!$A:$C</definedName>
    <definedName name="Z_54CA7618_6F98_4F47_B371_BA051FE75870_.wvu.PrintArea" localSheetId="6" hidden="1">'201_1'!$A$2:$BA$47</definedName>
    <definedName name="Z_54CA7618_6F98_4F47_B371_BA051FE75870_.wvu.PrintArea" localSheetId="7" hidden="1">'201_2'!$A$2:$AO$47</definedName>
    <definedName name="Z_54CA7618_6F98_4F47_B371_BA051FE75870_.wvu.PrintArea" localSheetId="8" hidden="1">'202_1'!$A$2:$AK$47</definedName>
    <definedName name="Z_54CA7618_6F98_4F47_B371_BA051FE75870_.wvu.PrintArea" localSheetId="9" hidden="1">'202_2'!$A$2:$AK$47</definedName>
    <definedName name="Z_54CA7618_6F98_4F47_B371_BA051FE75870_.wvu.PrintTitles" localSheetId="6" hidden="1">'201_1'!$A:$C</definedName>
    <definedName name="Z_54CA7618_6F98_4F47_B371_BA051FE75870_.wvu.PrintTitles" localSheetId="7" hidden="1">'201_2'!$A:$C</definedName>
    <definedName name="Z_54CA7618_6F98_4F47_B371_BA051FE75870_.wvu.PrintTitles" localSheetId="8" hidden="1">'202_1'!$A:$C</definedName>
    <definedName name="Z_54CA7618_6F98_4F47_B371_BA051FE75870_.wvu.PrintTitles" localSheetId="9" hidden="1">'202_2'!$A:$C</definedName>
    <definedName name="Z_575DD556_2391_4DD2_B247_D76EB2E70299_.wvu.FilterData" localSheetId="5" hidden="1">Підсумки!$A$3:$N$52</definedName>
    <definedName name="Z_575DD556_2391_4DD2_B247_D76EB2E70299_.wvu.PrintArea" localSheetId="6" hidden="1">'201_1'!$A$2:$BA$47</definedName>
    <definedName name="Z_575DD556_2391_4DD2_B247_D76EB2E70299_.wvu.PrintArea" localSheetId="7" hidden="1">'201_2'!$A$2:$AO$47</definedName>
    <definedName name="Z_575DD556_2391_4DD2_B247_D76EB2E70299_.wvu.PrintArea" localSheetId="8" hidden="1">'202_1'!$A$2:$AK$47</definedName>
    <definedName name="Z_575DD556_2391_4DD2_B247_D76EB2E70299_.wvu.PrintArea" localSheetId="9" hidden="1">'202_2'!$A$2:$AK$47</definedName>
    <definedName name="Z_575DD556_2391_4DD2_B247_D76EB2E70299_.wvu.PrintTitles" localSheetId="6" hidden="1">'201_1'!$A:$C</definedName>
    <definedName name="Z_575DD556_2391_4DD2_B247_D76EB2E70299_.wvu.PrintTitles" localSheetId="7" hidden="1">'201_2'!$A:$C</definedName>
    <definedName name="Z_575DD556_2391_4DD2_B247_D76EB2E70299_.wvu.PrintTitles" localSheetId="8" hidden="1">'202_1'!$A:$C</definedName>
    <definedName name="Z_575DD556_2391_4DD2_B247_D76EB2E70299_.wvu.PrintTitles" localSheetId="9" hidden="1">'202_2'!$A:$C</definedName>
    <definedName name="Z_5FE79F59_D06C_47E9_A091_8A454305106D_.wvu.PrintArea" localSheetId="6" hidden="1">'201_1'!$A$2:$BA$47</definedName>
    <definedName name="Z_5FE79F59_D06C_47E9_A091_8A454305106D_.wvu.PrintArea" localSheetId="7" hidden="1">'201_2'!$A$2:$AO$47</definedName>
    <definedName name="Z_5FE79F59_D06C_47E9_A091_8A454305106D_.wvu.PrintArea" localSheetId="8" hidden="1">'202_1'!$A$2:$AK$47</definedName>
    <definedName name="Z_5FE79F59_D06C_47E9_A091_8A454305106D_.wvu.PrintArea" localSheetId="9" hidden="1">'202_2'!$A$2:$AK$47</definedName>
    <definedName name="Z_5FE79F59_D06C_47E9_A091_8A454305106D_.wvu.PrintTitles" localSheetId="6" hidden="1">'201_1'!$A:$C</definedName>
    <definedName name="Z_5FE79F59_D06C_47E9_A091_8A454305106D_.wvu.PrintTitles" localSheetId="7" hidden="1">'201_2'!$A:$C</definedName>
    <definedName name="Z_5FE79F59_D06C_47E9_A091_8A454305106D_.wvu.PrintTitles" localSheetId="8" hidden="1">'202_1'!$A:$C</definedName>
    <definedName name="Z_5FE79F59_D06C_47E9_A091_8A454305106D_.wvu.PrintTitles" localSheetId="9" hidden="1">'202_2'!$A:$C</definedName>
    <definedName name="Z_6328EA24_1FA5_4B94_9ABC_245F045AD520_.wvu.PrintArea" localSheetId="6" hidden="1">'201_1'!$A$2:$AU$32</definedName>
    <definedName name="Z_6328EA24_1FA5_4B94_9ABC_245F045AD520_.wvu.PrintArea" localSheetId="7" hidden="1">'201_2'!$A$2:$AU$32</definedName>
    <definedName name="Z_6328EA24_1FA5_4B94_9ABC_245F045AD520_.wvu.PrintArea" localSheetId="8" hidden="1">'202_1'!$A$2:$AU$32</definedName>
    <definedName name="Z_6328EA24_1FA5_4B94_9ABC_245F045AD520_.wvu.PrintArea" localSheetId="9" hidden="1">'202_2'!$A$2:$AU$32</definedName>
    <definedName name="Z_6328EA24_1FA5_4B94_9ABC_245F045AD520_.wvu.PrintTitles" localSheetId="6" hidden="1">'201_1'!$A:$C</definedName>
    <definedName name="Z_6328EA24_1FA5_4B94_9ABC_245F045AD520_.wvu.PrintTitles" localSheetId="7" hidden="1">'201_2'!$A:$C</definedName>
    <definedName name="Z_6328EA24_1FA5_4B94_9ABC_245F045AD520_.wvu.PrintTitles" localSheetId="8" hidden="1">'202_1'!$A:$C</definedName>
    <definedName name="Z_6328EA24_1FA5_4B94_9ABC_245F045AD520_.wvu.PrintTitles" localSheetId="9" hidden="1">'202_2'!$A:$C</definedName>
    <definedName name="Z_63677729_B220_4674_B8DA_E23D188A7DD0_.wvu.PrintArea" localSheetId="6" hidden="1">'201_1'!$A$2:$BA$47</definedName>
    <definedName name="Z_63677729_B220_4674_B8DA_E23D188A7DD0_.wvu.PrintArea" localSheetId="7" hidden="1">'201_2'!$A$2:$AO$47</definedName>
    <definedName name="Z_63677729_B220_4674_B8DA_E23D188A7DD0_.wvu.PrintArea" localSheetId="8" hidden="1">'202_1'!$A$2:$AK$47</definedName>
    <definedName name="Z_63677729_B220_4674_B8DA_E23D188A7DD0_.wvu.PrintArea" localSheetId="9" hidden="1">'202_2'!$A$2:$AK$47</definedName>
    <definedName name="Z_63677729_B220_4674_B8DA_E23D188A7DD0_.wvu.PrintTitles" localSheetId="6" hidden="1">'201_1'!$A:$C</definedName>
    <definedName name="Z_63677729_B220_4674_B8DA_E23D188A7DD0_.wvu.PrintTitles" localSheetId="7" hidden="1">'201_2'!$A:$C</definedName>
    <definedName name="Z_63677729_B220_4674_B8DA_E23D188A7DD0_.wvu.PrintTitles" localSheetId="8" hidden="1">'202_1'!$A:$C</definedName>
    <definedName name="Z_63677729_B220_4674_B8DA_E23D188A7DD0_.wvu.PrintTitles" localSheetId="9" hidden="1">'202_2'!$A:$C</definedName>
    <definedName name="Z_639E5188_D90A_45C8_B0E7_531B3D055CC4_.wvu.PrintArea" localSheetId="6" hidden="1">'201_1'!$A$2:$BA$47</definedName>
    <definedName name="Z_639E5188_D90A_45C8_B0E7_531B3D055CC4_.wvu.PrintArea" localSheetId="7" hidden="1">'201_2'!$A$2:$AO$47</definedName>
    <definedName name="Z_639E5188_D90A_45C8_B0E7_531B3D055CC4_.wvu.PrintArea" localSheetId="8" hidden="1">'202_1'!$A$2:$AK$47</definedName>
    <definedName name="Z_639E5188_D90A_45C8_B0E7_531B3D055CC4_.wvu.PrintArea" localSheetId="9" hidden="1">'202_2'!$A$2:$AK$47</definedName>
    <definedName name="Z_639E5188_D90A_45C8_B0E7_531B3D055CC4_.wvu.PrintTitles" localSheetId="6" hidden="1">'201_1'!$A:$C</definedName>
    <definedName name="Z_639E5188_D90A_45C8_B0E7_531B3D055CC4_.wvu.PrintTitles" localSheetId="7" hidden="1">'201_2'!$A:$C</definedName>
    <definedName name="Z_639E5188_D90A_45C8_B0E7_531B3D055CC4_.wvu.PrintTitles" localSheetId="8" hidden="1">'202_1'!$A:$C</definedName>
    <definedName name="Z_639E5188_D90A_45C8_B0E7_531B3D055CC4_.wvu.PrintTitles" localSheetId="9" hidden="1">'202_2'!$A:$C</definedName>
    <definedName name="Z_6C8D603E_9A1B_49F4_AEFE_06707C7BCD53_.wvu.FilterData" localSheetId="5" hidden="1">Підсумки!$A$3:$N$52</definedName>
    <definedName name="Z_6C8D603E_9A1B_49F4_AEFE_06707C7BCD53_.wvu.PrintArea" localSheetId="6" hidden="1">'201_1'!$A$2:$BA$47</definedName>
    <definedName name="Z_6C8D603E_9A1B_49F4_AEFE_06707C7BCD53_.wvu.PrintArea" localSheetId="7" hidden="1">'201_2'!$A$2:$BA$47</definedName>
    <definedName name="Z_6C8D603E_9A1B_49F4_AEFE_06707C7BCD53_.wvu.PrintArea" localSheetId="8" hidden="1">'202_1'!$A$2:$AK$47</definedName>
    <definedName name="Z_6C8D603E_9A1B_49F4_AEFE_06707C7BCD53_.wvu.PrintArea" localSheetId="9" hidden="1">'202_2'!$A$2:$AK$47</definedName>
    <definedName name="Z_6C8D603E_9A1B_49F4_AEFE_06707C7BCD53_.wvu.PrintTitles" localSheetId="6" hidden="1">'201_1'!$A:$C</definedName>
    <definedName name="Z_6C8D603E_9A1B_49F4_AEFE_06707C7BCD53_.wvu.PrintTitles" localSheetId="7" hidden="1">'201_2'!$A:$C</definedName>
    <definedName name="Z_6C8D603E_9A1B_49F4_AEFE_06707C7BCD53_.wvu.PrintTitles" localSheetId="8" hidden="1">'202_1'!$A:$C</definedName>
    <definedName name="Z_6C8D603E_9A1B_49F4_AEFE_06707C7BCD53_.wvu.PrintTitles" localSheetId="9" hidden="1">'202_2'!$A:$C</definedName>
    <definedName name="Z_6C8D603E_9A1B_49F4_AEFE_06707C7BCD53_.wvu.Rows" localSheetId="8" hidden="1">'202_1'!$19:$21</definedName>
    <definedName name="Z_6FD4170C_FF34_4F29_9D4F_E51601E8E054_.wvu.PrintArea" localSheetId="6" hidden="1">'201_1'!$A$2:$AO$47</definedName>
    <definedName name="Z_6FD4170C_FF34_4F29_9D4F_E51601E8E054_.wvu.PrintArea" localSheetId="7" hidden="1">'201_2'!$A$2:$AW$47</definedName>
    <definedName name="Z_6FD4170C_FF34_4F29_9D4F_E51601E8E054_.wvu.PrintArea" localSheetId="8" hidden="1">'202_1'!$A$2:$AK$47</definedName>
    <definedName name="Z_6FD4170C_FF34_4F29_9D4F_E51601E8E054_.wvu.PrintArea" localSheetId="9" hidden="1">'202_2'!$A$2:$AK$47</definedName>
    <definedName name="Z_6FD4170C_FF34_4F29_9D4F_E51601E8E054_.wvu.PrintTitles" localSheetId="6" hidden="1">'201_1'!$A:$C</definedName>
    <definedName name="Z_6FD4170C_FF34_4F29_9D4F_E51601E8E054_.wvu.PrintTitles" localSheetId="7" hidden="1">'201_2'!$A:$C</definedName>
    <definedName name="Z_6FD4170C_FF34_4F29_9D4F_E51601E8E054_.wvu.PrintTitles" localSheetId="8" hidden="1">'202_1'!$A:$C</definedName>
    <definedName name="Z_6FD4170C_FF34_4F29_9D4F_E51601E8E054_.wvu.PrintTitles" localSheetId="9" hidden="1">'202_2'!$A:$C</definedName>
    <definedName name="Z_75769618_2852_4512_8EF1_DEA65DE197E1_.wvu.PrintArea" localSheetId="6" hidden="1">'201_1'!$A$2:$AO$47</definedName>
    <definedName name="Z_75769618_2852_4512_8EF1_DEA65DE197E1_.wvu.PrintArea" localSheetId="7" hidden="1">'201_2'!$A$2:$AO$47</definedName>
    <definedName name="Z_75769618_2852_4512_8EF1_DEA65DE197E1_.wvu.PrintArea" localSheetId="8" hidden="1">'202_1'!$A$2:$AK$47</definedName>
    <definedName name="Z_75769618_2852_4512_8EF1_DEA65DE197E1_.wvu.PrintArea" localSheetId="9" hidden="1">'202_2'!$A$2:$AK$47</definedName>
    <definedName name="Z_75769618_2852_4512_8EF1_DEA65DE197E1_.wvu.PrintTitles" localSheetId="6" hidden="1">'201_1'!$A:$C</definedName>
    <definedName name="Z_75769618_2852_4512_8EF1_DEA65DE197E1_.wvu.PrintTitles" localSheetId="7" hidden="1">'201_2'!$A:$C</definedName>
    <definedName name="Z_75769618_2852_4512_8EF1_DEA65DE197E1_.wvu.PrintTitles" localSheetId="8" hidden="1">'202_1'!$A:$C</definedName>
    <definedName name="Z_75769618_2852_4512_8EF1_DEA65DE197E1_.wvu.PrintTitles" localSheetId="9" hidden="1">'202_2'!$A:$C</definedName>
    <definedName name="Z_7828284E_5BC2_4532_AE4F_135B19275FE1_.wvu.PrintArea" localSheetId="6" hidden="1">'201_1'!$A$2:$AU$32</definedName>
    <definedName name="Z_7828284E_5BC2_4532_AE4F_135B19275FE1_.wvu.PrintArea" localSheetId="7" hidden="1">'201_2'!$A$2:$AU$32</definedName>
    <definedName name="Z_7828284E_5BC2_4532_AE4F_135B19275FE1_.wvu.PrintArea" localSheetId="8" hidden="1">'202_1'!$A$2:$AU$32</definedName>
    <definedName name="Z_7828284E_5BC2_4532_AE4F_135B19275FE1_.wvu.PrintArea" localSheetId="9" hidden="1">'202_2'!$A$2:$AU$32</definedName>
    <definedName name="Z_7828284E_5BC2_4532_AE4F_135B19275FE1_.wvu.PrintTitles" localSheetId="6" hidden="1">'201_1'!$A:$C</definedName>
    <definedName name="Z_7828284E_5BC2_4532_AE4F_135B19275FE1_.wvu.PrintTitles" localSheetId="7" hidden="1">'201_2'!$A:$C</definedName>
    <definedName name="Z_7828284E_5BC2_4532_AE4F_135B19275FE1_.wvu.PrintTitles" localSheetId="8" hidden="1">'202_1'!$A:$C</definedName>
    <definedName name="Z_7828284E_5BC2_4532_AE4F_135B19275FE1_.wvu.PrintTitles" localSheetId="9" hidden="1">'202_2'!$A:$C</definedName>
    <definedName name="Z_7DAD0CBB_837D_490E_8AD8_C7F6F6026BC2_.wvu.PrintArea" localSheetId="6" hidden="1">'201_1'!$A$2:$BA$47</definedName>
    <definedName name="Z_7DAD0CBB_837D_490E_8AD8_C7F6F6026BC2_.wvu.PrintArea" localSheetId="7" hidden="1">'201_2'!$A$2:$AO$47</definedName>
    <definedName name="Z_7DAD0CBB_837D_490E_8AD8_C7F6F6026BC2_.wvu.PrintArea" localSheetId="8" hidden="1">'202_1'!$A$2:$AK$47</definedName>
    <definedName name="Z_7DAD0CBB_837D_490E_8AD8_C7F6F6026BC2_.wvu.PrintArea" localSheetId="9" hidden="1">'202_2'!$A$2:$AK$47</definedName>
    <definedName name="Z_7DAD0CBB_837D_490E_8AD8_C7F6F6026BC2_.wvu.PrintTitles" localSheetId="6" hidden="1">'201_1'!$A:$C</definedName>
    <definedName name="Z_7DAD0CBB_837D_490E_8AD8_C7F6F6026BC2_.wvu.PrintTitles" localSheetId="7" hidden="1">'201_2'!$A:$C</definedName>
    <definedName name="Z_7DAD0CBB_837D_490E_8AD8_C7F6F6026BC2_.wvu.PrintTitles" localSheetId="8" hidden="1">'202_1'!$A:$C</definedName>
    <definedName name="Z_7DAD0CBB_837D_490E_8AD8_C7F6F6026BC2_.wvu.PrintTitles" localSheetId="9" hidden="1">'202_2'!$A:$C</definedName>
    <definedName name="Z_85387D8F_322B_4575_A31F_6C67D6D60B03_.wvu.PrintArea" localSheetId="6" hidden="1">'201_1'!$A$2:$AU$32</definedName>
    <definedName name="Z_85387D8F_322B_4575_A31F_6C67D6D60B03_.wvu.PrintArea" localSheetId="7" hidden="1">'201_2'!$A$2:$AU$32</definedName>
    <definedName name="Z_85387D8F_322B_4575_A31F_6C67D6D60B03_.wvu.PrintArea" localSheetId="8" hidden="1">'202_1'!$A$2:$AU$32</definedName>
    <definedName name="Z_85387D8F_322B_4575_A31F_6C67D6D60B03_.wvu.PrintArea" localSheetId="9" hidden="1">'202_2'!$A$2:$AU$32</definedName>
    <definedName name="Z_85387D8F_322B_4575_A31F_6C67D6D60B03_.wvu.PrintTitles" localSheetId="6" hidden="1">'201_1'!$A:$C</definedName>
    <definedName name="Z_85387D8F_322B_4575_A31F_6C67D6D60B03_.wvu.PrintTitles" localSheetId="7" hidden="1">'201_2'!$A:$C</definedName>
    <definedName name="Z_85387D8F_322B_4575_A31F_6C67D6D60B03_.wvu.PrintTitles" localSheetId="8" hidden="1">'202_1'!$A:$C</definedName>
    <definedName name="Z_85387D8F_322B_4575_A31F_6C67D6D60B03_.wvu.PrintTitles" localSheetId="9" hidden="1">'202_2'!$A:$C</definedName>
    <definedName name="Z_86E46D09_7AE0_4152_9FFC_C08D0784D8A7_.wvu.PrintArea" localSheetId="6" hidden="1">'201_1'!$A$2:$AU$32</definedName>
    <definedName name="Z_86E46D09_7AE0_4152_9FFC_C08D0784D8A7_.wvu.PrintArea" localSheetId="7" hidden="1">'201_2'!$A$2:$AU$32</definedName>
    <definedName name="Z_86E46D09_7AE0_4152_9FFC_C08D0784D8A7_.wvu.PrintArea" localSheetId="8" hidden="1">'202_1'!$A$2:$AU$32</definedName>
    <definedName name="Z_86E46D09_7AE0_4152_9FFC_C08D0784D8A7_.wvu.PrintArea" localSheetId="9" hidden="1">'202_2'!$A$2:$AU$32</definedName>
    <definedName name="Z_86E46D09_7AE0_4152_9FFC_C08D0784D8A7_.wvu.PrintTitles" localSheetId="6" hidden="1">'201_1'!$A:$C</definedName>
    <definedName name="Z_86E46D09_7AE0_4152_9FFC_C08D0784D8A7_.wvu.PrintTitles" localSheetId="7" hidden="1">'201_2'!$A:$C</definedName>
    <definedName name="Z_86E46D09_7AE0_4152_9FFC_C08D0784D8A7_.wvu.PrintTitles" localSheetId="8" hidden="1">'202_1'!$A:$C</definedName>
    <definedName name="Z_86E46D09_7AE0_4152_9FFC_C08D0784D8A7_.wvu.PrintTitles" localSheetId="9" hidden="1">'202_2'!$A:$C</definedName>
    <definedName name="Z_8DFD9D66_8B11_4E3E_B614_03CD90A02DAE_.wvu.PrintArea" localSheetId="6" hidden="1">'201_1'!$A$2:$AO$47</definedName>
    <definedName name="Z_8DFD9D66_8B11_4E3E_B614_03CD90A02DAE_.wvu.PrintArea" localSheetId="7" hidden="1">'201_2'!$A$2:$AO$47</definedName>
    <definedName name="Z_8DFD9D66_8B11_4E3E_B614_03CD90A02DAE_.wvu.PrintArea" localSheetId="8" hidden="1">'202_1'!$A$2:$AK$47</definedName>
    <definedName name="Z_8DFD9D66_8B11_4E3E_B614_03CD90A02DAE_.wvu.PrintArea" localSheetId="9" hidden="1">'202_2'!$A$2:$AK$47</definedName>
    <definedName name="Z_8DFD9D66_8B11_4E3E_B614_03CD90A02DAE_.wvu.PrintTitles" localSheetId="6" hidden="1">'201_1'!$A:$C</definedName>
    <definedName name="Z_8DFD9D66_8B11_4E3E_B614_03CD90A02DAE_.wvu.PrintTitles" localSheetId="7" hidden="1">'201_2'!$A:$C</definedName>
    <definedName name="Z_8DFD9D66_8B11_4E3E_B614_03CD90A02DAE_.wvu.PrintTitles" localSheetId="8" hidden="1">'202_1'!$A:$C</definedName>
    <definedName name="Z_8DFD9D66_8B11_4E3E_B614_03CD90A02DAE_.wvu.PrintTitles" localSheetId="9" hidden="1">'202_2'!$A:$C</definedName>
    <definedName name="Z_8DFD9D66_8B11_4E3E_B614_03CD90A02DAE_.wvu.Rows" localSheetId="6" hidden="1">'201_1'!$34:$34,'201_1'!$38:$38,'201_1'!$44:$44,'201_1'!$46:$46</definedName>
    <definedName name="Z_8DFD9D66_8B11_4E3E_B614_03CD90A02DAE_.wvu.Rows" localSheetId="7" hidden="1">'201_2'!$34:$34,'201_2'!$38:$38,'201_2'!$44:$44,'201_2'!$46:$46</definedName>
    <definedName name="Z_8DFD9D66_8B11_4E3E_B614_03CD90A02DAE_.wvu.Rows" localSheetId="8" hidden="1">'202_1'!$34:$34,'202_1'!$38:$38,'202_1'!$44:$44,'202_1'!$46:$46</definedName>
    <definedName name="Z_8DFD9D66_8B11_4E3E_B614_03CD90A02DAE_.wvu.Rows" localSheetId="9" hidden="1">'202_2'!$34:$34,'202_2'!$38:$38,'202_2'!$44:$44,'202_2'!$46:$46</definedName>
    <definedName name="Z_8FD84C4E_2C18_420F_8708_98FB7EED86F5_.wvu.PrintArea" localSheetId="6" hidden="1">'201_1'!$A$2:$BA$47</definedName>
    <definedName name="Z_8FD84C4E_2C18_420F_8708_98FB7EED86F5_.wvu.PrintArea" localSheetId="7" hidden="1">'201_2'!$A$2:$AO$47</definedName>
    <definedName name="Z_8FD84C4E_2C18_420F_8708_98FB7EED86F5_.wvu.PrintArea" localSheetId="8" hidden="1">'202_1'!$A$2:$AK$47</definedName>
    <definedName name="Z_8FD84C4E_2C18_420F_8708_98FB7EED86F5_.wvu.PrintArea" localSheetId="9" hidden="1">'202_2'!$A$2:$AK$47</definedName>
    <definedName name="Z_8FD84C4E_2C18_420F_8708_98FB7EED86F5_.wvu.PrintTitles" localSheetId="6" hidden="1">'201_1'!$A:$C</definedName>
    <definedName name="Z_8FD84C4E_2C18_420F_8708_98FB7EED86F5_.wvu.PrintTitles" localSheetId="7" hidden="1">'201_2'!$A:$C</definedName>
    <definedName name="Z_8FD84C4E_2C18_420F_8708_98FB7EED86F5_.wvu.PrintTitles" localSheetId="8" hidden="1">'202_1'!$A:$C</definedName>
    <definedName name="Z_8FD84C4E_2C18_420F_8708_98FB7EED86F5_.wvu.PrintTitles" localSheetId="9" hidden="1">'202_2'!$A:$C</definedName>
    <definedName name="Z_93F6C3DE_1F92_4632_8907_1A4A95278937_.wvu.PrintArea" localSheetId="6" hidden="1">'201_1'!$A$2:$AU$32</definedName>
    <definedName name="Z_93F6C3DE_1F92_4632_8907_1A4A95278937_.wvu.PrintArea" localSheetId="7" hidden="1">'201_2'!$A$2:$AU$32</definedName>
    <definedName name="Z_93F6C3DE_1F92_4632_8907_1A4A95278937_.wvu.PrintArea" localSheetId="8" hidden="1">'202_1'!$A$2:$AU$32</definedName>
    <definedName name="Z_93F6C3DE_1F92_4632_8907_1A4A95278937_.wvu.PrintArea" localSheetId="9" hidden="1">'202_2'!$A$2:$AU$32</definedName>
    <definedName name="Z_93F6C3DE_1F92_4632_8907_1A4A95278937_.wvu.PrintTitles" localSheetId="6" hidden="1">'201_1'!$A:$C</definedName>
    <definedName name="Z_93F6C3DE_1F92_4632_8907_1A4A95278937_.wvu.PrintTitles" localSheetId="7" hidden="1">'201_2'!$A:$C</definedName>
    <definedName name="Z_93F6C3DE_1F92_4632_8907_1A4A95278937_.wvu.PrintTitles" localSheetId="8" hidden="1">'202_1'!$A:$C</definedName>
    <definedName name="Z_93F6C3DE_1F92_4632_8907_1A4A95278937_.wvu.PrintTitles" localSheetId="9" hidden="1">'202_2'!$A:$C</definedName>
    <definedName name="Z_9441459E_E2AF_4712_941E_3718915AA278_.wvu.PrintArea" localSheetId="6" hidden="1">'201_1'!$A$2:$AU$32</definedName>
    <definedName name="Z_9441459E_E2AF_4712_941E_3718915AA278_.wvu.PrintArea" localSheetId="7" hidden="1">'201_2'!$A$2:$AU$32</definedName>
    <definedName name="Z_9441459E_E2AF_4712_941E_3718915AA278_.wvu.PrintArea" localSheetId="8" hidden="1">'202_1'!$A$2:$AU$32</definedName>
    <definedName name="Z_9441459E_E2AF_4712_941E_3718915AA278_.wvu.PrintArea" localSheetId="9" hidden="1">'202_2'!$A$2:$AU$32</definedName>
    <definedName name="Z_9441459E_E2AF_4712_941E_3718915AA278_.wvu.PrintTitles" localSheetId="6" hidden="1">'201_1'!$A:$C</definedName>
    <definedName name="Z_9441459E_E2AF_4712_941E_3718915AA278_.wvu.PrintTitles" localSheetId="7" hidden="1">'201_2'!$A:$C</definedName>
    <definedName name="Z_9441459E_E2AF_4712_941E_3718915AA278_.wvu.PrintTitles" localSheetId="8" hidden="1">'202_1'!$A:$C</definedName>
    <definedName name="Z_9441459E_E2AF_4712_941E_3718915AA278_.wvu.PrintTitles" localSheetId="9" hidden="1">'202_2'!$A:$C</definedName>
    <definedName name="Z_9581BC83_4638_4839_B4A7_A6430282DE49_.wvu.PrintArea" localSheetId="6" hidden="1">'201_1'!$A$1:$BC$47</definedName>
    <definedName name="Z_9581BC83_4638_4839_B4A7_A6430282DE49_.wvu.PrintArea" localSheetId="7" hidden="1">'201_2'!$A$2:$AO$47</definedName>
    <definedName name="Z_9581BC83_4638_4839_B4A7_A6430282DE49_.wvu.PrintArea" localSheetId="8" hidden="1">'202_1'!$A$1:$BC$47</definedName>
    <definedName name="Z_9581BC83_4638_4839_B4A7_A6430282DE49_.wvu.PrintArea" localSheetId="9" hidden="1">'202_2'!$A$1:$BC$47</definedName>
    <definedName name="Z_9581BC83_4638_4839_B4A7_A6430282DE49_.wvu.PrintTitles" localSheetId="6" hidden="1">'201_1'!$A:$C</definedName>
    <definedName name="Z_9581BC83_4638_4839_B4A7_A6430282DE49_.wvu.PrintTitles" localSheetId="7" hidden="1">'201_2'!$A:$C</definedName>
    <definedName name="Z_9581BC83_4638_4839_B4A7_A6430282DE49_.wvu.PrintTitles" localSheetId="8" hidden="1">'202_1'!$A:$C</definedName>
    <definedName name="Z_9581BC83_4638_4839_B4A7_A6430282DE49_.wvu.PrintTitles" localSheetId="9" hidden="1">'202_2'!$A:$C</definedName>
    <definedName name="Z_9581BC83_4638_4839_B4A7_A6430282DE49_.wvu.Rows" localSheetId="5" hidden="1">Підсумки!$15:$26</definedName>
    <definedName name="Z_96BFE75B_9E94_4DC9_803C_D5A288E717C0_.wvu.FilterData" localSheetId="5" hidden="1">Підсумки!$A$3:$N$52</definedName>
    <definedName name="Z_96BFE75B_9E94_4DC9_803C_D5A288E717C0_.wvu.PrintArea" localSheetId="6" hidden="1">'201_1'!$A$2:$BA$47</definedName>
    <definedName name="Z_96BFE75B_9E94_4DC9_803C_D5A288E717C0_.wvu.PrintArea" localSheetId="7" hidden="1">'201_2'!$A$2:$AO$47</definedName>
    <definedName name="Z_96BFE75B_9E94_4DC9_803C_D5A288E717C0_.wvu.PrintArea" localSheetId="8" hidden="1">'202_1'!$A$2:$AK$47</definedName>
    <definedName name="Z_96BFE75B_9E94_4DC9_803C_D5A288E717C0_.wvu.PrintArea" localSheetId="9" hidden="1">'202_2'!$A$2:$AK$47</definedName>
    <definedName name="Z_96BFE75B_9E94_4DC9_803C_D5A288E717C0_.wvu.PrintTitles" localSheetId="6" hidden="1">'201_1'!$A:$C</definedName>
    <definedName name="Z_96BFE75B_9E94_4DC9_803C_D5A288E717C0_.wvu.PrintTitles" localSheetId="7" hidden="1">'201_2'!$A:$C</definedName>
    <definedName name="Z_96BFE75B_9E94_4DC9_803C_D5A288E717C0_.wvu.PrintTitles" localSheetId="8" hidden="1">'202_1'!$A:$C</definedName>
    <definedName name="Z_96BFE75B_9E94_4DC9_803C_D5A288E717C0_.wvu.PrintTitles" localSheetId="9" hidden="1">'202_2'!$A:$C</definedName>
    <definedName name="Z_96BFE75B_9E94_4DC9_803C_D5A288E717C0_.wvu.Rows" localSheetId="5" hidden="1">Підсумки!$15:$26</definedName>
    <definedName name="Z_AAE6FF24_C1F0_4266_B899_2398D5DAFFD0_.wvu.PrintArea" localSheetId="6" hidden="1">'201_1'!$A$2:$AU$32</definedName>
    <definedName name="Z_AAE6FF24_C1F0_4266_B899_2398D5DAFFD0_.wvu.PrintArea" localSheetId="7" hidden="1">'201_2'!$A$2:$AU$32</definedName>
    <definedName name="Z_AAE6FF24_C1F0_4266_B899_2398D5DAFFD0_.wvu.PrintArea" localSheetId="8" hidden="1">'202_1'!$A$2:$AU$32</definedName>
    <definedName name="Z_AAE6FF24_C1F0_4266_B899_2398D5DAFFD0_.wvu.PrintArea" localSheetId="9" hidden="1">'202_2'!$A$2:$AU$32</definedName>
    <definedName name="Z_AAE6FF24_C1F0_4266_B899_2398D5DAFFD0_.wvu.PrintTitles" localSheetId="6" hidden="1">'201_1'!$A:$C</definedName>
    <definedName name="Z_AAE6FF24_C1F0_4266_B899_2398D5DAFFD0_.wvu.PrintTitles" localSheetId="7" hidden="1">'201_2'!$A:$C</definedName>
    <definedName name="Z_AAE6FF24_C1F0_4266_B899_2398D5DAFFD0_.wvu.PrintTitles" localSheetId="8" hidden="1">'202_1'!$A:$C</definedName>
    <definedName name="Z_AAE6FF24_C1F0_4266_B899_2398D5DAFFD0_.wvu.PrintTitles" localSheetId="9" hidden="1">'202_2'!$A:$C</definedName>
    <definedName name="Z_BA384526_2B52_499B_A6CB_A20D93F7D458_.wvu.PrintArea" localSheetId="6" hidden="1">'201_1'!$A$2:$AU$32</definedName>
    <definedName name="Z_BA384526_2B52_499B_A6CB_A20D93F7D458_.wvu.PrintArea" localSheetId="7" hidden="1">'201_2'!$A$2:$AU$32</definedName>
    <definedName name="Z_BA384526_2B52_499B_A6CB_A20D93F7D458_.wvu.PrintArea" localSheetId="8" hidden="1">'202_1'!$A$2:$AU$32</definedName>
    <definedName name="Z_BA384526_2B52_499B_A6CB_A20D93F7D458_.wvu.PrintArea" localSheetId="9" hidden="1">'202_2'!$A$2:$AU$32</definedName>
    <definedName name="Z_BA384526_2B52_499B_A6CB_A20D93F7D458_.wvu.PrintTitles" localSheetId="6" hidden="1">'201_1'!$A:$C</definedName>
    <definedName name="Z_BA384526_2B52_499B_A6CB_A20D93F7D458_.wvu.PrintTitles" localSheetId="7" hidden="1">'201_2'!$A:$C</definedName>
    <definedName name="Z_BA384526_2B52_499B_A6CB_A20D93F7D458_.wvu.PrintTitles" localSheetId="8" hidden="1">'202_1'!$A:$C</definedName>
    <definedName name="Z_BA384526_2B52_499B_A6CB_A20D93F7D458_.wvu.PrintTitles" localSheetId="9" hidden="1">'202_2'!$A:$C</definedName>
    <definedName name="Z_BE29CB45_C44C_4909_A8C9_0850A17CCE3A_.wvu.PrintArea" localSheetId="6" hidden="1">'201_1'!$A$2:$AU$32</definedName>
    <definedName name="Z_BE29CB45_C44C_4909_A8C9_0850A17CCE3A_.wvu.PrintArea" localSheetId="7" hidden="1">'201_2'!$A$2:$AU$32</definedName>
    <definedName name="Z_BE29CB45_C44C_4909_A8C9_0850A17CCE3A_.wvu.PrintArea" localSheetId="8" hidden="1">'202_1'!$A$2:$AU$32</definedName>
    <definedName name="Z_BE29CB45_C44C_4909_A8C9_0850A17CCE3A_.wvu.PrintArea" localSheetId="9" hidden="1">'202_2'!$A$2:$AU$32</definedName>
    <definedName name="Z_BE29CB45_C44C_4909_A8C9_0850A17CCE3A_.wvu.PrintTitles" localSheetId="6" hidden="1">'201_1'!$A:$C</definedName>
    <definedName name="Z_BE29CB45_C44C_4909_A8C9_0850A17CCE3A_.wvu.PrintTitles" localSheetId="7" hidden="1">'201_2'!$A:$C</definedName>
    <definedName name="Z_BE29CB45_C44C_4909_A8C9_0850A17CCE3A_.wvu.PrintTitles" localSheetId="8" hidden="1">'202_1'!$A:$C</definedName>
    <definedName name="Z_BE29CB45_C44C_4909_A8C9_0850A17CCE3A_.wvu.PrintTitles" localSheetId="9" hidden="1">'202_2'!$A:$C</definedName>
    <definedName name="Z_BFDDA753_D9FF_405A_BBB3_8EC16FDB9500_.wvu.PrintArea" localSheetId="6" hidden="1">'201_1'!$A$2:$AO$47</definedName>
    <definedName name="Z_BFDDA753_D9FF_405A_BBB3_8EC16FDB9500_.wvu.PrintArea" localSheetId="7" hidden="1">'201_2'!$A$2:$AO$47</definedName>
    <definedName name="Z_BFDDA753_D9FF_405A_BBB3_8EC16FDB9500_.wvu.PrintArea" localSheetId="8" hidden="1">'202_1'!$A$2:$AK$47</definedName>
    <definedName name="Z_BFDDA753_D9FF_405A_BBB3_8EC16FDB9500_.wvu.PrintArea" localSheetId="9" hidden="1">'202_2'!$A$2:$AK$47</definedName>
    <definedName name="Z_BFDDA753_D9FF_405A_BBB3_8EC16FDB9500_.wvu.PrintTitles" localSheetId="6" hidden="1">'201_1'!$A:$C</definedName>
    <definedName name="Z_BFDDA753_D9FF_405A_BBB3_8EC16FDB9500_.wvu.PrintTitles" localSheetId="7" hidden="1">'201_2'!$A:$C</definedName>
    <definedName name="Z_BFDDA753_D9FF_405A_BBB3_8EC16FDB9500_.wvu.PrintTitles" localSheetId="8" hidden="1">'202_1'!$A:$C</definedName>
    <definedName name="Z_BFDDA753_D9FF_405A_BBB3_8EC16FDB9500_.wvu.PrintTitles" localSheetId="9" hidden="1">'202_2'!$A:$C</definedName>
    <definedName name="Z_C2F30B35_D639_4BB4_A50F_41AB6A913442_.wvu.FilterData" localSheetId="5" hidden="1">Підсумки!$A$3:$N$52</definedName>
    <definedName name="Z_C2F30B35_D639_4BB4_A50F_41AB6A913442_.wvu.Rows" localSheetId="6" hidden="1">'201_1'!$21:$22</definedName>
    <definedName name="Z_C2F30B35_D639_4BB4_A50F_41AB6A913442_.wvu.Rows" localSheetId="8" hidden="1">'202_1'!$19:$21</definedName>
    <definedName name="Z_C5D960BD_C1A6_4228_A267_A87ADCF0AB55_.wvu.FilterData" localSheetId="5" hidden="1">Підсумки!$A$3:$N$52</definedName>
    <definedName name="Z_C5D960BD_C1A6_4228_A267_A87ADCF0AB55_.wvu.Rows" localSheetId="6" hidden="1">'201_1'!$21:$22</definedName>
    <definedName name="Z_C5D960BD_C1A6_4228_A267_A87ADCF0AB55_.wvu.Rows" localSheetId="8" hidden="1">'202_1'!$19:$21</definedName>
    <definedName name="Z_CCC0C40E_6D64_44D7_9C77_D75A2E2899A6_.wvu.PrintArea" localSheetId="6" hidden="1">'201_1'!$A$2:$AO$47</definedName>
    <definedName name="Z_CCC0C40E_6D64_44D7_9C77_D75A2E2899A6_.wvu.PrintArea" localSheetId="7" hidden="1">'201_2'!$A$2:$AO$47</definedName>
    <definedName name="Z_CCC0C40E_6D64_44D7_9C77_D75A2E2899A6_.wvu.PrintArea" localSheetId="8" hidden="1">'202_1'!$A$2:$AK$47</definedName>
    <definedName name="Z_CCC0C40E_6D64_44D7_9C77_D75A2E2899A6_.wvu.PrintArea" localSheetId="9" hidden="1">'202_2'!$A$2:$AK$47</definedName>
    <definedName name="Z_CCC0C40E_6D64_44D7_9C77_D75A2E2899A6_.wvu.PrintTitles" localSheetId="6" hidden="1">'201_1'!$A:$C</definedName>
    <definedName name="Z_CCC0C40E_6D64_44D7_9C77_D75A2E2899A6_.wvu.PrintTitles" localSheetId="7" hidden="1">'201_2'!$A:$C</definedName>
    <definedName name="Z_CCC0C40E_6D64_44D7_9C77_D75A2E2899A6_.wvu.PrintTitles" localSheetId="8" hidden="1">'202_1'!$A:$C</definedName>
    <definedName name="Z_CCC0C40E_6D64_44D7_9C77_D75A2E2899A6_.wvu.PrintTitles" localSheetId="9" hidden="1">'202_2'!$A:$C</definedName>
    <definedName name="Z_CCC0C40E_6D64_44D7_9C77_D75A2E2899A6_.wvu.Rows" localSheetId="6" hidden="1">'201_1'!$34:$34,'201_1'!$38:$38,'201_1'!$44:$44,'201_1'!$46:$46</definedName>
    <definedName name="Z_CCC0C40E_6D64_44D7_9C77_D75A2E2899A6_.wvu.Rows" localSheetId="7" hidden="1">'201_2'!$34:$34,'201_2'!$38:$38,'201_2'!$44:$44,'201_2'!$46:$46</definedName>
    <definedName name="Z_CCC0C40E_6D64_44D7_9C77_D75A2E2899A6_.wvu.Rows" localSheetId="8" hidden="1">'202_1'!$34:$34,'202_1'!$38:$38,'202_1'!$44:$44,'202_1'!$46:$46</definedName>
    <definedName name="Z_CCC0C40E_6D64_44D7_9C77_D75A2E2899A6_.wvu.Rows" localSheetId="9" hidden="1">'202_2'!$34:$34,'202_2'!$38:$38,'202_2'!$44:$44,'202_2'!$46:$46</definedName>
    <definedName name="Z_D36C8CE2_BD51_473C_907A_C6FC583FFDFD_.wvu.PrintArea" localSheetId="6" hidden="1">'201_1'!$A$2:$BA$47</definedName>
    <definedName name="Z_D36C8CE2_BD51_473C_907A_C6FC583FFDFD_.wvu.PrintArea" localSheetId="7" hidden="1">'201_2'!$A$2:$AO$47</definedName>
    <definedName name="Z_D36C8CE2_BD51_473C_907A_C6FC583FFDFD_.wvu.PrintArea" localSheetId="8" hidden="1">'202_1'!$A$2:$AK$47</definedName>
    <definedName name="Z_D36C8CE2_BD51_473C_907A_C6FC583FFDFD_.wvu.PrintArea" localSheetId="9" hidden="1">'202_2'!$A$2:$AK$47</definedName>
    <definedName name="Z_D36C8CE2_BD51_473C_907A_C6FC583FFDFD_.wvu.PrintTitles" localSheetId="6" hidden="1">'201_1'!$A:$C</definedName>
    <definedName name="Z_D36C8CE2_BD51_473C_907A_C6FC583FFDFD_.wvu.PrintTitles" localSheetId="7" hidden="1">'201_2'!$A:$C</definedName>
    <definedName name="Z_D36C8CE2_BD51_473C_907A_C6FC583FFDFD_.wvu.PrintTitles" localSheetId="8" hidden="1">'202_1'!$A:$C</definedName>
    <definedName name="Z_D36C8CE2_BD51_473C_907A_C6FC583FFDFD_.wvu.PrintTitles" localSheetId="9" hidden="1">'202_2'!$A:$C</definedName>
    <definedName name="Z_DB247C62_AD53_4E02_85BF_C5978A17182C_.wvu.PrintArea" localSheetId="6" hidden="1">'201_1'!$A$2:$AO$47</definedName>
    <definedName name="Z_DB247C62_AD53_4E02_85BF_C5978A17182C_.wvu.PrintArea" localSheetId="7" hidden="1">'201_2'!$A$2:$AO$47</definedName>
    <definedName name="Z_DB247C62_AD53_4E02_85BF_C5978A17182C_.wvu.PrintArea" localSheetId="8" hidden="1">'202_1'!$A$2:$AK$47</definedName>
    <definedName name="Z_DB247C62_AD53_4E02_85BF_C5978A17182C_.wvu.PrintArea" localSheetId="9" hidden="1">'202_2'!$A$2:$AK$47</definedName>
    <definedName name="Z_DB247C62_AD53_4E02_85BF_C5978A17182C_.wvu.PrintTitles" localSheetId="6" hidden="1">'201_1'!$A:$C</definedName>
    <definedName name="Z_DB247C62_AD53_4E02_85BF_C5978A17182C_.wvu.PrintTitles" localSheetId="7" hidden="1">'201_2'!$A:$C</definedName>
    <definedName name="Z_DB247C62_AD53_4E02_85BF_C5978A17182C_.wvu.PrintTitles" localSheetId="8" hidden="1">'202_1'!$A:$C</definedName>
    <definedName name="Z_DB247C62_AD53_4E02_85BF_C5978A17182C_.wvu.PrintTitles" localSheetId="9" hidden="1">'202_2'!$A:$C</definedName>
    <definedName name="Z_DB247C62_AD53_4E02_85BF_C5978A17182C_.wvu.Rows" localSheetId="6" hidden="1">'201_1'!$34:$34,'201_1'!$38:$38,'201_1'!$44:$44,'201_1'!$46:$46</definedName>
    <definedName name="Z_DB247C62_AD53_4E02_85BF_C5978A17182C_.wvu.Rows" localSheetId="7" hidden="1">'201_2'!$34:$34,'201_2'!$38:$38,'201_2'!$44:$44,'201_2'!$46:$46</definedName>
    <definedName name="Z_DB247C62_AD53_4E02_85BF_C5978A17182C_.wvu.Rows" localSheetId="8" hidden="1">'202_1'!$34:$34,'202_1'!$38:$38,'202_1'!$44:$44,'202_1'!$46:$46</definedName>
    <definedName name="Z_DB247C62_AD53_4E02_85BF_C5978A17182C_.wvu.Rows" localSheetId="9" hidden="1">'202_2'!$34:$34,'202_2'!$38:$38,'202_2'!$44:$44,'202_2'!$46:$46</definedName>
    <definedName name="Z_DC418718_8A23_11D8_9B08_00605205386C_.wvu.PrintArea" localSheetId="6" hidden="1">'201_1'!$A$2:$AU$32</definedName>
    <definedName name="Z_DC418718_8A23_11D8_9B08_00605205386C_.wvu.PrintArea" localSheetId="7" hidden="1">'201_2'!$A$2:$AU$32</definedName>
    <definedName name="Z_DC418718_8A23_11D8_9B08_00605205386C_.wvu.PrintArea" localSheetId="8" hidden="1">'202_1'!$A$2:$AU$32</definedName>
    <definedName name="Z_DC418718_8A23_11D8_9B08_00605205386C_.wvu.PrintArea" localSheetId="9" hidden="1">'202_2'!$A$2:$AU$32</definedName>
    <definedName name="Z_DC418718_8A23_11D8_9B08_00605205386C_.wvu.PrintTitles" localSheetId="6" hidden="1">'201_1'!$A:$C</definedName>
    <definedName name="Z_DC418718_8A23_11D8_9B08_00605205386C_.wvu.PrintTitles" localSheetId="7" hidden="1">'201_2'!$A:$C</definedName>
    <definedName name="Z_DC418718_8A23_11D8_9B08_00605205386C_.wvu.PrintTitles" localSheetId="8" hidden="1">'202_1'!$A:$C</definedName>
    <definedName name="Z_DC418718_8A23_11D8_9B08_00605205386C_.wvu.PrintTitles" localSheetId="9" hidden="1">'202_2'!$A:$C</definedName>
    <definedName name="Z_DD783D5A_D326_44F8_82C1_529ADF80E68D_.wvu.PrintArea" localSheetId="6" hidden="1">'201_1'!$A$2:$BA$47</definedName>
    <definedName name="Z_DD783D5A_D326_44F8_82C1_529ADF80E68D_.wvu.PrintArea" localSheetId="7" hidden="1">'201_2'!$A$2:$AO$47</definedName>
    <definedName name="Z_DD783D5A_D326_44F8_82C1_529ADF80E68D_.wvu.PrintArea" localSheetId="8" hidden="1">'202_1'!$A$2:$AK$47</definedName>
    <definedName name="Z_DD783D5A_D326_44F8_82C1_529ADF80E68D_.wvu.PrintArea" localSheetId="9" hidden="1">'202_2'!$A$2:$AK$47</definedName>
    <definedName name="Z_DD783D5A_D326_44F8_82C1_529ADF80E68D_.wvu.PrintTitles" localSheetId="6" hidden="1">'201_1'!$A:$C</definedName>
    <definedName name="Z_DD783D5A_D326_44F8_82C1_529ADF80E68D_.wvu.PrintTitles" localSheetId="7" hidden="1">'201_2'!$A:$C</definedName>
    <definedName name="Z_DD783D5A_D326_44F8_82C1_529ADF80E68D_.wvu.PrintTitles" localSheetId="8" hidden="1">'202_1'!$A:$C</definedName>
    <definedName name="Z_DD783D5A_D326_44F8_82C1_529ADF80E68D_.wvu.PrintTitles" localSheetId="9" hidden="1">'202_2'!$A:$C</definedName>
    <definedName name="Z_E3076869_5D4E_4B4E_B56C_23BD0053E0A2_.wvu.FilterData" localSheetId="5" hidden="1">Підсумки!$A$3:$N$52</definedName>
    <definedName name="Z_E3076869_5D4E_4B4E_B56C_23BD0053E0A2_.wvu.PrintArea" localSheetId="6" hidden="1">'201_1'!$A$2:$BA$47</definedName>
    <definedName name="Z_E3076869_5D4E_4B4E_B56C_23BD0053E0A2_.wvu.PrintArea" localSheetId="7" hidden="1">'201_2'!$A$2:$BA$47</definedName>
    <definedName name="Z_E3076869_5D4E_4B4E_B56C_23BD0053E0A2_.wvu.PrintArea" localSheetId="8" hidden="1">'202_1'!$A$2:$AK$47</definedName>
    <definedName name="Z_E3076869_5D4E_4B4E_B56C_23BD0053E0A2_.wvu.PrintArea" localSheetId="9" hidden="1">'202_2'!$A$2:$AK$47</definedName>
    <definedName name="Z_E3076869_5D4E_4B4E_B56C_23BD0053E0A2_.wvu.PrintTitles" localSheetId="6" hidden="1">'201_1'!$A:$C</definedName>
    <definedName name="Z_E3076869_5D4E_4B4E_B56C_23BD0053E0A2_.wvu.PrintTitles" localSheetId="7" hidden="1">'201_2'!$A:$C</definedName>
    <definedName name="Z_E3076869_5D4E_4B4E_B56C_23BD0053E0A2_.wvu.PrintTitles" localSheetId="8" hidden="1">'202_1'!$A:$C</definedName>
    <definedName name="Z_E3076869_5D4E_4B4E_B56C_23BD0053E0A2_.wvu.PrintTitles" localSheetId="9" hidden="1">'202_2'!$A:$C</definedName>
    <definedName name="Z_E3076869_5D4E_4B4E_B56C_23BD0053E0A2_.wvu.Rows" localSheetId="8" hidden="1">'202_1'!$19:$21</definedName>
    <definedName name="Z_F192F399_4534_420C_ACF1_6D68A82354D2_.wvu.FilterData" localSheetId="5" hidden="1">Підсумки!$A$3:$N$52</definedName>
    <definedName name="Z_F5BB156E_46BF_4970_8BDC_FACCC2530DB4_.wvu.PrintArea" localSheetId="6" hidden="1">'201_1'!$A$2:$AO$47</definedName>
    <definedName name="Z_F5BB156E_46BF_4970_8BDC_FACCC2530DB4_.wvu.PrintArea" localSheetId="7" hidden="1">'201_2'!$A$2:$AO$47</definedName>
    <definedName name="Z_F5BB156E_46BF_4970_8BDC_FACCC2530DB4_.wvu.PrintArea" localSheetId="8" hidden="1">'202_1'!$A$2:$AK$47</definedName>
    <definedName name="Z_F5BB156E_46BF_4970_8BDC_FACCC2530DB4_.wvu.PrintArea" localSheetId="9" hidden="1">'202_2'!$A$2:$AK$47</definedName>
    <definedName name="Z_F5BB156E_46BF_4970_8BDC_FACCC2530DB4_.wvu.PrintTitles" localSheetId="6" hidden="1">'201_1'!$A:$C</definedName>
    <definedName name="Z_F5BB156E_46BF_4970_8BDC_FACCC2530DB4_.wvu.PrintTitles" localSheetId="7" hidden="1">'201_2'!$A:$C</definedName>
    <definedName name="Z_F5BB156E_46BF_4970_8BDC_FACCC2530DB4_.wvu.PrintTitles" localSheetId="8" hidden="1">'202_1'!$A:$C</definedName>
    <definedName name="Z_F5BB156E_46BF_4970_8BDC_FACCC2530DB4_.wvu.PrintTitles" localSheetId="9" hidden="1">'202_2'!$A:$C</definedName>
    <definedName name="Z_F5BB156E_46BF_4970_8BDC_FACCC2530DB4_.wvu.Rows" localSheetId="6" hidden="1">'201_1'!$34:$34,'201_1'!$38:$38,'201_1'!$44:$44,'201_1'!$46:$46</definedName>
    <definedName name="Z_F5BB156E_46BF_4970_8BDC_FACCC2530DB4_.wvu.Rows" localSheetId="7" hidden="1">'201_2'!$34:$34,'201_2'!$38:$38,'201_2'!$44:$44,'201_2'!$46:$46</definedName>
    <definedName name="Z_F5BB156E_46BF_4970_8BDC_FACCC2530DB4_.wvu.Rows" localSheetId="8" hidden="1">'202_1'!$34:$34,'202_1'!$38:$38,'202_1'!$44:$44,'202_1'!$46:$46</definedName>
    <definedName name="Z_F5BB156E_46BF_4970_8BDC_FACCC2530DB4_.wvu.Rows" localSheetId="9" hidden="1">'202_2'!$34:$34,'202_2'!$38:$38,'202_2'!$44:$44,'202_2'!$46:$46</definedName>
    <definedName name="Z_F6031743_2EF4_4963_B0D7_9FFF72490A27_.wvu.PrintArea" localSheetId="6" hidden="1">'201_1'!$A$2:$AU$32</definedName>
    <definedName name="Z_F6031743_2EF4_4963_B0D7_9FFF72490A27_.wvu.PrintArea" localSheetId="7" hidden="1">'201_2'!$A$2:$AU$32</definedName>
    <definedName name="Z_F6031743_2EF4_4963_B0D7_9FFF72490A27_.wvu.PrintArea" localSheetId="8" hidden="1">'202_1'!$A$2:$AU$32</definedName>
    <definedName name="Z_F6031743_2EF4_4963_B0D7_9FFF72490A27_.wvu.PrintArea" localSheetId="9" hidden="1">'202_2'!$A$2:$AU$32</definedName>
    <definedName name="Z_F6031743_2EF4_4963_B0D7_9FFF72490A27_.wvu.PrintTitles" localSheetId="6" hidden="1">'201_1'!$A:$C</definedName>
    <definedName name="Z_F6031743_2EF4_4963_B0D7_9FFF72490A27_.wvu.PrintTitles" localSheetId="7" hidden="1">'201_2'!$A:$C</definedName>
    <definedName name="Z_F6031743_2EF4_4963_B0D7_9FFF72490A27_.wvu.PrintTitles" localSheetId="8" hidden="1">'202_1'!$A:$C</definedName>
    <definedName name="Z_F6031743_2EF4_4963_B0D7_9FFF72490A27_.wvu.PrintTitles" localSheetId="9" hidden="1">'202_2'!$A:$C</definedName>
    <definedName name="Підс">'201_1'!$S$32:$U$47</definedName>
    <definedName name="Підс1">'201_2'!$S$32:$U$47</definedName>
    <definedName name="Підс2">'202_1'!$S$32:$U$47</definedName>
    <definedName name="Підс3">'202_2'!$S$32:$U$48</definedName>
    <definedName name="Підс4">#REF!</definedName>
    <definedName name="Підс5">#REF!</definedName>
  </definedNames>
  <calcPr calcId="145621"/>
  <customWorkbookViews>
    <customWorkbookView name="Фісун Микола Тихонович - Personal View" guid="{C2F30B35-D639-4BB4-A50F-41AB6A913442}" mergeInterval="0" personalView="1" maximized="1" windowWidth="796" windowHeight="335" tabRatio="768" activeSheetId="6"/>
    <customWorkbookView name="Кулаковська Інесса Василівна - Personal View" guid="{134EDDCA-7309-47EE-BAAB-632C7B2A96A3}" mergeInterval="0" personalView="1" maximized="1" windowWidth="1148" windowHeight="635" tabRatio="768" activeSheetId="8"/>
    <customWorkbookView name="XTreme.ws - Личное представление" guid="{E3076869-5D4E-4B4E-B56C-23BD0053E0A2}" mergeInterval="0" personalView="1" maximized="1" windowWidth="1362" windowHeight="543" tabRatio="768" activeSheetId="8"/>
    <customWorkbookView name="мама - Личное представление" guid="{1C44C54F-C0A4-451D-B8A0-B8C17D7E284D}" mergeInterval="0" personalView="1" xWindow="50" yWindow="45" windowWidth="1259" windowHeight="500" tabRatio="843" activeSheetId="2" showComments="commIndAndComment"/>
    <customWorkbookView name="Тельнов Дмитро Євгенович - Personal View" guid="{1431BB82-382B-49E3-A435-36D988AC7FF6}" mergeInterval="0" personalView="1" maximized="1" windowWidth="1276" windowHeight="777" tabRatio="752" activeSheetId="7"/>
    <customWorkbookView name="Nikolenko - Personal View" guid="{52C4EB7E-D421-4F3C-9418-E2E13C53098F}" mergeInterval="0" personalView="1" maximized="1" windowWidth="1276" windowHeight="799" tabRatio="671" activeSheetId="13"/>
    <customWorkbookView name="nil - Личное представление" guid="{575DD556-2391-4DD2-B247-D76EB2E70299}" mergeInterval="0" personalView="1" maximized="1" windowWidth="1015" windowHeight="491" tabRatio="671" activeSheetId="11"/>
    <customWorkbookView name="nil - Personal View" guid="{0DACDB9F-1DED-4CA1-A223-ED8CF3AAE059}" mergeInterval="0" personalView="1" xWindow="16" yWindow="44" windowWidth="968" windowHeight="527" tabRatio="671" activeSheetId="11" showStatusbar="0"/>
    <customWorkbookView name="Медвідь Костянтин Андрійович - Personal View" guid="{54CA7618-6F98-4F47-B371-BA051FE75870}" mergeInterval="0" personalView="1" maximized="1" windowWidth="1020" windowHeight="543" tabRatio="768" activeSheetId="13"/>
    <customWorkbookView name="Нагорна Ірина Леонідівна - Личное представление" guid="{3EF0F3E9-9201-4028-86FF-6B06B2998A48}" mergeInterval="0" personalView="1" xWindow="-20" yWindow="32" windowWidth="987" windowHeight="475" tabRatio="752" activeSheetId="6"/>
    <customWorkbookView name="deathfuck - Личное представление" guid="{30318990-97FA-4B74-8A96-20B9CEE7B653}" mergeInterval="0" personalView="1" maximized="1" windowWidth="1356" windowHeight="596" tabRatio="671" activeSheetId="13"/>
    <customWorkbookView name="Ніколенко Світлана Григорівна - Личное представление" guid="{17400EAF-4B0B-49FE-8262-4A59DA70D10F}" mergeInterval="0" personalView="1" maximized="1" windowWidth="1020" windowHeight="543" tabRatio="768" activeSheetId="6"/>
    <customWorkbookView name="nika - Личное представление" guid="{D36C8CE2-BD51-473C-907A-C6FC583FFDFD}" mergeInterval="0" personalView="1" xWindow="-40" yWindow="58" windowWidth="968" windowHeight="457" tabRatio="824" activeSheetId="6"/>
    <customWorkbookView name="nika - Personal View" guid="{8FD84C4E-2C18-420F-8708-98FB7EED86F5}" mergeInterval="0" personalView="1" xWindow="9" yWindow="17" windowWidth="1031" windowHeight="551" tabRatio="824" activeSheetId="6" showComments="commIndAndComment"/>
    <customWorkbookView name="emma - Личное представление" guid="{BFDDA753-D9FF-405A-BBB3-8EC16FDB9500}" mergeInterval="0" personalView="1" maximized="1" windowWidth="989" windowHeight="595" tabRatio="671" activeSheetId="6"/>
    <customWorkbookView name="adk - Personal View" guid="{F5BB156E-46BF-4970-8BDC-FACCC2530DB4}" mergeInterval="0" personalView="1" maximized="1" windowWidth="843" windowHeight="543" tabRatio="671" activeSheetId="5"/>
    <customWorkbookView name="tigra - Personal View" guid="{8DFD9D66-8B11-4E3E-B614-03CD90A02DAE}" mergeInterval="0" personalView="1" maximized="1" windowWidth="1020" windowHeight="629" tabRatio="671" activeSheetId="10"/>
    <customWorkbookView name="slarisa - Personal View" guid="{BE29CB45-C44C-4909-A8C9-0850A17CCE3A}" mergeInterval="0" personalView="1" maximized="1" windowWidth="796" windowHeight="437" tabRatio="671" activeSheetId="5"/>
    <customWorkbookView name="veronique - Personal View" guid="{6EA0E7B6-C486-4B39-8128-16821F7A9C03}" mergeInterval="0" personalView="1" maximized="1" windowWidth="994" windowHeight="596" activeSheetId="7"/>
    <customWorkbookView name="2210103 - Personal View" guid="{2B1F19F5-DDBC-46F8-92CB-9A790CB7FD61}" mergeInterval="0" personalView="1" maximized="1" windowWidth="1020" windowHeight="633" tabRatio="671" activeSheetId="10"/>
    <customWorkbookView name="cash - Personal View" guid="{24E4B1B0-BD46-442E-9239-4999257F794B}" mergeInterval="0" personalView="1" maximized="1" xWindow="7" yWindow="28" windowWidth="796" windowHeight="574" activeSheetId="4"/>
    <customWorkbookView name="Batrak U. A. - Личное представление" guid="{DC418718-8A23-11D8-9B08-00605205386C}" mergeInterval="0" personalView="1" maximized="1" windowWidth="796" windowHeight="438" activeSheetId="3"/>
    <customWorkbookView name="pain - Personal View" guid="{7828284E-5BC2-4532-AE4F-135B19275FE1}" mergeInterval="0" personalView="1" maximized="1" windowWidth="1020" windowHeight="606" activeSheetId="4"/>
    <customWorkbookView name="pak - Personal View" guid="{6328EA24-1FA5-4B94-9ABC-245F045AD520}" mergeInterval="0" personalView="1" maximized="1" windowWidth="1020" windowHeight="629" activeSheetId="10"/>
    <customWorkbookView name="Decoy - Personal View" guid="{93F6C3DE-1F92-4632-8907-1A4A95278937}" mergeInterval="0" personalView="1" maximized="1" windowWidth="1020" windowHeight="607" activeSheetId="4"/>
    <customWorkbookView name="2210301 - Personal View" guid="{86E46D09-7AE0-4152-9FFC-C08D0784D8A7}" mergeInterval="0" personalView="1" maximized="1" windowWidth="1020" windowHeight="631" activeSheetId="8"/>
    <customWorkbookView name="Zorg - Personal View" guid="{F6031743-2EF4-4963-B0D7-9FFF72490A27}" mergeInterval="0" personalView="1" maximized="1" windowWidth="1020" windowHeight="606" activeSheetId="5"/>
    <customWorkbookView name="2010227 - Personal View" guid="{85387D8F-322B-4575-A31F-6C67D6D60B03}" mergeInterval="0" personalView="1" maximized="1" windowWidth="995" windowHeight="589" activeSheetId="5"/>
    <customWorkbookView name="980119 - Personal View" guid="{AAE6FF24-C1F0-4266-B899-2398D5DAFFD0}" mergeInterval="0" personalView="1" maximized="1" windowWidth="1020" windowHeight="605" activeSheetId="9"/>
    <customWorkbookView name="2410413 - Personal View" guid="{9441459E-E2AF-4712-941E-3718915AA278}" mergeInterval="0" personalView="1" maximized="1" windowWidth="1020" windowHeight="568" activeSheetId="10"/>
    <customWorkbookView name="tsybenko - Personal View" guid="{BA384526-2B52-499B-A6CB-A20D93F7D458}" mergeInterval="0" personalView="1" maximized="1" windowWidth="1020" windowHeight="576" activeSheetId="1"/>
    <customWorkbookView name="tigra - Личное представление" guid="{CCC0C40E-6D64-44D7-9C77-D75A2E2899A6}" mergeInterval="0" personalView="1" maximized="1" windowWidth="1020" windowHeight="629" tabRatio="671" activeSheetId="11"/>
    <customWorkbookView name="2510212 - Личное представление" guid="{DB247C62-AD53-4E02-85BF-C5978A17182C}" mergeInterval="0" personalView="1" maximized="1" windowWidth="1020" windowHeight="629" tabRatio="671" activeSheetId="8"/>
    <customWorkbookView name="davidoff - Personal View" guid="{6FD4170C-FF34-4F29-9D4F-E51601E8E054}" mergeInterval="0" personalView="1" xWindow="6" yWindow="39" windowWidth="1176" windowHeight="747" tabRatio="671" activeSheetId="5"/>
    <customWorkbookView name="tsybenko - Личное представление" guid="{75769618-2852-4512-8EF1-DEA65DE197E1}" mergeInterval="0" personalView="1" maximized="1" windowWidth="1020" windowHeight="631" tabRatio="671" activeSheetId="6"/>
    <customWorkbookView name="phisoon - Личное представление" guid="{1F0D860E-98B2-498A-824D-8FEF04055655}" mergeInterval="0" personalView="1" maximized="1" windowWidth="1020" windowHeight="605" tabRatio="671" activeSheetId="6"/>
    <customWorkbookView name="palmmute - Личное представление" guid="{639E5188-D90A-45C8-B0E7-531B3D055CC4}" mergeInterval="0" personalView="1" maximized="1" windowWidth="1020" windowHeight="629" tabRatio="671" activeSheetId="8"/>
    <customWorkbookView name="bag - Личное представление" guid="{4A4E10B3-98EA-434A-B904-9D953C49E914}" mergeInterval="0" personalView="1" maximized="1" windowWidth="909" windowHeight="523" tabRatio="671" activeSheetId="12"/>
    <customWorkbookView name="phisoon - Personal View" guid="{5FE79F59-D06C-47E9-A091-8A454305106D}" mergeInterval="0" personalView="1" maximized="1" windowWidth="1020" windowHeight="603" activeSheetId="6"/>
    <customWorkbookView name="alex - Личное представление" guid="{63677729-B220-4674-B8DA-E23D188A7DD0}" mergeInterval="0" personalView="1" maximized="1" windowWidth="938" windowHeight="435" activeSheetId="7"/>
    <customWorkbookView name="Євпак Д.В. - Personal View" guid="{DD783D5A-D326-44F8-82C1-529ADF80E68D}" mergeInterval="0" personalView="1" maximized="1" windowWidth="1276" windowHeight="799" activeSheetId="14"/>
    <customWorkbookView name="Irina - Personal View" guid="{7DAD0CBB-837D-490E-8AD8-C7F6F6026BC2}" mergeInterval="0" personalView="1" xWindow="-3" yWindow="32" windowWidth="1109" windowHeight="554" tabRatio="768" activeSheetId="13"/>
    <customWorkbookView name="User - Личное представление" guid="{9581BC83-4638-4839-B4A7-A6430282DE49}" mergeInterval="0" personalView="1" xWindow="165" yWindow="40" windowWidth="1003" windowHeight="486" tabRatio="671" activeSheetId="12"/>
    <customWorkbookView name="Нагорна Ірина Леонідівна - Personal View" guid="{96BFE75B-9E94-4DC9-803C-D5A288E717C0}" mergeInterval="0" personalView="1" maximized="1" windowWidth="1008" windowHeight="453" tabRatio="768" activeSheetId="6"/>
    <customWorkbookView name="Nikolenko - Личное представление" guid="{4BCF288A-A595-4C42-82E7-535EDC2AC415}" mergeInterval="0" personalView="1" maximized="1" windowWidth="1016" windowHeight="523" tabRatio="752" activeSheetId="13"/>
    <customWorkbookView name="Фисун Николай - Personal View" guid="{33A37079-C128-4ED3-AE01-CFA8F2347C5B}" mergeInterval="0" personalView="1" maximized="1" windowWidth="1115" windowHeight="397" tabRatio="768" activeSheetId="6"/>
    <customWorkbookView name="Давиденко Євген Олександрович - Personal View" guid="{6C8D603E-9A1B-49F4-AEFE-06707C7BCD53}" mergeInterval="0" personalView="1" maximized="1" windowWidth="1020" windowHeight="509" tabRatio="768" activeSheetId="10"/>
    <customWorkbookView name="Ніколенко Світлана Григорівна - Personal View" guid="{C5D960BD-C1A6-4228-A267-A87ADCF0AB55}" mergeInterval="0" personalView="1" xWindow="55" yWindow="103" windowWidth="899" windowHeight="490" tabRatio="768" activeSheetId="6"/>
  </customWorkbookViews>
</workbook>
</file>

<file path=xl/calcChain.xml><?xml version="1.0" encoding="utf-8"?>
<calcChain xmlns="http://schemas.openxmlformats.org/spreadsheetml/2006/main">
  <c r="AR9" i="9" l="1"/>
  <c r="AW14" i="7" l="1"/>
  <c r="AR14" i="7"/>
  <c r="AW12" i="7" l="1"/>
  <c r="AR12" i="7"/>
  <c r="K13" i="6" l="1"/>
  <c r="K4" i="6"/>
  <c r="AR15" i="9" l="1"/>
  <c r="AW17" i="9" l="1"/>
  <c r="AW16" i="9"/>
  <c r="AM16" i="9"/>
  <c r="AM15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AM19" i="7"/>
  <c r="AR16" i="7"/>
  <c r="AM16" i="7"/>
  <c r="AW15" i="7"/>
  <c r="AR15" i="7"/>
  <c r="AM15" i="7"/>
  <c r="AM14" i="7"/>
  <c r="AW13" i="7"/>
  <c r="AR13" i="7"/>
  <c r="AM13" i="7"/>
  <c r="AR9" i="7"/>
  <c r="AM9" i="7"/>
  <c r="AR8" i="7"/>
  <c r="AM8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F30" i="6" l="1"/>
  <c r="K30" i="6" s="1"/>
  <c r="F31" i="6"/>
  <c r="K31" i="6" s="1"/>
  <c r="F32" i="6"/>
  <c r="K32" i="6" s="1"/>
  <c r="F33" i="6"/>
  <c r="K33" i="6" s="1"/>
  <c r="F34" i="6"/>
  <c r="K34" i="6" s="1"/>
  <c r="F35" i="6"/>
  <c r="K35" i="6" s="1"/>
  <c r="F36" i="6"/>
  <c r="K36" i="6" s="1"/>
  <c r="F37" i="6"/>
  <c r="K37" i="6" s="1"/>
  <c r="F38" i="6"/>
  <c r="K38" i="6" s="1"/>
  <c r="K39" i="6"/>
  <c r="F40" i="6"/>
  <c r="K40" i="6" s="1"/>
  <c r="F41" i="6"/>
  <c r="K41" i="6" s="1"/>
  <c r="F42" i="6"/>
  <c r="K42" i="6" s="1"/>
  <c r="F43" i="6"/>
  <c r="K43" i="6" s="1"/>
  <c r="K44" i="6"/>
  <c r="F45" i="6"/>
  <c r="K45" i="6" s="1"/>
  <c r="F46" i="6"/>
  <c r="K46" i="6" s="1"/>
  <c r="F47" i="6"/>
  <c r="K47" i="6" s="1"/>
  <c r="F48" i="6"/>
  <c r="K48" i="6" s="1"/>
  <c r="F49" i="6"/>
  <c r="K49" i="6" s="1"/>
  <c r="F29" i="6"/>
  <c r="K29" i="6" s="1"/>
  <c r="F28" i="6"/>
  <c r="K28" i="6" s="1"/>
  <c r="F26" i="6"/>
  <c r="F15" i="6"/>
  <c r="K15" i="6" s="1"/>
  <c r="F16" i="6"/>
  <c r="K16" i="6" s="1"/>
  <c r="F17" i="6"/>
  <c r="K17" i="6" s="1"/>
  <c r="F18" i="6"/>
  <c r="K18" i="6" s="1"/>
  <c r="F19" i="6"/>
  <c r="K19" i="6" s="1"/>
  <c r="F20" i="6"/>
  <c r="K20" i="6" s="1"/>
  <c r="F21" i="6"/>
  <c r="K21" i="6" s="1"/>
  <c r="F22" i="6"/>
  <c r="K22" i="6" s="1"/>
  <c r="F23" i="6"/>
  <c r="K23" i="6" s="1"/>
  <c r="F24" i="6"/>
  <c r="K24" i="6" s="1"/>
  <c r="F25" i="6"/>
  <c r="K25" i="6" s="1"/>
  <c r="F14" i="6"/>
  <c r="K14" i="6" s="1"/>
  <c r="F5" i="6"/>
  <c r="K5" i="6" s="1"/>
  <c r="F6" i="6"/>
  <c r="K6" i="6" s="1"/>
  <c r="F7" i="6"/>
  <c r="K7" i="6" s="1"/>
  <c r="F8" i="6"/>
  <c r="K8" i="6" s="1"/>
  <c r="F9" i="6"/>
  <c r="K9" i="6" s="1"/>
  <c r="F10" i="6"/>
  <c r="K10" i="6" s="1"/>
  <c r="F11" i="6"/>
  <c r="K11" i="6" s="1"/>
  <c r="F12" i="6"/>
  <c r="K12" i="6" s="1"/>
  <c r="F3" i="6"/>
  <c r="K3" i="6" s="1"/>
  <c r="O24" i="7" l="1"/>
  <c r="AF22" i="9" l="1"/>
  <c r="V22" i="9"/>
  <c r="AF21" i="9"/>
  <c r="V21" i="9"/>
  <c r="AF20" i="9"/>
  <c r="V20" i="9"/>
  <c r="AF19" i="9"/>
  <c r="V19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O23" i="9" l="1"/>
  <c r="AM15" i="8" l="1"/>
  <c r="D22" i="8" l="1"/>
  <c r="E16" i="8"/>
  <c r="Q31" i="8" l="1"/>
  <c r="P31" i="8"/>
  <c r="O31" i="8"/>
  <c r="N31" i="8"/>
  <c r="M31" i="8"/>
  <c r="L31" i="8"/>
  <c r="K31" i="8"/>
  <c r="J31" i="8"/>
  <c r="I31" i="8"/>
  <c r="H31" i="8"/>
  <c r="G31" i="8"/>
  <c r="C15" i="6" l="1"/>
  <c r="G36" i="2" l="1"/>
  <c r="K30" i="8" l="1"/>
  <c r="R7" i="8"/>
  <c r="Z7" i="8" s="1"/>
  <c r="AG7" i="8" s="1"/>
  <c r="AN7" i="8" s="1"/>
  <c r="AU7" i="8" s="1"/>
  <c r="BB7" i="8" s="1"/>
  <c r="P7" i="8"/>
  <c r="W7" i="8" s="1"/>
  <c r="AD7" i="8" s="1"/>
  <c r="AK7" i="8" s="1"/>
  <c r="AS7" i="8" s="1"/>
  <c r="AZ7" i="8" s="1"/>
  <c r="M7" i="8"/>
  <c r="T7" i="8" s="1"/>
  <c r="AB7" i="8" s="1"/>
  <c r="AI7" i="8" s="1"/>
  <c r="AP7" i="8" s="1"/>
  <c r="AX7" i="8" s="1"/>
  <c r="D47" i="8" l="1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D41" i="8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3" i="1"/>
  <c r="D52" i="1"/>
  <c r="E52" i="1"/>
  <c r="F52" i="1"/>
  <c r="G52" i="1"/>
  <c r="H52" i="1"/>
  <c r="D27" i="1"/>
  <c r="E27" i="1"/>
  <c r="F27" i="1"/>
  <c r="G27" i="1"/>
  <c r="H27" i="1"/>
  <c r="C40" i="6" l="1"/>
  <c r="B41" i="1" s="1"/>
  <c r="C41" i="6"/>
  <c r="B42" i="1" s="1"/>
  <c r="C42" i="6"/>
  <c r="B43" i="1" s="1"/>
  <c r="C43" i="6"/>
  <c r="B44" i="1" s="1"/>
  <c r="C44" i="6"/>
  <c r="B45" i="1" s="1"/>
  <c r="C45" i="6"/>
  <c r="B46" i="1" s="1"/>
  <c r="C46" i="6"/>
  <c r="B47" i="1" s="1"/>
  <c r="C47" i="6"/>
  <c r="B48" i="1" s="1"/>
  <c r="C48" i="6"/>
  <c r="B49" i="1" s="1"/>
  <c r="C49" i="6"/>
  <c r="B50" i="1" s="1"/>
  <c r="C29" i="6"/>
  <c r="B30" i="1" s="1"/>
  <c r="C30" i="6"/>
  <c r="B31" i="1" s="1"/>
  <c r="C31" i="6"/>
  <c r="B32" i="1" s="1"/>
  <c r="C32" i="6"/>
  <c r="B33" i="1" s="1"/>
  <c r="C33" i="6"/>
  <c r="B34" i="1" s="1"/>
  <c r="C34" i="6"/>
  <c r="B35" i="1" s="1"/>
  <c r="C35" i="6"/>
  <c r="B36" i="1" s="1"/>
  <c r="C36" i="6"/>
  <c r="B37" i="1" s="1"/>
  <c r="C37" i="6"/>
  <c r="B38" i="1" s="1"/>
  <c r="C38" i="6"/>
  <c r="B39" i="1" s="1"/>
  <c r="C26" i="6"/>
  <c r="C25" i="6"/>
  <c r="B25" i="1" s="1"/>
  <c r="C24" i="6"/>
  <c r="B24" i="1" s="1"/>
  <c r="C23" i="6"/>
  <c r="B23" i="1" s="1"/>
  <c r="C16" i="6"/>
  <c r="B16" i="1" s="1"/>
  <c r="C17" i="6"/>
  <c r="B17" i="1" s="1"/>
  <c r="C18" i="6"/>
  <c r="B18" i="1" s="1"/>
  <c r="C19" i="6"/>
  <c r="B19" i="1" s="1"/>
  <c r="C20" i="6"/>
  <c r="B20" i="1" s="1"/>
  <c r="C21" i="6"/>
  <c r="B21" i="1" s="1"/>
  <c r="C22" i="6"/>
  <c r="B22" i="1" s="1"/>
  <c r="B15" i="1"/>
  <c r="C4" i="6"/>
  <c r="B4" i="1" s="1"/>
  <c r="C5" i="6"/>
  <c r="B5" i="1" s="1"/>
  <c r="C6" i="6"/>
  <c r="B6" i="1" s="1"/>
  <c r="C7" i="6"/>
  <c r="B7" i="1" s="1"/>
  <c r="C8" i="6"/>
  <c r="B8" i="1" s="1"/>
  <c r="C9" i="6"/>
  <c r="B9" i="1" s="1"/>
  <c r="C10" i="6"/>
  <c r="B10" i="1" s="1"/>
  <c r="C11" i="6"/>
  <c r="B11" i="1" s="1"/>
  <c r="C12" i="6"/>
  <c r="B12" i="1" s="1"/>
  <c r="C13" i="6"/>
  <c r="B13" i="1" s="1"/>
  <c r="C14" i="6"/>
  <c r="B14" i="1" s="1"/>
  <c r="V20" i="10"/>
  <c r="M7" i="10" l="1"/>
  <c r="P7" i="10"/>
  <c r="R7" i="10"/>
  <c r="T7" i="10"/>
  <c r="W7" i="10"/>
  <c r="Z7" i="10"/>
  <c r="AB7" i="10"/>
  <c r="AD7" i="10"/>
  <c r="AG7" i="10"/>
  <c r="AI7" i="10"/>
  <c r="AK7" i="10"/>
  <c r="AN7" i="10"/>
  <c r="AP7" i="10"/>
  <c r="AS7" i="10"/>
  <c r="AU7" i="10"/>
  <c r="BB7" i="10" s="1"/>
  <c r="AX7" i="10"/>
  <c r="AZ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AF20" i="10"/>
  <c r="D20" i="10" s="1"/>
  <c r="E21" i="10"/>
  <c r="V21" i="10"/>
  <c r="AF21" i="10"/>
  <c r="V22" i="10"/>
  <c r="AF22" i="10"/>
  <c r="O23" i="10"/>
  <c r="Y23" i="10"/>
  <c r="AM23" i="10"/>
  <c r="AR23" i="10"/>
  <c r="AW23" i="10"/>
  <c r="C41" i="10"/>
  <c r="D41" i="10"/>
  <c r="T33" i="10" s="1"/>
  <c r="E41" i="10"/>
  <c r="T34" i="10" s="1"/>
  <c r="F41" i="10"/>
  <c r="T35" i="10" s="1"/>
  <c r="G41" i="10"/>
  <c r="T36" i="10" s="1"/>
  <c r="H41" i="10"/>
  <c r="T37" i="10" s="1"/>
  <c r="I41" i="10"/>
  <c r="T38" i="10" s="1"/>
  <c r="J41" i="10"/>
  <c r="T39" i="10" s="1"/>
  <c r="K41" i="10"/>
  <c r="T40" i="10" s="1"/>
  <c r="V15" i="10" s="1"/>
  <c r="L41" i="10"/>
  <c r="T41" i="10" s="1"/>
  <c r="V16" i="10" s="1"/>
  <c r="M41" i="10"/>
  <c r="T42" i="10" s="1"/>
  <c r="N41" i="10"/>
  <c r="T43" i="10" s="1"/>
  <c r="O41" i="10"/>
  <c r="T44" i="10" s="1"/>
  <c r="V19" i="10" s="1"/>
  <c r="P41" i="10"/>
  <c r="T45" i="10" s="1"/>
  <c r="Q41" i="10"/>
  <c r="T46" i="10" s="1"/>
  <c r="R41" i="10"/>
  <c r="C47" i="10"/>
  <c r="D47" i="10"/>
  <c r="U33" i="10" s="1"/>
  <c r="E47" i="10"/>
  <c r="U34" i="10" s="1"/>
  <c r="F47" i="10"/>
  <c r="U35" i="10" s="1"/>
  <c r="G47" i="10"/>
  <c r="U36" i="10" s="1"/>
  <c r="H47" i="10"/>
  <c r="U37" i="10" s="1"/>
  <c r="I47" i="10"/>
  <c r="U38" i="10" s="1"/>
  <c r="J47" i="10"/>
  <c r="U39" i="10" s="1"/>
  <c r="K47" i="10"/>
  <c r="U40" i="10" s="1"/>
  <c r="AF15" i="10" s="1"/>
  <c r="L47" i="10"/>
  <c r="U41" i="10" s="1"/>
  <c r="M47" i="10"/>
  <c r="U42" i="10" s="1"/>
  <c r="N47" i="10"/>
  <c r="U43" i="10" s="1"/>
  <c r="AF18" i="10" s="1"/>
  <c r="O47" i="10"/>
  <c r="U44" i="10" s="1"/>
  <c r="AF19" i="10" s="1"/>
  <c r="P47" i="10"/>
  <c r="U45" i="10" s="1"/>
  <c r="Q47" i="10"/>
  <c r="U46" i="10" s="1"/>
  <c r="R47" i="10"/>
  <c r="U47" i="10" s="1"/>
  <c r="T47" i="10"/>
  <c r="M7" i="9"/>
  <c r="T7" i="9" s="1"/>
  <c r="AB7" i="9" s="1"/>
  <c r="AI7" i="9" s="1"/>
  <c r="AP7" i="9" s="1"/>
  <c r="P7" i="9"/>
  <c r="W7" i="9" s="1"/>
  <c r="AD7" i="9" s="1"/>
  <c r="AK7" i="9" s="1"/>
  <c r="AS7" i="9" s="1"/>
  <c r="AX7" i="9" s="1"/>
  <c r="R7" i="9"/>
  <c r="Z7" i="9" s="1"/>
  <c r="AG7" i="9" s="1"/>
  <c r="AN7" i="9" s="1"/>
  <c r="AU7" i="9" s="1"/>
  <c r="BB7" i="9" s="1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D20" i="9"/>
  <c r="E21" i="9"/>
  <c r="E22" i="9"/>
  <c r="R23" i="9"/>
  <c r="Y23" i="9"/>
  <c r="AM23" i="9"/>
  <c r="AR23" i="9"/>
  <c r="AW23" i="9"/>
  <c r="K31" i="9"/>
  <c r="C41" i="9"/>
  <c r="T33" i="9"/>
  <c r="V8" i="9" s="1"/>
  <c r="T34" i="9"/>
  <c r="V9" i="9" s="1"/>
  <c r="T35" i="9"/>
  <c r="V10" i="9" s="1"/>
  <c r="T36" i="9"/>
  <c r="V11" i="9" s="1"/>
  <c r="T37" i="9"/>
  <c r="V12" i="9" s="1"/>
  <c r="T38" i="9"/>
  <c r="V13" i="9" s="1"/>
  <c r="T39" i="9"/>
  <c r="T40" i="9"/>
  <c r="V15" i="9" s="1"/>
  <c r="T41" i="9"/>
  <c r="V16" i="9" s="1"/>
  <c r="T44" i="9"/>
  <c r="T45" i="9"/>
  <c r="T46" i="9"/>
  <c r="T47" i="9"/>
  <c r="T42" i="9"/>
  <c r="V17" i="9" s="1"/>
  <c r="T43" i="9"/>
  <c r="V18" i="9" s="1"/>
  <c r="C47" i="9"/>
  <c r="U33" i="9"/>
  <c r="AF8" i="9" s="1"/>
  <c r="U34" i="9"/>
  <c r="AF9" i="9" s="1"/>
  <c r="U35" i="9"/>
  <c r="AF10" i="9" s="1"/>
  <c r="U36" i="9"/>
  <c r="AF11" i="9" s="1"/>
  <c r="U37" i="9"/>
  <c r="AF12" i="9" s="1"/>
  <c r="U38" i="9"/>
  <c r="AF13" i="9" s="1"/>
  <c r="U39" i="9"/>
  <c r="AF14" i="9" s="1"/>
  <c r="U40" i="9"/>
  <c r="AF15" i="9" s="1"/>
  <c r="U41" i="9"/>
  <c r="AF16" i="9" s="1"/>
  <c r="U42" i="9"/>
  <c r="AF17" i="9" s="1"/>
  <c r="U43" i="9"/>
  <c r="AF18" i="9" s="1"/>
  <c r="U44" i="9"/>
  <c r="U45" i="9"/>
  <c r="U46" i="9"/>
  <c r="U47" i="9"/>
  <c r="E8" i="8"/>
  <c r="E9" i="8"/>
  <c r="E10" i="8"/>
  <c r="E11" i="8"/>
  <c r="E12" i="8"/>
  <c r="E13" i="8"/>
  <c r="E14" i="8"/>
  <c r="E15" i="8"/>
  <c r="E17" i="8"/>
  <c r="E18" i="8"/>
  <c r="E19" i="8"/>
  <c r="E20" i="8"/>
  <c r="V20" i="8"/>
  <c r="AF20" i="8"/>
  <c r="E21" i="8"/>
  <c r="V21" i="8"/>
  <c r="AF21" i="8"/>
  <c r="O22" i="8"/>
  <c r="R22" i="8"/>
  <c r="Y22" i="8"/>
  <c r="AM22" i="8"/>
  <c r="AR22" i="8"/>
  <c r="AW22" i="8"/>
  <c r="T33" i="8"/>
  <c r="U33" i="8"/>
  <c r="T34" i="8"/>
  <c r="U34" i="8"/>
  <c r="T35" i="8"/>
  <c r="U35" i="8"/>
  <c r="T36" i="8"/>
  <c r="V19" i="8" s="1"/>
  <c r="U36" i="8"/>
  <c r="AF19" i="8" s="1"/>
  <c r="T37" i="8"/>
  <c r="V18" i="8" s="1"/>
  <c r="U37" i="8"/>
  <c r="T38" i="8"/>
  <c r="V17" i="8" s="1"/>
  <c r="U38" i="8"/>
  <c r="AF17" i="8" s="1"/>
  <c r="T39" i="8"/>
  <c r="V16" i="8" s="1"/>
  <c r="U39" i="8"/>
  <c r="AF16" i="8" s="1"/>
  <c r="T40" i="8"/>
  <c r="V15" i="8" s="1"/>
  <c r="U40" i="8"/>
  <c r="AF15" i="8" s="1"/>
  <c r="C41" i="8"/>
  <c r="T41" i="8"/>
  <c r="V14" i="8" s="1"/>
  <c r="U41" i="8"/>
  <c r="AF14" i="8" s="1"/>
  <c r="T42" i="8"/>
  <c r="U42" i="8"/>
  <c r="AF13" i="8" s="1"/>
  <c r="T43" i="8"/>
  <c r="V12" i="8" s="1"/>
  <c r="U43" i="8"/>
  <c r="AF12" i="8" s="1"/>
  <c r="T44" i="8"/>
  <c r="V11" i="8" s="1"/>
  <c r="U44" i="8"/>
  <c r="AF11" i="8" s="1"/>
  <c r="T45" i="8"/>
  <c r="V10" i="8" s="1"/>
  <c r="U45" i="8"/>
  <c r="AF10" i="8" s="1"/>
  <c r="T46" i="8"/>
  <c r="V9" i="8" s="1"/>
  <c r="U46" i="8"/>
  <c r="AF9" i="8" s="1"/>
  <c r="C47" i="8"/>
  <c r="T47" i="8"/>
  <c r="V8" i="8" s="1"/>
  <c r="U47" i="8"/>
  <c r="AF8" i="8" s="1"/>
  <c r="M7" i="7"/>
  <c r="T7" i="7" s="1"/>
  <c r="AB7" i="7" s="1"/>
  <c r="AI7" i="7" s="1"/>
  <c r="AP7" i="7" s="1"/>
  <c r="AX7" i="7" s="1"/>
  <c r="P7" i="7"/>
  <c r="W7" i="7" s="1"/>
  <c r="AD7" i="7" s="1"/>
  <c r="AK7" i="7" s="1"/>
  <c r="AS7" i="7" s="1"/>
  <c r="AZ7" i="7" s="1"/>
  <c r="R7" i="7"/>
  <c r="Z7" i="7" s="1"/>
  <c r="AG7" i="7" s="1"/>
  <c r="AN7" i="7" s="1"/>
  <c r="AU7" i="7" s="1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Y23" i="7"/>
  <c r="AM23" i="7"/>
  <c r="AR23" i="7"/>
  <c r="AW23" i="7"/>
  <c r="K31" i="7"/>
  <c r="C41" i="7"/>
  <c r="T33" i="7"/>
  <c r="V8" i="7" s="1"/>
  <c r="T34" i="7"/>
  <c r="V9" i="7" s="1"/>
  <c r="T35" i="7"/>
  <c r="V10" i="7" s="1"/>
  <c r="T36" i="7"/>
  <c r="V11" i="7" s="1"/>
  <c r="T37" i="7"/>
  <c r="V12" i="7" s="1"/>
  <c r="T38" i="7"/>
  <c r="V13" i="7" s="1"/>
  <c r="T39" i="7"/>
  <c r="V14" i="7" s="1"/>
  <c r="T40" i="7"/>
  <c r="V15" i="7" s="1"/>
  <c r="T41" i="7"/>
  <c r="V16" i="7" s="1"/>
  <c r="T44" i="7"/>
  <c r="T45" i="7"/>
  <c r="V20" i="7" s="1"/>
  <c r="T46" i="7"/>
  <c r="V21" i="7" s="1"/>
  <c r="T47" i="7"/>
  <c r="V22" i="7" s="1"/>
  <c r="T42" i="7"/>
  <c r="V17" i="7" s="1"/>
  <c r="T43" i="7"/>
  <c r="V18" i="7" s="1"/>
  <c r="C47" i="7"/>
  <c r="U33" i="7"/>
  <c r="AF8" i="7" s="1"/>
  <c r="U34" i="7"/>
  <c r="AF9" i="7" s="1"/>
  <c r="U35" i="7"/>
  <c r="AF10" i="7" s="1"/>
  <c r="U36" i="7"/>
  <c r="AF11" i="7" s="1"/>
  <c r="U37" i="7"/>
  <c r="AF12" i="7" s="1"/>
  <c r="U38" i="7"/>
  <c r="AF13" i="7" s="1"/>
  <c r="U39" i="7"/>
  <c r="AF14" i="7" s="1"/>
  <c r="U40" i="7"/>
  <c r="AF15" i="7" s="1"/>
  <c r="U41" i="7"/>
  <c r="AF16" i="7" s="1"/>
  <c r="U42" i="7"/>
  <c r="AF17" i="7" s="1"/>
  <c r="U43" i="7"/>
  <c r="AF18" i="7" s="1"/>
  <c r="U44" i="7"/>
  <c r="U45" i="7"/>
  <c r="AF20" i="7" s="1"/>
  <c r="U46" i="7"/>
  <c r="AF21" i="7" s="1"/>
  <c r="U47" i="7"/>
  <c r="AF22" i="7" s="1"/>
  <c r="C3" i="6"/>
  <c r="B3" i="1" s="1"/>
  <c r="K26" i="6"/>
  <c r="C28" i="6"/>
  <c r="B29" i="1" s="1"/>
  <c r="C39" i="6"/>
  <c r="B40" i="1" s="1"/>
  <c r="C50" i="6"/>
  <c r="K50" i="6"/>
  <c r="C51" i="6"/>
  <c r="K51" i="6"/>
  <c r="C52" i="6"/>
  <c r="K52" i="6"/>
  <c r="E25" i="4"/>
  <c r="G5" i="2"/>
  <c r="G9" i="2"/>
  <c r="G17" i="2"/>
  <c r="G19" i="2"/>
  <c r="G24" i="2"/>
  <c r="G28" i="2"/>
  <c r="G32" i="2"/>
  <c r="G37" i="2"/>
  <c r="E4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C27" i="1"/>
  <c r="I27" i="1"/>
  <c r="J27" i="1"/>
  <c r="K27" i="1"/>
  <c r="L27" i="1"/>
  <c r="M27" i="1"/>
  <c r="N27" i="1"/>
  <c r="O27" i="1"/>
  <c r="P27" i="1"/>
  <c r="C52" i="1"/>
  <c r="I52" i="1"/>
  <c r="J52" i="1"/>
  <c r="K52" i="1"/>
  <c r="L52" i="1"/>
  <c r="M52" i="1"/>
  <c r="N52" i="1"/>
  <c r="O52" i="1"/>
  <c r="P52" i="1"/>
  <c r="D20" i="7" l="1"/>
  <c r="F20" i="7" s="1"/>
  <c r="D15" i="6" s="1"/>
  <c r="F20" i="10"/>
  <c r="D12" i="7"/>
  <c r="F12" i="7" s="1"/>
  <c r="D7" i="6" s="1"/>
  <c r="E7" i="6" s="1"/>
  <c r="R7" i="1" s="1"/>
  <c r="G41" i="2"/>
  <c r="F20" i="9"/>
  <c r="AZ7" i="9"/>
  <c r="V18" i="10"/>
  <c r="D18" i="10" s="1"/>
  <c r="F18" i="10" s="1"/>
  <c r="AF22" i="8"/>
  <c r="AF9" i="10"/>
  <c r="V9" i="10"/>
  <c r="AF16" i="10"/>
  <c r="D16" i="10" s="1"/>
  <c r="F16" i="10" s="1"/>
  <c r="D11" i="10"/>
  <c r="F11" i="10" s="1"/>
  <c r="G3" i="2"/>
  <c r="D17" i="9"/>
  <c r="F17" i="9" s="1"/>
  <c r="D12" i="9"/>
  <c r="F12" i="9" s="1"/>
  <c r="D21" i="8"/>
  <c r="F21" i="8" s="1"/>
  <c r="D20" i="8"/>
  <c r="F20" i="8" s="1"/>
  <c r="D19" i="8"/>
  <c r="D26" i="6" s="1"/>
  <c r="E26" i="6" s="1"/>
  <c r="L26" i="6" s="1"/>
  <c r="M26" i="6" s="1"/>
  <c r="D51" i="6"/>
  <c r="E51" i="6" s="1"/>
  <c r="L51" i="6" s="1"/>
  <c r="M51" i="6" s="1"/>
  <c r="D22" i="9"/>
  <c r="F22" i="9" s="1"/>
  <c r="D21" i="9"/>
  <c r="F21" i="9" s="1"/>
  <c r="D19" i="9"/>
  <c r="F19" i="9" s="1"/>
  <c r="D21" i="10"/>
  <c r="F21" i="10" s="1"/>
  <c r="D22" i="7"/>
  <c r="F22" i="7" s="1"/>
  <c r="AF23" i="7"/>
  <c r="U48" i="7"/>
  <c r="D21" i="7"/>
  <c r="F21" i="7" s="1"/>
  <c r="D19" i="7"/>
  <c r="F19" i="7" s="1"/>
  <c r="D18" i="7"/>
  <c r="F18" i="7" s="1"/>
  <c r="D13" i="6" s="1"/>
  <c r="D17" i="7"/>
  <c r="F17" i="7" s="1"/>
  <c r="D12" i="6" s="1"/>
  <c r="D15" i="7"/>
  <c r="F15" i="7" s="1"/>
  <c r="D10" i="6" s="1"/>
  <c r="D14" i="7"/>
  <c r="F14" i="7" s="1"/>
  <c r="D9" i="6" s="1"/>
  <c r="D13" i="7"/>
  <c r="F13" i="7" s="1"/>
  <c r="D8" i="6" s="1"/>
  <c r="D11" i="7"/>
  <c r="F11" i="7" s="1"/>
  <c r="D6" i="6" s="1"/>
  <c r="D10" i="7"/>
  <c r="F10" i="7" s="1"/>
  <c r="D5" i="6" s="1"/>
  <c r="D9" i="7"/>
  <c r="F9" i="7" s="1"/>
  <c r="D4" i="6" s="1"/>
  <c r="T48" i="7"/>
  <c r="D16" i="7"/>
  <c r="F16" i="7" s="1"/>
  <c r="D11" i="6" s="1"/>
  <c r="D8" i="8"/>
  <c r="F8" i="8" s="1"/>
  <c r="V22" i="8"/>
  <c r="D9" i="8"/>
  <c r="F9" i="8" s="1"/>
  <c r="D10" i="8"/>
  <c r="F10" i="8" s="1"/>
  <c r="D11" i="8"/>
  <c r="F11" i="8" s="1"/>
  <c r="D12" i="8"/>
  <c r="D13" i="8"/>
  <c r="F13" i="8" s="1"/>
  <c r="D14" i="8"/>
  <c r="F14" i="8" s="1"/>
  <c r="D15" i="8"/>
  <c r="D16" i="8"/>
  <c r="D17" i="8"/>
  <c r="D18" i="8"/>
  <c r="F18" i="8" s="1"/>
  <c r="U48" i="9"/>
  <c r="D9" i="9"/>
  <c r="F9" i="9" s="1"/>
  <c r="D15" i="9"/>
  <c r="F15" i="9" s="1"/>
  <c r="T48" i="9"/>
  <c r="AF23" i="10"/>
  <c r="U48" i="10"/>
  <c r="D19" i="10"/>
  <c r="F19" i="10" s="1"/>
  <c r="D17" i="10"/>
  <c r="F17" i="10" s="1"/>
  <c r="D15" i="10"/>
  <c r="F15" i="10" s="1"/>
  <c r="D14" i="10"/>
  <c r="F14" i="10" s="1"/>
  <c r="D12" i="10"/>
  <c r="F12" i="10" s="1"/>
  <c r="D9" i="10"/>
  <c r="F9" i="10" s="1"/>
  <c r="T48" i="10"/>
  <c r="D21" i="6" l="1"/>
  <c r="E21" i="6" s="1"/>
  <c r="F12" i="8"/>
  <c r="D19" i="6" s="1"/>
  <c r="E19" i="6" s="1"/>
  <c r="F17" i="8"/>
  <c r="D24" i="6" s="1"/>
  <c r="E24" i="6" s="1"/>
  <c r="F15" i="8"/>
  <c r="D22" i="6" s="1"/>
  <c r="E22" i="6" s="1"/>
  <c r="D20" i="6"/>
  <c r="E20" i="6" s="1"/>
  <c r="D16" i="6"/>
  <c r="E16" i="6" s="1"/>
  <c r="F16" i="8"/>
  <c r="D23" i="6" s="1"/>
  <c r="E23" i="6" s="1"/>
  <c r="D17" i="6"/>
  <c r="E17" i="6" s="1"/>
  <c r="D25" i="6"/>
  <c r="E25" i="6" s="1"/>
  <c r="D18" i="6"/>
  <c r="E18" i="6" s="1"/>
  <c r="D11" i="9"/>
  <c r="F11" i="9" s="1"/>
  <c r="D31" i="6" s="1"/>
  <c r="E31" i="6" s="1"/>
  <c r="D8" i="9"/>
  <c r="F8" i="9" s="1"/>
  <c r="D28" i="6" s="1"/>
  <c r="E28" i="6" s="1"/>
  <c r="D18" i="9"/>
  <c r="F18" i="9" s="1"/>
  <c r="D38" i="6" s="1"/>
  <c r="E38" i="6" s="1"/>
  <c r="D14" i="9"/>
  <c r="F14" i="9" s="1"/>
  <c r="D34" i="6" s="1"/>
  <c r="E34" i="6" s="1"/>
  <c r="D10" i="10"/>
  <c r="F10" i="10" s="1"/>
  <c r="D41" i="6" s="1"/>
  <c r="E41" i="6" s="1"/>
  <c r="D13" i="9"/>
  <c r="F13" i="9" s="1"/>
  <c r="D33" i="6" s="1"/>
  <c r="E33" i="6" s="1"/>
  <c r="D16" i="9"/>
  <c r="F16" i="9" s="1"/>
  <c r="D36" i="6" s="1"/>
  <c r="E36" i="6" s="1"/>
  <c r="D13" i="10"/>
  <c r="F13" i="10" s="1"/>
  <c r="D44" i="6" s="1"/>
  <c r="E44" i="6" s="1"/>
  <c r="V23" i="9"/>
  <c r="D10" i="9"/>
  <c r="F10" i="9" s="1"/>
  <c r="D30" i="6" s="1"/>
  <c r="E30" i="6" s="1"/>
  <c r="AF23" i="9"/>
  <c r="D14" i="6"/>
  <c r="E14" i="6" s="1"/>
  <c r="D52" i="6"/>
  <c r="E52" i="6" s="1"/>
  <c r="L52" i="6" s="1"/>
  <c r="M52" i="6" s="1"/>
  <c r="D8" i="10"/>
  <c r="F8" i="10" s="1"/>
  <c r="V23" i="10"/>
  <c r="D40" i="6"/>
  <c r="E40" i="6" s="1"/>
  <c r="D42" i="6"/>
  <c r="E42" i="6" s="1"/>
  <c r="D43" i="6"/>
  <c r="E43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37" i="6"/>
  <c r="E37" i="6" s="1"/>
  <c r="D35" i="6"/>
  <c r="E35" i="6" s="1"/>
  <c r="D32" i="6"/>
  <c r="E32" i="6" s="1"/>
  <c r="D29" i="6"/>
  <c r="E29" i="6" s="1"/>
  <c r="E15" i="6"/>
  <c r="E11" i="6"/>
  <c r="R11" i="1" s="1"/>
  <c r="D8" i="7"/>
  <c r="F8" i="7" s="1"/>
  <c r="D3" i="6" s="1"/>
  <c r="V23" i="7"/>
  <c r="E4" i="6"/>
  <c r="R4" i="1" s="1"/>
  <c r="E5" i="6"/>
  <c r="R5" i="1" s="1"/>
  <c r="E6" i="6"/>
  <c r="R6" i="1" s="1"/>
  <c r="E8" i="6"/>
  <c r="R8" i="1" s="1"/>
  <c r="E9" i="6"/>
  <c r="R9" i="1" s="1"/>
  <c r="E10" i="6"/>
  <c r="R10" i="1" s="1"/>
  <c r="E12" i="6"/>
  <c r="R12" i="1" s="1"/>
  <c r="E13" i="6"/>
  <c r="R13" i="1" s="1"/>
  <c r="L7" i="6"/>
  <c r="M7" i="6" s="1"/>
  <c r="R25" i="1" l="1"/>
  <c r="L25" i="6"/>
  <c r="M25" i="6" s="1"/>
  <c r="L50" i="6"/>
  <c r="M50" i="6" s="1"/>
  <c r="R51" i="1"/>
  <c r="L49" i="6"/>
  <c r="M49" i="6" s="1"/>
  <c r="R50" i="1"/>
  <c r="L48" i="6"/>
  <c r="M48" i="6" s="1"/>
  <c r="R49" i="1"/>
  <c r="L47" i="6"/>
  <c r="M47" i="6" s="1"/>
  <c r="R48" i="1"/>
  <c r="L46" i="6"/>
  <c r="M46" i="6" s="1"/>
  <c r="R47" i="1"/>
  <c r="L45" i="6"/>
  <c r="M45" i="6" s="1"/>
  <c r="R46" i="1"/>
  <c r="L44" i="6"/>
  <c r="M44" i="6" s="1"/>
  <c r="R45" i="1"/>
  <c r="L43" i="6"/>
  <c r="M43" i="6" s="1"/>
  <c r="R44" i="1"/>
  <c r="L42" i="6"/>
  <c r="M42" i="6" s="1"/>
  <c r="R43" i="1"/>
  <c r="L41" i="6"/>
  <c r="M41" i="6" s="1"/>
  <c r="R42" i="1"/>
  <c r="L40" i="6"/>
  <c r="M40" i="6" s="1"/>
  <c r="R41" i="1"/>
  <c r="R14" i="1"/>
  <c r="L14" i="6"/>
  <c r="M14" i="6" s="1"/>
  <c r="L28" i="6"/>
  <c r="M28" i="6" s="1"/>
  <c r="R29" i="1"/>
  <c r="L29" i="6"/>
  <c r="M29" i="6" s="1"/>
  <c r="R30" i="1"/>
  <c r="L30" i="6"/>
  <c r="M30" i="6" s="1"/>
  <c r="R31" i="1"/>
  <c r="L31" i="6"/>
  <c r="M31" i="6" s="1"/>
  <c r="R32" i="1"/>
  <c r="L32" i="6"/>
  <c r="M32" i="6" s="1"/>
  <c r="R33" i="1"/>
  <c r="L33" i="6"/>
  <c r="M33" i="6" s="1"/>
  <c r="R34" i="1"/>
  <c r="L34" i="6"/>
  <c r="M34" i="6" s="1"/>
  <c r="R35" i="1"/>
  <c r="L35" i="6"/>
  <c r="M35" i="6" s="1"/>
  <c r="R36" i="1"/>
  <c r="L36" i="6"/>
  <c r="M36" i="6" s="1"/>
  <c r="R37" i="1"/>
  <c r="L37" i="6"/>
  <c r="M37" i="6" s="1"/>
  <c r="R38" i="1"/>
  <c r="L38" i="6"/>
  <c r="M38" i="6" s="1"/>
  <c r="R39" i="1"/>
  <c r="L15" i="6"/>
  <c r="M15" i="6" s="1"/>
  <c r="R15" i="1"/>
  <c r="L16" i="6"/>
  <c r="M16" i="6" s="1"/>
  <c r="R16" i="1"/>
  <c r="L17" i="6"/>
  <c r="M17" i="6" s="1"/>
  <c r="R17" i="1"/>
  <c r="L18" i="6"/>
  <c r="M18" i="6" s="1"/>
  <c r="R18" i="1"/>
  <c r="L19" i="6"/>
  <c r="M19" i="6" s="1"/>
  <c r="R19" i="1"/>
  <c r="L20" i="6"/>
  <c r="M20" i="6" s="1"/>
  <c r="R20" i="1"/>
  <c r="L21" i="6"/>
  <c r="M21" i="6" s="1"/>
  <c r="R21" i="1"/>
  <c r="L24" i="6"/>
  <c r="M24" i="6" s="1"/>
  <c r="R24" i="1"/>
  <c r="L23" i="6"/>
  <c r="M23" i="6" s="1"/>
  <c r="R23" i="1"/>
  <c r="L22" i="6"/>
  <c r="M22" i="6" s="1"/>
  <c r="R22" i="1"/>
  <c r="L13" i="6"/>
  <c r="M13" i="6" s="1"/>
  <c r="L12" i="6"/>
  <c r="M12" i="6" s="1"/>
  <c r="L10" i="6"/>
  <c r="M10" i="6" s="1"/>
  <c r="L9" i="6"/>
  <c r="M9" i="6" s="1"/>
  <c r="L8" i="6"/>
  <c r="M8" i="6" s="1"/>
  <c r="L6" i="6"/>
  <c r="M6" i="6" s="1"/>
  <c r="L5" i="6"/>
  <c r="M5" i="6" s="1"/>
  <c r="L4" i="6"/>
  <c r="M4" i="6" s="1"/>
  <c r="E3" i="6"/>
  <c r="R3" i="1" s="1"/>
  <c r="L11" i="6"/>
  <c r="M11" i="6" s="1"/>
  <c r="D39" i="6"/>
  <c r="E39" i="6" s="1"/>
  <c r="L39" i="6" l="1"/>
  <c r="M39" i="6" s="1"/>
  <c r="R40" i="1"/>
  <c r="L3" i="6"/>
  <c r="M3" i="6" s="1"/>
</calcChain>
</file>

<file path=xl/comments1.xml><?xml version="1.0" encoding="utf-8"?>
<comments xmlns="http://schemas.openxmlformats.org/spreadsheetml/2006/main">
  <authors>
    <author>Кулаковська Інесса Василівна</author>
    <author>XTreme.ws</author>
  </authors>
  <commentList>
    <comment ref="Y9" authorId="0" guid="{2B23D0FD-4945-4DCF-9E6E-C864271E1B6D}">
      <text>
        <r>
          <rPr>
            <b/>
            <sz val="8"/>
            <color indexed="81"/>
            <rFont val="Tahoma"/>
            <family val="2"/>
            <charset val="204"/>
          </rPr>
          <t>Кулаковська Інесса Василівна:</t>
        </r>
        <r>
          <rPr>
            <sz val="8"/>
            <color indexed="81"/>
            <rFont val="Tahoma"/>
            <family val="2"/>
            <charset val="204"/>
          </rPr>
          <t xml:space="preserve">
автор админ, ежки
</t>
        </r>
        <r>
          <rPr>
            <b/>
            <sz val="8"/>
            <color indexed="81"/>
            <rFont val="Tahoma"/>
            <family val="2"/>
            <charset val="204"/>
          </rPr>
          <t>XTreme.ws:</t>
        </r>
        <r>
          <rPr>
            <sz val="8"/>
            <color indexed="81"/>
            <rFont val="Tahoma"/>
            <family val="2"/>
            <charset val="204"/>
          </rPr>
          <t xml:space="preserve">
сдано 12.04
</t>
        </r>
      </text>
    </comment>
    <comment ref="AM9" authorId="0" guid="{2131C9BD-8582-4F8E-B485-2A0BD0E91F34}">
      <text>
        <r>
          <rPr>
            <b/>
            <sz val="8"/>
            <color indexed="81"/>
            <rFont val="Tahoma"/>
            <family val="2"/>
            <charset val="204"/>
          </rPr>
          <t>Кулаковська Інесса Василівна:</t>
        </r>
        <r>
          <rPr>
            <sz val="8"/>
            <color indexed="81"/>
            <rFont val="Tahoma"/>
            <family val="2"/>
            <charset val="204"/>
          </rPr>
          <t xml:space="preserve">
Васичкіна Марія Віталіївна
2012
</t>
        </r>
        <r>
          <rPr>
            <b/>
            <sz val="8"/>
            <color indexed="81"/>
            <rFont val="Tahoma"/>
            <family val="2"/>
            <charset val="204"/>
          </rPr>
          <t>XTreme.ws:</t>
        </r>
        <r>
          <rPr>
            <sz val="8"/>
            <color indexed="81"/>
            <rFont val="Tahoma"/>
            <family val="2"/>
            <charset val="204"/>
          </rPr>
          <t xml:space="preserve">
сдано 12.04
</t>
        </r>
      </text>
    </comment>
    <comment ref="AR9" authorId="0" guid="{0B1EE307-4BBD-4100-BB57-996FBDA43F9B}">
      <text>
        <r>
          <rPr>
            <b/>
            <sz val="8"/>
            <color indexed="81"/>
            <rFont val="Tahoma"/>
            <family val="2"/>
            <charset val="204"/>
          </rPr>
          <t>Кулаковська Інесса Василівна:</t>
        </r>
        <r>
          <rPr>
            <sz val="8"/>
            <color indexed="81"/>
            <rFont val="Tahoma"/>
            <family val="2"/>
            <charset val="204"/>
          </rPr>
          <t xml:space="preserve">
Васичкіна Марія Віталіївна, 2012</t>
        </r>
        <r>
          <rPr>
            <b/>
            <sz val="8"/>
            <color indexed="81"/>
            <rFont val="Tahoma"/>
            <family val="2"/>
            <charset val="204"/>
          </rPr>
          <t>XTreme.ws:</t>
        </r>
        <r>
          <rPr>
            <sz val="8"/>
            <color indexed="81"/>
            <rFont val="Tahoma"/>
            <family val="2"/>
            <charset val="204"/>
          </rPr>
          <t xml:space="preserve">
сдано 12.04
</t>
        </r>
      </text>
    </comment>
    <comment ref="V10" authorId="0" guid="{2C067B6D-47B9-4E95-8329-21C95D32499F}">
      <text>
        <r>
          <rPr>
            <b/>
            <sz val="8"/>
            <color indexed="81"/>
            <rFont val="Tahoma"/>
            <family val="2"/>
            <charset val="204"/>
          </rPr>
          <t>Кулаковська Інесса Василівна:</t>
        </r>
        <r>
          <rPr>
            <sz val="8"/>
            <color indexed="81"/>
            <rFont val="Tahoma"/>
            <family val="2"/>
            <charset val="204"/>
          </rPr>
          <t xml:space="preserve">
аввтор Киршов Женя</t>
        </r>
      </text>
    </comment>
    <comment ref="Y10" authorId="0" guid="{A3383DB2-A470-400B-876C-2645F337C03F}">
      <text>
        <r>
          <rPr>
            <b/>
            <sz val="8"/>
            <color indexed="81"/>
            <rFont val="Tahoma"/>
            <family val="2"/>
            <charset val="204"/>
          </rPr>
          <t>Кулаковська Інесса Василівна:</t>
        </r>
        <r>
          <rPr>
            <sz val="8"/>
            <color indexed="81"/>
            <rFont val="Tahoma"/>
            <family val="2"/>
            <charset val="204"/>
          </rPr>
          <t xml:space="preserve">
Таранов Микита Олександрович
</t>
        </r>
      </text>
    </comment>
    <comment ref="Y11" authorId="0" guid="{2E2D91F8-3950-4B6A-BD43-DF855D8D88D8}">
      <text>
        <r>
          <rPr>
            <b/>
            <sz val="8"/>
            <color indexed="81"/>
            <rFont val="Tahoma"/>
            <family val="2"/>
            <charset val="204"/>
          </rPr>
          <t>Кулаковська Інесса Василівна:</t>
        </r>
        <r>
          <rPr>
            <sz val="8"/>
            <color indexed="81"/>
            <rFont val="Tahoma"/>
            <family val="2"/>
            <charset val="204"/>
          </rPr>
          <t xml:space="preserve">
автор Dniproges, рык 2012
</t>
        </r>
      </text>
    </comment>
    <comment ref="AM13" authorId="0" guid="{126C8246-FBD8-4FFD-A55B-04AA289AE1D3}">
      <text>
        <r>
          <rPr>
            <b/>
            <sz val="8"/>
            <color indexed="81"/>
            <rFont val="Tahoma"/>
            <family val="2"/>
            <charset val="204"/>
          </rPr>
          <t>Кулаковська Інесса Василівна:</t>
        </r>
        <r>
          <rPr>
            <sz val="8"/>
            <color indexed="81"/>
            <rFont val="Tahoma"/>
            <family val="2"/>
            <charset val="204"/>
          </rPr>
          <t xml:space="preserve">
Крекота Дмитро Юрійович
</t>
        </r>
      </text>
    </comment>
    <comment ref="AR13" authorId="0" guid="{44671B49-0B3D-4225-856D-16469C3CF4B1}">
      <text>
        <r>
          <rPr>
            <b/>
            <sz val="8"/>
            <color indexed="81"/>
            <rFont val="Tahoma"/>
            <family val="2"/>
            <charset val="204"/>
          </rPr>
          <t>Кулаковська Інесса Василівна:</t>
        </r>
        <r>
          <rPr>
            <sz val="8"/>
            <color indexed="81"/>
            <rFont val="Tahoma"/>
            <family val="2"/>
            <charset val="204"/>
          </rPr>
          <t xml:space="preserve">
Крекота Дмитро Юрійович</t>
        </r>
      </text>
    </comment>
    <comment ref="AW13" authorId="0" guid="{9E5B80F4-F862-4863-93A8-C882957C56BD}">
      <text>
        <r>
          <rPr>
            <b/>
            <sz val="8"/>
            <color indexed="81"/>
            <rFont val="Tahoma"/>
            <family val="2"/>
            <charset val="204"/>
          </rPr>
          <t>Кулаковська Інесса Василівна:</t>
        </r>
        <r>
          <rPr>
            <sz val="8"/>
            <color indexed="81"/>
            <rFont val="Tahoma"/>
            <family val="2"/>
            <charset val="204"/>
          </rPr>
          <t xml:space="preserve">
Крекота Дмитро Юрійович
</t>
        </r>
      </text>
    </comment>
    <comment ref="V14" authorId="0" guid="{5D0E4908-472A-4F1A-8734-38E08912C97C}">
      <text>
        <r>
          <rPr>
            <b/>
            <sz val="8"/>
            <color indexed="81"/>
            <rFont val="Tahoma"/>
            <family val="2"/>
            <charset val="204"/>
          </rPr>
          <t>Кулаковська Інесса Василівна:</t>
        </r>
        <r>
          <rPr>
            <sz val="8"/>
            <color indexed="81"/>
            <rFont val="Tahoma"/>
            <family val="2"/>
            <charset val="204"/>
          </rPr>
          <t xml:space="preserve">
авор Заворотна Любов Анатоліївна</t>
        </r>
      </text>
    </comment>
    <comment ref="Y14" authorId="0" guid="{67B9ECEC-7D2D-483A-8AC5-E1193FE954DC}">
      <text>
        <r>
          <rPr>
            <b/>
            <sz val="8"/>
            <color indexed="81"/>
            <rFont val="Tahoma"/>
            <family val="2"/>
            <charset val="204"/>
          </rPr>
          <t>Кулаковська Інесса Василівна:</t>
        </r>
        <r>
          <rPr>
            <sz val="8"/>
            <color indexed="81"/>
            <rFont val="Tahoma"/>
            <family val="2"/>
            <charset val="204"/>
          </rPr>
          <t xml:space="preserve">
невчасно -1б
</t>
        </r>
      </text>
    </comment>
    <comment ref="AM14" authorId="0" guid="{8BCF5666-3C07-4AA4-93D2-E65189D697B2}">
      <text>
        <r>
          <rPr>
            <b/>
            <sz val="8"/>
            <color indexed="81"/>
            <rFont val="Tahoma"/>
            <family val="2"/>
            <charset val="204"/>
          </rPr>
          <t>Кулаковська Інесса Василівна:</t>
        </r>
        <r>
          <rPr>
            <sz val="8"/>
            <color indexed="81"/>
            <rFont val="Tahoma"/>
            <family val="2"/>
            <charset val="204"/>
          </rPr>
          <t xml:space="preserve">
автор alex</t>
        </r>
      </text>
    </comment>
    <comment ref="Y16" authorId="1" guid="{20FA92E9-6443-4C5F-B4B4-CE21027028AD}">
      <text>
        <r>
          <rPr>
            <b/>
            <sz val="9"/>
            <color indexed="81"/>
            <rFont val="Tahoma"/>
            <family val="2"/>
            <charset val="204"/>
          </rPr>
          <t>XTreme.ws:</t>
        </r>
        <r>
          <rPr>
            <sz val="9"/>
            <color indexed="81"/>
            <rFont val="Tahoma"/>
            <family val="2"/>
            <charset val="204"/>
          </rPr>
          <t xml:space="preserve">
опоздание сдано 12.04
</t>
        </r>
      </text>
    </comment>
    <comment ref="AM16" authorId="1" guid="{9DD4B24C-C962-4E92-91D5-4A4C71456D42}">
      <text>
        <r>
          <rPr>
            <b/>
            <sz val="9"/>
            <color indexed="81"/>
            <rFont val="Tahoma"/>
            <family val="2"/>
            <charset val="204"/>
          </rPr>
          <t>XTreme.ws:</t>
        </r>
        <r>
          <rPr>
            <sz val="9"/>
            <color indexed="81"/>
            <rFont val="Tahoma"/>
            <family val="2"/>
            <charset val="204"/>
          </rPr>
          <t xml:space="preserve">
сдано 12.04
</t>
        </r>
      </text>
    </comment>
    <comment ref="V18" authorId="0" guid="{F5EEC5E7-4220-4299-AF98-E6A203E7E529}">
      <text>
        <r>
          <rPr>
            <b/>
            <sz val="8"/>
            <color indexed="81"/>
            <rFont val="Tahoma"/>
            <family val="2"/>
            <charset val="204"/>
          </rPr>
          <t>Кулаковська Інесса Василівна:</t>
        </r>
        <r>
          <rPr>
            <sz val="8"/>
            <color indexed="81"/>
            <rFont val="Tahoma"/>
            <family val="2"/>
            <charset val="204"/>
          </rPr>
          <t xml:space="preserve">
автор Серг, дата 2012</t>
        </r>
      </text>
    </comment>
    <comment ref="AM18" authorId="0" guid="{6F87D13A-24A0-46A8-96C9-CB0F6CAE4443}">
      <text>
        <r>
          <rPr>
            <b/>
            <sz val="8"/>
            <color indexed="81"/>
            <rFont val="Tahoma"/>
            <family val="2"/>
            <charset val="204"/>
          </rPr>
          <t>Кулаковська Інесса Василівна:</t>
        </r>
        <r>
          <rPr>
            <sz val="8"/>
            <color indexed="81"/>
            <rFont val="Tahoma"/>
            <family val="2"/>
            <charset val="204"/>
          </rPr>
          <t xml:space="preserve">
авор серг, рык 2012
</t>
        </r>
      </text>
    </comment>
    <comment ref="AR18" authorId="0" guid="{D554809A-7DF9-46E3-A673-37FA0BEC6F0F}">
      <text>
        <r>
          <rPr>
            <b/>
            <sz val="8"/>
            <color indexed="81"/>
            <rFont val="Tahoma"/>
            <family val="2"/>
            <charset val="204"/>
          </rPr>
          <t>Кулаковська Інесса Василівна:</t>
        </r>
        <r>
          <rPr>
            <sz val="8"/>
            <color indexed="81"/>
            <rFont val="Tahoma"/>
            <family val="2"/>
            <charset val="204"/>
          </rPr>
          <t xml:space="preserve">
автор serg, 2012</t>
        </r>
      </text>
    </comment>
  </commentList>
</comments>
</file>

<file path=xl/sharedStrings.xml><?xml version="1.0" encoding="utf-8"?>
<sst xmlns="http://schemas.openxmlformats.org/spreadsheetml/2006/main" count="1400" uniqueCount="410">
  <si>
    <t>Таблиці</t>
  </si>
  <si>
    <t>2.1</t>
  </si>
  <si>
    <t>простий до 1 таблиці</t>
  </si>
  <si>
    <t>2.2</t>
  </si>
  <si>
    <t>параметричний до 2 таблиць</t>
  </si>
  <si>
    <t>2.3</t>
  </si>
  <si>
    <t>2.4</t>
  </si>
  <si>
    <t>2.5</t>
  </si>
  <si>
    <t>2.6</t>
  </si>
  <si>
    <t>3</t>
  </si>
  <si>
    <t>Запити SQL</t>
  </si>
  <si>
    <t>4</t>
  </si>
  <si>
    <t>Форми</t>
  </si>
  <si>
    <t>4.1</t>
  </si>
  <si>
    <t>введення/корегування даних</t>
  </si>
  <si>
    <t>4.3</t>
  </si>
  <si>
    <t>форма з діаграмою</t>
  </si>
  <si>
    <t>5</t>
  </si>
  <si>
    <t>Звіти</t>
  </si>
  <si>
    <t>5.1</t>
  </si>
  <si>
    <t>простий</t>
  </si>
  <si>
    <t>5.2</t>
  </si>
  <si>
    <t>наклейки</t>
  </si>
  <si>
    <t>5.3</t>
  </si>
  <si>
    <t>з групованням та підсумками</t>
  </si>
  <si>
    <t>6</t>
  </si>
  <si>
    <t>Макроси</t>
  </si>
  <si>
    <t>6.1</t>
  </si>
  <si>
    <t>для гарячих клавіш</t>
  </si>
  <si>
    <t>6.2</t>
  </si>
  <si>
    <t>6.3</t>
  </si>
  <si>
    <t>макроси з умовою</t>
  </si>
  <si>
    <t>7</t>
  </si>
  <si>
    <t>Модуль</t>
  </si>
  <si>
    <t>7.1</t>
  </si>
  <si>
    <t>стандартний модуль</t>
  </si>
  <si>
    <t>7.2</t>
  </si>
  <si>
    <t>модуль класа (форми)</t>
  </si>
  <si>
    <t>ВСЬОГО</t>
  </si>
  <si>
    <t>Коренюк Юлія Павлівна</t>
  </si>
  <si>
    <t>№01</t>
  </si>
  <si>
    <t>Ніколенко</t>
  </si>
  <si>
    <t>Пархоменко Денис Юрійович</t>
  </si>
  <si>
    <t>№02</t>
  </si>
  <si>
    <t>Федорчук Олександр Олександрович</t>
  </si>
  <si>
    <t>№03</t>
  </si>
  <si>
    <t>Чорний Сергій Володимирович</t>
  </si>
  <si>
    <t>№04</t>
  </si>
  <si>
    <t>Рикова Євгенія Вікторівна</t>
  </si>
  <si>
    <t>№05</t>
  </si>
  <si>
    <t>Цвєтухін Євген Олегович</t>
  </si>
  <si>
    <t>№06</t>
  </si>
  <si>
    <t>Гладирь Володимир Анатолійович</t>
  </si>
  <si>
    <t>Дубінін Олексій Юрійович</t>
  </si>
  <si>
    <t>Калениченко Анна Володимирівна</t>
  </si>
  <si>
    <t>Кащенко Євген Вікторович</t>
  </si>
  <si>
    <t>Кузнецов Дмитро Анатолійович</t>
  </si>
  <si>
    <t>Кучер Володимир Юрійович</t>
  </si>
  <si>
    <t>Масляний Андрій Леонідович</t>
  </si>
  <si>
    <t>Можин Андрій Валерійович</t>
  </si>
  <si>
    <t>Мурич Ірина Олександрівна</t>
  </si>
  <si>
    <t>Пасхін Артем Миколайович</t>
  </si>
  <si>
    <t>Рудаков Дмитро Миколайович</t>
  </si>
  <si>
    <t>Руденко Ганна Олександрівна</t>
  </si>
  <si>
    <t>Сивак Павло Олександрович</t>
  </si>
  <si>
    <t>Станчев Сергій Олегович</t>
  </si>
  <si>
    <t>Червов Сергій Олександрович</t>
  </si>
  <si>
    <t>Юрченко Анна Ростиславівна</t>
  </si>
  <si>
    <t>Бабіч Олександр Олегович</t>
  </si>
  <si>
    <t>Біль Олександр Володимирович</t>
  </si>
  <si>
    <t>Ванєєв Ігор Ігорович</t>
  </si>
  <si>
    <t>Грамм Андрій Юрійович</t>
  </si>
  <si>
    <t>№07</t>
  </si>
  <si>
    <t>Драч Роман Валерійович</t>
  </si>
  <si>
    <t>№08</t>
  </si>
  <si>
    <t>Істратова Катерина Вікторівна</t>
  </si>
  <si>
    <t>№09</t>
  </si>
  <si>
    <t>Корнілова Інна Юріївна</t>
  </si>
  <si>
    <t>№10</t>
  </si>
  <si>
    <t>Костін Євген Олександрович</t>
  </si>
  <si>
    <t>№11</t>
  </si>
  <si>
    <t>Луньов Олександр Вікторович</t>
  </si>
  <si>
    <t>Ролінський Ігор Олександрович</t>
  </si>
  <si>
    <t>Сердега Георгій Григорович</t>
  </si>
  <si>
    <t>№12</t>
  </si>
  <si>
    <t>Федоренко Станіслав Казимирович</t>
  </si>
  <si>
    <t>№13</t>
  </si>
  <si>
    <t>Шатній Олег Олександрович</t>
  </si>
  <si>
    <t>Анедченко Андрій Олександрович</t>
  </si>
  <si>
    <t>Богданцев Артем Володимирович</t>
  </si>
  <si>
    <t>Вороненко Тетяна Юріївна</t>
  </si>
  <si>
    <t>Гричкосій Станіслав Валерійович</t>
  </si>
  <si>
    <t>Кандаков Павло Володимирович</t>
  </si>
  <si>
    <t>Фісун</t>
  </si>
  <si>
    <t>Кузнецов Володимир Анатолійович</t>
  </si>
  <si>
    <t>Лисов Олексій Валерійович</t>
  </si>
  <si>
    <t>Макаров Леонід Олексійович</t>
  </si>
  <si>
    <t>Петренко Антон Григорович</t>
  </si>
  <si>
    <t>Самотой Аліна Михайлівна</t>
  </si>
  <si>
    <t>Селіванов Василь Володимирович</t>
  </si>
  <si>
    <t>Спіцина Олена Вікторівна</t>
  </si>
  <si>
    <t>Шарлаєва Ганна Сергіївна</t>
  </si>
  <si>
    <t>Бовсуновський Олександр Олександрович</t>
  </si>
  <si>
    <t>№</t>
  </si>
  <si>
    <t>Древін Даніїл Олександрович</t>
  </si>
  <si>
    <t>Івков Вадим Сергійович</t>
  </si>
  <si>
    <t>Лабарткава Сергій Борисович</t>
  </si>
  <si>
    <t>Мазур Андрій Антонович</t>
  </si>
  <si>
    <t>Максимова Інна Вікторівна</t>
  </si>
  <si>
    <t>Матвеєнко Данило Володимирович</t>
  </si>
  <si>
    <t>Михайличенко Анна Сергіївна</t>
  </si>
  <si>
    <t>Бабіч</t>
  </si>
  <si>
    <t>Палажченко Всеволод Володимирович</t>
  </si>
  <si>
    <t>Поздняков Олексій Михайлович</t>
  </si>
  <si>
    <t>Радом Микола Миколайович</t>
  </si>
  <si>
    <t>Трощенко Михайло Володимирович</t>
  </si>
  <si>
    <t>Федірчик Артем Олександрович</t>
  </si>
  <si>
    <t>Черниш Андрій Леонідович</t>
  </si>
  <si>
    <t>Асєєв Олександр Олександрович</t>
  </si>
  <si>
    <t>Багрянцев Михайло Геннадійович</t>
  </si>
  <si>
    <t>Душевін Сергій Миколайович</t>
  </si>
  <si>
    <t>Іхсанов Борис Шамільович</t>
  </si>
  <si>
    <t>Кожевніков Олександр Станіславович</t>
  </si>
  <si>
    <t>Кравченко Євген Олександрович</t>
  </si>
  <si>
    <t>Куц Олександр Олександрович</t>
  </si>
  <si>
    <t>Лотошников Микола Олександрович</t>
  </si>
  <si>
    <t>Марченко Наталя Вікторівна</t>
  </si>
  <si>
    <t>Пархоменко Андрій Леонідович</t>
  </si>
  <si>
    <t>Сидоран Олександр Вікторович</t>
  </si>
  <si>
    <t>Чуйко Віктор Вікторович</t>
  </si>
  <si>
    <t>Яноши Олена Володимирівна</t>
  </si>
  <si>
    <t>Варіант №</t>
  </si>
  <si>
    <t>Додаткові бали</t>
  </si>
  <si>
    <t>Заняття  №1</t>
  </si>
  <si>
    <t>Заняття  №2</t>
  </si>
  <si>
    <t>Заняття  №3</t>
  </si>
  <si>
    <t>Заняття  №4</t>
  </si>
  <si>
    <t>Заняття  №5</t>
  </si>
  <si>
    <t>Заняття  №6</t>
  </si>
  <si>
    <t>Заняття  №7</t>
  </si>
  <si>
    <t>Заняття  №8</t>
  </si>
  <si>
    <t>Заняття  №9</t>
  </si>
  <si>
    <t>Заняття  №10</t>
  </si>
  <si>
    <t>Заняття  №11</t>
  </si>
  <si>
    <t>Заняття  №12</t>
  </si>
  <si>
    <t>Заняття  №13</t>
  </si>
  <si>
    <t>Л/р №1</t>
  </si>
  <si>
    <t>Л/р №2</t>
  </si>
  <si>
    <t>Л/р №3</t>
  </si>
  <si>
    <t>Л/р №4</t>
  </si>
  <si>
    <t>Л/р №5</t>
  </si>
  <si>
    <t>Л/р №6</t>
  </si>
  <si>
    <t>Л/р №8</t>
  </si>
  <si>
    <t>бали</t>
  </si>
  <si>
    <t>Розподіл балів за триместр</t>
  </si>
  <si>
    <t>Лабораторні роботи</t>
  </si>
  <si>
    <t>Іспит</t>
  </si>
  <si>
    <t>РАЗОМ</t>
  </si>
  <si>
    <t>Борушко О.</t>
  </si>
  <si>
    <t xml:space="preserve">запит до кількох таблиць </t>
  </si>
  <si>
    <t xml:space="preserve">інші запити </t>
  </si>
  <si>
    <t>2.7</t>
  </si>
  <si>
    <t>4.2</t>
  </si>
  <si>
    <t>Головне меню</t>
  </si>
  <si>
    <t>Switchboard</t>
  </si>
  <si>
    <t>прості до пп. 2.1-2.7, 3.1-3.5, 4.1-4.3</t>
  </si>
  <si>
    <t>make table</t>
  </si>
  <si>
    <t>дод. бали</t>
  </si>
  <si>
    <t>Запити QBE</t>
  </si>
  <si>
    <t>8</t>
  </si>
  <si>
    <t>Приклад</t>
  </si>
  <si>
    <t>QBE</t>
  </si>
  <si>
    <t>№ контр роботи</t>
  </si>
  <si>
    <t>присутність</t>
  </si>
  <si>
    <t>Конт роб 4</t>
  </si>
  <si>
    <t>Разом контрольні</t>
  </si>
  <si>
    <t>Запит QBE</t>
  </si>
  <si>
    <t>Запит SQL</t>
  </si>
  <si>
    <t>Модулі</t>
  </si>
  <si>
    <t>Page</t>
  </si>
  <si>
    <t>№№ завдань у контр. роботах</t>
  </si>
  <si>
    <t>Об'єкти/теми контр. робіт</t>
  </si>
  <si>
    <t>Завдання контр. робіт</t>
  </si>
  <si>
    <t>Кількість балів за пункти</t>
  </si>
  <si>
    <t>Бали за контр. роб.</t>
  </si>
  <si>
    <t>Примітки</t>
  </si>
  <si>
    <t>Імпорт, типи даних, обмеження</t>
  </si>
  <si>
    <t>Значення: обов'язкове, за замовченням, із списку</t>
  </si>
  <si>
    <t>Маски, формати</t>
  </si>
  <si>
    <t>запит до 2 таблиць з групуванням та функціями</t>
  </si>
  <si>
    <t>CrossTab</t>
  </si>
  <si>
    <t>Цілісність БД</t>
  </si>
  <si>
    <t>вкладені форми</t>
  </si>
  <si>
    <t>7.3</t>
  </si>
  <si>
    <t>9</t>
  </si>
  <si>
    <t>Опис роботи</t>
  </si>
  <si>
    <t>Скор назва</t>
  </si>
  <si>
    <t>№ лабор</t>
  </si>
  <si>
    <t xml:space="preserve"> Додавання, оновлення та  видалення даних. Операції з таблицями. Імпортування, приєднання та експорт даних. Упорядкування даних. </t>
  </si>
  <si>
    <t>Дії з табл</t>
  </si>
  <si>
    <t>КР №1</t>
  </si>
  <si>
    <t>Мова QBE. Групові запити ACTION.  Перехресний запит CrossTab.</t>
  </si>
  <si>
    <t>КР №2</t>
  </si>
  <si>
    <t xml:space="preserve">Ключі, типи ключів, індекси.  Створення зв’язків між таблицями.  Типи зв’язків між таблицями. Запити типу SELECT з типом зв'язків '2' та '3'. Визначення посилальної цілісності даних </t>
  </si>
  <si>
    <t>КР №3</t>
  </si>
  <si>
    <t xml:space="preserve">Мова SQL. Оператори створення та видалення  об’єктів баз  даних. </t>
  </si>
  <si>
    <t>Мова SQL.  Оператори пошуку інформації. Агрегатні функції. Розрахункові поля. UNION.</t>
  </si>
  <si>
    <t>Мова SQL. Оператор  Вкладені запити</t>
  </si>
  <si>
    <t>Контрольна робота №4</t>
  </si>
  <si>
    <t>КР №4</t>
  </si>
  <si>
    <t>Створення форм для уведення,  перегляду та корегування даних. Вкладенні форми</t>
  </si>
  <si>
    <t xml:space="preserve">Створення звітів. Вкладені звіти. Створення звітів з підсумками </t>
  </si>
  <si>
    <t>Контрольна робота №5,6</t>
  </si>
  <si>
    <t>КР №5,6</t>
  </si>
  <si>
    <t>Макроси. Групи макросів</t>
  </si>
  <si>
    <t>Модулі. Програмування мовою VBA</t>
  </si>
  <si>
    <t>КР №7,8</t>
  </si>
  <si>
    <t>Макроси подій.Створення головної кнопкової форми, меню за допомогою Майстра створення кнопкових форм</t>
  </si>
  <si>
    <t>SWB</t>
  </si>
  <si>
    <r>
      <t xml:space="preserve">Ознайомлення з програмним пакетом </t>
    </r>
    <r>
      <rPr>
        <sz val="10"/>
        <rFont val="Courier New"/>
        <family val="3"/>
        <charset val="204"/>
      </rPr>
      <t xml:space="preserve">Access. </t>
    </r>
    <r>
      <rPr>
        <sz val="10"/>
        <rFont val="Times New Roman"/>
        <family val="1"/>
        <charset val="204"/>
      </rPr>
      <t>Створення баз даних і таблиць баз даних на основі прототипів і заготовок</t>
    </r>
  </si>
  <si>
    <r>
      <t xml:space="preserve">Створення бази даних. Створення таблиць. Типи даних. Формати та шаблони уведення. </t>
    </r>
    <r>
      <rPr>
        <sz val="10"/>
        <color indexed="10"/>
        <rFont val="Times New Roman"/>
        <family val="1"/>
        <charset val="204"/>
      </rPr>
      <t/>
    </r>
  </si>
  <si>
    <r>
      <t xml:space="preserve">Мова QBE. Запити типу </t>
    </r>
    <r>
      <rPr>
        <sz val="10"/>
        <rFont val="Courier New"/>
        <family val="3"/>
        <charset val="204"/>
      </rPr>
      <t>SELECT</t>
    </r>
    <r>
      <rPr>
        <sz val="10"/>
        <rFont val="Times New Roman"/>
        <family val="1"/>
        <charset val="204"/>
      </rPr>
      <t xml:space="preserve"> до однієї таблиці. Параметричні запити. Розрахункові поля. Використання функцій у запитах. Створення запитів до кількох таблиць</t>
    </r>
  </si>
  <si>
    <t>Вар конт роб 2</t>
  </si>
  <si>
    <t>Вар конт роб 1</t>
  </si>
  <si>
    <t>3.1-3.4</t>
  </si>
  <si>
    <t>Ключі,  індекси Посилальна цілісність</t>
  </si>
  <si>
    <t>Контрольна робота №1 Табл</t>
  </si>
  <si>
    <t>Контрольна робота №2 QBE</t>
  </si>
  <si>
    <t>Контрольна робота №3 Цілісність</t>
  </si>
  <si>
    <t>4.4</t>
  </si>
  <si>
    <t>Запити з агрегуючіми  функціями</t>
  </si>
  <si>
    <t>Підзапити з модифікованими операторами порівняння (з використанням предикатів ALL, ANY, SOME) та з предикатом IN (Not In)</t>
  </si>
  <si>
    <t>Підзапити, що починаються з кванторів EXISTS або NOT EXISTS</t>
  </si>
  <si>
    <t xml:space="preserve">Мова SQL. Керуючи оператори (create, insert та інше). </t>
  </si>
  <si>
    <t>Mod</t>
  </si>
  <si>
    <t>Query QBE</t>
  </si>
  <si>
    <t>Контрольна робота №7,8 Макроси, SWB</t>
  </si>
  <si>
    <t>контроль                           варіант</t>
  </si>
  <si>
    <t>Контр роб на лекц</t>
  </si>
  <si>
    <t>Вар</t>
  </si>
  <si>
    <t>SQL</t>
  </si>
  <si>
    <t>Підсумки</t>
  </si>
  <si>
    <t>№ пп</t>
  </si>
  <si>
    <t>Група</t>
  </si>
  <si>
    <t>ПІБ</t>
  </si>
  <si>
    <t>За лабор</t>
  </si>
  <si>
    <t>Всього за триместр</t>
  </si>
  <si>
    <t>Всього за іспит</t>
  </si>
  <si>
    <t>Білет №</t>
  </si>
  <si>
    <t>Група 202</t>
  </si>
  <si>
    <t>Заняття  №14</t>
  </si>
  <si>
    <t>Заняття</t>
  </si>
  <si>
    <t>10</t>
  </si>
  <si>
    <t>11</t>
  </si>
  <si>
    <t>14</t>
  </si>
  <si>
    <t>15</t>
  </si>
  <si>
    <t>16</t>
  </si>
  <si>
    <t>5-6</t>
  </si>
  <si>
    <t>12-13</t>
  </si>
  <si>
    <t>17</t>
  </si>
  <si>
    <t>18-19</t>
  </si>
  <si>
    <t>Вар конт роб 3</t>
  </si>
  <si>
    <t>Л/р №7</t>
  </si>
  <si>
    <t>Л/р №9</t>
  </si>
  <si>
    <t>масроси подій, SW</t>
  </si>
  <si>
    <t>Л/р №10</t>
  </si>
  <si>
    <t>Л/р №12</t>
  </si>
  <si>
    <t>Макр</t>
  </si>
  <si>
    <t>Підсумкове</t>
  </si>
  <si>
    <t>Заняття  №15</t>
  </si>
  <si>
    <t>Заняття  №16</t>
  </si>
  <si>
    <t>Заняття  №17</t>
  </si>
  <si>
    <t>Заняття  №18</t>
  </si>
  <si>
    <t>Заняття  №19</t>
  </si>
  <si>
    <t>Конт роб 7,8 (бали 6+5)</t>
  </si>
  <si>
    <t>Конт роб 5,6 (бали 5+5)</t>
  </si>
  <si>
    <t>Група 201_1</t>
  </si>
  <si>
    <t>Група 201_2</t>
  </si>
  <si>
    <t>Група 202_1</t>
  </si>
  <si>
    <t>Група 202_2</t>
  </si>
  <si>
    <t xml:space="preserve"> БАЗА ДАНИХ     BXXXXXXX</t>
  </si>
  <si>
    <t>Розрахунок балів гр 201-203 2008/2009 уч рік</t>
  </si>
  <si>
    <t>Не заполнять!</t>
  </si>
  <si>
    <t>Заняття  №20</t>
  </si>
  <si>
    <t>Проп.</t>
  </si>
  <si>
    <t>Бали за л/р</t>
  </si>
  <si>
    <t>Група 201</t>
  </si>
  <si>
    <t>Всього</t>
  </si>
  <si>
    <t>Гр 201-204</t>
  </si>
  <si>
    <t>Заняття  №21</t>
  </si>
  <si>
    <t>Конт роб 9       (8+7)</t>
  </si>
  <si>
    <t>Контрольна робота №9 Модулі</t>
  </si>
  <si>
    <t>КР №9</t>
  </si>
  <si>
    <t>Проценко Владислав Костянтинович</t>
  </si>
  <si>
    <t>Кличко Валерія Вадимівна</t>
  </si>
  <si>
    <t>Кубишкін Віталій Юрійович</t>
  </si>
  <si>
    <t>Сторчак Андрій Олександрович</t>
  </si>
  <si>
    <t>ПІДСУМКИ 2 тр 2013р</t>
  </si>
  <si>
    <t>Оцінка ESTC</t>
  </si>
  <si>
    <t>ESTC</t>
  </si>
  <si>
    <t>F</t>
  </si>
  <si>
    <t>FX</t>
  </si>
  <si>
    <t>E</t>
  </si>
  <si>
    <t>D</t>
  </si>
  <si>
    <t>C</t>
  </si>
  <si>
    <t>B</t>
  </si>
  <si>
    <t>A</t>
  </si>
  <si>
    <t>Андреєв Андрій Андрійович</t>
  </si>
  <si>
    <t>Бикова Ольга Дмитрівна</t>
  </si>
  <si>
    <t>Бловицький Віктор Михайлович</t>
  </si>
  <si>
    <t>Бондаренко Анатолій Вікторович</t>
  </si>
  <si>
    <t>Вдовиченко Андрій Васильович</t>
  </si>
  <si>
    <t>Войчук Олександр Олександрович</t>
  </si>
  <si>
    <t>Волченко Ян Олександрович</t>
  </si>
  <si>
    <t>Діденко Артем Вячеславович</t>
  </si>
  <si>
    <t>Дорошенко Юлія Олександрівна</t>
  </si>
  <si>
    <t>Кіршов Євгеній Андрійович</t>
  </si>
  <si>
    <t>Комарницький Костянтин Володимирович</t>
  </si>
  <si>
    <t>Лук’яненко Микола Олександрович</t>
  </si>
  <si>
    <t>Мазур Іван Миколайович</t>
  </si>
  <si>
    <t>Медведенко Олександр Петрович</t>
  </si>
  <si>
    <t>Попель Марія Іванівна</t>
  </si>
  <si>
    <t>Рогач Олександр Олександрович</t>
  </si>
  <si>
    <t>Стецюра Ігор Сергійович</t>
  </si>
  <si>
    <t>Таранов Микита Олександрович</t>
  </si>
  <si>
    <t>Тіганов Олег Сергійович</t>
  </si>
  <si>
    <t>Хмельницький Роман Сергійович</t>
  </si>
  <si>
    <t>Черновол Антон Юрійович</t>
  </si>
  <si>
    <t>Артьомов Геннадій Сергійович</t>
  </si>
  <si>
    <t>Бессарабов Євгеній Олександрович</t>
  </si>
  <si>
    <t>Вернигора Лілія Вікторівна</t>
  </si>
  <si>
    <t>Вискребенець Антон Дмитрович</t>
  </si>
  <si>
    <t>Вязніков Дмитро Сергійович</t>
  </si>
  <si>
    <t>Годунов Роман Романович</t>
  </si>
  <si>
    <t>Дорошенко Олександр Олександрович</t>
  </si>
  <si>
    <t>Кисельов Віктор Сергійович</t>
  </si>
  <si>
    <t>Король Олександр Андрійович</t>
  </si>
  <si>
    <t>Крекота Дмитро Юрійович</t>
  </si>
  <si>
    <t>Кріль Олег Олександрович</t>
  </si>
  <si>
    <t>Лихачов Олексій Сергійович</t>
  </si>
  <si>
    <t>Малий Олег Семенович</t>
  </si>
  <si>
    <t>Нестеренко Олег Валентинович</t>
  </si>
  <si>
    <t>Поліщук Олексій Васильович</t>
  </si>
  <si>
    <t>Танасієнко Ганна Миколаївна</t>
  </si>
  <si>
    <t>Філіппов Ігор Олександрович</t>
  </si>
  <si>
    <t>Чинікалов Станіслав Сергійович</t>
  </si>
  <si>
    <t>Чорновол Ірина Вікторівна</t>
  </si>
  <si>
    <t>Швецов Ігор Костянтинович</t>
  </si>
  <si>
    <t>Лекц1</t>
  </si>
  <si>
    <t>Лекц2</t>
  </si>
  <si>
    <t>Лекц3</t>
  </si>
  <si>
    <t>Лекц4</t>
  </si>
  <si>
    <t>Лекц5</t>
  </si>
  <si>
    <t>Лекц6</t>
  </si>
  <si>
    <t>Лекц7</t>
  </si>
  <si>
    <t>Лекц8</t>
  </si>
  <si>
    <t>Лекц9</t>
  </si>
  <si>
    <t>Лекц10</t>
  </si>
  <si>
    <t>Лекц11</t>
  </si>
  <si>
    <t>Лекц12</t>
  </si>
  <si>
    <t>Лекц13</t>
  </si>
  <si>
    <t>Лекц14</t>
  </si>
  <si>
    <t>Давиденко Євген Олександрович</t>
  </si>
  <si>
    <t>Ніколенко Світлана Григорівна</t>
  </si>
  <si>
    <t>2012/2013 уч/рік 5 тр</t>
  </si>
  <si>
    <t>Конт роб 9 (бали 8+7)</t>
  </si>
  <si>
    <t>контроль                                          варіант</t>
  </si>
  <si>
    <t>Кулаковская Інесса Василівна</t>
  </si>
  <si>
    <t>2-3</t>
  </si>
  <si>
    <t>19-21</t>
  </si>
  <si>
    <t>9.1</t>
  </si>
  <si>
    <t>9.2</t>
  </si>
  <si>
    <t>+</t>
  </si>
  <si>
    <t>H</t>
  </si>
  <si>
    <t>n</t>
  </si>
  <si>
    <t>/16</t>
  </si>
  <si>
    <t>/17</t>
  </si>
  <si>
    <t>/18</t>
  </si>
  <si>
    <t>11\19</t>
  </si>
  <si>
    <t>H/16</t>
  </si>
  <si>
    <t>4\17</t>
  </si>
  <si>
    <t>8\18</t>
  </si>
  <si>
    <t>не було</t>
  </si>
  <si>
    <t>Л/р №11</t>
  </si>
  <si>
    <t>17..03</t>
  </si>
  <si>
    <t>22..03</t>
  </si>
  <si>
    <t>29..03</t>
  </si>
  <si>
    <t>poned</t>
  </si>
  <si>
    <t>pyatn</t>
  </si>
  <si>
    <t>5..04</t>
  </si>
  <si>
    <t>12..04</t>
  </si>
  <si>
    <t>n+</t>
  </si>
  <si>
    <t>1..04</t>
  </si>
  <si>
    <t>/19</t>
  </si>
  <si>
    <t>в</t>
  </si>
  <si>
    <t>Фісун 12.04.13</t>
  </si>
  <si>
    <t>За КР лекц</t>
  </si>
  <si>
    <t>Іспит п_1</t>
  </si>
  <si>
    <t>Іспит п_2</t>
  </si>
  <si>
    <t>Іспит п_3</t>
  </si>
  <si>
    <t>7.8</t>
  </si>
  <si>
    <t>база Бловицького????</t>
  </si>
  <si>
    <t>Бонуси за відв+ активн</t>
  </si>
  <si>
    <t>Здав 25/4/13</t>
  </si>
  <si>
    <t>Здала 29.04.13</t>
  </si>
  <si>
    <t>сдано 16.05.13</t>
  </si>
  <si>
    <t>Фісун 03.06.13</t>
  </si>
  <si>
    <t>Не свій варіант!!!!21/6/13</t>
  </si>
  <si>
    <t>доздав 4.07.13 Фісун</t>
  </si>
  <si>
    <t>Здала 4.09.13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</si>
</sst>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\.yy;@"/>
  </numFmts>
  <fonts count="85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u/>
      <sz val="12"/>
      <name val="Arial"/>
      <family val="2"/>
    </font>
    <font>
      <sz val="10"/>
      <name val="Arial"/>
      <family val="2"/>
      <charset val="204"/>
    </font>
    <font>
      <sz val="14"/>
      <name val="Arial Cyr"/>
      <charset val="204"/>
    </font>
    <font>
      <sz val="12"/>
      <name val="Arial"/>
      <family val="2"/>
      <charset val="204"/>
    </font>
    <font>
      <i/>
      <sz val="12"/>
      <name val="Arial"/>
      <family val="2"/>
    </font>
    <font>
      <i/>
      <sz val="12"/>
      <color indexed="10"/>
      <name val="Arial"/>
      <family val="2"/>
    </font>
    <font>
      <i/>
      <sz val="10"/>
      <name val="Arial Cyr"/>
      <charset val="204"/>
    </font>
    <font>
      <b/>
      <sz val="10"/>
      <name val="Arial Cyr"/>
      <charset val="204"/>
    </font>
    <font>
      <b/>
      <sz val="14"/>
      <color indexed="12"/>
      <name val="Arial Cyr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12"/>
      <name val="Times New Roman"/>
      <family val="1"/>
      <charset val="204"/>
    </font>
    <font>
      <sz val="12"/>
      <name val="Arial"/>
      <family val="2"/>
      <charset val="204"/>
    </font>
    <font>
      <b/>
      <sz val="14"/>
      <color indexed="10"/>
      <name val="Arial"/>
      <family val="2"/>
      <charset val="204"/>
    </font>
    <font>
      <i/>
      <sz val="12"/>
      <color indexed="10"/>
      <name val="Arial"/>
      <family val="2"/>
      <charset val="204"/>
    </font>
    <font>
      <b/>
      <sz val="10"/>
      <name val="Arial"/>
      <family val="2"/>
      <charset val="204"/>
    </font>
    <font>
      <sz val="10"/>
      <name val="Times New Roman"/>
      <family val="1"/>
      <charset val="204"/>
    </font>
    <font>
      <b/>
      <i/>
      <sz val="10"/>
      <name val="Arial Cyr"/>
      <charset val="204"/>
    </font>
    <font>
      <sz val="10"/>
      <name val="Courier New"/>
      <family val="3"/>
      <charset val="204"/>
    </font>
    <font>
      <sz val="10"/>
      <color indexed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Arial Cyr"/>
      <charset val="204"/>
    </font>
    <font>
      <sz val="14"/>
      <color indexed="12"/>
      <name val="Arial"/>
      <family val="2"/>
    </font>
    <font>
      <sz val="12"/>
      <color indexed="12"/>
      <name val="Arial"/>
      <family val="2"/>
      <charset val="204"/>
    </font>
    <font>
      <b/>
      <sz val="12"/>
      <color indexed="12"/>
      <name val="Arial"/>
      <family val="2"/>
    </font>
    <font>
      <b/>
      <sz val="12"/>
      <color indexed="48"/>
      <name val="Arial"/>
      <family val="2"/>
    </font>
    <font>
      <b/>
      <sz val="14"/>
      <color indexed="10"/>
      <name val="Arial"/>
      <family val="2"/>
    </font>
    <font>
      <b/>
      <sz val="14"/>
      <color indexed="10"/>
      <name val="Arial Cyr"/>
      <charset val="204"/>
    </font>
    <font>
      <sz val="14"/>
      <name val="Arial"/>
      <family val="2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charset val="204"/>
    </font>
    <font>
      <b/>
      <i/>
      <sz val="10"/>
      <color indexed="10"/>
      <name val="Arial Cyr"/>
      <charset val="204"/>
    </font>
    <font>
      <b/>
      <i/>
      <sz val="14"/>
      <color indexed="10"/>
      <name val="Arial Cyr"/>
      <charset val="204"/>
    </font>
    <font>
      <b/>
      <sz val="14"/>
      <name val="Times New Roman"/>
      <family val="1"/>
      <charset val="204"/>
    </font>
    <font>
      <b/>
      <sz val="14"/>
      <color indexed="12"/>
      <name val="Arial"/>
      <family val="2"/>
      <charset val="204"/>
    </font>
    <font>
      <b/>
      <sz val="10"/>
      <color indexed="12"/>
      <name val="Arial Cyr"/>
      <charset val="204"/>
    </font>
    <font>
      <b/>
      <sz val="14"/>
      <color indexed="10"/>
      <name val="Arial Cyr"/>
      <family val="2"/>
      <charset val="204"/>
    </font>
    <font>
      <sz val="14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2"/>
      <name val="Arial Cyr"/>
      <charset val="204"/>
    </font>
    <font>
      <b/>
      <sz val="12"/>
      <color indexed="10"/>
      <name val="Arial"/>
      <family val="2"/>
    </font>
    <font>
      <i/>
      <sz val="12"/>
      <color indexed="12"/>
      <name val="Arial"/>
      <family val="2"/>
    </font>
    <font>
      <b/>
      <sz val="14"/>
      <name val="Arial Cyr"/>
      <charset val="204"/>
    </font>
    <font>
      <b/>
      <sz val="14"/>
      <color indexed="30"/>
      <name val="Arial"/>
      <family val="2"/>
      <charset val="204"/>
    </font>
    <font>
      <b/>
      <sz val="14"/>
      <color indexed="30"/>
      <name val="Arial"/>
      <family val="2"/>
    </font>
    <font>
      <b/>
      <sz val="14"/>
      <color indexed="10"/>
      <name val="Arial Cyr"/>
    </font>
    <font>
      <b/>
      <sz val="14"/>
      <color indexed="10"/>
      <name val="Arial"/>
      <family val="2"/>
    </font>
    <font>
      <b/>
      <sz val="10"/>
      <color rgb="FFFF0000"/>
      <name val="Arial Cyr"/>
      <charset val="204"/>
    </font>
    <font>
      <sz val="11"/>
      <name val="Arial Cyr"/>
      <charset val="204"/>
    </font>
    <font>
      <b/>
      <sz val="12"/>
      <name val="Times New Roman"/>
      <family val="1"/>
      <charset val="204"/>
    </font>
    <font>
      <b/>
      <i/>
      <sz val="14"/>
      <name val="Arial"/>
      <family val="2"/>
      <charset val="204"/>
    </font>
    <font>
      <b/>
      <i/>
      <sz val="12"/>
      <name val="Arial"/>
      <family val="2"/>
      <charset val="204"/>
    </font>
    <font>
      <b/>
      <sz val="14"/>
      <color rgb="FF00000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14"/>
      <color rgb="FFFF0000"/>
      <name val="Arial"/>
      <family val="2"/>
    </font>
    <font>
      <b/>
      <sz val="14"/>
      <color rgb="FFFF0000"/>
      <name val="Arial"/>
      <family val="2"/>
      <charset val="204"/>
    </font>
    <font>
      <sz val="12"/>
      <color rgb="FFFF0000"/>
      <name val="Arial"/>
      <family val="2"/>
    </font>
    <font>
      <b/>
      <sz val="14"/>
      <color rgb="FFFF0000"/>
      <name val="Times New Roman"/>
      <family val="1"/>
      <charset val="204"/>
    </font>
    <font>
      <b/>
      <sz val="14"/>
      <color rgb="FFFF0000"/>
      <name val="Arial Cyr"/>
      <charset val="204"/>
    </font>
    <font>
      <sz val="14"/>
      <color rgb="FFFF0000"/>
      <name val="Arial"/>
      <family val="2"/>
    </font>
    <font>
      <sz val="14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10"/>
      <name val="Arial Cyr"/>
    </font>
    <font>
      <sz val="36"/>
      <name val="Arial"/>
      <family val="2"/>
    </font>
    <font>
      <sz val="36"/>
      <name val="Arial Cyr"/>
      <charset val="204"/>
    </font>
    <font>
      <sz val="36"/>
      <name val="Arial"/>
      <family val="2"/>
      <charset val="204"/>
    </font>
    <font>
      <sz val="36"/>
      <color indexed="10"/>
      <name val="Arial"/>
      <family val="2"/>
    </font>
    <font>
      <sz val="10"/>
      <color rgb="FFFF0000"/>
      <name val="Arial Cyr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 diagonalUp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1" fillId="0" borderId="0"/>
    <xf numFmtId="0" fontId="1" fillId="0" borderId="0"/>
  </cellStyleXfs>
  <cellXfs count="1006">
    <xf numFmtId="0" fontId="0" fillId="0" borderId="0" xfId="0"/>
    <xf numFmtId="0" fontId="1" fillId="0" borderId="0" xfId="2"/>
    <xf numFmtId="0" fontId="3" fillId="0" borderId="1" xfId="2" applyFont="1" applyBorder="1"/>
    <xf numFmtId="0" fontId="3" fillId="2" borderId="1" xfId="2" applyFont="1" applyFill="1" applyBorder="1"/>
    <xf numFmtId="0" fontId="1" fillId="2" borderId="0" xfId="2" applyFill="1"/>
    <xf numFmtId="0" fontId="3" fillId="2" borderId="2" xfId="2" applyFont="1" applyFill="1" applyBorder="1"/>
    <xf numFmtId="0" fontId="1" fillId="2" borderId="3" xfId="2" applyFill="1" applyBorder="1"/>
    <xf numFmtId="0" fontId="3" fillId="2" borderId="4" xfId="2" applyFont="1" applyFill="1" applyBorder="1"/>
    <xf numFmtId="0" fontId="1" fillId="2" borderId="5" xfId="2" applyFill="1" applyBorder="1"/>
    <xf numFmtId="0" fontId="3" fillId="2" borderId="6" xfId="2" applyFont="1" applyFill="1" applyBorder="1"/>
    <xf numFmtId="0" fontId="1" fillId="2" borderId="7" xfId="2" applyFill="1" applyBorder="1"/>
    <xf numFmtId="0" fontId="3" fillId="3" borderId="8" xfId="2" applyFont="1" applyFill="1" applyBorder="1"/>
    <xf numFmtId="0" fontId="3" fillId="0" borderId="9" xfId="2" applyFont="1" applyBorder="1"/>
    <xf numFmtId="0" fontId="3" fillId="4" borderId="8" xfId="2" applyFont="1" applyFill="1" applyBorder="1"/>
    <xf numFmtId="0" fontId="1" fillId="0" borderId="8" xfId="2" applyBorder="1"/>
    <xf numFmtId="0" fontId="3" fillId="2" borderId="8" xfId="2" applyFont="1" applyFill="1" applyBorder="1"/>
    <xf numFmtId="0" fontId="1" fillId="2" borderId="8" xfId="2" applyFill="1" applyBorder="1"/>
    <xf numFmtId="0" fontId="3" fillId="5" borderId="8" xfId="2" applyFont="1" applyFill="1" applyBorder="1"/>
    <xf numFmtId="0" fontId="1" fillId="5" borderId="8" xfId="2" applyFill="1" applyBorder="1"/>
    <xf numFmtId="0" fontId="3" fillId="0" borderId="8" xfId="2" applyFont="1" applyBorder="1"/>
    <xf numFmtId="0" fontId="4" fillId="0" borderId="0" xfId="2" applyFont="1"/>
    <xf numFmtId="0" fontId="4" fillId="0" borderId="0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center"/>
    </xf>
    <xf numFmtId="0" fontId="6" fillId="0" borderId="11" xfId="2" applyFont="1" applyBorder="1" applyAlignment="1">
      <alignment horizontal="center"/>
    </xf>
    <xf numFmtId="49" fontId="4" fillId="0" borderId="0" xfId="2" applyNumberFormat="1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4" fillId="0" borderId="0" xfId="2" applyFont="1" applyAlignment="1">
      <alignment horizontal="left" vertical="center" wrapText="1"/>
    </xf>
    <xf numFmtId="0" fontId="8" fillId="0" borderId="0" xfId="2" applyFont="1"/>
    <xf numFmtId="0" fontId="5" fillId="0" borderId="0" xfId="2" applyFont="1"/>
    <xf numFmtId="0" fontId="1" fillId="0" borderId="0" xfId="2" applyBorder="1"/>
    <xf numFmtId="0" fontId="1" fillId="0" borderId="0" xfId="2" applyAlignment="1">
      <alignment horizontal="left" vertical="center" wrapText="1"/>
    </xf>
    <xf numFmtId="0" fontId="1" fillId="0" borderId="0" xfId="2" applyFont="1"/>
    <xf numFmtId="0" fontId="9" fillId="0" borderId="0" xfId="2" applyFont="1"/>
    <xf numFmtId="0" fontId="5" fillId="0" borderId="13" xfId="2" applyFont="1" applyFill="1" applyBorder="1" applyAlignment="1">
      <alignment horizontal="center"/>
    </xf>
    <xf numFmtId="0" fontId="6" fillId="0" borderId="11" xfId="2" applyFont="1" applyFill="1" applyBorder="1" applyAlignment="1">
      <alignment horizontal="center"/>
    </xf>
    <xf numFmtId="0" fontId="5" fillId="0" borderId="14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5" fillId="0" borderId="14" xfId="2" applyFont="1" applyBorder="1" applyAlignment="1">
      <alignment horizontal="left"/>
    </xf>
    <xf numFmtId="0" fontId="5" fillId="0" borderId="13" xfId="2" applyFont="1" applyBorder="1" applyAlignment="1">
      <alignment horizontal="left"/>
    </xf>
    <xf numFmtId="0" fontId="6" fillId="0" borderId="10" xfId="2" applyFont="1" applyBorder="1" applyAlignment="1">
      <alignment horizontal="left"/>
    </xf>
    <xf numFmtId="0" fontId="5" fillId="0" borderId="5" xfId="2" applyFont="1" applyFill="1" applyBorder="1" applyAlignment="1">
      <alignment horizontal="center"/>
    </xf>
    <xf numFmtId="0" fontId="4" fillId="0" borderId="0" xfId="2" applyFont="1" applyAlignment="1">
      <alignment wrapText="1"/>
    </xf>
    <xf numFmtId="0" fontId="11" fillId="0" borderId="0" xfId="2" applyFont="1" applyAlignment="1">
      <alignment wrapText="1"/>
    </xf>
    <xf numFmtId="0" fontId="1" fillId="0" borderId="0" xfId="2" applyAlignment="1">
      <alignment wrapText="1"/>
    </xf>
    <xf numFmtId="0" fontId="1" fillId="0" borderId="0" xfId="2" applyFont="1" applyAlignment="1">
      <alignment wrapText="1"/>
    </xf>
    <xf numFmtId="0" fontId="5" fillId="0" borderId="15" xfId="2" applyFont="1" applyBorder="1" applyAlignment="1">
      <alignment horizontal="center"/>
    </xf>
    <xf numFmtId="49" fontId="7" fillId="0" borderId="0" xfId="2" applyNumberFormat="1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5" fillId="0" borderId="14" xfId="2" applyFont="1" applyFill="1" applyBorder="1" applyAlignment="1">
      <alignment horizontal="center"/>
    </xf>
    <xf numFmtId="0" fontId="6" fillId="0" borderId="16" xfId="2" applyFont="1" applyFill="1" applyBorder="1" applyAlignment="1">
      <alignment horizontal="center"/>
    </xf>
    <xf numFmtId="0" fontId="5" fillId="0" borderId="16" xfId="2" applyFont="1" applyBorder="1" applyAlignment="1">
      <alignment horizontal="center" vertical="top" wrapText="1"/>
    </xf>
    <xf numFmtId="0" fontId="20" fillId="0" borderId="0" xfId="2" applyFont="1" applyAlignment="1">
      <alignment wrapText="1"/>
    </xf>
    <xf numFmtId="0" fontId="4" fillId="0" borderId="0" xfId="2" applyFont="1" applyFill="1" applyAlignment="1">
      <alignment horizontal="left" vertical="center" wrapText="1"/>
    </xf>
    <xf numFmtId="164" fontId="7" fillId="0" borderId="16" xfId="2" applyNumberFormat="1" applyFont="1" applyFill="1" applyBorder="1" applyAlignment="1">
      <alignment horizontal="center"/>
    </xf>
    <xf numFmtId="0" fontId="1" fillId="0" borderId="0" xfId="2" applyBorder="1" applyProtection="1">
      <protection locked="0" hidden="1"/>
    </xf>
    <xf numFmtId="164" fontId="7" fillId="0" borderId="12" xfId="2" applyNumberFormat="1" applyFont="1" applyFill="1" applyBorder="1" applyAlignment="1">
      <alignment horizontal="center"/>
    </xf>
    <xf numFmtId="164" fontId="7" fillId="0" borderId="4" xfId="2" applyNumberFormat="1" applyFont="1" applyFill="1" applyBorder="1" applyAlignment="1">
      <alignment horizontal="center"/>
    </xf>
    <xf numFmtId="164" fontId="7" fillId="0" borderId="5" xfId="2" applyNumberFormat="1" applyFont="1" applyFill="1" applyBorder="1" applyAlignment="1">
      <alignment horizontal="center"/>
    </xf>
    <xf numFmtId="0" fontId="1" fillId="0" borderId="0" xfId="2" applyFill="1"/>
    <xf numFmtId="164" fontId="7" fillId="0" borderId="18" xfId="2" applyNumberFormat="1" applyFont="1" applyFill="1" applyBorder="1" applyAlignment="1">
      <alignment horizontal="center"/>
    </xf>
    <xf numFmtId="164" fontId="7" fillId="0" borderId="12" xfId="2" quotePrefix="1" applyNumberFormat="1" applyFont="1" applyFill="1" applyBorder="1" applyAlignment="1">
      <alignment horizontal="center"/>
    </xf>
    <xf numFmtId="164" fontId="7" fillId="0" borderId="19" xfId="2" applyNumberFormat="1" applyFont="1" applyFill="1" applyBorder="1" applyAlignment="1">
      <alignment horizontal="center"/>
    </xf>
    <xf numFmtId="164" fontId="7" fillId="0" borderId="20" xfId="2" applyNumberFormat="1" applyFont="1" applyFill="1" applyBorder="1" applyAlignment="1">
      <alignment horizontal="center"/>
    </xf>
    <xf numFmtId="164" fontId="7" fillId="0" borderId="21" xfId="2" applyNumberFormat="1" applyFont="1" applyFill="1" applyBorder="1" applyAlignment="1">
      <alignment horizontal="center"/>
    </xf>
    <xf numFmtId="0" fontId="4" fillId="0" borderId="0" xfId="2" applyFont="1" applyFill="1"/>
    <xf numFmtId="0" fontId="1" fillId="0" borderId="0" xfId="2" applyFill="1" applyAlignment="1">
      <alignment horizontal="left" vertical="center" wrapText="1"/>
    </xf>
    <xf numFmtId="1" fontId="7" fillId="0" borderId="12" xfId="2" applyNumberFormat="1" applyFont="1" applyFill="1" applyBorder="1" applyAlignment="1">
      <alignment horizontal="center"/>
    </xf>
    <xf numFmtId="0" fontId="1" fillId="0" borderId="0" xfId="2" applyFill="1" applyBorder="1" applyProtection="1">
      <protection locked="0" hidden="1"/>
    </xf>
    <xf numFmtId="0" fontId="1" fillId="0" borderId="0" xfId="2" applyFill="1" applyBorder="1" applyAlignment="1">
      <alignment horizontal="left" vertical="center" wrapText="1"/>
    </xf>
    <xf numFmtId="0" fontId="1" fillId="0" borderId="0" xfId="2" applyBorder="1" applyAlignment="1">
      <alignment horizontal="left" vertical="center" wrapText="1"/>
    </xf>
    <xf numFmtId="0" fontId="20" fillId="0" borderId="0" xfId="2" applyFont="1" applyAlignment="1"/>
    <xf numFmtId="14" fontId="4" fillId="0" borderId="0" xfId="2" applyNumberFormat="1" applyFont="1"/>
    <xf numFmtId="0" fontId="24" fillId="0" borderId="26" xfId="0" applyFont="1" applyBorder="1" applyAlignment="1">
      <alignment vertical="top" wrapText="1"/>
    </xf>
    <xf numFmtId="0" fontId="0" fillId="0" borderId="26" xfId="0" applyBorder="1" applyAlignment="1">
      <alignment vertical="top"/>
    </xf>
    <xf numFmtId="0" fontId="24" fillId="0" borderId="8" xfId="0" applyFont="1" applyBorder="1" applyAlignment="1">
      <alignment vertical="top" wrapText="1"/>
    </xf>
    <xf numFmtId="0" fontId="0" fillId="0" borderId="8" xfId="0" applyBorder="1" applyAlignment="1">
      <alignment vertical="top"/>
    </xf>
    <xf numFmtId="0" fontId="28" fillId="0" borderId="8" xfId="0" applyFont="1" applyBorder="1" applyAlignment="1">
      <alignment vertical="top" wrapText="1"/>
    </xf>
    <xf numFmtId="0" fontId="24" fillId="0" borderId="8" xfId="0" applyFont="1" applyBorder="1" applyAlignment="1">
      <alignment horizontal="left" wrapText="1"/>
    </xf>
    <xf numFmtId="0" fontId="24" fillId="0" borderId="8" xfId="0" applyFont="1" applyBorder="1" applyAlignment="1">
      <alignment wrapText="1"/>
    </xf>
    <xf numFmtId="0" fontId="28" fillId="0" borderId="27" xfId="0" applyFont="1" applyBorder="1" applyAlignment="1">
      <alignment vertical="top" wrapText="1"/>
    </xf>
    <xf numFmtId="0" fontId="0" fillId="0" borderId="27" xfId="0" applyBorder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7" fillId="0" borderId="0" xfId="0" applyFont="1" applyFill="1" applyBorder="1" applyAlignment="1">
      <alignment wrapText="1"/>
    </xf>
    <xf numFmtId="0" fontId="0" fillId="0" borderId="2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0" xfId="0" applyAlignment="1">
      <alignment vertical="top" wrapText="1"/>
    </xf>
    <xf numFmtId="2" fontId="18" fillId="0" borderId="18" xfId="2" applyNumberFormat="1" applyFont="1" applyFill="1" applyBorder="1" applyAlignment="1">
      <alignment horizontal="center"/>
    </xf>
    <xf numFmtId="164" fontId="18" fillId="0" borderId="16" xfId="0" applyNumberFormat="1" applyFont="1" applyBorder="1" applyAlignment="1">
      <alignment vertical="top"/>
    </xf>
    <xf numFmtId="164" fontId="18" fillId="0" borderId="16" xfId="0" applyNumberFormat="1" applyFont="1" applyFill="1" applyBorder="1" applyAlignment="1">
      <alignment vertical="top"/>
    </xf>
    <xf numFmtId="164" fontId="30" fillId="0" borderId="25" xfId="2" applyNumberFormat="1" applyFont="1" applyFill="1" applyBorder="1" applyAlignment="1">
      <alignment horizontal="center"/>
    </xf>
    <xf numFmtId="1" fontId="30" fillId="0" borderId="31" xfId="2" applyNumberFormat="1" applyFont="1" applyFill="1" applyBorder="1" applyAlignment="1">
      <alignment horizontal="center"/>
    </xf>
    <xf numFmtId="0" fontId="31" fillId="0" borderId="13" xfId="2" applyFont="1" applyBorder="1" applyAlignment="1">
      <alignment horizontal="left"/>
    </xf>
    <xf numFmtId="0" fontId="33" fillId="0" borderId="13" xfId="2" applyFont="1" applyFill="1" applyBorder="1" applyAlignment="1">
      <alignment horizontal="left"/>
    </xf>
    <xf numFmtId="0" fontId="5" fillId="0" borderId="4" xfId="2" applyFont="1" applyFill="1" applyBorder="1" applyAlignment="1">
      <alignment horizontal="center"/>
    </xf>
    <xf numFmtId="164" fontId="7" fillId="0" borderId="0" xfId="2" applyNumberFormat="1" applyFont="1" applyFill="1" applyBorder="1" applyAlignment="1">
      <alignment horizontal="center"/>
    </xf>
    <xf numFmtId="0" fontId="1" fillId="0" borderId="8" xfId="2" applyBorder="1" applyAlignment="1" applyProtection="1">
      <alignment horizontal="left" vertical="center" wrapText="1"/>
      <protection locked="0" hidden="1"/>
    </xf>
    <xf numFmtId="0" fontId="1" fillId="0" borderId="8" xfId="2" applyBorder="1" applyProtection="1">
      <protection locked="0" hidden="1"/>
    </xf>
    <xf numFmtId="0" fontId="4" fillId="0" borderId="8" xfId="2" applyFont="1" applyFill="1" applyBorder="1" applyAlignment="1">
      <alignment horizontal="left" vertical="center" wrapText="1"/>
    </xf>
    <xf numFmtId="49" fontId="23" fillId="0" borderId="8" xfId="1" applyNumberFormat="1" applyFont="1" applyBorder="1" applyAlignment="1">
      <alignment horizontal="center" vertical="top"/>
    </xf>
    <xf numFmtId="0" fontId="9" fillId="0" borderId="8" xfId="1" applyFont="1" applyBorder="1" applyAlignment="1">
      <alignment vertical="top"/>
    </xf>
    <xf numFmtId="0" fontId="1" fillId="0" borderId="32" xfId="2" applyBorder="1" applyAlignment="1" applyProtection="1">
      <alignment horizontal="left" vertical="center" wrapText="1"/>
      <protection locked="0" hidden="1"/>
    </xf>
    <xf numFmtId="0" fontId="1" fillId="0" borderId="32" xfId="2" applyBorder="1" applyProtection="1">
      <protection locked="0" hidden="1"/>
    </xf>
    <xf numFmtId="164" fontId="7" fillId="0" borderId="11" xfId="2" applyNumberFormat="1" applyFont="1" applyFill="1" applyBorder="1" applyAlignment="1">
      <alignment horizontal="center"/>
    </xf>
    <xf numFmtId="0" fontId="4" fillId="0" borderId="12" xfId="2" applyFont="1" applyFill="1" applyBorder="1" applyAlignment="1">
      <alignment horizontal="right" vertical="top"/>
    </xf>
    <xf numFmtId="0" fontId="4" fillId="0" borderId="12" xfId="2" applyFont="1" applyFill="1" applyBorder="1"/>
    <xf numFmtId="0" fontId="4" fillId="0" borderId="19" xfId="2" applyFont="1" applyFill="1" applyBorder="1"/>
    <xf numFmtId="165" fontId="5" fillId="0" borderId="33" xfId="2" applyNumberFormat="1" applyFont="1" applyBorder="1" applyAlignment="1"/>
    <xf numFmtId="165" fontId="5" fillId="0" borderId="9" xfId="2" applyNumberFormat="1" applyFont="1" applyBorder="1" applyAlignment="1"/>
    <xf numFmtId="0" fontId="16" fillId="0" borderId="18" xfId="0" applyFont="1" applyBorder="1" applyAlignment="1">
      <alignment horizontal="center" vertical="top" wrapText="1"/>
    </xf>
    <xf numFmtId="164" fontId="7" fillId="0" borderId="10" xfId="2" applyNumberFormat="1" applyFont="1" applyFill="1" applyBorder="1" applyAlignment="1">
      <alignment horizontal="center"/>
    </xf>
    <xf numFmtId="164" fontId="7" fillId="0" borderId="14" xfId="2" applyNumberFormat="1" applyFont="1" applyFill="1" applyBorder="1" applyAlignment="1">
      <alignment horizontal="center"/>
    </xf>
    <xf numFmtId="164" fontId="7" fillId="0" borderId="13" xfId="2" applyNumberFormat="1" applyFont="1" applyFill="1" applyBorder="1" applyAlignment="1">
      <alignment horizontal="center"/>
    </xf>
    <xf numFmtId="164" fontId="10" fillId="0" borderId="16" xfId="0" applyNumberFormat="1" applyFont="1" applyFill="1" applyBorder="1" applyAlignment="1"/>
    <xf numFmtId="0" fontId="9" fillId="0" borderId="0" xfId="2" applyFont="1" applyBorder="1" applyAlignment="1">
      <alignment wrapText="1"/>
    </xf>
    <xf numFmtId="1" fontId="7" fillId="0" borderId="4" xfId="2" applyNumberFormat="1" applyFont="1" applyFill="1" applyBorder="1" applyAlignment="1">
      <alignment horizontal="center"/>
    </xf>
    <xf numFmtId="164" fontId="2" fillId="0" borderId="8" xfId="2" applyNumberFormat="1" applyFont="1" applyFill="1" applyBorder="1" applyAlignment="1">
      <alignment horizontal="center" vertical="center" wrapText="1"/>
    </xf>
    <xf numFmtId="49" fontId="17" fillId="0" borderId="34" xfId="1" applyNumberFormat="1" applyFont="1" applyBorder="1" applyAlignment="1">
      <alignment horizontal="center" vertical="top"/>
    </xf>
    <xf numFmtId="164" fontId="17" fillId="0" borderId="8" xfId="1" applyNumberFormat="1" applyFont="1" applyBorder="1" applyAlignment="1">
      <alignment vertical="top"/>
    </xf>
    <xf numFmtId="0" fontId="11" fillId="0" borderId="35" xfId="2" applyFont="1" applyFill="1" applyBorder="1" applyAlignment="1">
      <alignment horizontal="left" vertical="center" wrapText="1"/>
    </xf>
    <xf numFmtId="1" fontId="34" fillId="0" borderId="27" xfId="2" applyNumberFormat="1" applyFont="1" applyFill="1" applyBorder="1" applyAlignment="1">
      <alignment horizontal="center"/>
    </xf>
    <xf numFmtId="1" fontId="34" fillId="0" borderId="8" xfId="2" applyNumberFormat="1" applyFont="1" applyFill="1" applyBorder="1" applyAlignment="1">
      <alignment horizontal="center"/>
    </xf>
    <xf numFmtId="1" fontId="34" fillId="0" borderId="0" xfId="2" applyNumberFormat="1" applyFont="1" applyFill="1" applyBorder="1" applyAlignment="1">
      <alignment horizontal="center"/>
    </xf>
    <xf numFmtId="49" fontId="17" fillId="0" borderId="36" xfId="1" applyNumberFormat="1" applyFont="1" applyBorder="1" applyAlignment="1">
      <alignment horizontal="center" vertical="top"/>
    </xf>
    <xf numFmtId="0" fontId="17" fillId="0" borderId="8" xfId="1" applyFont="1" applyBorder="1" applyAlignment="1">
      <alignment horizontal="center" vertical="top"/>
    </xf>
    <xf numFmtId="49" fontId="17" fillId="0" borderId="12" xfId="1" applyNumberFormat="1" applyFont="1" applyBorder="1" applyAlignment="1">
      <alignment horizontal="center" vertical="top"/>
    </xf>
    <xf numFmtId="0" fontId="17" fillId="0" borderId="8" xfId="2" applyFont="1" applyBorder="1" applyAlignment="1" applyProtection="1">
      <alignment horizontal="center" vertical="center" wrapText="1"/>
      <protection locked="0" hidden="1"/>
    </xf>
    <xf numFmtId="0" fontId="17" fillId="0" borderId="8" xfId="2" applyFont="1" applyBorder="1" applyAlignment="1" applyProtection="1">
      <alignment horizontal="center" vertical="center"/>
      <protection locked="0" hidden="1"/>
    </xf>
    <xf numFmtId="164" fontId="2" fillId="0" borderId="5" xfId="2" applyNumberFormat="1" applyFont="1" applyFill="1" applyBorder="1" applyAlignment="1">
      <alignment horizontal="center" vertical="center" wrapText="1"/>
    </xf>
    <xf numFmtId="0" fontId="4" fillId="0" borderId="0" xfId="2" applyFont="1" applyFill="1" applyBorder="1"/>
    <xf numFmtId="0" fontId="10" fillId="0" borderId="0" xfId="0" applyFont="1" applyBorder="1" applyAlignment="1">
      <alignment horizontal="center"/>
    </xf>
    <xf numFmtId="164" fontId="7" fillId="0" borderId="0" xfId="2" applyNumberFormat="1" applyFont="1" applyBorder="1" applyAlignment="1">
      <alignment horizontal="center" vertical="center" wrapText="1"/>
    </xf>
    <xf numFmtId="164" fontId="2" fillId="0" borderId="0" xfId="2" applyNumberFormat="1" applyFont="1" applyFill="1" applyBorder="1" applyAlignment="1">
      <alignment horizontal="center" vertical="center" wrapText="1"/>
    </xf>
    <xf numFmtId="1" fontId="7" fillId="0" borderId="0" xfId="2" applyNumberFormat="1" applyFont="1" applyFill="1" applyBorder="1" applyAlignment="1">
      <alignment horizontal="center"/>
    </xf>
    <xf numFmtId="1" fontId="7" fillId="0" borderId="19" xfId="2" applyNumberFormat="1" applyFont="1" applyFill="1" applyBorder="1" applyAlignment="1">
      <alignment horizontal="center"/>
    </xf>
    <xf numFmtId="0" fontId="21" fillId="0" borderId="12" xfId="2" applyFont="1" applyFill="1" applyBorder="1" applyAlignment="1">
      <alignment horizontal="center" vertical="top"/>
    </xf>
    <xf numFmtId="0" fontId="21" fillId="0" borderId="12" xfId="2" applyFont="1" applyFill="1" applyBorder="1" applyAlignment="1">
      <alignment horizontal="center"/>
    </xf>
    <xf numFmtId="1" fontId="21" fillId="0" borderId="19" xfId="2" applyNumberFormat="1" applyFont="1" applyFill="1" applyBorder="1" applyAlignment="1">
      <alignment horizontal="center"/>
    </xf>
    <xf numFmtId="1" fontId="7" fillId="0" borderId="21" xfId="2" applyNumberFormat="1" applyFont="1" applyFill="1" applyBorder="1" applyAlignment="1">
      <alignment horizontal="center"/>
    </xf>
    <xf numFmtId="164" fontId="7" fillId="0" borderId="2" xfId="2" applyNumberFormat="1" applyFont="1" applyFill="1" applyBorder="1" applyAlignment="1">
      <alignment horizontal="center"/>
    </xf>
    <xf numFmtId="0" fontId="1" fillId="0" borderId="0" xfId="2" applyNumberFormat="1" applyBorder="1" applyProtection="1">
      <protection locked="0" hidden="1"/>
    </xf>
    <xf numFmtId="164" fontId="1" fillId="0" borderId="8" xfId="2" applyNumberFormat="1" applyBorder="1" applyProtection="1"/>
    <xf numFmtId="1" fontId="35" fillId="0" borderId="5" xfId="0" applyNumberFormat="1" applyFont="1" applyFill="1" applyBorder="1" applyAlignment="1">
      <alignment horizontal="center"/>
    </xf>
    <xf numFmtId="164" fontId="17" fillId="0" borderId="8" xfId="1" applyNumberFormat="1" applyFont="1" applyBorder="1" applyAlignment="1" applyProtection="1">
      <alignment horizontal="right" vertical="top"/>
    </xf>
    <xf numFmtId="164" fontId="17" fillId="0" borderId="5" xfId="1" applyNumberFormat="1" applyFont="1" applyBorder="1" applyAlignment="1" applyProtection="1">
      <alignment horizontal="right" vertical="top"/>
    </xf>
    <xf numFmtId="164" fontId="1" fillId="0" borderId="32" xfId="2" applyNumberFormat="1" applyBorder="1" applyAlignment="1" applyProtection="1">
      <alignment horizontal="right" vertical="center" wrapText="1"/>
      <protection locked="0"/>
    </xf>
    <xf numFmtId="164" fontId="1" fillId="0" borderId="32" xfId="2" applyNumberFormat="1" applyBorder="1" applyAlignment="1" applyProtection="1">
      <alignment horizontal="right"/>
      <protection locked="0"/>
    </xf>
    <xf numFmtId="164" fontId="1" fillId="0" borderId="5" xfId="2" applyNumberFormat="1" applyBorder="1" applyAlignment="1" applyProtection="1">
      <alignment horizontal="right"/>
      <protection locked="0"/>
    </xf>
    <xf numFmtId="0" fontId="4" fillId="0" borderId="35" xfId="2" applyFont="1" applyFill="1" applyBorder="1" applyAlignment="1" applyProtection="1">
      <alignment horizontal="left" vertical="center" wrapText="1"/>
    </xf>
    <xf numFmtId="0" fontId="4" fillId="0" borderId="8" xfId="2" applyFont="1" applyFill="1" applyBorder="1" applyAlignment="1" applyProtection="1">
      <alignment horizontal="left" vertical="center" wrapText="1"/>
    </xf>
    <xf numFmtId="0" fontId="17" fillId="0" borderId="8" xfId="2" applyFont="1" applyBorder="1" applyAlignment="1" applyProtection="1">
      <alignment horizontal="center" vertical="center" wrapText="1"/>
      <protection locked="0"/>
    </xf>
    <xf numFmtId="0" fontId="17" fillId="0" borderId="8" xfId="2" applyFont="1" applyBorder="1" applyAlignment="1" applyProtection="1">
      <alignment horizontal="center" vertical="center"/>
      <protection locked="0"/>
    </xf>
    <xf numFmtId="0" fontId="17" fillId="0" borderId="5" xfId="2" applyFont="1" applyBorder="1" applyAlignment="1" applyProtection="1">
      <alignment horizontal="center" vertical="center"/>
      <protection locked="0"/>
    </xf>
    <xf numFmtId="0" fontId="1" fillId="0" borderId="8" xfId="2" applyFont="1" applyBorder="1" applyProtection="1">
      <protection locked="0"/>
    </xf>
    <xf numFmtId="49" fontId="17" fillId="0" borderId="36" xfId="1" applyNumberFormat="1" applyFont="1" applyBorder="1" applyAlignment="1" applyProtection="1">
      <alignment horizontal="center" vertical="top"/>
    </xf>
    <xf numFmtId="49" fontId="23" fillId="0" borderId="8" xfId="1" applyNumberFormat="1" applyFont="1" applyBorder="1" applyAlignment="1" applyProtection="1">
      <alignment horizontal="center" vertical="top"/>
    </xf>
    <xf numFmtId="0" fontId="1" fillId="0" borderId="8" xfId="2" applyBorder="1" applyAlignment="1" applyProtection="1">
      <alignment horizontal="left" vertical="center" wrapText="1"/>
      <protection locked="0"/>
    </xf>
    <xf numFmtId="0" fontId="1" fillId="0" borderId="8" xfId="2" applyBorder="1" applyProtection="1">
      <protection locked="0"/>
    </xf>
    <xf numFmtId="0" fontId="1" fillId="0" borderId="5" xfId="2" applyBorder="1" applyProtection="1">
      <protection locked="0"/>
    </xf>
    <xf numFmtId="49" fontId="17" fillId="0" borderId="34" xfId="1" applyNumberFormat="1" applyFont="1" applyBorder="1" applyAlignment="1" applyProtection="1">
      <alignment horizontal="center" vertical="top"/>
    </xf>
    <xf numFmtId="164" fontId="17" fillId="0" borderId="8" xfId="1" applyNumberFormat="1" applyFont="1" applyBorder="1" applyAlignment="1" applyProtection="1">
      <alignment vertical="top"/>
    </xf>
    <xf numFmtId="0" fontId="17" fillId="0" borderId="8" xfId="1" applyFont="1" applyBorder="1" applyAlignment="1" applyProtection="1">
      <alignment horizontal="center" vertical="top"/>
    </xf>
    <xf numFmtId="0" fontId="9" fillId="0" borderId="8" xfId="1" applyFont="1" applyBorder="1" applyAlignment="1" applyProtection="1">
      <alignment vertical="top"/>
    </xf>
    <xf numFmtId="49" fontId="17" fillId="0" borderId="12" xfId="1" applyNumberFormat="1" applyFont="1" applyBorder="1" applyAlignment="1" applyProtection="1">
      <alignment horizontal="center" vertical="top"/>
    </xf>
    <xf numFmtId="0" fontId="1" fillId="0" borderId="0" xfId="2" applyFill="1" applyBorder="1" applyAlignment="1" applyProtection="1">
      <alignment horizontal="left" vertical="center" wrapText="1"/>
    </xf>
    <xf numFmtId="0" fontId="1" fillId="0" borderId="0" xfId="2" applyBorder="1" applyAlignment="1" applyProtection="1">
      <alignment horizontal="left" vertical="center" wrapText="1"/>
    </xf>
    <xf numFmtId="0" fontId="1" fillId="0" borderId="0" xfId="2" applyBorder="1" applyProtection="1"/>
    <xf numFmtId="0" fontId="1" fillId="0" borderId="0" xfId="2" applyFill="1" applyAlignment="1" applyProtection="1">
      <alignment horizontal="left" vertical="center" wrapText="1"/>
    </xf>
    <xf numFmtId="0" fontId="1" fillId="0" borderId="0" xfId="2" applyAlignment="1" applyProtection="1">
      <alignment horizontal="left" vertical="center" wrapText="1"/>
    </xf>
    <xf numFmtId="0" fontId="1" fillId="0" borderId="0" xfId="2" applyProtection="1"/>
    <xf numFmtId="1" fontId="1" fillId="0" borderId="8" xfId="2" applyNumberFormat="1" applyBorder="1" applyProtection="1"/>
    <xf numFmtId="1" fontId="1" fillId="0" borderId="0" xfId="2" applyNumberFormat="1" applyBorder="1" applyProtection="1">
      <protection locked="0"/>
    </xf>
    <xf numFmtId="1" fontId="34" fillId="0" borderId="5" xfId="2" applyNumberFormat="1" applyFont="1" applyFill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27" xfId="0" applyBorder="1"/>
    <xf numFmtId="0" fontId="0" fillId="0" borderId="24" xfId="0" applyBorder="1"/>
    <xf numFmtId="0" fontId="29" fillId="0" borderId="8" xfId="0" applyFont="1" applyBorder="1"/>
    <xf numFmtId="0" fontId="29" fillId="0" borderId="32" xfId="0" applyFont="1" applyBorder="1"/>
    <xf numFmtId="1" fontId="37" fillId="0" borderId="5" xfId="0" applyNumberFormat="1" applyFont="1" applyFill="1" applyBorder="1"/>
    <xf numFmtId="0" fontId="5" fillId="0" borderId="44" xfId="2" applyFont="1" applyBorder="1" applyAlignment="1">
      <alignment horizontal="center" vertical="top" wrapText="1"/>
    </xf>
    <xf numFmtId="0" fontId="5" fillId="0" borderId="11" xfId="2" applyFont="1" applyBorder="1" applyAlignment="1">
      <alignment horizontal="center"/>
    </xf>
    <xf numFmtId="0" fontId="5" fillId="0" borderId="45" xfId="2" applyFont="1" applyBorder="1" applyAlignment="1"/>
    <xf numFmtId="0" fontId="5" fillId="0" borderId="46" xfId="2" applyFont="1" applyBorder="1" applyAlignment="1"/>
    <xf numFmtId="0" fontId="15" fillId="0" borderId="30" xfId="0" applyFont="1" applyBorder="1" applyAlignment="1">
      <alignment horizontal="center" vertical="top" wrapText="1"/>
    </xf>
    <xf numFmtId="0" fontId="12" fillId="0" borderId="47" xfId="2" applyFont="1" applyBorder="1" applyAlignment="1">
      <alignment horizontal="center" vertical="top" wrapText="1"/>
    </xf>
    <xf numFmtId="0" fontId="14" fillId="0" borderId="28" xfId="0" applyFont="1" applyBorder="1" applyAlignment="1">
      <alignment vertical="top" wrapText="1"/>
    </xf>
    <xf numFmtId="165" fontId="5" fillId="0" borderId="33" xfId="2" applyNumberFormat="1" applyFont="1" applyBorder="1" applyAlignment="1">
      <alignment horizontal="center"/>
    </xf>
    <xf numFmtId="165" fontId="5" fillId="0" borderId="9" xfId="2" applyNumberFormat="1" applyFont="1" applyBorder="1" applyAlignment="1">
      <alignment horizontal="center"/>
    </xf>
    <xf numFmtId="0" fontId="24" fillId="0" borderId="21" xfId="0" applyFont="1" applyBorder="1" applyAlignment="1">
      <alignment vertical="top"/>
    </xf>
    <xf numFmtId="49" fontId="24" fillId="0" borderId="2" xfId="0" applyNumberFormat="1" applyFont="1" applyBorder="1" applyAlignment="1">
      <alignment vertical="top"/>
    </xf>
    <xf numFmtId="49" fontId="24" fillId="0" borderId="4" xfId="0" applyNumberFormat="1" applyFont="1" applyBorder="1" applyAlignment="1">
      <alignment vertical="top"/>
    </xf>
    <xf numFmtId="0" fontId="10" fillId="0" borderId="0" xfId="0" applyFont="1"/>
    <xf numFmtId="0" fontId="43" fillId="0" borderId="33" xfId="0" applyFont="1" applyBorder="1" applyAlignment="1">
      <alignment vertical="top" wrapText="1"/>
    </xf>
    <xf numFmtId="0" fontId="41" fillId="0" borderId="18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5" fillId="0" borderId="37" xfId="2" applyFont="1" applyBorder="1" applyAlignment="1"/>
    <xf numFmtId="0" fontId="5" fillId="0" borderId="15" xfId="2" applyFont="1" applyBorder="1" applyAlignment="1"/>
    <xf numFmtId="0" fontId="5" fillId="0" borderId="50" xfId="2" applyFont="1" applyBorder="1" applyAlignment="1"/>
    <xf numFmtId="164" fontId="7" fillId="0" borderId="51" xfId="2" applyNumberFormat="1" applyFont="1" applyFill="1" applyBorder="1" applyAlignment="1">
      <alignment horizontal="center"/>
    </xf>
    <xf numFmtId="0" fontId="6" fillId="0" borderId="10" xfId="2" applyFont="1" applyFill="1" applyBorder="1" applyAlignment="1">
      <alignment horizontal="center"/>
    </xf>
    <xf numFmtId="0" fontId="5" fillId="0" borderId="52" xfId="2" applyFont="1" applyBorder="1" applyAlignment="1"/>
    <xf numFmtId="0" fontId="5" fillId="0" borderId="5" xfId="2" applyFont="1" applyBorder="1" applyAlignment="1">
      <alignment horizontal="center" vertical="top" wrapText="1"/>
    </xf>
    <xf numFmtId="0" fontId="16" fillId="0" borderId="20" xfId="0" applyFont="1" applyBorder="1" applyAlignment="1">
      <alignment horizontal="center" vertical="top" wrapText="1"/>
    </xf>
    <xf numFmtId="0" fontId="31" fillId="0" borderId="50" xfId="2" applyFont="1" applyBorder="1" applyAlignment="1">
      <alignment horizontal="left"/>
    </xf>
    <xf numFmtId="164" fontId="18" fillId="0" borderId="8" xfId="1" applyNumberFormat="1" applyFont="1" applyBorder="1" applyAlignment="1" applyProtection="1">
      <alignment vertical="top"/>
    </xf>
    <xf numFmtId="164" fontId="18" fillId="0" borderId="8" xfId="1" applyNumberFormat="1" applyFont="1" applyBorder="1" applyAlignment="1">
      <alignment vertical="top"/>
    </xf>
    <xf numFmtId="164" fontId="7" fillId="0" borderId="4" xfId="2" quotePrefix="1" applyNumberFormat="1" applyFont="1" applyFill="1" applyBorder="1" applyAlignment="1">
      <alignment horizontal="center"/>
    </xf>
    <xf numFmtId="164" fontId="2" fillId="0" borderId="26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5" fillId="0" borderId="8" xfId="2" applyFont="1" applyBorder="1" applyAlignment="1">
      <alignment horizontal="center"/>
    </xf>
    <xf numFmtId="164" fontId="7" fillId="0" borderId="8" xfId="2" applyNumberFormat="1" applyFont="1" applyFill="1" applyBorder="1" applyAlignment="1">
      <alignment horizontal="center"/>
    </xf>
    <xf numFmtId="0" fontId="21" fillId="0" borderId="8" xfId="2" applyFont="1" applyFill="1" applyBorder="1" applyAlignment="1">
      <alignment horizontal="center" vertical="top"/>
    </xf>
    <xf numFmtId="164" fontId="7" fillId="0" borderId="27" xfId="2" applyNumberFormat="1" applyFont="1" applyFill="1" applyBorder="1" applyAlignment="1">
      <alignment horizontal="center"/>
    </xf>
    <xf numFmtId="1" fontId="21" fillId="0" borderId="27" xfId="2" applyNumberFormat="1" applyFont="1" applyFill="1" applyBorder="1" applyAlignment="1">
      <alignment horizontal="center"/>
    </xf>
    <xf numFmtId="49" fontId="17" fillId="0" borderId="8" xfId="1" applyNumberFormat="1" applyFont="1" applyBorder="1" applyAlignment="1">
      <alignment horizontal="center" vertical="top"/>
    </xf>
    <xf numFmtId="164" fontId="2" fillId="0" borderId="16" xfId="2" applyNumberFormat="1" applyFont="1" applyFill="1" applyBorder="1" applyAlignment="1">
      <alignment horizontal="center" vertical="center" wrapText="1"/>
    </xf>
    <xf numFmtId="0" fontId="4" fillId="0" borderId="36" xfId="2" applyFont="1" applyFill="1" applyBorder="1" applyAlignment="1">
      <alignment horizontal="right" vertical="top"/>
    </xf>
    <xf numFmtId="0" fontId="4" fillId="0" borderId="36" xfId="2" applyFont="1" applyFill="1" applyBorder="1"/>
    <xf numFmtId="0" fontId="4" fillId="0" borderId="53" xfId="2" applyFont="1" applyFill="1" applyBorder="1"/>
    <xf numFmtId="0" fontId="4" fillId="0" borderId="5" xfId="2" applyFont="1" applyFill="1" applyBorder="1"/>
    <xf numFmtId="0" fontId="37" fillId="0" borderId="26" xfId="0" applyFont="1" applyBorder="1"/>
    <xf numFmtId="1" fontId="37" fillId="0" borderId="26" xfId="0" applyNumberFormat="1" applyFont="1" applyBorder="1"/>
    <xf numFmtId="0" fontId="25" fillId="0" borderId="23" xfId="0" applyFont="1" applyBorder="1" applyAlignment="1">
      <alignment vertical="top" wrapText="1"/>
    </xf>
    <xf numFmtId="164" fontId="7" fillId="0" borderId="26" xfId="2" applyNumberFormat="1" applyFont="1" applyBorder="1" applyAlignment="1">
      <alignment horizontal="center" vertical="center" wrapText="1"/>
    </xf>
    <xf numFmtId="0" fontId="29" fillId="0" borderId="0" xfId="0" applyFont="1"/>
    <xf numFmtId="0" fontId="20" fillId="0" borderId="48" xfId="2" applyFont="1" applyBorder="1" applyAlignment="1">
      <alignment horizontal="left"/>
    </xf>
    <xf numFmtId="0" fontId="31" fillId="0" borderId="15" xfId="2" applyFont="1" applyBorder="1" applyAlignment="1">
      <alignment horizontal="left"/>
    </xf>
    <xf numFmtId="0" fontId="32" fillId="0" borderId="50" xfId="2" applyFont="1" applyBorder="1" applyAlignment="1">
      <alignment horizontal="left"/>
    </xf>
    <xf numFmtId="164" fontId="7" fillId="0" borderId="29" xfId="2" applyNumberFormat="1" applyFont="1" applyBorder="1" applyAlignment="1">
      <alignment horizontal="center" vertical="center" wrapText="1"/>
    </xf>
    <xf numFmtId="164" fontId="2" fillId="0" borderId="34" xfId="2" applyNumberFormat="1" applyFont="1" applyFill="1" applyBorder="1" applyAlignment="1">
      <alignment horizontal="center" vertical="center" wrapText="1"/>
    </xf>
    <xf numFmtId="165" fontId="5" fillId="0" borderId="45" xfId="2" applyNumberFormat="1" applyFont="1" applyBorder="1" applyAlignment="1"/>
    <xf numFmtId="164" fontId="36" fillId="0" borderId="13" xfId="2" applyNumberFormat="1" applyFont="1" applyFill="1" applyBorder="1" applyAlignment="1">
      <alignment horizontal="center" vertical="center" wrapText="1"/>
    </xf>
    <xf numFmtId="164" fontId="2" fillId="0" borderId="11" xfId="2" applyNumberFormat="1" applyFont="1" applyFill="1" applyBorder="1" applyAlignment="1">
      <alignment horizontal="center" vertical="center" wrapText="1"/>
    </xf>
    <xf numFmtId="49" fontId="17" fillId="0" borderId="8" xfId="1" applyNumberFormat="1" applyFont="1" applyBorder="1" applyAlignment="1" applyProtection="1">
      <alignment horizontal="center" vertical="top"/>
    </xf>
    <xf numFmtId="0" fontId="2" fillId="0" borderId="5" xfId="0" applyFont="1" applyFill="1" applyBorder="1" applyAlignment="1">
      <alignment wrapText="1"/>
    </xf>
    <xf numFmtId="164" fontId="10" fillId="0" borderId="5" xfId="0" applyNumberFormat="1" applyFont="1" applyFill="1" applyBorder="1" applyAlignment="1"/>
    <xf numFmtId="0" fontId="0" fillId="2" borderId="0" xfId="0" applyFill="1"/>
    <xf numFmtId="164" fontId="7" fillId="0" borderId="8" xfId="2" applyNumberFormat="1" applyFont="1" applyBorder="1" applyAlignment="1">
      <alignment horizontal="center" vertical="center" wrapText="1"/>
    </xf>
    <xf numFmtId="0" fontId="0" fillId="0" borderId="0" xfId="0" applyFill="1"/>
    <xf numFmtId="164" fontId="1" fillId="0" borderId="8" xfId="2" applyNumberFormat="1" applyFill="1" applyBorder="1" applyProtection="1"/>
    <xf numFmtId="0" fontId="1" fillId="0" borderId="0" xfId="2" applyFill="1" applyProtection="1"/>
    <xf numFmtId="164" fontId="20" fillId="0" borderId="8" xfId="2" applyNumberFormat="1" applyFont="1" applyBorder="1" applyAlignment="1" applyProtection="1">
      <alignment horizontal="right" vertical="center" wrapText="1"/>
      <protection locked="0" hidden="1"/>
    </xf>
    <xf numFmtId="164" fontId="20" fillId="0" borderId="8" xfId="2" applyNumberFormat="1" applyFont="1" applyBorder="1" applyAlignment="1" applyProtection="1">
      <alignment horizontal="right"/>
      <protection locked="0" hidden="1"/>
    </xf>
    <xf numFmtId="164" fontId="20" fillId="0" borderId="8" xfId="2" applyNumberFormat="1" applyFont="1" applyBorder="1" applyAlignment="1" applyProtection="1">
      <alignment vertical="center" wrapText="1"/>
      <protection locked="0" hidden="1"/>
    </xf>
    <xf numFmtId="164" fontId="20" fillId="0" borderId="8" xfId="2" applyNumberFormat="1" applyFont="1" applyBorder="1" applyAlignment="1" applyProtection="1">
      <protection locked="0" hidden="1"/>
    </xf>
    <xf numFmtId="164" fontId="36" fillId="0" borderId="25" xfId="2" applyNumberFormat="1" applyFont="1" applyFill="1" applyBorder="1" applyAlignment="1">
      <alignment horizontal="center" vertical="center" wrapText="1"/>
    </xf>
    <xf numFmtId="164" fontId="7" fillId="0" borderId="3" xfId="2" applyNumberFormat="1" applyFont="1" applyFill="1" applyBorder="1" applyAlignment="1">
      <alignment horizontal="center"/>
    </xf>
    <xf numFmtId="164" fontId="2" fillId="0" borderId="17" xfId="2" applyNumberFormat="1" applyFont="1" applyFill="1" applyBorder="1" applyAlignment="1">
      <alignment horizontal="center" vertical="center" wrapText="1"/>
    </xf>
    <xf numFmtId="1" fontId="21" fillId="0" borderId="34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36" fillId="0" borderId="25" xfId="2" applyNumberFormat="1" applyFont="1" applyBorder="1" applyAlignment="1">
      <alignment horizontal="center" vertical="center" wrapText="1"/>
    </xf>
    <xf numFmtId="165" fontId="0" fillId="0" borderId="54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164" fontId="45" fillId="0" borderId="55" xfId="0" applyNumberFormat="1" applyFont="1" applyBorder="1" applyAlignment="1">
      <alignment horizontal="center"/>
    </xf>
    <xf numFmtId="164" fontId="18" fillId="0" borderId="5" xfId="2" applyNumberFormat="1" applyFont="1" applyFill="1" applyBorder="1" applyAlignment="1">
      <alignment horizontal="center"/>
    </xf>
    <xf numFmtId="1" fontId="44" fillId="0" borderId="8" xfId="2" applyNumberFormat="1" applyFont="1" applyFill="1" applyBorder="1" applyAlignment="1">
      <alignment horizontal="center"/>
    </xf>
    <xf numFmtId="164" fontId="7" fillId="0" borderId="25" xfId="2" applyNumberFormat="1" applyFont="1" applyFill="1" applyBorder="1" applyAlignment="1">
      <alignment horizontal="center"/>
    </xf>
    <xf numFmtId="164" fontId="7" fillId="0" borderId="17" xfId="2" applyNumberFormat="1" applyFont="1" applyFill="1" applyBorder="1" applyAlignment="1">
      <alignment horizontal="center"/>
    </xf>
    <xf numFmtId="0" fontId="50" fillId="0" borderId="5" xfId="2" applyFont="1" applyBorder="1" applyAlignment="1">
      <alignment horizontal="center" vertical="top" wrapText="1"/>
    </xf>
    <xf numFmtId="0" fontId="46" fillId="0" borderId="20" xfId="0" applyFont="1" applyBorder="1" applyAlignment="1">
      <alignment horizontal="center" vertical="top" wrapText="1"/>
    </xf>
    <xf numFmtId="1" fontId="48" fillId="0" borderId="8" xfId="2" applyNumberFormat="1" applyFont="1" applyFill="1" applyBorder="1" applyAlignment="1">
      <alignment horizontal="center"/>
    </xf>
    <xf numFmtId="164" fontId="21" fillId="0" borderId="16" xfId="2" applyNumberFormat="1" applyFont="1" applyFill="1" applyBorder="1" applyAlignment="1">
      <alignment horizontal="center"/>
    </xf>
    <xf numFmtId="1" fontId="49" fillId="0" borderId="8" xfId="0" applyNumberFormat="1" applyFont="1" applyFill="1" applyBorder="1" applyAlignment="1">
      <alignment horizontal="center"/>
    </xf>
    <xf numFmtId="1" fontId="48" fillId="0" borderId="8" xfId="2" applyNumberFormat="1" applyFont="1" applyFill="1" applyBorder="1" applyAlignment="1">
      <alignment horizontal="center" vertical="center" wrapText="1"/>
    </xf>
    <xf numFmtId="0" fontId="29" fillId="0" borderId="24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1" fontId="37" fillId="0" borderId="8" xfId="0" applyNumberFormat="1" applyFont="1" applyBorder="1"/>
    <xf numFmtId="0" fontId="29" fillId="0" borderId="8" xfId="0" applyFont="1" applyFill="1" applyBorder="1"/>
    <xf numFmtId="164" fontId="20" fillId="0" borderId="8" xfId="2" applyNumberFormat="1" applyFont="1" applyFill="1" applyBorder="1" applyAlignment="1" applyProtection="1">
      <alignment vertical="center" wrapText="1"/>
      <protection locked="0" hidden="1"/>
    </xf>
    <xf numFmtId="164" fontId="20" fillId="0" borderId="8" xfId="2" applyNumberFormat="1" applyFont="1" applyFill="1" applyBorder="1" applyAlignment="1" applyProtection="1">
      <protection locked="0" hidden="1"/>
    </xf>
    <xf numFmtId="164" fontId="20" fillId="0" borderId="8" xfId="2" applyNumberFormat="1" applyFont="1" applyFill="1" applyBorder="1" applyAlignment="1">
      <alignment vertical="center" wrapText="1"/>
    </xf>
    <xf numFmtId="164" fontId="20" fillId="0" borderId="8" xfId="2" applyNumberFormat="1" applyFont="1" applyFill="1" applyBorder="1" applyAlignment="1"/>
    <xf numFmtId="1" fontId="37" fillId="0" borderId="3" xfId="0" applyNumberFormat="1" applyFont="1" applyBorder="1"/>
    <xf numFmtId="164" fontId="7" fillId="0" borderId="2" xfId="2" applyNumberFormat="1" applyFont="1" applyBorder="1" applyAlignment="1">
      <alignment horizontal="center" vertical="center" wrapText="1"/>
    </xf>
    <xf numFmtId="0" fontId="19" fillId="0" borderId="8" xfId="0" applyFont="1" applyBorder="1"/>
    <xf numFmtId="0" fontId="19" fillId="0" borderId="26" xfId="0" applyFont="1" applyBorder="1"/>
    <xf numFmtId="164" fontId="7" fillId="0" borderId="59" xfId="2" applyNumberFormat="1" applyFont="1" applyFill="1" applyBorder="1" applyAlignment="1">
      <alignment horizontal="center"/>
    </xf>
    <xf numFmtId="164" fontId="7" fillId="0" borderId="60" xfId="2" applyNumberFormat="1" applyFont="1" applyFill="1" applyBorder="1" applyAlignment="1">
      <alignment horizontal="center"/>
    </xf>
    <xf numFmtId="1" fontId="7" fillId="0" borderId="38" xfId="2" applyNumberFormat="1" applyFont="1" applyFill="1" applyBorder="1" applyAlignment="1">
      <alignment horizontal="center"/>
    </xf>
    <xf numFmtId="1" fontId="7" fillId="0" borderId="55" xfId="2" applyNumberFormat="1" applyFont="1" applyFill="1" applyBorder="1" applyAlignment="1">
      <alignment horizontal="center"/>
    </xf>
    <xf numFmtId="0" fontId="19" fillId="0" borderId="27" xfId="0" applyFont="1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39" fillId="0" borderId="0" xfId="0" applyFont="1" applyBorder="1" applyAlignment="1">
      <alignment horizontal="center"/>
    </xf>
    <xf numFmtId="164" fontId="45" fillId="0" borderId="0" xfId="0" applyNumberFormat="1" applyFont="1" applyBorder="1" applyAlignment="1">
      <alignment horizontal="center"/>
    </xf>
    <xf numFmtId="0" fontId="39" fillId="0" borderId="5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39" fillId="0" borderId="61" xfId="0" applyFont="1" applyBorder="1" applyAlignment="1">
      <alignment horizontal="center"/>
    </xf>
    <xf numFmtId="164" fontId="45" fillId="0" borderId="42" xfId="0" applyNumberFormat="1" applyFont="1" applyBorder="1" applyAlignment="1">
      <alignment horizontal="center"/>
    </xf>
    <xf numFmtId="0" fontId="37" fillId="0" borderId="52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0" fillId="0" borderId="45" xfId="0" applyBorder="1" applyAlignment="1">
      <alignment horizontal="center"/>
    </xf>
    <xf numFmtId="164" fontId="2" fillId="0" borderId="42" xfId="2" applyNumberFormat="1" applyFont="1" applyFill="1" applyBorder="1" applyAlignment="1">
      <alignment horizontal="center" vertical="center" wrapText="1"/>
    </xf>
    <xf numFmtId="0" fontId="18" fillId="0" borderId="0" xfId="2" applyFont="1" applyBorder="1" applyAlignment="1">
      <alignment horizontal="left" vertical="center"/>
    </xf>
    <xf numFmtId="164" fontId="44" fillId="0" borderId="16" xfId="0" applyNumberFormat="1" applyFont="1" applyFill="1" applyBorder="1" applyAlignment="1">
      <alignment vertical="top"/>
    </xf>
    <xf numFmtId="164" fontId="21" fillId="0" borderId="8" xfId="2" applyNumberFormat="1" applyFont="1" applyFill="1" applyBorder="1" applyAlignment="1">
      <alignment horizontal="center"/>
    </xf>
    <xf numFmtId="164" fontId="36" fillId="0" borderId="12" xfId="2" applyNumberFormat="1" applyFont="1" applyBorder="1" applyAlignment="1">
      <alignment horizontal="center" vertical="center" wrapText="1"/>
    </xf>
    <xf numFmtId="164" fontId="17" fillId="0" borderId="8" xfId="2" applyNumberFormat="1" applyFont="1" applyFill="1" applyBorder="1" applyAlignment="1" applyProtection="1">
      <alignment vertical="center" wrapText="1"/>
      <protection locked="0"/>
    </xf>
    <xf numFmtId="164" fontId="17" fillId="0" borderId="8" xfId="2" applyNumberFormat="1" applyFont="1" applyFill="1" applyBorder="1" applyAlignment="1" applyProtection="1">
      <protection locked="0"/>
    </xf>
    <xf numFmtId="164" fontId="17" fillId="0" borderId="5" xfId="2" applyNumberFormat="1" applyFont="1" applyFill="1" applyBorder="1" applyAlignment="1" applyProtection="1">
      <protection locked="0"/>
    </xf>
    <xf numFmtId="164" fontId="17" fillId="0" borderId="8" xfId="2" applyNumberFormat="1" applyFont="1" applyFill="1" applyBorder="1" applyAlignment="1" applyProtection="1">
      <alignment vertical="center" wrapText="1"/>
    </xf>
    <xf numFmtId="164" fontId="17" fillId="0" borderId="8" xfId="2" applyNumberFormat="1" applyFont="1" applyFill="1" applyBorder="1" applyAlignment="1" applyProtection="1"/>
    <xf numFmtId="164" fontId="17" fillId="0" borderId="5" xfId="2" applyNumberFormat="1" applyFont="1" applyFill="1" applyBorder="1" applyAlignment="1" applyProtection="1"/>
    <xf numFmtId="164" fontId="11" fillId="0" borderId="8" xfId="2" applyNumberFormat="1" applyFont="1" applyBorder="1" applyAlignment="1" applyProtection="1">
      <alignment horizontal="center" vertical="center" wrapText="1"/>
      <protection locked="0"/>
    </xf>
    <xf numFmtId="164" fontId="11" fillId="0" borderId="8" xfId="2" applyNumberFormat="1" applyFont="1" applyBorder="1" applyAlignment="1" applyProtection="1">
      <alignment horizontal="center" vertical="top"/>
    </xf>
    <xf numFmtId="164" fontId="11" fillId="0" borderId="8" xfId="2" applyNumberFormat="1" applyFont="1" applyBorder="1" applyAlignment="1" applyProtection="1">
      <alignment horizontal="center"/>
      <protection locked="0"/>
    </xf>
    <xf numFmtId="164" fontId="11" fillId="0" borderId="5" xfId="2" applyNumberFormat="1" applyFont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 vertical="top"/>
    </xf>
    <xf numFmtId="1" fontId="34" fillId="0" borderId="0" xfId="2" applyNumberFormat="1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left"/>
    </xf>
    <xf numFmtId="165" fontId="5" fillId="0" borderId="46" xfId="2" applyNumberFormat="1" applyFont="1" applyBorder="1" applyAlignment="1">
      <alignment horizontal="center"/>
    </xf>
    <xf numFmtId="165" fontId="5" fillId="0" borderId="45" xfId="2" applyNumberFormat="1" applyFont="1" applyBorder="1" applyAlignment="1">
      <alignment horizontal="center"/>
    </xf>
    <xf numFmtId="165" fontId="5" fillId="0" borderId="52" xfId="2" applyNumberFormat="1" applyFont="1" applyBorder="1" applyAlignment="1">
      <alignment horizontal="center"/>
    </xf>
    <xf numFmtId="165" fontId="5" fillId="0" borderId="62" xfId="2" applyNumberFormat="1" applyFont="1" applyBorder="1" applyAlignment="1">
      <alignment horizontal="center"/>
    </xf>
    <xf numFmtId="165" fontId="5" fillId="0" borderId="56" xfId="2" applyNumberFormat="1" applyFont="1" applyBorder="1" applyAlignment="1">
      <alignment horizontal="center"/>
    </xf>
    <xf numFmtId="165" fontId="5" fillId="0" borderId="63" xfId="2" applyNumberFormat="1" applyFont="1" applyBorder="1" applyAlignment="1">
      <alignment horizontal="center"/>
    </xf>
    <xf numFmtId="0" fontId="32" fillId="0" borderId="15" xfId="2" applyFont="1" applyBorder="1" applyAlignment="1">
      <alignment horizontal="left"/>
    </xf>
    <xf numFmtId="14" fontId="1" fillId="0" borderId="0" xfId="2" applyNumberFormat="1" applyAlignment="1">
      <alignment wrapText="1"/>
    </xf>
    <xf numFmtId="164" fontId="18" fillId="0" borderId="16" xfId="2" applyNumberFormat="1" applyFont="1" applyFill="1" applyBorder="1" applyAlignment="1">
      <alignment horizontal="center"/>
    </xf>
    <xf numFmtId="1" fontId="37" fillId="0" borderId="8" xfId="0" applyNumberFormat="1" applyFont="1" applyBorder="1" applyAlignment="1">
      <alignment horizontal="center"/>
    </xf>
    <xf numFmtId="0" fontId="37" fillId="0" borderId="8" xfId="0" applyFont="1" applyBorder="1" applyAlignment="1">
      <alignment horizontal="center"/>
    </xf>
    <xf numFmtId="1" fontId="37" fillId="6" borderId="5" xfId="0" applyNumberFormat="1" applyFont="1" applyFill="1" applyBorder="1"/>
    <xf numFmtId="0" fontId="5" fillId="0" borderId="39" xfId="2" applyFont="1" applyBorder="1" applyAlignment="1">
      <alignment horizontal="left" vertical="center" wrapText="1"/>
    </xf>
    <xf numFmtId="0" fontId="5" fillId="0" borderId="64" xfId="2" applyFont="1" applyBorder="1" applyAlignment="1">
      <alignment horizontal="left" vertical="center" wrapText="1"/>
    </xf>
    <xf numFmtId="0" fontId="4" fillId="0" borderId="64" xfId="2" applyFont="1" applyBorder="1" applyAlignment="1">
      <alignment horizontal="left" vertical="center" wrapText="1"/>
    </xf>
    <xf numFmtId="164" fontId="7" fillId="0" borderId="26" xfId="2" applyNumberFormat="1" applyFont="1" applyFill="1" applyBorder="1" applyAlignment="1">
      <alignment horizontal="center" vertical="center" wrapText="1"/>
    </xf>
    <xf numFmtId="164" fontId="34" fillId="0" borderId="16" xfId="2" applyNumberFormat="1" applyFont="1" applyFill="1" applyBorder="1" applyAlignment="1">
      <alignment horizontal="center" vertical="center" wrapText="1"/>
    </xf>
    <xf numFmtId="1" fontId="21" fillId="0" borderId="8" xfId="2" applyNumberFormat="1" applyFont="1" applyFill="1" applyBorder="1" applyAlignment="1">
      <alignment horizontal="center" vertical="center" wrapText="1"/>
    </xf>
    <xf numFmtId="164" fontId="36" fillId="0" borderId="4" xfId="2" applyNumberFormat="1" applyFont="1" applyBorder="1" applyAlignment="1">
      <alignment horizontal="center" vertical="center" wrapText="1"/>
    </xf>
    <xf numFmtId="0" fontId="2" fillId="0" borderId="3" xfId="0" applyFont="1" applyFill="1" applyBorder="1" applyAlignment="1">
      <alignment wrapText="1"/>
    </xf>
    <xf numFmtId="164" fontId="7" fillId="0" borderId="27" xfId="2" applyNumberFormat="1" applyFont="1" applyBorder="1" applyAlignment="1">
      <alignment horizontal="center" vertical="center" wrapText="1"/>
    </xf>
    <xf numFmtId="164" fontId="2" fillId="0" borderId="18" xfId="2" applyNumberFormat="1" applyFont="1" applyFill="1" applyBorder="1" applyAlignment="1">
      <alignment horizontal="center" vertical="center" wrapText="1"/>
    </xf>
    <xf numFmtId="0" fontId="0" fillId="0" borderId="8" xfId="0" applyFill="1" applyBorder="1"/>
    <xf numFmtId="0" fontId="37" fillId="0" borderId="26" xfId="0" applyFont="1" applyFill="1" applyBorder="1"/>
    <xf numFmtId="1" fontId="37" fillId="0" borderId="26" xfId="0" applyNumberFormat="1" applyFont="1" applyFill="1" applyBorder="1"/>
    <xf numFmtId="0" fontId="0" fillId="0" borderId="38" xfId="0" applyFill="1" applyBorder="1"/>
    <xf numFmtId="1" fontId="37" fillId="0" borderId="8" xfId="0" applyNumberFormat="1" applyFont="1" applyFill="1" applyBorder="1"/>
    <xf numFmtId="0" fontId="17" fillId="0" borderId="64" xfId="2" applyFont="1" applyBorder="1" applyAlignment="1">
      <alignment horizontal="center" vertical="center" wrapText="1"/>
    </xf>
    <xf numFmtId="164" fontId="36" fillId="0" borderId="12" xfId="2" applyNumberFormat="1" applyFont="1" applyFill="1" applyBorder="1" applyAlignment="1">
      <alignment horizontal="center" vertical="center" wrapText="1"/>
    </xf>
    <xf numFmtId="164" fontId="7" fillId="0" borderId="25" xfId="2" quotePrefix="1" applyNumberFormat="1" applyFont="1" applyFill="1" applyBorder="1" applyAlignment="1">
      <alignment horizontal="center"/>
    </xf>
    <xf numFmtId="164" fontId="7" fillId="0" borderId="3" xfId="2" applyNumberFormat="1" applyFont="1" applyBorder="1" applyAlignment="1">
      <alignment horizontal="center" vertical="center" wrapText="1"/>
    </xf>
    <xf numFmtId="164" fontId="36" fillId="0" borderId="4" xfId="2" applyNumberFormat="1" applyFont="1" applyFill="1" applyBorder="1" applyAlignment="1">
      <alignment horizontal="center" vertical="center" wrapText="1"/>
    </xf>
    <xf numFmtId="164" fontId="2" fillId="0" borderId="10" xfId="2" applyNumberFormat="1" applyFont="1" applyFill="1" applyBorder="1" applyAlignment="1">
      <alignment horizontal="center" vertical="center" wrapText="1"/>
    </xf>
    <xf numFmtId="0" fontId="2" fillId="0" borderId="61" xfId="0" applyFont="1" applyFill="1" applyBorder="1" applyAlignment="1">
      <alignment wrapText="1"/>
    </xf>
    <xf numFmtId="0" fontId="2" fillId="0" borderId="53" xfId="0" applyFont="1" applyFill="1" applyBorder="1" applyAlignment="1">
      <alignment wrapText="1"/>
    </xf>
    <xf numFmtId="0" fontId="2" fillId="0" borderId="36" xfId="0" applyFont="1" applyFill="1" applyBorder="1" applyAlignment="1">
      <alignment wrapText="1"/>
    </xf>
    <xf numFmtId="0" fontId="2" fillId="0" borderId="49" xfId="0" applyFont="1" applyFill="1" applyBorder="1" applyAlignment="1">
      <alignment wrapText="1"/>
    </xf>
    <xf numFmtId="1" fontId="44" fillId="0" borderId="25" xfId="2" applyNumberFormat="1" applyFont="1" applyFill="1" applyBorder="1" applyAlignment="1">
      <alignment horizontal="center" vertical="center" wrapText="1"/>
    </xf>
    <xf numFmtId="164" fontId="7" fillId="0" borderId="17" xfId="2" applyNumberFormat="1" applyFont="1" applyBorder="1" applyAlignment="1">
      <alignment horizontal="center" vertical="center" wrapText="1"/>
    </xf>
    <xf numFmtId="165" fontId="5" fillId="0" borderId="52" xfId="2" applyNumberFormat="1" applyFont="1" applyBorder="1" applyAlignment="1"/>
    <xf numFmtId="0" fontId="0" fillId="0" borderId="42" xfId="0" applyFill="1" applyBorder="1"/>
    <xf numFmtId="0" fontId="39" fillId="0" borderId="0" xfId="0" applyFont="1" applyFill="1"/>
    <xf numFmtId="0" fontId="5" fillId="0" borderId="13" xfId="2" applyFont="1" applyFill="1" applyBorder="1" applyAlignment="1">
      <alignment horizontal="left"/>
    </xf>
    <xf numFmtId="164" fontId="36" fillId="0" borderId="14" xfId="2" applyNumberFormat="1" applyFont="1" applyFill="1" applyBorder="1" applyAlignment="1">
      <alignment horizontal="center" vertical="center" wrapText="1"/>
    </xf>
    <xf numFmtId="164" fontId="36" fillId="0" borderId="2" xfId="2" applyNumberFormat="1" applyFont="1" applyFill="1" applyBorder="1" applyAlignment="1">
      <alignment horizontal="center" vertical="center" wrapText="1"/>
    </xf>
    <xf numFmtId="1" fontId="21" fillId="0" borderId="8" xfId="2" applyNumberFormat="1" applyFont="1" applyFill="1" applyBorder="1" applyAlignment="1">
      <alignment horizontal="center"/>
    </xf>
    <xf numFmtId="164" fontId="21" fillId="0" borderId="5" xfId="2" applyNumberFormat="1" applyFont="1" applyFill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5" fillId="0" borderId="13" xfId="2" applyFont="1" applyBorder="1" applyAlignment="1"/>
    <xf numFmtId="0" fontId="5" fillId="0" borderId="24" xfId="2" applyFont="1" applyBorder="1" applyAlignment="1"/>
    <xf numFmtId="164" fontId="11" fillId="0" borderId="8" xfId="2" applyNumberFormat="1" applyFont="1" applyBorder="1" applyAlignment="1" applyProtection="1">
      <alignment horizontal="right"/>
      <protection locked="0" hidden="1"/>
    </xf>
    <xf numFmtId="164" fontId="11" fillId="0" borderId="8" xfId="2" applyNumberFormat="1" applyFont="1" applyBorder="1" applyAlignment="1" applyProtection="1">
      <alignment horizontal="right" vertical="center" wrapText="1"/>
      <protection locked="0" hidden="1"/>
    </xf>
    <xf numFmtId="164" fontId="11" fillId="0" borderId="8" xfId="1" applyNumberFormat="1" applyFont="1" applyBorder="1" applyAlignment="1">
      <alignment horizontal="right" vertical="top"/>
    </xf>
    <xf numFmtId="164" fontId="11" fillId="0" borderId="8" xfId="2" applyNumberFormat="1" applyFont="1" applyFill="1" applyBorder="1" applyAlignment="1" applyProtection="1">
      <alignment vertical="center" wrapText="1"/>
      <protection locked="0" hidden="1"/>
    </xf>
    <xf numFmtId="164" fontId="11" fillId="0" borderId="8" xfId="2" applyNumberFormat="1" applyFont="1" applyFill="1" applyBorder="1" applyAlignment="1" applyProtection="1">
      <protection locked="0" hidden="1"/>
    </xf>
    <xf numFmtId="164" fontId="11" fillId="0" borderId="8" xfId="2" applyNumberFormat="1" applyFont="1" applyFill="1" applyBorder="1" applyAlignment="1">
      <alignment vertical="center" wrapText="1"/>
    </xf>
    <xf numFmtId="164" fontId="11" fillId="0" borderId="8" xfId="2" applyNumberFormat="1" applyFont="1" applyFill="1" applyBorder="1" applyAlignment="1"/>
    <xf numFmtId="164" fontId="36" fillId="0" borderId="8" xfId="1" applyNumberFormat="1" applyFont="1" applyBorder="1" applyAlignment="1">
      <alignment vertical="top"/>
    </xf>
    <xf numFmtId="164" fontId="18" fillId="0" borderId="4" xfId="2" applyNumberFormat="1" applyFont="1" applyFill="1" applyBorder="1" applyAlignment="1">
      <alignment horizontal="center"/>
    </xf>
    <xf numFmtId="164" fontId="7" fillId="0" borderId="36" xfId="2" applyNumberFormat="1" applyFont="1" applyFill="1" applyBorder="1" applyAlignment="1">
      <alignment horizontal="center"/>
    </xf>
    <xf numFmtId="164" fontId="53" fillId="0" borderId="16" xfId="2" applyNumberFormat="1" applyFont="1" applyFill="1" applyBorder="1" applyAlignment="1">
      <alignment horizontal="center"/>
    </xf>
    <xf numFmtId="164" fontId="54" fillId="0" borderId="5" xfId="2" applyNumberFormat="1" applyFont="1" applyFill="1" applyBorder="1" applyAlignment="1">
      <alignment horizontal="center" vertical="center" wrapText="1"/>
    </xf>
    <xf numFmtId="164" fontId="2" fillId="0" borderId="51" xfId="2" applyNumberFormat="1" applyFont="1" applyFill="1" applyBorder="1" applyAlignment="1">
      <alignment horizontal="center" vertical="center" wrapText="1"/>
    </xf>
    <xf numFmtId="164" fontId="7" fillId="0" borderId="49" xfId="2" applyNumberFormat="1" applyFont="1" applyFill="1" applyBorder="1" applyAlignment="1">
      <alignment horizontal="center"/>
    </xf>
    <xf numFmtId="164" fontId="7" fillId="0" borderId="1" xfId="2" applyNumberFormat="1" applyFont="1" applyFill="1" applyBorder="1" applyAlignment="1">
      <alignment horizontal="center"/>
    </xf>
    <xf numFmtId="1" fontId="37" fillId="0" borderId="3" xfId="0" applyNumberFormat="1" applyFont="1" applyFill="1" applyBorder="1"/>
    <xf numFmtId="0" fontId="29" fillId="0" borderId="8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4" fillId="0" borderId="5" xfId="2" applyFont="1" applyFill="1" applyBorder="1" applyAlignment="1"/>
    <xf numFmtId="1" fontId="34" fillId="0" borderId="16" xfId="2" applyNumberFormat="1" applyFont="1" applyFill="1" applyBorder="1" applyAlignment="1">
      <alignment horizontal="center" vertical="center" wrapText="1"/>
    </xf>
    <xf numFmtId="0" fontId="1" fillId="0" borderId="0" xfId="2" applyFont="1" applyFill="1"/>
    <xf numFmtId="0" fontId="43" fillId="0" borderId="8" xfId="0" applyFont="1" applyBorder="1" applyAlignment="1">
      <alignment vertical="center"/>
    </xf>
    <xf numFmtId="0" fontId="4" fillId="0" borderId="5" xfId="2" applyFont="1" applyFill="1" applyBorder="1" applyAlignment="1">
      <alignment horizontal="right" vertical="top"/>
    </xf>
    <xf numFmtId="0" fontId="21" fillId="0" borderId="24" xfId="2" applyFont="1" applyFill="1" applyBorder="1" applyAlignment="1">
      <alignment horizontal="center" vertical="top"/>
    </xf>
    <xf numFmtId="0" fontId="10" fillId="0" borderId="19" xfId="0" applyFont="1" applyFill="1" applyBorder="1" applyAlignment="1">
      <alignment horizontal="center"/>
    </xf>
    <xf numFmtId="0" fontId="21" fillId="0" borderId="8" xfId="2" applyFont="1" applyFill="1" applyBorder="1" applyAlignment="1">
      <alignment horizontal="center"/>
    </xf>
    <xf numFmtId="0" fontId="4" fillId="0" borderId="61" xfId="2" applyFont="1" applyFill="1" applyBorder="1"/>
    <xf numFmtId="0" fontId="43" fillId="0" borderId="26" xfId="0" applyFont="1" applyBorder="1" applyAlignment="1">
      <alignment vertical="center"/>
    </xf>
    <xf numFmtId="164" fontId="2" fillId="0" borderId="61" xfId="2" applyNumberFormat="1" applyFont="1" applyFill="1" applyBorder="1" applyAlignment="1">
      <alignment horizontal="center" vertical="center" wrapText="1"/>
    </xf>
    <xf numFmtId="1" fontId="21" fillId="0" borderId="26" xfId="2" applyNumberFormat="1" applyFont="1" applyFill="1" applyBorder="1" applyAlignment="1">
      <alignment horizontal="center" vertical="center" wrapText="1"/>
    </xf>
    <xf numFmtId="164" fontId="53" fillId="0" borderId="17" xfId="2" applyNumberFormat="1" applyFont="1" applyFill="1" applyBorder="1" applyAlignment="1">
      <alignment horizontal="center"/>
    </xf>
    <xf numFmtId="164" fontId="2" fillId="0" borderId="68" xfId="2" applyNumberFormat="1" applyFont="1" applyFill="1" applyBorder="1" applyAlignment="1">
      <alignment horizontal="center" vertical="center" wrapText="1"/>
    </xf>
    <xf numFmtId="1" fontId="21" fillId="0" borderId="42" xfId="2" applyNumberFormat="1" applyFont="1" applyFill="1" applyBorder="1" applyAlignment="1">
      <alignment horizontal="center" vertical="center" wrapText="1"/>
    </xf>
    <xf numFmtId="164" fontId="54" fillId="0" borderId="33" xfId="2" applyNumberFormat="1" applyFont="1" applyFill="1" applyBorder="1" applyAlignment="1">
      <alignment horizontal="center" vertical="center" wrapText="1"/>
    </xf>
    <xf numFmtId="0" fontId="55" fillId="3" borderId="8" xfId="0" applyFont="1" applyFill="1" applyBorder="1" applyAlignment="1">
      <alignment horizontal="center"/>
    </xf>
    <xf numFmtId="1" fontId="56" fillId="0" borderId="26" xfId="2" applyNumberFormat="1" applyFont="1" applyFill="1" applyBorder="1" applyAlignment="1">
      <alignment horizontal="center" vertical="center" wrapText="1"/>
    </xf>
    <xf numFmtId="164" fontId="18" fillId="0" borderId="17" xfId="2" applyNumberFormat="1" applyFont="1" applyBorder="1" applyAlignment="1">
      <alignment vertical="center" wrapText="1"/>
    </xf>
    <xf numFmtId="164" fontId="18" fillId="0" borderId="18" xfId="2" applyNumberFormat="1" applyFont="1" applyFill="1" applyBorder="1" applyAlignment="1"/>
    <xf numFmtId="164" fontId="36" fillId="0" borderId="19" xfId="2" applyNumberFormat="1" applyFont="1" applyBorder="1" applyAlignment="1">
      <alignment horizontal="center" vertical="center" wrapText="1"/>
    </xf>
    <xf numFmtId="1" fontId="56" fillId="0" borderId="8" xfId="2" applyNumberFormat="1" applyFont="1" applyFill="1" applyBorder="1" applyAlignment="1">
      <alignment horizontal="center" vertical="center" wrapText="1"/>
    </xf>
    <xf numFmtId="164" fontId="7" fillId="0" borderId="13" xfId="2" applyNumberFormat="1" applyFont="1" applyFill="1" applyBorder="1" applyAlignment="1">
      <alignment horizontal="center" vertical="center" wrapText="1"/>
    </xf>
    <xf numFmtId="165" fontId="5" fillId="0" borderId="62" xfId="2" applyNumberFormat="1" applyFont="1" applyBorder="1" applyAlignment="1">
      <alignment horizontal="left"/>
    </xf>
    <xf numFmtId="165" fontId="5" fillId="0" borderId="63" xfId="2" applyNumberFormat="1" applyFont="1" applyBorder="1" applyAlignment="1">
      <alignment horizontal="left"/>
    </xf>
    <xf numFmtId="0" fontId="35" fillId="0" borderId="12" xfId="0" applyFont="1" applyFill="1" applyBorder="1" applyAlignment="1">
      <alignment horizontal="center" vertical="center"/>
    </xf>
    <xf numFmtId="0" fontId="11" fillId="0" borderId="8" xfId="2" applyFont="1" applyBorder="1" applyAlignment="1">
      <alignment horizontal="left" vertical="center" wrapText="1"/>
    </xf>
    <xf numFmtId="164" fontId="18" fillId="0" borderId="18" xfId="2" applyNumberFormat="1" applyFont="1" applyFill="1" applyBorder="1" applyAlignment="1">
      <alignment horizontal="center"/>
    </xf>
    <xf numFmtId="0" fontId="29" fillId="0" borderId="26" xfId="0" applyFont="1" applyBorder="1"/>
    <xf numFmtId="1" fontId="29" fillId="0" borderId="26" xfId="0" applyNumberFormat="1" applyFont="1" applyFill="1" applyBorder="1"/>
    <xf numFmtId="0" fontId="29" fillId="0" borderId="26" xfId="0" applyFont="1" applyFill="1" applyBorder="1"/>
    <xf numFmtId="164" fontId="18" fillId="0" borderId="17" xfId="2" applyNumberFormat="1" applyFont="1" applyFill="1" applyBorder="1" applyAlignment="1">
      <alignment horizontal="center"/>
    </xf>
    <xf numFmtId="164" fontId="18" fillId="0" borderId="26" xfId="2" applyNumberFormat="1" applyFont="1" applyFill="1" applyBorder="1" applyAlignment="1">
      <alignment horizontal="center"/>
    </xf>
    <xf numFmtId="164" fontId="18" fillId="0" borderId="8" xfId="2" applyNumberFormat="1" applyFont="1" applyFill="1" applyBorder="1" applyAlignment="1">
      <alignment horizontal="center"/>
    </xf>
    <xf numFmtId="1" fontId="29" fillId="0" borderId="8" xfId="0" applyNumberFormat="1" applyFont="1" applyFill="1" applyBorder="1"/>
    <xf numFmtId="0" fontId="5" fillId="0" borderId="44" xfId="2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12" fillId="0" borderId="47" xfId="2" applyFont="1" applyBorder="1" applyAlignment="1">
      <alignment horizontal="center" vertical="top" wrapText="1"/>
    </xf>
    <xf numFmtId="0" fontId="14" fillId="0" borderId="28" xfId="0" applyFont="1" applyBorder="1" applyAlignment="1">
      <alignment vertical="top" wrapText="1"/>
    </xf>
    <xf numFmtId="0" fontId="5" fillId="0" borderId="13" xfId="2" applyFont="1" applyBorder="1" applyAlignment="1">
      <alignment horizontal="center"/>
    </xf>
    <xf numFmtId="0" fontId="5" fillId="0" borderId="11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4" xfId="2" applyFont="1" applyBorder="1" applyAlignment="1">
      <alignment horizontal="left"/>
    </xf>
    <xf numFmtId="0" fontId="5" fillId="0" borderId="13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39" xfId="2" applyFont="1" applyBorder="1" applyAlignment="1">
      <alignment horizontal="left" vertical="center" wrapText="1"/>
    </xf>
    <xf numFmtId="0" fontId="5" fillId="0" borderId="64" xfId="2" applyFont="1" applyBorder="1" applyAlignment="1">
      <alignment horizontal="left" vertical="center" wrapText="1"/>
    </xf>
    <xf numFmtId="0" fontId="4" fillId="0" borderId="64" xfId="2" applyFont="1" applyBorder="1" applyAlignment="1">
      <alignment horizontal="left" vertical="center" wrapText="1"/>
    </xf>
    <xf numFmtId="165" fontId="5" fillId="0" borderId="45" xfId="2" applyNumberFormat="1" applyFont="1" applyBorder="1" applyAlignment="1">
      <alignment horizontal="center"/>
    </xf>
    <xf numFmtId="165" fontId="5" fillId="0" borderId="52" xfId="2" applyNumberFormat="1" applyFont="1" applyBorder="1" applyAlignment="1">
      <alignment horizontal="center"/>
    </xf>
    <xf numFmtId="165" fontId="5" fillId="0" borderId="46" xfId="2" applyNumberFormat="1" applyFont="1" applyBorder="1" applyAlignment="1">
      <alignment horizontal="center"/>
    </xf>
    <xf numFmtId="0" fontId="4" fillId="0" borderId="65" xfId="2" applyFont="1" applyBorder="1" applyAlignment="1">
      <alignment horizontal="left" vertical="center" wrapText="1"/>
    </xf>
    <xf numFmtId="0" fontId="43" fillId="0" borderId="8" xfId="0" applyFont="1" applyFill="1" applyBorder="1" applyAlignment="1">
      <alignment vertical="center"/>
    </xf>
    <xf numFmtId="0" fontId="2" fillId="0" borderId="36" xfId="2" applyFont="1" applyFill="1" applyBorder="1" applyAlignment="1">
      <alignment horizontal="left" vertical="center" wrapText="1"/>
    </xf>
    <xf numFmtId="0" fontId="43" fillId="0" borderId="3" xfId="0" applyFont="1" applyFill="1" applyBorder="1" applyAlignment="1">
      <alignment vertical="center"/>
    </xf>
    <xf numFmtId="164" fontId="7" fillId="0" borderId="2" xfId="2" applyNumberFormat="1" applyFont="1" applyFill="1" applyBorder="1" applyAlignment="1">
      <alignment horizontal="center" vertical="center" wrapText="1"/>
    </xf>
    <xf numFmtId="164" fontId="7" fillId="0" borderId="3" xfId="2" applyNumberFormat="1" applyFont="1" applyFill="1" applyBorder="1" applyAlignment="1">
      <alignment horizontal="center" vertical="center" wrapText="1"/>
    </xf>
    <xf numFmtId="164" fontId="7" fillId="0" borderId="17" xfId="2" applyNumberFormat="1" applyFont="1" applyFill="1" applyBorder="1" applyAlignment="1">
      <alignment horizontal="center" vertical="center" wrapText="1"/>
    </xf>
    <xf numFmtId="1" fontId="35" fillId="0" borderId="16" xfId="0" applyNumberFormat="1" applyFont="1" applyFill="1" applyBorder="1" applyAlignment="1">
      <alignment horizontal="center"/>
    </xf>
    <xf numFmtId="164" fontId="36" fillId="0" borderId="42" xfId="2" applyNumberFormat="1" applyFont="1" applyFill="1" applyBorder="1" applyAlignment="1">
      <alignment horizontal="center" vertical="center" wrapText="1"/>
    </xf>
    <xf numFmtId="164" fontId="18" fillId="0" borderId="17" xfId="2" applyNumberFormat="1" applyFont="1" applyFill="1" applyBorder="1" applyAlignment="1">
      <alignment horizontal="right" vertical="center" wrapText="1"/>
    </xf>
    <xf numFmtId="1" fontId="34" fillId="0" borderId="3" xfId="2" applyNumberFormat="1" applyFont="1" applyFill="1" applyBorder="1" applyAlignment="1">
      <alignment horizontal="center" vertical="center" wrapText="1"/>
    </xf>
    <xf numFmtId="164" fontId="2" fillId="0" borderId="27" xfId="2" applyNumberFormat="1" applyFont="1" applyFill="1" applyBorder="1" applyAlignment="1">
      <alignment horizontal="center" vertical="center" wrapText="1"/>
    </xf>
    <xf numFmtId="1" fontId="34" fillId="0" borderId="20" xfId="2" applyNumberFormat="1" applyFont="1" applyFill="1" applyBorder="1" applyAlignment="1">
      <alignment horizontal="center" vertical="center" wrapText="1"/>
    </xf>
    <xf numFmtId="1" fontId="34" fillId="0" borderId="27" xfId="2" applyNumberFormat="1" applyFont="1" applyFill="1" applyBorder="1" applyAlignment="1">
      <alignment horizontal="center" vertical="center" wrapText="1"/>
    </xf>
    <xf numFmtId="164" fontId="7" fillId="0" borderId="24" xfId="2" applyNumberFormat="1" applyFont="1" applyFill="1" applyBorder="1" applyAlignment="1">
      <alignment horizontal="center" vertical="center" wrapText="1"/>
    </xf>
    <xf numFmtId="164" fontId="7" fillId="0" borderId="11" xfId="2" applyNumberFormat="1" applyFont="1" applyFill="1" applyBorder="1" applyAlignment="1">
      <alignment horizontal="center" vertical="center" wrapText="1"/>
    </xf>
    <xf numFmtId="164" fontId="7" fillId="0" borderId="14" xfId="2" applyNumberFormat="1" applyFont="1" applyFill="1" applyBorder="1" applyAlignment="1">
      <alignment horizontal="center" vertical="center" wrapText="1"/>
    </xf>
    <xf numFmtId="164" fontId="7" fillId="0" borderId="29" xfId="2" applyNumberFormat="1" applyFont="1" applyFill="1" applyBorder="1" applyAlignment="1">
      <alignment horizontal="center" vertical="center" wrapText="1"/>
    </xf>
    <xf numFmtId="1" fontId="34" fillId="0" borderId="11" xfId="2" applyNumberFormat="1" applyFont="1" applyFill="1" applyBorder="1" applyAlignment="1">
      <alignment horizontal="center" vertical="center" wrapText="1"/>
    </xf>
    <xf numFmtId="0" fontId="4" fillId="0" borderId="20" xfId="2" applyFont="1" applyFill="1" applyBorder="1" applyAlignment="1"/>
    <xf numFmtId="164" fontId="34" fillId="0" borderId="18" xfId="2" applyNumberFormat="1" applyFont="1" applyFill="1" applyBorder="1" applyAlignment="1">
      <alignment horizontal="center" vertical="center" wrapText="1"/>
    </xf>
    <xf numFmtId="0" fontId="57" fillId="0" borderId="0" xfId="0" applyFont="1"/>
    <xf numFmtId="1" fontId="29" fillId="0" borderId="24" xfId="0" applyNumberFormat="1" applyFont="1" applyBorder="1" applyAlignment="1">
      <alignment horizontal="center"/>
    </xf>
    <xf numFmtId="1" fontId="37" fillId="0" borderId="26" xfId="0" applyNumberFormat="1" applyFont="1" applyBorder="1" applyAlignment="1">
      <alignment horizontal="center"/>
    </xf>
    <xf numFmtId="1" fontId="29" fillId="0" borderId="8" xfId="0" applyNumberFormat="1" applyFont="1" applyBorder="1" applyAlignment="1">
      <alignment horizontal="center"/>
    </xf>
    <xf numFmtId="14" fontId="0" fillId="0" borderId="0" xfId="0" applyNumberFormat="1" applyFill="1"/>
    <xf numFmtId="0" fontId="0" fillId="0" borderId="59" xfId="0" applyFill="1" applyBorder="1"/>
    <xf numFmtId="1" fontId="0" fillId="0" borderId="59" xfId="0" applyNumberFormat="1" applyFill="1" applyBorder="1"/>
    <xf numFmtId="0" fontId="40" fillId="0" borderId="59" xfId="0" applyFont="1" applyFill="1" applyBorder="1"/>
    <xf numFmtId="0" fontId="0" fillId="0" borderId="26" xfId="0" applyFill="1" applyBorder="1"/>
    <xf numFmtId="0" fontId="0" fillId="0" borderId="68" xfId="0" applyFill="1" applyBorder="1"/>
    <xf numFmtId="0" fontId="25" fillId="0" borderId="22" xfId="0" applyFont="1" applyBorder="1" applyAlignment="1">
      <alignment vertical="top" wrapText="1"/>
    </xf>
    <xf numFmtId="1" fontId="25" fillId="8" borderId="23" xfId="0" applyNumberFormat="1" applyFont="1" applyFill="1" applyBorder="1" applyAlignment="1">
      <alignment wrapText="1"/>
    </xf>
    <xf numFmtId="0" fontId="15" fillId="0" borderId="23" xfId="0" applyFont="1" applyFill="1" applyBorder="1" applyAlignment="1">
      <alignment vertical="top" wrapText="1"/>
    </xf>
    <xf numFmtId="0" fontId="15" fillId="0" borderId="54" xfId="0" applyFont="1" applyBorder="1" applyAlignment="1">
      <alignment vertical="top"/>
    </xf>
    <xf numFmtId="1" fontId="37" fillId="8" borderId="23" xfId="0" applyNumberFormat="1" applyFont="1" applyFill="1" applyBorder="1" applyAlignment="1">
      <alignment vertical="center"/>
    </xf>
    <xf numFmtId="1" fontId="37" fillId="0" borderId="20" xfId="0" applyNumberFormat="1" applyFont="1" applyFill="1" applyBorder="1"/>
    <xf numFmtId="0" fontId="0" fillId="0" borderId="60" xfId="0" applyFill="1" applyBorder="1"/>
    <xf numFmtId="0" fontId="38" fillId="0" borderId="23" xfId="0" applyFont="1" applyBorder="1" applyAlignment="1">
      <alignment horizontal="center" vertical="top" wrapText="1"/>
    </xf>
    <xf numFmtId="0" fontId="55" fillId="3" borderId="2" xfId="0" applyFont="1" applyFill="1" applyBorder="1" applyAlignment="1">
      <alignment horizontal="center"/>
    </xf>
    <xf numFmtId="0" fontId="55" fillId="3" borderId="4" xfId="0" applyFont="1" applyFill="1" applyBorder="1" applyAlignment="1">
      <alignment horizontal="center"/>
    </xf>
    <xf numFmtId="0" fontId="59" fillId="0" borderId="26" xfId="0" applyFont="1" applyFill="1" applyBorder="1"/>
    <xf numFmtId="0" fontId="0" fillId="0" borderId="43" xfId="0" applyBorder="1" applyAlignment="1">
      <alignment horizontal="center"/>
    </xf>
    <xf numFmtId="165" fontId="25" fillId="0" borderId="66" xfId="0" applyNumberFormat="1" applyFont="1" applyBorder="1" applyAlignment="1">
      <alignment horizontal="center"/>
    </xf>
    <xf numFmtId="165" fontId="25" fillId="0" borderId="22" xfId="0" applyNumberFormat="1" applyFont="1" applyBorder="1" applyAlignment="1">
      <alignment horizontal="center"/>
    </xf>
    <xf numFmtId="0" fontId="60" fillId="0" borderId="0" xfId="0" applyFont="1" applyAlignment="1">
      <alignment wrapText="1"/>
    </xf>
    <xf numFmtId="0" fontId="61" fillId="0" borderId="0" xfId="2" applyFont="1" applyBorder="1" applyAlignment="1">
      <alignment horizontal="left" vertical="center" wrapText="1"/>
    </xf>
    <xf numFmtId="0" fontId="4" fillId="0" borderId="39" xfId="2" applyFont="1" applyBorder="1" applyAlignment="1"/>
    <xf numFmtId="0" fontId="4" fillId="0" borderId="64" xfId="2" applyFont="1" applyBorder="1" applyAlignment="1"/>
    <xf numFmtId="0" fontId="4" fillId="0" borderId="42" xfId="2" applyFont="1" applyBorder="1" applyAlignment="1"/>
    <xf numFmtId="164" fontId="34" fillId="0" borderId="34" xfId="2" applyNumberFormat="1" applyFont="1" applyFill="1" applyBorder="1" applyAlignment="1">
      <alignment horizontal="center" vertical="center" wrapText="1"/>
    </xf>
    <xf numFmtId="164" fontId="7" fillId="0" borderId="37" xfId="2" applyNumberFormat="1" applyFont="1" applyFill="1" applyBorder="1" applyAlignment="1">
      <alignment horizontal="center"/>
    </xf>
    <xf numFmtId="0" fontId="55" fillId="3" borderId="27" xfId="0" applyFont="1" applyFill="1" applyBorder="1" applyAlignment="1">
      <alignment horizontal="center"/>
    </xf>
    <xf numFmtId="164" fontId="7" fillId="0" borderId="21" xfId="2" applyNumberFormat="1" applyFont="1" applyBorder="1" applyAlignment="1">
      <alignment horizontal="center" vertical="center" wrapText="1"/>
    </xf>
    <xf numFmtId="164" fontId="36" fillId="0" borderId="21" xfId="2" applyNumberFormat="1" applyFont="1" applyBorder="1" applyAlignment="1">
      <alignment horizontal="center" vertical="center" wrapText="1"/>
    </xf>
    <xf numFmtId="0" fontId="21" fillId="0" borderId="27" xfId="2" applyFont="1" applyFill="1" applyBorder="1" applyAlignment="1">
      <alignment horizontal="center"/>
    </xf>
    <xf numFmtId="165" fontId="5" fillId="0" borderId="1" xfId="2" applyNumberFormat="1" applyFont="1" applyBorder="1" applyAlignment="1"/>
    <xf numFmtId="165" fontId="5" fillId="0" borderId="48" xfId="2" applyNumberFormat="1" applyFont="1" applyBorder="1" applyAlignment="1"/>
    <xf numFmtId="165" fontId="5" fillId="0" borderId="49" xfId="2" applyNumberFormat="1" applyFont="1" applyBorder="1" applyAlignment="1">
      <alignment horizontal="center"/>
    </xf>
    <xf numFmtId="165" fontId="5" fillId="0" borderId="1" xfId="2" applyNumberFormat="1" applyFont="1" applyBorder="1" applyAlignment="1">
      <alignment horizontal="center"/>
    </xf>
    <xf numFmtId="165" fontId="5" fillId="0" borderId="49" xfId="2" applyNumberFormat="1" applyFont="1" applyFill="1" applyBorder="1" applyAlignment="1">
      <alignment horizontal="center"/>
    </xf>
    <xf numFmtId="165" fontId="5" fillId="0" borderId="48" xfId="2" applyNumberFormat="1" applyFont="1" applyFill="1" applyBorder="1" applyAlignment="1">
      <alignment horizontal="center"/>
    </xf>
    <xf numFmtId="165" fontId="5" fillId="0" borderId="58" xfId="2" applyNumberFormat="1" applyFont="1" applyBorder="1" applyAlignment="1">
      <alignment horizontal="center"/>
    </xf>
    <xf numFmtId="165" fontId="5" fillId="0" borderId="67" xfId="2" applyNumberFormat="1" applyFont="1" applyBorder="1" applyAlignment="1">
      <alignment horizontal="center"/>
    </xf>
    <xf numFmtId="165" fontId="5" fillId="7" borderId="49" xfId="2" applyNumberFormat="1" applyFont="1" applyFill="1" applyBorder="1" applyAlignment="1">
      <alignment horizontal="center"/>
    </xf>
    <xf numFmtId="0" fontId="5" fillId="0" borderId="50" xfId="2" applyFont="1" applyFill="1" applyBorder="1" applyAlignment="1"/>
    <xf numFmtId="0" fontId="5" fillId="0" borderId="16" xfId="2" applyFont="1" applyFill="1" applyBorder="1" applyAlignment="1">
      <alignment horizontal="center" vertical="top" wrapText="1"/>
    </xf>
    <xf numFmtId="0" fontId="16" fillId="0" borderId="18" xfId="0" applyFont="1" applyFill="1" applyBorder="1" applyAlignment="1">
      <alignment horizontal="center" vertical="top" wrapText="1"/>
    </xf>
    <xf numFmtId="0" fontId="5" fillId="0" borderId="11" xfId="2" applyFont="1" applyFill="1" applyBorder="1" applyAlignment="1"/>
    <xf numFmtId="165" fontId="5" fillId="9" borderId="46" xfId="2" applyNumberFormat="1" applyFont="1" applyFill="1" applyBorder="1" applyAlignment="1">
      <alignment horizontal="center"/>
    </xf>
    <xf numFmtId="164" fontId="2" fillId="10" borderId="3" xfId="2" applyNumberFormat="1" applyFont="1" applyFill="1" applyBorder="1" applyAlignment="1">
      <alignment horizontal="center" vertical="center" wrapText="1"/>
    </xf>
    <xf numFmtId="164" fontId="2" fillId="10" borderId="5" xfId="2" applyNumberFormat="1" applyFont="1" applyFill="1" applyBorder="1" applyAlignment="1">
      <alignment horizontal="center" vertical="center" wrapText="1"/>
    </xf>
    <xf numFmtId="164" fontId="2" fillId="10" borderId="20" xfId="2" applyNumberFormat="1" applyFont="1" applyFill="1" applyBorder="1" applyAlignment="1">
      <alignment horizontal="center" vertical="center" wrapText="1"/>
    </xf>
    <xf numFmtId="164" fontId="2" fillId="10" borderId="26" xfId="2" applyNumberFormat="1" applyFont="1" applyFill="1" applyBorder="1" applyAlignment="1">
      <alignment horizontal="center" vertical="center" wrapText="1"/>
    </xf>
    <xf numFmtId="1" fontId="7" fillId="10" borderId="0" xfId="2" applyNumberFormat="1" applyFont="1" applyFill="1" applyBorder="1" applyAlignment="1">
      <alignment horizontal="center"/>
    </xf>
    <xf numFmtId="164" fontId="2" fillId="10" borderId="17" xfId="2" applyNumberFormat="1" applyFont="1" applyFill="1" applyBorder="1" applyAlignment="1">
      <alignment horizontal="center" vertical="center" wrapText="1"/>
    </xf>
    <xf numFmtId="164" fontId="2" fillId="10" borderId="16" xfId="2" applyNumberFormat="1" applyFont="1" applyFill="1" applyBorder="1" applyAlignment="1">
      <alignment horizontal="center" vertical="center" wrapText="1"/>
    </xf>
    <xf numFmtId="164" fontId="2" fillId="10" borderId="18" xfId="2" applyNumberFormat="1" applyFont="1" applyFill="1" applyBorder="1" applyAlignment="1">
      <alignment horizontal="center" vertical="center" wrapText="1"/>
    </xf>
    <xf numFmtId="164" fontId="2" fillId="10" borderId="8" xfId="2" applyNumberFormat="1" applyFont="1" applyFill="1" applyBorder="1" applyAlignment="1">
      <alignment horizontal="center" vertical="center" wrapText="1"/>
    </xf>
    <xf numFmtId="0" fontId="0" fillId="10" borderId="0" xfId="0" applyFill="1" applyAlignment="1">
      <alignment horizontal="right"/>
    </xf>
    <xf numFmtId="164" fontId="2" fillId="0" borderId="59" xfId="2" applyNumberFormat="1" applyFont="1" applyFill="1" applyBorder="1" applyAlignment="1">
      <alignment horizontal="center" vertical="center" wrapText="1"/>
    </xf>
    <xf numFmtId="164" fontId="2" fillId="0" borderId="60" xfId="2" applyNumberFormat="1" applyFont="1" applyFill="1" applyBorder="1" applyAlignment="1">
      <alignment horizontal="center" vertical="center" wrapText="1"/>
    </xf>
    <xf numFmtId="1" fontId="34" fillId="11" borderId="13" xfId="2" applyNumberFormat="1" applyFont="1" applyFill="1" applyBorder="1" applyAlignment="1">
      <alignment horizontal="center" vertical="center" wrapText="1"/>
    </xf>
    <xf numFmtId="1" fontId="35" fillId="11" borderId="12" xfId="0" applyNumberFormat="1" applyFont="1" applyFill="1" applyBorder="1" applyAlignment="1">
      <alignment horizontal="center"/>
    </xf>
    <xf numFmtId="1" fontId="34" fillId="11" borderId="12" xfId="2" applyNumberFormat="1" applyFont="1" applyFill="1" applyBorder="1" applyAlignment="1">
      <alignment horizontal="center" vertical="center" wrapText="1"/>
    </xf>
    <xf numFmtId="164" fontId="2" fillId="0" borderId="2" xfId="2" applyNumberFormat="1" applyFont="1" applyFill="1" applyBorder="1" applyAlignment="1">
      <alignment horizontal="center" vertical="center" wrapText="1"/>
    </xf>
    <xf numFmtId="164" fontId="2" fillId="0" borderId="4" xfId="2" applyNumberFormat="1" applyFont="1" applyFill="1" applyBorder="1" applyAlignment="1">
      <alignment horizontal="center" vertical="center" wrapText="1"/>
    </xf>
    <xf numFmtId="164" fontId="2" fillId="0" borderId="21" xfId="2" applyNumberFormat="1" applyFont="1" applyFill="1" applyBorder="1" applyAlignment="1">
      <alignment horizontal="center" vertical="center" wrapText="1"/>
    </xf>
    <xf numFmtId="0" fontId="55" fillId="3" borderId="42" xfId="0" applyFont="1" applyFill="1" applyBorder="1" applyAlignment="1">
      <alignment horizontal="center"/>
    </xf>
    <xf numFmtId="0" fontId="55" fillId="3" borderId="38" xfId="0" applyFont="1" applyFill="1" applyBorder="1" applyAlignment="1">
      <alignment horizontal="center"/>
    </xf>
    <xf numFmtId="0" fontId="52" fillId="0" borderId="38" xfId="0" applyFont="1" applyFill="1" applyBorder="1" applyAlignment="1">
      <alignment horizontal="center" vertical="center"/>
    </xf>
    <xf numFmtId="165" fontId="5" fillId="0" borderId="49" xfId="2" applyNumberFormat="1" applyFont="1" applyBorder="1" applyAlignment="1"/>
    <xf numFmtId="165" fontId="5" fillId="0" borderId="30" xfId="2" applyNumberFormat="1" applyFont="1" applyBorder="1" applyAlignment="1">
      <alignment horizontal="center"/>
    </xf>
    <xf numFmtId="165" fontId="5" fillId="0" borderId="45" xfId="2" applyNumberFormat="1" applyFont="1" applyFill="1" applyBorder="1" applyAlignment="1">
      <alignment horizontal="center"/>
    </xf>
    <xf numFmtId="165" fontId="5" fillId="0" borderId="62" xfId="2" applyNumberFormat="1" applyFont="1" applyFill="1" applyBorder="1" applyAlignment="1">
      <alignment horizontal="center"/>
    </xf>
    <xf numFmtId="0" fontId="43" fillId="0" borderId="3" xfId="0" applyFont="1" applyBorder="1" applyAlignment="1">
      <alignment vertical="center"/>
    </xf>
    <xf numFmtId="0" fontId="43" fillId="0" borderId="5" xfId="0" applyFont="1" applyBorder="1" applyAlignment="1">
      <alignment vertical="center"/>
    </xf>
    <xf numFmtId="0" fontId="43" fillId="0" borderId="36" xfId="0" applyFont="1" applyBorder="1" applyAlignment="1">
      <alignment vertical="center"/>
    </xf>
    <xf numFmtId="0" fontId="11" fillId="0" borderId="71" xfId="2" applyFont="1" applyFill="1" applyBorder="1" applyAlignment="1">
      <alignment horizontal="left" vertical="center" wrapText="1"/>
    </xf>
    <xf numFmtId="0" fontId="4" fillId="0" borderId="24" xfId="2" applyFont="1" applyFill="1" applyBorder="1" applyAlignment="1">
      <alignment horizontal="left" vertical="center" wrapText="1"/>
    </xf>
    <xf numFmtId="0" fontId="17" fillId="0" borderId="24" xfId="2" applyFont="1" applyBorder="1" applyAlignment="1" applyProtection="1">
      <alignment horizontal="center" vertical="center" wrapText="1"/>
      <protection locked="0" hidden="1"/>
    </xf>
    <xf numFmtId="0" fontId="17" fillId="0" borderId="24" xfId="2" applyFont="1" applyBorder="1" applyAlignment="1" applyProtection="1">
      <alignment horizontal="center" vertical="center"/>
      <protection locked="0" hidden="1"/>
    </xf>
    <xf numFmtId="0" fontId="1" fillId="0" borderId="24" xfId="2" applyFont="1" applyBorder="1" applyProtection="1">
      <protection locked="0"/>
    </xf>
    <xf numFmtId="0" fontId="1" fillId="0" borderId="24" xfId="2" applyFont="1" applyFill="1" applyBorder="1" applyProtection="1">
      <protection locked="0"/>
    </xf>
    <xf numFmtId="0" fontId="1" fillId="0" borderId="11" xfId="2" applyFont="1" applyBorder="1" applyProtection="1">
      <protection locked="0"/>
    </xf>
    <xf numFmtId="164" fontId="1" fillId="0" borderId="16" xfId="2" applyNumberFormat="1" applyBorder="1" applyProtection="1"/>
    <xf numFmtId="0" fontId="17" fillId="0" borderId="12" xfId="1" applyFont="1" applyBorder="1" applyAlignment="1">
      <alignment horizontal="center" vertical="top"/>
    </xf>
    <xf numFmtId="49" fontId="17" fillId="0" borderId="53" xfId="1" applyNumberFormat="1" applyFont="1" applyBorder="1" applyAlignment="1">
      <alignment horizontal="center" vertical="top"/>
    </xf>
    <xf numFmtId="164" fontId="17" fillId="0" borderId="27" xfId="1" applyNumberFormat="1" applyFont="1" applyBorder="1" applyAlignment="1">
      <alignment vertical="top"/>
    </xf>
    <xf numFmtId="1" fontId="1" fillId="0" borderId="27" xfId="2" applyNumberFormat="1" applyBorder="1" applyProtection="1"/>
    <xf numFmtId="164" fontId="1" fillId="0" borderId="27" xfId="2" applyNumberFormat="1" applyFill="1" applyBorder="1" applyProtection="1"/>
    <xf numFmtId="164" fontId="1" fillId="0" borderId="18" xfId="2" applyNumberFormat="1" applyBorder="1" applyProtection="1"/>
    <xf numFmtId="165" fontId="5" fillId="0" borderId="45" xfId="2" applyNumberFormat="1" applyFont="1" applyBorder="1" applyAlignment="1">
      <alignment horizontal="center"/>
    </xf>
    <xf numFmtId="165" fontId="5" fillId="0" borderId="46" xfId="2" applyNumberFormat="1" applyFont="1" applyBorder="1" applyAlignment="1">
      <alignment horizontal="center"/>
    </xf>
    <xf numFmtId="165" fontId="5" fillId="0" borderId="49" xfId="2" applyNumberFormat="1" applyFont="1" applyBorder="1" applyAlignment="1">
      <alignment horizontal="center"/>
    </xf>
    <xf numFmtId="165" fontId="5" fillId="0" borderId="1" xfId="2" applyNumberFormat="1" applyFont="1" applyBorder="1" applyAlignment="1">
      <alignment horizontal="center"/>
    </xf>
    <xf numFmtId="165" fontId="5" fillId="0" borderId="58" xfId="2" applyNumberFormat="1" applyFont="1" applyBorder="1" applyAlignment="1">
      <alignment horizontal="center"/>
    </xf>
    <xf numFmtId="0" fontId="60" fillId="0" borderId="0" xfId="2" applyFont="1" applyBorder="1" applyAlignment="1">
      <alignment horizontal="left" vertical="center" wrapText="1"/>
    </xf>
    <xf numFmtId="0" fontId="15" fillId="0" borderId="8" xfId="0" applyFont="1" applyBorder="1" applyAlignment="1">
      <alignment vertical="top" wrapText="1"/>
    </xf>
    <xf numFmtId="0" fontId="42" fillId="0" borderId="0" xfId="0" applyFont="1" applyBorder="1"/>
    <xf numFmtId="0" fontId="0" fillId="0" borderId="0" xfId="0" applyBorder="1"/>
    <xf numFmtId="0" fontId="24" fillId="0" borderId="45" xfId="0" applyFont="1" applyBorder="1" applyAlignment="1">
      <alignment vertical="top"/>
    </xf>
    <xf numFmtId="0" fontId="0" fillId="0" borderId="52" xfId="0" applyBorder="1" applyAlignment="1">
      <alignment wrapText="1"/>
    </xf>
    <xf numFmtId="0" fontId="0" fillId="0" borderId="52" xfId="0" applyBorder="1" applyAlignment="1">
      <alignment vertical="top" wrapText="1"/>
    </xf>
    <xf numFmtId="0" fontId="15" fillId="0" borderId="52" xfId="0" applyFont="1" applyBorder="1" applyAlignment="1">
      <alignment vertical="top"/>
    </xf>
    <xf numFmtId="0" fontId="15" fillId="12" borderId="46" xfId="0" applyFont="1" applyFill="1" applyBorder="1"/>
    <xf numFmtId="0" fontId="15" fillId="0" borderId="17" xfId="0" applyFont="1" applyBorder="1"/>
    <xf numFmtId="0" fontId="15" fillId="0" borderId="16" xfId="0" applyFont="1" applyBorder="1"/>
    <xf numFmtId="0" fontId="39" fillId="0" borderId="16" xfId="0" applyFont="1" applyBorder="1"/>
    <xf numFmtId="0" fontId="39" fillId="0" borderId="18" xfId="0" applyFont="1" applyBorder="1"/>
    <xf numFmtId="0" fontId="24" fillId="0" borderId="0" xfId="1" applyFont="1" applyAlignment="1">
      <alignment vertical="top"/>
    </xf>
    <xf numFmtId="0" fontId="43" fillId="0" borderId="0" xfId="1" applyFont="1" applyAlignment="1">
      <alignment vertical="top"/>
    </xf>
    <xf numFmtId="0" fontId="24" fillId="0" borderId="0" xfId="1" applyFont="1" applyAlignment="1">
      <alignment vertical="top" wrapText="1"/>
    </xf>
    <xf numFmtId="0" fontId="24" fillId="0" borderId="0" xfId="1" applyFont="1" applyAlignment="1">
      <alignment horizontal="center" vertical="top"/>
    </xf>
    <xf numFmtId="0" fontId="24" fillId="0" borderId="0" xfId="1" applyFont="1"/>
    <xf numFmtId="0" fontId="24" fillId="0" borderId="0" xfId="1" applyFont="1" applyBorder="1" applyAlignment="1">
      <alignment horizontal="center" vertical="top"/>
    </xf>
    <xf numFmtId="0" fontId="27" fillId="0" borderId="0" xfId="1" applyFont="1" applyBorder="1" applyAlignment="1">
      <alignment horizontal="center" vertical="top" wrapText="1"/>
    </xf>
    <xf numFmtId="0" fontId="63" fillId="0" borderId="0" xfId="1" applyFont="1" applyAlignment="1">
      <alignment horizontal="center" vertical="top"/>
    </xf>
    <xf numFmtId="0" fontId="24" fillId="0" borderId="24" xfId="1" applyFont="1" applyBorder="1" applyAlignment="1">
      <alignment vertical="top" wrapText="1"/>
    </xf>
    <xf numFmtId="0" fontId="24" fillId="0" borderId="11" xfId="1" applyFont="1" applyBorder="1" applyAlignment="1">
      <alignment vertical="top" wrapText="1"/>
    </xf>
    <xf numFmtId="0" fontId="24" fillId="0" borderId="16" xfId="1" applyFont="1" applyBorder="1" applyAlignment="1">
      <alignment vertical="top" wrapText="1"/>
    </xf>
    <xf numFmtId="0" fontId="24" fillId="0" borderId="8" xfId="1" applyFont="1" applyBorder="1" applyAlignment="1">
      <alignment vertical="top"/>
    </xf>
    <xf numFmtId="49" fontId="24" fillId="0" borderId="12" xfId="1" applyNumberFormat="1" applyFont="1" applyBorder="1" applyAlignment="1">
      <alignment vertical="top"/>
    </xf>
    <xf numFmtId="0" fontId="28" fillId="0" borderId="8" xfId="1" applyFont="1" applyBorder="1" applyAlignment="1">
      <alignment vertical="top"/>
    </xf>
    <xf numFmtId="0" fontId="28" fillId="0" borderId="8" xfId="1" applyFont="1" applyBorder="1" applyAlignment="1">
      <alignment horizontal="center" vertical="top"/>
    </xf>
    <xf numFmtId="0" fontId="28" fillId="0" borderId="27" xfId="1" applyFont="1" applyBorder="1" applyAlignment="1">
      <alignment vertical="top"/>
    </xf>
    <xf numFmtId="0" fontId="19" fillId="0" borderId="27" xfId="1" applyFont="1" applyBorder="1" applyAlignment="1">
      <alignment horizontal="center" vertical="top"/>
    </xf>
    <xf numFmtId="0" fontId="24" fillId="0" borderId="27" xfId="1" applyFont="1" applyBorder="1" applyAlignment="1">
      <alignment vertical="top"/>
    </xf>
    <xf numFmtId="0" fontId="24" fillId="0" borderId="18" xfId="1" applyFont="1" applyBorder="1" applyAlignment="1">
      <alignment vertical="top" wrapText="1"/>
    </xf>
    <xf numFmtId="0" fontId="28" fillId="0" borderId="8" xfId="1" applyFont="1" applyBorder="1" applyAlignment="1">
      <alignment vertical="top" wrapText="1"/>
    </xf>
    <xf numFmtId="0" fontId="24" fillId="0" borderId="19" xfId="1" applyFont="1" applyBorder="1" applyAlignment="1">
      <alignment vertical="top"/>
    </xf>
    <xf numFmtId="0" fontId="24" fillId="0" borderId="28" xfId="1" applyFont="1" applyBorder="1" applyAlignment="1">
      <alignment vertical="top"/>
    </xf>
    <xf numFmtId="0" fontId="24" fillId="0" borderId="29" xfId="1" applyFont="1" applyBorder="1" applyAlignment="1">
      <alignment vertical="top"/>
    </xf>
    <xf numFmtId="0" fontId="28" fillId="4" borderId="29" xfId="1" applyFont="1" applyFill="1" applyBorder="1" applyAlignment="1">
      <alignment vertical="top"/>
    </xf>
    <xf numFmtId="0" fontId="24" fillId="0" borderId="29" xfId="1" applyFont="1" applyBorder="1" applyAlignment="1">
      <alignment horizontal="center" vertical="top"/>
    </xf>
    <xf numFmtId="0" fontId="24" fillId="4" borderId="29" xfId="1" applyFont="1" applyFill="1" applyBorder="1" applyAlignment="1">
      <alignment vertical="top"/>
    </xf>
    <xf numFmtId="0" fontId="24" fillId="0" borderId="30" xfId="1" applyFont="1" applyBorder="1" applyAlignment="1">
      <alignment vertical="top" wrapText="1"/>
    </xf>
    <xf numFmtId="0" fontId="24" fillId="0" borderId="0" xfId="1" applyFont="1" applyBorder="1" applyAlignment="1">
      <alignment vertical="top"/>
    </xf>
    <xf numFmtId="49" fontId="24" fillId="0" borderId="0" xfId="1" applyNumberFormat="1" applyFont="1" applyBorder="1" applyAlignment="1">
      <alignment vertical="top"/>
    </xf>
    <xf numFmtId="0" fontId="24" fillId="0" borderId="0" xfId="1" applyFont="1" applyBorder="1" applyAlignment="1">
      <alignment vertical="top" wrapText="1"/>
    </xf>
    <xf numFmtId="0" fontId="24" fillId="0" borderId="0" xfId="1" applyFont="1" applyBorder="1"/>
    <xf numFmtId="49" fontId="24" fillId="0" borderId="0" xfId="1" applyNumberFormat="1" applyFont="1" applyBorder="1" applyAlignment="1">
      <alignment horizontal="center" vertical="top"/>
    </xf>
    <xf numFmtId="49" fontId="24" fillId="0" borderId="0" xfId="1" applyNumberFormat="1" applyFont="1" applyBorder="1" applyAlignment="1">
      <alignment vertical="top" wrapText="1"/>
    </xf>
    <xf numFmtId="49" fontId="24" fillId="0" borderId="0" xfId="1" applyNumberFormat="1" applyFont="1" applyBorder="1"/>
    <xf numFmtId="0" fontId="64" fillId="0" borderId="0" xfId="1" applyFont="1" applyAlignment="1">
      <alignment vertical="top" wrapText="1"/>
    </xf>
    <xf numFmtId="0" fontId="65" fillId="0" borderId="0" xfId="1" applyFont="1" applyBorder="1" applyAlignment="1">
      <alignment horizontal="center" vertical="top" wrapText="1"/>
    </xf>
    <xf numFmtId="0" fontId="64" fillId="0" borderId="8" xfId="1" applyFont="1" applyBorder="1" applyAlignment="1">
      <alignment vertical="top" wrapText="1"/>
    </xf>
    <xf numFmtId="0" fontId="64" fillId="0" borderId="8" xfId="1" applyFont="1" applyFill="1" applyBorder="1" applyAlignment="1">
      <alignment vertical="top" wrapText="1"/>
    </xf>
    <xf numFmtId="0" fontId="64" fillId="0" borderId="8" xfId="0" applyFont="1" applyBorder="1" applyAlignment="1">
      <alignment wrapText="1"/>
    </xf>
    <xf numFmtId="0" fontId="66" fillId="0" borderId="8" xfId="0" applyFont="1" applyBorder="1" applyAlignment="1">
      <alignment horizontal="justify"/>
    </xf>
    <xf numFmtId="0" fontId="64" fillId="0" borderId="27" xfId="1" applyFont="1" applyBorder="1" applyAlignment="1">
      <alignment vertical="top" wrapText="1"/>
    </xf>
    <xf numFmtId="0" fontId="64" fillId="4" borderId="29" xfId="1" applyFont="1" applyFill="1" applyBorder="1" applyAlignment="1">
      <alignment vertical="top" wrapText="1"/>
    </xf>
    <xf numFmtId="0" fontId="64" fillId="0" borderId="0" xfId="1" applyFont="1" applyBorder="1" applyAlignment="1">
      <alignment vertical="top"/>
    </xf>
    <xf numFmtId="49" fontId="64" fillId="0" borderId="0" xfId="1" applyNumberFormat="1" applyFont="1" applyBorder="1" applyAlignment="1">
      <alignment vertical="top"/>
    </xf>
    <xf numFmtId="0" fontId="64" fillId="0" borderId="0" xfId="1" applyFont="1" applyAlignment="1">
      <alignment vertical="top"/>
    </xf>
    <xf numFmtId="0" fontId="24" fillId="0" borderId="13" xfId="1" applyFont="1" applyBorder="1" applyAlignment="1">
      <alignment vertical="top" wrapText="1"/>
    </xf>
    <xf numFmtId="0" fontId="64" fillId="0" borderId="24" xfId="1" applyFont="1" applyBorder="1" applyAlignment="1">
      <alignment vertical="top" wrapText="1"/>
    </xf>
    <xf numFmtId="0" fontId="24" fillId="0" borderId="24" xfId="1" applyFont="1" applyBorder="1" applyAlignment="1">
      <alignment horizontal="center" vertical="top" wrapText="1"/>
    </xf>
    <xf numFmtId="0" fontId="59" fillId="0" borderId="8" xfId="1" applyFont="1" applyBorder="1" applyAlignment="1">
      <alignment horizontal="center" vertical="top"/>
    </xf>
    <xf numFmtId="0" fontId="43" fillId="12" borderId="8" xfId="0" applyFont="1" applyFill="1" applyBorder="1" applyAlignment="1">
      <alignment vertical="center"/>
    </xf>
    <xf numFmtId="0" fontId="62" fillId="12" borderId="5" xfId="0" applyFont="1" applyFill="1" applyBorder="1" applyAlignment="1">
      <alignment vertical="center"/>
    </xf>
    <xf numFmtId="0" fontId="4" fillId="12" borderId="5" xfId="2" applyFont="1" applyFill="1" applyBorder="1" applyAlignment="1">
      <alignment horizontal="right" vertical="top"/>
    </xf>
    <xf numFmtId="0" fontId="55" fillId="12" borderId="38" xfId="0" applyFont="1" applyFill="1" applyBorder="1" applyAlignment="1">
      <alignment horizontal="center"/>
    </xf>
    <xf numFmtId="164" fontId="2" fillId="12" borderId="4" xfId="2" applyNumberFormat="1" applyFont="1" applyFill="1" applyBorder="1" applyAlignment="1">
      <alignment horizontal="center" vertical="center" wrapText="1"/>
    </xf>
    <xf numFmtId="164" fontId="2" fillId="12" borderId="8" xfId="2" applyNumberFormat="1" applyFont="1" applyFill="1" applyBorder="1" applyAlignment="1">
      <alignment horizontal="center" vertical="center" wrapText="1"/>
    </xf>
    <xf numFmtId="164" fontId="2" fillId="12" borderId="16" xfId="2" applyNumberFormat="1" applyFont="1" applyFill="1" applyBorder="1" applyAlignment="1">
      <alignment horizontal="center" vertical="center" wrapText="1"/>
    </xf>
    <xf numFmtId="1" fontId="7" fillId="12" borderId="12" xfId="2" applyNumberFormat="1" applyFont="1" applyFill="1" applyBorder="1" applyAlignment="1">
      <alignment horizontal="center"/>
    </xf>
    <xf numFmtId="164" fontId="7" fillId="12" borderId="16" xfId="2" applyNumberFormat="1" applyFont="1" applyFill="1" applyBorder="1" applyAlignment="1">
      <alignment horizontal="center"/>
    </xf>
    <xf numFmtId="1" fontId="7" fillId="12" borderId="4" xfId="2" applyNumberFormat="1" applyFont="1" applyFill="1" applyBorder="1" applyAlignment="1">
      <alignment horizontal="center"/>
    </xf>
    <xf numFmtId="164" fontId="7" fillId="12" borderId="5" xfId="2" applyNumberFormat="1" applyFont="1" applyFill="1" applyBorder="1" applyAlignment="1">
      <alignment horizontal="center"/>
    </xf>
    <xf numFmtId="1" fontId="7" fillId="12" borderId="38" xfId="2" applyNumberFormat="1" applyFont="1" applyFill="1" applyBorder="1" applyAlignment="1">
      <alignment horizontal="center"/>
    </xf>
    <xf numFmtId="164" fontId="7" fillId="12" borderId="59" xfId="2" applyNumberFormat="1" applyFont="1" applyFill="1" applyBorder="1" applyAlignment="1">
      <alignment horizontal="center"/>
    </xf>
    <xf numFmtId="0" fontId="21" fillId="12" borderId="12" xfId="2" applyFont="1" applyFill="1" applyBorder="1" applyAlignment="1">
      <alignment horizontal="center" vertical="top"/>
    </xf>
    <xf numFmtId="164" fontId="18" fillId="12" borderId="16" xfId="0" applyNumberFormat="1" applyFont="1" applyFill="1" applyBorder="1" applyAlignment="1">
      <alignment vertical="top"/>
    </xf>
    <xf numFmtId="164" fontId="2" fillId="12" borderId="26" xfId="2" applyNumberFormat="1" applyFont="1" applyFill="1" applyBorder="1" applyAlignment="1">
      <alignment horizontal="center" vertical="center" wrapText="1"/>
    </xf>
    <xf numFmtId="164" fontId="54" fillId="12" borderId="5" xfId="2" applyNumberFormat="1" applyFont="1" applyFill="1" applyBorder="1" applyAlignment="1">
      <alignment horizontal="center" vertical="center" wrapText="1"/>
    </xf>
    <xf numFmtId="164" fontId="7" fillId="12" borderId="12" xfId="2" applyNumberFormat="1" applyFont="1" applyFill="1" applyBorder="1" applyAlignment="1">
      <alignment horizontal="center"/>
    </xf>
    <xf numFmtId="164" fontId="53" fillId="12" borderId="16" xfId="2" applyNumberFormat="1" applyFont="1" applyFill="1" applyBorder="1" applyAlignment="1">
      <alignment horizontal="center"/>
    </xf>
    <xf numFmtId="164" fontId="7" fillId="12" borderId="4" xfId="2" applyNumberFormat="1" applyFont="1" applyFill="1" applyBorder="1" applyAlignment="1">
      <alignment horizontal="center"/>
    </xf>
    <xf numFmtId="164" fontId="7" fillId="12" borderId="12" xfId="2" quotePrefix="1" applyNumberFormat="1" applyFont="1" applyFill="1" applyBorder="1" applyAlignment="1">
      <alignment horizontal="center"/>
    </xf>
    <xf numFmtId="0" fontId="1" fillId="12" borderId="0" xfId="2" applyFill="1"/>
    <xf numFmtId="0" fontId="4" fillId="12" borderId="5" xfId="2" applyFont="1" applyFill="1" applyBorder="1"/>
    <xf numFmtId="0" fontId="21" fillId="12" borderId="12" xfId="2" applyFont="1" applyFill="1" applyBorder="1" applyAlignment="1">
      <alignment horizontal="center"/>
    </xf>
    <xf numFmtId="164" fontId="7" fillId="12" borderId="17" xfId="2" applyNumberFormat="1" applyFont="1" applyFill="1" applyBorder="1" applyAlignment="1">
      <alignment horizontal="center"/>
    </xf>
    <xf numFmtId="164" fontId="7" fillId="12" borderId="25" xfId="2" applyNumberFormat="1" applyFont="1" applyFill="1" applyBorder="1" applyAlignment="1">
      <alignment horizontal="center"/>
    </xf>
    <xf numFmtId="164" fontId="7" fillId="12" borderId="3" xfId="2" applyNumberFormat="1" applyFont="1" applyFill="1" applyBorder="1" applyAlignment="1">
      <alignment horizontal="center"/>
    </xf>
    <xf numFmtId="1" fontId="35" fillId="12" borderId="12" xfId="0" applyNumberFormat="1" applyFont="1" applyFill="1" applyBorder="1" applyAlignment="1">
      <alignment horizontal="center"/>
    </xf>
    <xf numFmtId="164" fontId="7" fillId="12" borderId="26" xfId="2" applyNumberFormat="1" applyFont="1" applyFill="1" applyBorder="1" applyAlignment="1">
      <alignment horizontal="center" vertical="center" wrapText="1"/>
    </xf>
    <xf numFmtId="164" fontId="34" fillId="12" borderId="16" xfId="2" applyNumberFormat="1" applyFont="1" applyFill="1" applyBorder="1" applyAlignment="1">
      <alignment horizontal="center" vertical="center" wrapText="1"/>
    </xf>
    <xf numFmtId="164" fontId="7" fillId="12" borderId="4" xfId="2" quotePrefix="1" applyNumberFormat="1" applyFont="1" applyFill="1" applyBorder="1" applyAlignment="1">
      <alignment horizontal="center"/>
    </xf>
    <xf numFmtId="164" fontId="21" fillId="12" borderId="16" xfId="2" applyNumberFormat="1" applyFont="1" applyFill="1" applyBorder="1" applyAlignment="1">
      <alignment horizontal="center"/>
    </xf>
    <xf numFmtId="0" fontId="4" fillId="12" borderId="37" xfId="2" applyFont="1" applyFill="1" applyBorder="1"/>
    <xf numFmtId="0" fontId="43" fillId="12" borderId="37" xfId="0" applyFont="1" applyFill="1" applyBorder="1" applyAlignment="1">
      <alignment vertical="center"/>
    </xf>
    <xf numFmtId="1" fontId="34" fillId="12" borderId="13" xfId="2" applyNumberFormat="1" applyFont="1" applyFill="1" applyBorder="1" applyAlignment="1">
      <alignment horizontal="center" vertical="center" wrapText="1"/>
    </xf>
    <xf numFmtId="164" fontId="7" fillId="12" borderId="24" xfId="2" applyNumberFormat="1" applyFont="1" applyFill="1" applyBorder="1" applyAlignment="1">
      <alignment horizontal="center" vertical="center" wrapText="1"/>
    </xf>
    <xf numFmtId="164" fontId="2" fillId="12" borderId="63" xfId="2" applyNumberFormat="1" applyFont="1" applyFill="1" applyBorder="1" applyAlignment="1">
      <alignment horizontal="center" vertical="center" wrapText="1"/>
    </xf>
    <xf numFmtId="164" fontId="36" fillId="12" borderId="13" xfId="2" applyNumberFormat="1" applyFont="1" applyFill="1" applyBorder="1" applyAlignment="1">
      <alignment horizontal="center" vertical="center" wrapText="1"/>
    </xf>
    <xf numFmtId="164" fontId="7" fillId="12" borderId="11" xfId="2" applyNumberFormat="1" applyFont="1" applyFill="1" applyBorder="1" applyAlignment="1">
      <alignment horizontal="center" vertical="center" wrapText="1"/>
    </xf>
    <xf numFmtId="164" fontId="36" fillId="12" borderId="2" xfId="2" applyNumberFormat="1" applyFont="1" applyFill="1" applyBorder="1" applyAlignment="1">
      <alignment horizontal="center" vertical="center" wrapText="1"/>
    </xf>
    <xf numFmtId="164" fontId="7" fillId="12" borderId="3" xfId="2" applyNumberFormat="1" applyFont="1" applyFill="1" applyBorder="1" applyAlignment="1">
      <alignment horizontal="center" vertical="center" wrapText="1"/>
    </xf>
    <xf numFmtId="164" fontId="36" fillId="12" borderId="25" xfId="2" applyNumberFormat="1" applyFont="1" applyFill="1" applyBorder="1" applyAlignment="1">
      <alignment horizontal="center" vertical="center" wrapText="1"/>
    </xf>
    <xf numFmtId="164" fontId="2" fillId="12" borderId="42" xfId="2" applyNumberFormat="1" applyFont="1" applyFill="1" applyBorder="1" applyAlignment="1">
      <alignment horizontal="center" vertical="center" wrapText="1"/>
    </xf>
    <xf numFmtId="164" fontId="2" fillId="12" borderId="17" xfId="2" applyNumberFormat="1" applyFont="1" applyFill="1" applyBorder="1" applyAlignment="1">
      <alignment horizontal="center" vertical="center" wrapText="1"/>
    </xf>
    <xf numFmtId="164" fontId="2" fillId="12" borderId="0" xfId="2" applyNumberFormat="1" applyFont="1" applyFill="1" applyBorder="1" applyAlignment="1">
      <alignment horizontal="center" vertical="center" wrapText="1"/>
    </xf>
    <xf numFmtId="164" fontId="34" fillId="12" borderId="26" xfId="2" applyNumberFormat="1" applyFont="1" applyFill="1" applyBorder="1" applyAlignment="1">
      <alignment horizontal="center" vertical="center" wrapText="1"/>
    </xf>
    <xf numFmtId="164" fontId="7" fillId="12" borderId="26" xfId="2" applyNumberFormat="1" applyFont="1" applyFill="1" applyBorder="1" applyAlignment="1">
      <alignment horizontal="center"/>
    </xf>
    <xf numFmtId="164" fontId="7" fillId="12" borderId="2" xfId="2" quotePrefix="1" applyNumberFormat="1" applyFont="1" applyFill="1" applyBorder="1" applyAlignment="1">
      <alignment horizontal="center"/>
    </xf>
    <xf numFmtId="164" fontId="7" fillId="12" borderId="2" xfId="2" applyNumberFormat="1" applyFont="1" applyFill="1" applyBorder="1" applyAlignment="1">
      <alignment horizontal="center"/>
    </xf>
    <xf numFmtId="164" fontId="7" fillId="12" borderId="13" xfId="2" applyNumberFormat="1" applyFont="1" applyFill="1" applyBorder="1" applyAlignment="1">
      <alignment horizontal="center"/>
    </xf>
    <xf numFmtId="164" fontId="18" fillId="12" borderId="2" xfId="2" quotePrefix="1" applyNumberFormat="1" applyFont="1" applyFill="1" applyBorder="1" applyAlignment="1">
      <alignment horizontal="center"/>
    </xf>
    <xf numFmtId="164" fontId="7" fillId="12" borderId="11" xfId="2" applyNumberFormat="1" applyFont="1" applyFill="1" applyBorder="1" applyAlignment="1">
      <alignment horizontal="center"/>
    </xf>
    <xf numFmtId="0" fontId="4" fillId="12" borderId="36" xfId="2" applyFont="1" applyFill="1" applyBorder="1"/>
    <xf numFmtId="0" fontId="43" fillId="12" borderId="36" xfId="0" applyFont="1" applyFill="1" applyBorder="1" applyAlignment="1">
      <alignment vertical="center"/>
    </xf>
    <xf numFmtId="1" fontId="34" fillId="12" borderId="12" xfId="2" applyNumberFormat="1" applyFont="1" applyFill="1" applyBorder="1" applyAlignment="1">
      <alignment horizontal="center" vertical="center" wrapText="1"/>
    </xf>
    <xf numFmtId="164" fontId="7" fillId="12" borderId="8" xfId="2" applyNumberFormat="1" applyFont="1" applyFill="1" applyBorder="1" applyAlignment="1">
      <alignment horizontal="center" vertical="center" wrapText="1"/>
    </xf>
    <xf numFmtId="164" fontId="2" fillId="12" borderId="59" xfId="2" applyNumberFormat="1" applyFont="1" applyFill="1" applyBorder="1" applyAlignment="1">
      <alignment horizontal="center" vertical="center" wrapText="1"/>
    </xf>
    <xf numFmtId="1" fontId="44" fillId="12" borderId="8" xfId="2" applyNumberFormat="1" applyFont="1" applyFill="1" applyBorder="1" applyAlignment="1">
      <alignment horizontal="center" vertical="center" wrapText="1"/>
    </xf>
    <xf numFmtId="164" fontId="21" fillId="12" borderId="34" xfId="0" applyNumberFormat="1" applyFont="1" applyFill="1" applyBorder="1" applyAlignment="1">
      <alignment vertical="top"/>
    </xf>
    <xf numFmtId="164" fontId="2" fillId="12" borderId="5" xfId="2" applyNumberFormat="1" applyFont="1" applyFill="1" applyBorder="1" applyAlignment="1">
      <alignment horizontal="center" vertical="center" wrapText="1"/>
    </xf>
    <xf numFmtId="164" fontId="7" fillId="12" borderId="34" xfId="2" applyNumberFormat="1" applyFont="1" applyFill="1" applyBorder="1" applyAlignment="1">
      <alignment horizontal="center"/>
    </xf>
    <xf numFmtId="164" fontId="34" fillId="12" borderId="8" xfId="2" applyNumberFormat="1" applyFont="1" applyFill="1" applyBorder="1" applyAlignment="1">
      <alignment horizontal="center" vertical="center" wrapText="1"/>
    </xf>
    <xf numFmtId="164" fontId="7" fillId="12" borderId="8" xfId="2" applyNumberFormat="1" applyFont="1" applyFill="1" applyBorder="1" applyAlignment="1">
      <alignment horizontal="center"/>
    </xf>
    <xf numFmtId="164" fontId="18" fillId="12" borderId="4" xfId="2" quotePrefix="1" applyNumberFormat="1" applyFont="1" applyFill="1" applyBorder="1" applyAlignment="1">
      <alignment horizontal="center"/>
    </xf>
    <xf numFmtId="164" fontId="18" fillId="12" borderId="12" xfId="2" applyNumberFormat="1" applyFont="1" applyFill="1" applyBorder="1" applyAlignment="1">
      <alignment horizontal="center"/>
    </xf>
    <xf numFmtId="0" fontId="43" fillId="0" borderId="37" xfId="0" applyFont="1" applyFill="1" applyBorder="1" applyAlignment="1">
      <alignment vertical="center"/>
    </xf>
    <xf numFmtId="0" fontId="59" fillId="12" borderId="26" xfId="0" applyFont="1" applyFill="1" applyBorder="1"/>
    <xf numFmtId="0" fontId="37" fillId="12" borderId="26" xfId="0" applyFont="1" applyFill="1" applyBorder="1"/>
    <xf numFmtId="0" fontId="44" fillId="12" borderId="8" xfId="2" applyFont="1" applyFill="1" applyBorder="1" applyAlignment="1">
      <alignment horizontal="center" vertical="top"/>
    </xf>
    <xf numFmtId="164" fontId="10" fillId="12" borderId="34" xfId="0" applyNumberFormat="1" applyFont="1" applyFill="1" applyBorder="1" applyAlignment="1"/>
    <xf numFmtId="164" fontId="21" fillId="12" borderId="8" xfId="2" applyNumberFormat="1" applyFont="1" applyFill="1" applyBorder="1" applyAlignment="1">
      <alignment horizontal="center"/>
    </xf>
    <xf numFmtId="164" fontId="34" fillId="12" borderId="16" xfId="2" applyNumberFormat="1" applyFont="1" applyFill="1" applyBorder="1" applyAlignment="1">
      <alignment horizontal="center"/>
    </xf>
    <xf numFmtId="0" fontId="17" fillId="12" borderId="24" xfId="2" applyFont="1" applyFill="1" applyBorder="1" applyAlignment="1" applyProtection="1">
      <alignment horizontal="center" vertical="center" wrapText="1"/>
      <protection locked="0" hidden="1"/>
    </xf>
    <xf numFmtId="0" fontId="17" fillId="12" borderId="24" xfId="2" applyFont="1" applyFill="1" applyBorder="1" applyAlignment="1" applyProtection="1">
      <alignment horizontal="center" vertical="center"/>
      <protection locked="0" hidden="1"/>
    </xf>
    <xf numFmtId="0" fontId="7" fillId="0" borderId="0" xfId="2" applyFont="1" applyFill="1"/>
    <xf numFmtId="0" fontId="7" fillId="0" borderId="0" xfId="2" applyFont="1" applyFill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textRotation="90" wrapText="1"/>
    </xf>
    <xf numFmtId="0" fontId="7" fillId="0" borderId="0" xfId="2" applyFont="1" applyAlignment="1">
      <alignment horizontal="center" textRotation="90"/>
    </xf>
    <xf numFmtId="0" fontId="7" fillId="0" borderId="0" xfId="2" applyFont="1" applyAlignment="1">
      <alignment textRotation="90"/>
    </xf>
    <xf numFmtId="0" fontId="7" fillId="0" borderId="0" xfId="2" applyFont="1"/>
    <xf numFmtId="164" fontId="11" fillId="0" borderId="8" xfId="2" applyNumberFormat="1" applyFont="1" applyFill="1" applyBorder="1" applyAlignment="1" applyProtection="1">
      <alignment vertical="center" wrapText="1"/>
      <protection locked="0"/>
    </xf>
    <xf numFmtId="164" fontId="11" fillId="0" borderId="8" xfId="2" applyNumberFormat="1" applyFont="1" applyFill="1" applyBorder="1" applyAlignment="1" applyProtection="1">
      <alignment vertical="center" wrapText="1"/>
    </xf>
    <xf numFmtId="0" fontId="11" fillId="0" borderId="0" xfId="2" applyFont="1"/>
    <xf numFmtId="1" fontId="7" fillId="13" borderId="12" xfId="2" applyNumberFormat="1" applyFont="1" applyFill="1" applyBorder="1" applyAlignment="1">
      <alignment horizontal="center"/>
    </xf>
    <xf numFmtId="164" fontId="18" fillId="13" borderId="4" xfId="2" applyNumberFormat="1" applyFont="1" applyFill="1" applyBorder="1" applyAlignment="1">
      <alignment horizontal="center"/>
    </xf>
    <xf numFmtId="164" fontId="18" fillId="13" borderId="4" xfId="2" quotePrefix="1" applyNumberFormat="1" applyFont="1" applyFill="1" applyBorder="1" applyAlignment="1">
      <alignment horizontal="center"/>
    </xf>
    <xf numFmtId="0" fontId="12" fillId="0" borderId="47" xfId="2" applyFont="1" applyBorder="1" applyAlignment="1">
      <alignment horizontal="center" vertical="top" wrapText="1"/>
    </xf>
    <xf numFmtId="0" fontId="14" fillId="0" borderId="28" xfId="0" applyFont="1" applyBorder="1" applyAlignment="1">
      <alignment vertical="top" wrapText="1"/>
    </xf>
    <xf numFmtId="0" fontId="5" fillId="0" borderId="44" xfId="2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5" fillId="0" borderId="11" xfId="2" applyFont="1" applyBorder="1" applyAlignment="1">
      <alignment horizontal="center"/>
    </xf>
    <xf numFmtId="0" fontId="5" fillId="0" borderId="10" xfId="2" applyFont="1" applyBorder="1" applyAlignment="1">
      <alignment horizontal="center"/>
    </xf>
    <xf numFmtId="0" fontId="5" fillId="0" borderId="7" xfId="2" applyFont="1" applyBorder="1" applyAlignment="1">
      <alignment horizontal="center" vertical="top" wrapText="1"/>
    </xf>
    <xf numFmtId="0" fontId="15" fillId="0" borderId="67" xfId="0" applyFont="1" applyBorder="1" applyAlignment="1">
      <alignment horizontal="center" vertical="top" wrapText="1"/>
    </xf>
    <xf numFmtId="165" fontId="5" fillId="0" borderId="49" xfId="2" applyNumberFormat="1" applyFont="1" applyBorder="1" applyAlignment="1">
      <alignment horizontal="center"/>
    </xf>
    <xf numFmtId="165" fontId="5" fillId="0" borderId="48" xfId="2" applyNumberFormat="1" applyFont="1" applyBorder="1" applyAlignment="1">
      <alignment horizontal="center"/>
    </xf>
    <xf numFmtId="165" fontId="5" fillId="0" borderId="1" xfId="2" applyNumberFormat="1" applyFont="1" applyBorder="1" applyAlignment="1">
      <alignment horizontal="center"/>
    </xf>
    <xf numFmtId="164" fontId="11" fillId="12" borderId="8" xfId="2" applyNumberFormat="1" applyFont="1" applyFill="1" applyBorder="1" applyAlignment="1" applyProtection="1">
      <alignment horizontal="center"/>
      <protection locked="0"/>
    </xf>
    <xf numFmtId="164" fontId="17" fillId="12" borderId="8" xfId="2" applyNumberFormat="1" applyFont="1" applyFill="1" applyBorder="1" applyAlignment="1" applyProtection="1">
      <protection locked="0"/>
    </xf>
    <xf numFmtId="164" fontId="17" fillId="12" borderId="8" xfId="2" applyNumberFormat="1" applyFont="1" applyFill="1" applyBorder="1" applyAlignment="1" applyProtection="1"/>
    <xf numFmtId="164" fontId="18" fillId="0" borderId="8" xfId="0" applyNumberFormat="1" applyFont="1" applyBorder="1" applyAlignment="1">
      <alignment vertical="top"/>
    </xf>
    <xf numFmtId="164" fontId="36" fillId="0" borderId="8" xfId="2" applyNumberFormat="1" applyFont="1" applyFill="1" applyBorder="1" applyAlignment="1">
      <alignment horizontal="center" vertical="center" wrapText="1"/>
    </xf>
    <xf numFmtId="164" fontId="10" fillId="0" borderId="8" xfId="0" applyNumberFormat="1" applyFont="1" applyFill="1" applyBorder="1" applyAlignment="1"/>
    <xf numFmtId="164" fontId="36" fillId="0" borderId="8" xfId="2" applyNumberFormat="1" applyFont="1" applyBorder="1" applyAlignment="1">
      <alignment horizontal="center" vertical="center" wrapText="1"/>
    </xf>
    <xf numFmtId="0" fontId="5" fillId="14" borderId="0" xfId="2" applyFont="1" applyFill="1" applyBorder="1" applyAlignment="1">
      <alignment horizontal="left"/>
    </xf>
    <xf numFmtId="0" fontId="5" fillId="14" borderId="0" xfId="2" applyFont="1" applyFill="1" applyBorder="1" applyAlignment="1">
      <alignment horizontal="center"/>
    </xf>
    <xf numFmtId="0" fontId="6" fillId="14" borderId="0" xfId="2" applyFont="1" applyFill="1" applyBorder="1" applyAlignment="1">
      <alignment horizontal="center"/>
    </xf>
    <xf numFmtId="0" fontId="12" fillId="14" borderId="0" xfId="2" applyFont="1" applyFill="1" applyBorder="1" applyAlignment="1">
      <alignment horizontal="center" vertical="top" wrapText="1"/>
    </xf>
    <xf numFmtId="0" fontId="5" fillId="14" borderId="0" xfId="2" applyFont="1" applyFill="1" applyBorder="1" applyAlignment="1">
      <alignment horizontal="center" vertical="top" wrapText="1"/>
    </xf>
    <xf numFmtId="0" fontId="14" fillId="14" borderId="0" xfId="0" applyFont="1" applyFill="1" applyBorder="1" applyAlignment="1">
      <alignment vertical="top" wrapText="1"/>
    </xf>
    <xf numFmtId="0" fontId="15" fillId="14" borderId="0" xfId="0" applyFont="1" applyFill="1" applyBorder="1" applyAlignment="1">
      <alignment horizontal="center" vertical="top" wrapText="1"/>
    </xf>
    <xf numFmtId="165" fontId="5" fillId="14" borderId="0" xfId="2" applyNumberFormat="1" applyFont="1" applyFill="1" applyBorder="1" applyAlignment="1">
      <alignment horizontal="center"/>
    </xf>
    <xf numFmtId="164" fontId="7" fillId="14" borderId="0" xfId="2" applyNumberFormat="1" applyFont="1" applyFill="1" applyBorder="1" applyAlignment="1">
      <alignment horizontal="center"/>
    </xf>
    <xf numFmtId="164" fontId="18" fillId="0" borderId="11" xfId="2" applyNumberFormat="1" applyFont="1" applyFill="1" applyBorder="1" applyAlignment="1">
      <alignment horizontal="center"/>
    </xf>
    <xf numFmtId="164" fontId="2" fillId="10" borderId="11" xfId="2" applyNumberFormat="1" applyFont="1" applyFill="1" applyBorder="1" applyAlignment="1">
      <alignment horizontal="center" vertical="center" wrapText="1"/>
    </xf>
    <xf numFmtId="164" fontId="2" fillId="0" borderId="3" xfId="2" applyNumberFormat="1" applyFont="1" applyFill="1" applyBorder="1" applyAlignment="1">
      <alignment horizontal="center" vertical="center" wrapText="1"/>
    </xf>
    <xf numFmtId="164" fontId="18" fillId="0" borderId="11" xfId="2" applyNumberFormat="1" applyFont="1" applyFill="1" applyBorder="1" applyAlignment="1">
      <alignment horizontal="right" vertical="center" wrapText="1"/>
    </xf>
    <xf numFmtId="164" fontId="18" fillId="0" borderId="16" xfId="0" applyNumberFormat="1" applyFont="1" applyFill="1" applyBorder="1" applyAlignment="1">
      <alignment vertical="center"/>
    </xf>
    <xf numFmtId="0" fontId="71" fillId="0" borderId="5" xfId="2" applyFont="1" applyFill="1" applyBorder="1"/>
    <xf numFmtId="0" fontId="72" fillId="0" borderId="8" xfId="0" applyFont="1" applyBorder="1" applyAlignment="1">
      <alignment vertical="center"/>
    </xf>
    <xf numFmtId="1" fontId="73" fillId="11" borderId="12" xfId="0" applyNumberFormat="1" applyFont="1" applyFill="1" applyBorder="1" applyAlignment="1">
      <alignment horizontal="center"/>
    </xf>
    <xf numFmtId="164" fontId="74" fillId="0" borderId="26" xfId="2" applyNumberFormat="1" applyFont="1" applyFill="1" applyBorder="1" applyAlignment="1">
      <alignment horizontal="center" vertical="center" wrapText="1"/>
    </xf>
    <xf numFmtId="164" fontId="69" fillId="0" borderId="16" xfId="2" applyNumberFormat="1" applyFont="1" applyFill="1" applyBorder="1" applyAlignment="1">
      <alignment horizontal="center" vertical="center" wrapText="1"/>
    </xf>
    <xf numFmtId="164" fontId="75" fillId="0" borderId="12" xfId="2" applyNumberFormat="1" applyFont="1" applyFill="1" applyBorder="1" applyAlignment="1">
      <alignment horizontal="center" vertical="center" wrapText="1"/>
    </xf>
    <xf numFmtId="164" fontId="74" fillId="0" borderId="16" xfId="2" applyNumberFormat="1" applyFont="1" applyFill="1" applyBorder="1" applyAlignment="1">
      <alignment horizontal="center"/>
    </xf>
    <xf numFmtId="164" fontId="75" fillId="0" borderId="4" xfId="2" applyNumberFormat="1" applyFont="1" applyFill="1" applyBorder="1" applyAlignment="1">
      <alignment horizontal="center" vertical="center" wrapText="1"/>
    </xf>
    <xf numFmtId="164" fontId="74" fillId="0" borderId="5" xfId="2" applyNumberFormat="1" applyFont="1" applyFill="1" applyBorder="1" applyAlignment="1">
      <alignment horizontal="center"/>
    </xf>
    <xf numFmtId="1" fontId="74" fillId="0" borderId="12" xfId="2" applyNumberFormat="1" applyFont="1" applyFill="1" applyBorder="1" applyAlignment="1">
      <alignment horizontal="center"/>
    </xf>
    <xf numFmtId="1" fontId="70" fillId="0" borderId="8" xfId="2" applyNumberFormat="1" applyFont="1" applyFill="1" applyBorder="1" applyAlignment="1">
      <alignment horizontal="center" vertical="center" wrapText="1"/>
    </xf>
    <xf numFmtId="164" fontId="70" fillId="0" borderId="16" xfId="0" applyNumberFormat="1" applyFont="1" applyFill="1" applyBorder="1" applyAlignment="1">
      <alignment vertical="top"/>
    </xf>
    <xf numFmtId="1" fontId="74" fillId="0" borderId="4" xfId="2" applyNumberFormat="1" applyFont="1" applyFill="1" applyBorder="1" applyAlignment="1">
      <alignment horizontal="center"/>
    </xf>
    <xf numFmtId="164" fontId="74" fillId="0" borderId="36" xfId="2" applyNumberFormat="1" applyFont="1" applyFill="1" applyBorder="1" applyAlignment="1">
      <alignment horizontal="center"/>
    </xf>
    <xf numFmtId="164" fontId="69" fillId="10" borderId="16" xfId="2" applyNumberFormat="1" applyFont="1" applyFill="1" applyBorder="1" applyAlignment="1">
      <alignment horizontal="center" vertical="center" wrapText="1"/>
    </xf>
    <xf numFmtId="164" fontId="74" fillId="0" borderId="12" xfId="2" applyNumberFormat="1" applyFont="1" applyFill="1" applyBorder="1" applyAlignment="1">
      <alignment horizontal="center"/>
    </xf>
    <xf numFmtId="164" fontId="69" fillId="0" borderId="5" xfId="2" applyNumberFormat="1" applyFont="1" applyFill="1" applyBorder="1" applyAlignment="1">
      <alignment horizontal="center" vertical="center" wrapText="1"/>
    </xf>
    <xf numFmtId="1" fontId="73" fillId="0" borderId="16" xfId="0" applyNumberFormat="1" applyFont="1" applyFill="1" applyBorder="1" applyAlignment="1">
      <alignment horizontal="center"/>
    </xf>
    <xf numFmtId="164" fontId="74" fillId="0" borderId="4" xfId="2" quotePrefix="1" applyNumberFormat="1" applyFont="1" applyFill="1" applyBorder="1" applyAlignment="1">
      <alignment horizontal="center"/>
    </xf>
    <xf numFmtId="164" fontId="74" fillId="0" borderId="12" xfId="2" quotePrefix="1" applyNumberFormat="1" applyFont="1" applyFill="1" applyBorder="1" applyAlignment="1">
      <alignment horizontal="center"/>
    </xf>
    <xf numFmtId="164" fontId="74" fillId="0" borderId="4" xfId="2" applyNumberFormat="1" applyFont="1" applyFill="1" applyBorder="1" applyAlignment="1">
      <alignment horizontal="center"/>
    </xf>
    <xf numFmtId="164" fontId="70" fillId="0" borderId="16" xfId="2" applyNumberFormat="1" applyFont="1" applyFill="1" applyBorder="1" applyAlignment="1">
      <alignment horizontal="center"/>
    </xf>
    <xf numFmtId="0" fontId="76" fillId="0" borderId="0" xfId="2" applyFont="1" applyFill="1"/>
    <xf numFmtId="0" fontId="72" fillId="0" borderId="8" xfId="0" applyFont="1" applyFill="1" applyBorder="1" applyAlignment="1">
      <alignment vertical="center"/>
    </xf>
    <xf numFmtId="1" fontId="73" fillId="0" borderId="12" xfId="0" applyNumberFormat="1" applyFont="1" applyFill="1" applyBorder="1" applyAlignment="1">
      <alignment horizontal="center"/>
    </xf>
    <xf numFmtId="164" fontId="70" fillId="0" borderId="16" xfId="0" applyNumberFormat="1" applyFont="1" applyFill="1" applyBorder="1" applyAlignment="1">
      <alignment vertical="center"/>
    </xf>
    <xf numFmtId="164" fontId="69" fillId="0" borderId="34" xfId="2" applyNumberFormat="1" applyFont="1" applyFill="1" applyBorder="1" applyAlignment="1">
      <alignment horizontal="center" vertical="center" wrapText="1"/>
    </xf>
    <xf numFmtId="164" fontId="18" fillId="14" borderId="16" xfId="2" applyNumberFormat="1" applyFont="1" applyFill="1" applyBorder="1" applyAlignment="1">
      <alignment horizontal="center"/>
    </xf>
    <xf numFmtId="164" fontId="11" fillId="14" borderId="8" xfId="2" applyNumberFormat="1" applyFont="1" applyFill="1" applyBorder="1" applyAlignment="1" applyProtection="1">
      <alignment horizontal="center" vertical="center" wrapText="1"/>
      <protection locked="0"/>
    </xf>
    <xf numFmtId="0" fontId="79" fillId="0" borderId="23" xfId="0" applyFont="1" applyFill="1" applyBorder="1" applyAlignment="1">
      <alignment vertical="top" wrapText="1"/>
    </xf>
    <xf numFmtId="1" fontId="29" fillId="0" borderId="8" xfId="0" applyNumberFormat="1" applyFont="1" applyBorder="1"/>
    <xf numFmtId="1" fontId="29" fillId="0" borderId="6" xfId="0" applyNumberFormat="1" applyFont="1" applyBorder="1"/>
    <xf numFmtId="1" fontId="37" fillId="0" borderId="27" xfId="0" applyNumberFormat="1" applyFont="1" applyBorder="1"/>
    <xf numFmtId="1" fontId="29" fillId="0" borderId="13" xfId="0" applyNumberFormat="1" applyFont="1" applyBorder="1" applyAlignment="1">
      <alignment horizontal="center"/>
    </xf>
    <xf numFmtId="1" fontId="29" fillId="0" borderId="12" xfId="0" applyNumberFormat="1" applyFont="1" applyBorder="1" applyAlignment="1">
      <alignment horizontal="center"/>
    </xf>
    <xf numFmtId="164" fontId="2" fillId="14" borderId="17" xfId="2" applyNumberFormat="1" applyFont="1" applyFill="1" applyBorder="1" applyAlignment="1">
      <alignment horizontal="center" vertical="center" wrapText="1"/>
    </xf>
    <xf numFmtId="0" fontId="5" fillId="15" borderId="15" xfId="2" applyFont="1" applyFill="1" applyBorder="1" applyAlignment="1"/>
    <xf numFmtId="0" fontId="5" fillId="15" borderId="50" xfId="2" applyFont="1" applyFill="1" applyBorder="1" applyAlignment="1"/>
    <xf numFmtId="0" fontId="5" fillId="15" borderId="4" xfId="2" applyFont="1" applyFill="1" applyBorder="1" applyAlignment="1">
      <alignment horizontal="center"/>
    </xf>
    <xf numFmtId="0" fontId="5" fillId="15" borderId="5" xfId="2" applyFont="1" applyFill="1" applyBorder="1" applyAlignment="1">
      <alignment horizontal="center"/>
    </xf>
    <xf numFmtId="0" fontId="6" fillId="15" borderId="16" xfId="2" applyFont="1" applyFill="1" applyBorder="1" applyAlignment="1">
      <alignment horizontal="center"/>
    </xf>
    <xf numFmtId="0" fontId="5" fillId="15" borderId="16" xfId="2" applyFont="1" applyFill="1" applyBorder="1" applyAlignment="1">
      <alignment horizontal="center" vertical="top" wrapText="1"/>
    </xf>
    <xf numFmtId="0" fontId="46" fillId="15" borderId="18" xfId="0" applyFont="1" applyFill="1" applyBorder="1" applyAlignment="1">
      <alignment horizontal="center" vertical="top" wrapText="1"/>
    </xf>
    <xf numFmtId="165" fontId="5" fillId="15" borderId="45" xfId="2" applyNumberFormat="1" applyFont="1" applyFill="1" applyBorder="1" applyAlignment="1">
      <alignment horizontal="center"/>
    </xf>
    <xf numFmtId="165" fontId="5" fillId="15" borderId="52" xfId="2" applyNumberFormat="1" applyFont="1" applyFill="1" applyBorder="1" applyAlignment="1">
      <alignment horizontal="center"/>
    </xf>
    <xf numFmtId="165" fontId="5" fillId="15" borderId="46" xfId="2" applyNumberFormat="1" applyFont="1" applyFill="1" applyBorder="1" applyAlignment="1">
      <alignment horizontal="center"/>
    </xf>
    <xf numFmtId="164" fontId="36" fillId="15" borderId="25" xfId="2" applyNumberFormat="1" applyFont="1" applyFill="1" applyBorder="1" applyAlignment="1">
      <alignment horizontal="center" vertical="center" wrapText="1"/>
    </xf>
    <xf numFmtId="1" fontId="44" fillId="15" borderId="26" xfId="2" applyNumberFormat="1" applyFont="1" applyFill="1" applyBorder="1" applyAlignment="1">
      <alignment horizontal="center" vertical="center" wrapText="1"/>
    </xf>
    <xf numFmtId="164" fontId="21" fillId="15" borderId="31" xfId="2" applyNumberFormat="1" applyFont="1" applyFill="1" applyBorder="1" applyAlignment="1">
      <alignment horizontal="right" vertical="center" wrapText="1"/>
    </xf>
    <xf numFmtId="1" fontId="7" fillId="15" borderId="12" xfId="2" applyNumberFormat="1" applyFont="1" applyFill="1" applyBorder="1" applyAlignment="1">
      <alignment horizontal="center"/>
    </xf>
    <xf numFmtId="0" fontId="44" fillId="15" borderId="8" xfId="2" applyFont="1" applyFill="1" applyBorder="1" applyAlignment="1">
      <alignment horizontal="center" vertical="top"/>
    </xf>
    <xf numFmtId="164" fontId="21" fillId="15" borderId="34" xfId="0" applyNumberFormat="1" applyFont="1" applyFill="1" applyBorder="1" applyAlignment="1">
      <alignment vertical="top"/>
    </xf>
    <xf numFmtId="1" fontId="44" fillId="15" borderId="8" xfId="2" applyNumberFormat="1" applyFont="1" applyFill="1" applyBorder="1" applyAlignment="1">
      <alignment horizontal="center" vertical="center" wrapText="1"/>
    </xf>
    <xf numFmtId="164" fontId="7" fillId="15" borderId="8" xfId="2" applyNumberFormat="1" applyFont="1" applyFill="1" applyBorder="1" applyAlignment="1">
      <alignment horizontal="center"/>
    </xf>
    <xf numFmtId="164" fontId="21" fillId="15" borderId="5" xfId="0" applyNumberFormat="1" applyFont="1" applyFill="1" applyBorder="1" applyAlignment="1">
      <alignment vertical="top"/>
    </xf>
    <xf numFmtId="1" fontId="7" fillId="15" borderId="27" xfId="2" applyNumberFormat="1" applyFont="1" applyFill="1" applyBorder="1" applyAlignment="1">
      <alignment horizontal="center"/>
    </xf>
    <xf numFmtId="1" fontId="21" fillId="15" borderId="21" xfId="2" applyNumberFormat="1" applyFont="1" applyFill="1" applyBorder="1" applyAlignment="1">
      <alignment horizontal="center"/>
    </xf>
    <xf numFmtId="2" fontId="18" fillId="15" borderId="20" xfId="2" applyNumberFormat="1" applyFont="1" applyFill="1" applyBorder="1" applyAlignment="1">
      <alignment horizontal="center"/>
    </xf>
    <xf numFmtId="0" fontId="5" fillId="16" borderId="13" xfId="2" applyFont="1" applyFill="1" applyBorder="1" applyAlignment="1">
      <alignment horizontal="center"/>
    </xf>
    <xf numFmtId="0" fontId="5" fillId="16" borderId="15" xfId="2" applyFont="1" applyFill="1" applyBorder="1" applyAlignment="1">
      <alignment horizontal="center"/>
    </xf>
    <xf numFmtId="0" fontId="6" fillId="16" borderId="11" xfId="2" applyFont="1" applyFill="1" applyBorder="1" applyAlignment="1">
      <alignment horizontal="center"/>
    </xf>
    <xf numFmtId="0" fontId="5" fillId="16" borderId="16" xfId="2" applyFont="1" applyFill="1" applyBorder="1" applyAlignment="1">
      <alignment horizontal="center" vertical="top" wrapText="1"/>
    </xf>
    <xf numFmtId="0" fontId="16" fillId="16" borderId="18" xfId="0" applyFont="1" applyFill="1" applyBorder="1" applyAlignment="1">
      <alignment horizontal="center" vertical="top" wrapText="1"/>
    </xf>
    <xf numFmtId="164" fontId="7" fillId="16" borderId="26" xfId="2" applyNumberFormat="1" applyFont="1" applyFill="1" applyBorder="1" applyAlignment="1">
      <alignment horizontal="center" vertical="center"/>
    </xf>
    <xf numFmtId="1" fontId="34" fillId="16" borderId="13" xfId="2" applyNumberFormat="1" applyFont="1" applyFill="1" applyBorder="1" applyAlignment="1">
      <alignment horizontal="center" vertical="center" wrapText="1"/>
    </xf>
    <xf numFmtId="164" fontId="34" fillId="16" borderId="26" xfId="2" applyNumberFormat="1" applyFont="1" applyFill="1" applyBorder="1" applyAlignment="1">
      <alignment horizontal="center" vertical="center" wrapText="1"/>
    </xf>
    <xf numFmtId="164" fontId="7" fillId="16" borderId="16" xfId="2" applyNumberFormat="1" applyFont="1" applyFill="1" applyBorder="1" applyAlignment="1">
      <alignment horizontal="center"/>
    </xf>
    <xf numFmtId="1" fontId="35" fillId="16" borderId="12" xfId="0" applyNumberFormat="1" applyFont="1" applyFill="1" applyBorder="1" applyAlignment="1">
      <alignment horizontal="center"/>
    </xf>
    <xf numFmtId="1" fontId="34" fillId="16" borderId="12" xfId="2" applyNumberFormat="1" applyFont="1" applyFill="1" applyBorder="1" applyAlignment="1">
      <alignment horizontal="center" vertical="center" wrapText="1"/>
    </xf>
    <xf numFmtId="164" fontId="7" fillId="16" borderId="8" xfId="2" applyNumberFormat="1" applyFont="1" applyFill="1" applyBorder="1" applyAlignment="1">
      <alignment horizontal="center"/>
    </xf>
    <xf numFmtId="1" fontId="48" fillId="16" borderId="31" xfId="2" applyNumberFormat="1" applyFont="1" applyFill="1" applyBorder="1" applyAlignment="1">
      <alignment horizontal="center" vertical="center" wrapText="1"/>
    </xf>
    <xf numFmtId="164" fontId="7" fillId="16" borderId="27" xfId="2" applyNumberFormat="1" applyFont="1" applyFill="1" applyBorder="1" applyAlignment="1">
      <alignment horizontal="center"/>
    </xf>
    <xf numFmtId="1" fontId="34" fillId="16" borderId="51" xfId="2" applyNumberFormat="1" applyFont="1" applyFill="1" applyBorder="1" applyAlignment="1">
      <alignment horizontal="center" vertical="center" wrapText="1"/>
    </xf>
    <xf numFmtId="164" fontId="2" fillId="16" borderId="26" xfId="2" applyNumberFormat="1" applyFont="1" applyFill="1" applyBorder="1" applyAlignment="1">
      <alignment horizontal="center" vertical="center" wrapText="1"/>
    </xf>
    <xf numFmtId="0" fontId="5" fillId="15" borderId="14" xfId="2" applyFont="1" applyFill="1" applyBorder="1" applyAlignment="1">
      <alignment horizontal="center"/>
    </xf>
    <xf numFmtId="0" fontId="5" fillId="15" borderId="13" xfId="2" applyFont="1" applyFill="1" applyBorder="1" applyAlignment="1">
      <alignment horizontal="center"/>
    </xf>
    <xf numFmtId="0" fontId="6" fillId="15" borderId="10" xfId="2" applyFont="1" applyFill="1" applyBorder="1" applyAlignment="1">
      <alignment horizontal="center"/>
    </xf>
    <xf numFmtId="0" fontId="50" fillId="15" borderId="5" xfId="2" applyFont="1" applyFill="1" applyBorder="1" applyAlignment="1">
      <alignment horizontal="center" vertical="top" wrapText="1"/>
    </xf>
    <xf numFmtId="0" fontId="46" fillId="15" borderId="20" xfId="0" applyFont="1" applyFill="1" applyBorder="1" applyAlignment="1">
      <alignment horizontal="center" vertical="top" wrapText="1"/>
    </xf>
    <xf numFmtId="164" fontId="7" fillId="15" borderId="31" xfId="2" applyNumberFormat="1" applyFont="1" applyFill="1" applyBorder="1" applyAlignment="1">
      <alignment horizontal="center"/>
    </xf>
    <xf numFmtId="1" fontId="34" fillId="15" borderId="13" xfId="2" applyNumberFormat="1" applyFont="1" applyFill="1" applyBorder="1" applyAlignment="1">
      <alignment horizontal="center" vertical="center" wrapText="1"/>
    </xf>
    <xf numFmtId="164" fontId="34" fillId="15" borderId="26" xfId="2" applyNumberFormat="1" applyFont="1" applyFill="1" applyBorder="1" applyAlignment="1">
      <alignment horizontal="center" vertical="center" wrapText="1"/>
    </xf>
    <xf numFmtId="164" fontId="7" fillId="15" borderId="34" xfId="2" applyNumberFormat="1" applyFont="1" applyFill="1" applyBorder="1" applyAlignment="1">
      <alignment horizontal="center"/>
    </xf>
    <xf numFmtId="1" fontId="35" fillId="15" borderId="12" xfId="0" applyNumberFormat="1" applyFont="1" applyFill="1" applyBorder="1" applyAlignment="1">
      <alignment horizontal="center"/>
    </xf>
    <xf numFmtId="164" fontId="34" fillId="15" borderId="8" xfId="2" applyNumberFormat="1" applyFont="1" applyFill="1" applyBorder="1" applyAlignment="1">
      <alignment horizontal="center" vertical="center" wrapText="1"/>
    </xf>
    <xf numFmtId="1" fontId="34" fillId="15" borderId="12" xfId="2" applyNumberFormat="1" applyFont="1" applyFill="1" applyBorder="1" applyAlignment="1">
      <alignment horizontal="center" vertical="center" wrapText="1"/>
    </xf>
    <xf numFmtId="1" fontId="44" fillId="15" borderId="8" xfId="2" applyNumberFormat="1" applyFont="1" applyFill="1" applyBorder="1" applyAlignment="1">
      <alignment horizontal="center"/>
    </xf>
    <xf numFmtId="164" fontId="47" fillId="15" borderId="5" xfId="2" applyNumberFormat="1" applyFont="1" applyFill="1" applyBorder="1" applyAlignment="1">
      <alignment horizontal="center"/>
    </xf>
    <xf numFmtId="164" fontId="7" fillId="15" borderId="51" xfId="2" applyNumberFormat="1" applyFont="1" applyFill="1" applyBorder="1" applyAlignment="1">
      <alignment horizontal="center"/>
    </xf>
    <xf numFmtId="164" fontId="47" fillId="15" borderId="20" xfId="2" applyNumberFormat="1" applyFont="1" applyFill="1" applyBorder="1" applyAlignment="1">
      <alignment horizontal="center"/>
    </xf>
    <xf numFmtId="164" fontId="30" fillId="16" borderId="12" xfId="2" applyNumberFormat="1" applyFont="1" applyFill="1" applyBorder="1" applyAlignment="1">
      <alignment horizontal="center"/>
    </xf>
    <xf numFmtId="164" fontId="30" fillId="16" borderId="8" xfId="2" applyNumberFormat="1" applyFont="1" applyFill="1" applyBorder="1" applyAlignment="1">
      <alignment horizontal="center"/>
    </xf>
    <xf numFmtId="1" fontId="30" fillId="16" borderId="16" xfId="2" applyNumberFormat="1" applyFont="1" applyFill="1" applyBorder="1" applyAlignment="1">
      <alignment horizontal="center"/>
    </xf>
    <xf numFmtId="0" fontId="50" fillId="16" borderId="16" xfId="2" applyFont="1" applyFill="1" applyBorder="1" applyAlignment="1">
      <alignment horizontal="center" vertical="top" wrapText="1"/>
    </xf>
    <xf numFmtId="0" fontId="46" fillId="16" borderId="44" xfId="0" applyFont="1" applyFill="1" applyBorder="1" applyAlignment="1">
      <alignment horizontal="center" vertical="top" wrapText="1"/>
    </xf>
    <xf numFmtId="165" fontId="5" fillId="16" borderId="45" xfId="2" applyNumberFormat="1" applyFont="1" applyFill="1" applyBorder="1" applyAlignment="1">
      <alignment horizontal="center"/>
    </xf>
    <xf numFmtId="165" fontId="5" fillId="16" borderId="52" xfId="2" applyNumberFormat="1" applyFont="1" applyFill="1" applyBorder="1" applyAlignment="1">
      <alignment horizontal="center"/>
    </xf>
    <xf numFmtId="165" fontId="5" fillId="16" borderId="46" xfId="2" applyNumberFormat="1" applyFont="1" applyFill="1" applyBorder="1" applyAlignment="1">
      <alignment horizontal="center"/>
    </xf>
    <xf numFmtId="164" fontId="7" fillId="16" borderId="25" xfId="2" applyNumberFormat="1" applyFont="1" applyFill="1" applyBorder="1" applyAlignment="1">
      <alignment horizontal="center"/>
    </xf>
    <xf numFmtId="164" fontId="34" fillId="16" borderId="17" xfId="2" applyNumberFormat="1" applyFont="1" applyFill="1" applyBorder="1" applyAlignment="1">
      <alignment horizontal="center" vertical="center" wrapText="1"/>
    </xf>
    <xf numFmtId="164" fontId="7" fillId="16" borderId="12" xfId="2" applyNumberFormat="1" applyFont="1" applyFill="1" applyBorder="1" applyAlignment="1">
      <alignment horizontal="center"/>
    </xf>
    <xf numFmtId="164" fontId="34" fillId="16" borderId="16" xfId="2" applyNumberFormat="1" applyFont="1" applyFill="1" applyBorder="1" applyAlignment="1">
      <alignment horizontal="center" vertical="center" wrapText="1"/>
    </xf>
    <xf numFmtId="1" fontId="49" fillId="16" borderId="8" xfId="0" applyNumberFormat="1" applyFont="1" applyFill="1" applyBorder="1" applyAlignment="1">
      <alignment horizontal="center"/>
    </xf>
    <xf numFmtId="164" fontId="7" fillId="16" borderId="19" xfId="2" applyNumberFormat="1" applyFont="1" applyFill="1" applyBorder="1" applyAlignment="1">
      <alignment horizontal="center"/>
    </xf>
    <xf numFmtId="1" fontId="34" fillId="16" borderId="27" xfId="2" applyNumberFormat="1" applyFont="1" applyFill="1" applyBorder="1" applyAlignment="1">
      <alignment horizontal="center" vertical="center" wrapText="1"/>
    </xf>
    <xf numFmtId="164" fontId="2" fillId="16" borderId="18" xfId="2" applyNumberFormat="1" applyFont="1" applyFill="1" applyBorder="1" applyAlignment="1">
      <alignment horizontal="center" vertical="center" wrapText="1"/>
    </xf>
    <xf numFmtId="0" fontId="5" fillId="16" borderId="45" xfId="2" applyFont="1" applyFill="1" applyBorder="1" applyAlignment="1"/>
    <xf numFmtId="0" fontId="5" fillId="16" borderId="52" xfId="2" applyFont="1" applyFill="1" applyBorder="1" applyAlignment="1"/>
    <xf numFmtId="0" fontId="5" fillId="16" borderId="46" xfId="2" applyFont="1" applyFill="1" applyBorder="1" applyAlignment="1"/>
    <xf numFmtId="0" fontId="5" fillId="16" borderId="13" xfId="2" applyFont="1" applyFill="1" applyBorder="1" applyAlignment="1">
      <alignment horizontal="left"/>
    </xf>
    <xf numFmtId="0" fontId="31" fillId="16" borderId="13" xfId="2" applyFont="1" applyFill="1" applyBorder="1" applyAlignment="1">
      <alignment horizontal="left"/>
    </xf>
    <xf numFmtId="0" fontId="31" fillId="16" borderId="50" xfId="2" applyFont="1" applyFill="1" applyBorder="1" applyAlignment="1">
      <alignment horizontal="left"/>
    </xf>
    <xf numFmtId="164" fontId="7" fillId="16" borderId="13" xfId="2" applyNumberFormat="1" applyFont="1" applyFill="1" applyBorder="1" applyAlignment="1">
      <alignment horizontal="center"/>
    </xf>
    <xf numFmtId="164" fontId="21" fillId="16" borderId="11" xfId="2" applyNumberFormat="1" applyFont="1" applyFill="1" applyBorder="1" applyAlignment="1">
      <alignment horizontal="center"/>
    </xf>
    <xf numFmtId="164" fontId="21" fillId="16" borderId="16" xfId="2" applyNumberFormat="1" applyFont="1" applyFill="1" applyBorder="1" applyAlignment="1">
      <alignment horizontal="center"/>
    </xf>
    <xf numFmtId="164" fontId="34" fillId="16" borderId="16" xfId="2" applyNumberFormat="1" applyFont="1" applyFill="1" applyBorder="1" applyAlignment="1">
      <alignment horizontal="center"/>
    </xf>
    <xf numFmtId="1" fontId="48" fillId="16" borderId="8" xfId="2" applyNumberFormat="1" applyFont="1" applyFill="1" applyBorder="1" applyAlignment="1">
      <alignment horizontal="center"/>
    </xf>
    <xf numFmtId="0" fontId="34" fillId="16" borderId="27" xfId="2" applyNumberFormat="1" applyFont="1" applyFill="1" applyBorder="1" applyAlignment="1">
      <alignment horizontal="center"/>
    </xf>
    <xf numFmtId="164" fontId="47" fillId="16" borderId="18" xfId="2" applyNumberFormat="1" applyFont="1" applyFill="1" applyBorder="1" applyAlignment="1">
      <alignment horizontal="center"/>
    </xf>
    <xf numFmtId="0" fontId="5" fillId="8" borderId="13" xfId="2" applyFont="1" applyFill="1" applyBorder="1" applyAlignment="1">
      <alignment horizontal="left"/>
    </xf>
    <xf numFmtId="0" fontId="31" fillId="8" borderId="13" xfId="2" applyFont="1" applyFill="1" applyBorder="1" applyAlignment="1">
      <alignment horizontal="left"/>
    </xf>
    <xf numFmtId="0" fontId="31" fillId="8" borderId="15" xfId="2" applyFont="1" applyFill="1" applyBorder="1" applyAlignment="1">
      <alignment horizontal="left"/>
    </xf>
    <xf numFmtId="0" fontId="5" fillId="8" borderId="16" xfId="2" applyFont="1" applyFill="1" applyBorder="1" applyAlignment="1">
      <alignment horizontal="center" vertical="top" wrapText="1"/>
    </xf>
    <xf numFmtId="0" fontId="16" fillId="8" borderId="18" xfId="0" applyFont="1" applyFill="1" applyBorder="1" applyAlignment="1">
      <alignment horizontal="center" vertical="top" wrapText="1"/>
    </xf>
    <xf numFmtId="164" fontId="18" fillId="8" borderId="25" xfId="2" applyNumberFormat="1" applyFont="1" applyFill="1" applyBorder="1" applyAlignment="1">
      <alignment horizontal="center"/>
    </xf>
    <xf numFmtId="1" fontId="34" fillId="8" borderId="13" xfId="2" applyNumberFormat="1" applyFont="1" applyFill="1" applyBorder="1" applyAlignment="1">
      <alignment horizontal="center" vertical="center" wrapText="1"/>
    </xf>
    <xf numFmtId="164" fontId="21" fillId="8" borderId="17" xfId="2" applyNumberFormat="1" applyFont="1" applyFill="1" applyBorder="1" applyAlignment="1">
      <alignment horizontal="center"/>
    </xf>
    <xf numFmtId="164" fontId="18" fillId="8" borderId="12" xfId="2" applyNumberFormat="1" applyFont="1" applyFill="1" applyBorder="1" applyAlignment="1">
      <alignment horizontal="center"/>
    </xf>
    <xf numFmtId="1" fontId="35" fillId="8" borderId="12" xfId="0" applyNumberFormat="1" applyFont="1" applyFill="1" applyBorder="1" applyAlignment="1">
      <alignment horizontal="center"/>
    </xf>
    <xf numFmtId="164" fontId="21" fillId="8" borderId="16" xfId="2" applyNumberFormat="1" applyFont="1" applyFill="1" applyBorder="1" applyAlignment="1">
      <alignment horizontal="center"/>
    </xf>
    <xf numFmtId="1" fontId="34" fillId="8" borderId="12" xfId="2" applyNumberFormat="1" applyFont="1" applyFill="1" applyBorder="1" applyAlignment="1">
      <alignment horizontal="center" vertical="center" wrapText="1"/>
    </xf>
    <xf numFmtId="164" fontId="7" fillId="8" borderId="12" xfId="2" applyNumberFormat="1" applyFont="1" applyFill="1" applyBorder="1" applyAlignment="1">
      <alignment horizontal="center"/>
    </xf>
    <xf numFmtId="164" fontId="34" fillId="8" borderId="16" xfId="2" applyNumberFormat="1" applyFont="1" applyFill="1" applyBorder="1" applyAlignment="1">
      <alignment horizontal="center"/>
    </xf>
    <xf numFmtId="1" fontId="34" fillId="8" borderId="8" xfId="2" applyNumberFormat="1" applyFont="1" applyFill="1" applyBorder="1" applyAlignment="1">
      <alignment horizontal="center"/>
    </xf>
    <xf numFmtId="164" fontId="7" fillId="8" borderId="19" xfId="2" applyNumberFormat="1" applyFont="1" applyFill="1" applyBorder="1" applyAlignment="1">
      <alignment horizontal="center"/>
    </xf>
    <xf numFmtId="1" fontId="34" fillId="8" borderId="27" xfId="2" applyNumberFormat="1" applyFont="1" applyFill="1" applyBorder="1" applyAlignment="1">
      <alignment horizontal="center"/>
    </xf>
    <xf numFmtId="164" fontId="7" fillId="8" borderId="18" xfId="2" applyNumberFormat="1" applyFont="1" applyFill="1" applyBorder="1" applyAlignment="1">
      <alignment horizontal="center"/>
    </xf>
    <xf numFmtId="0" fontId="4" fillId="12" borderId="36" xfId="2" applyFont="1" applyFill="1" applyBorder="1" applyAlignment="1">
      <alignment horizontal="right" vertical="top"/>
    </xf>
    <xf numFmtId="164" fontId="18" fillId="12" borderId="4" xfId="2" applyNumberFormat="1" applyFont="1" applyFill="1" applyBorder="1" applyAlignment="1">
      <alignment horizontal="center"/>
    </xf>
    <xf numFmtId="164" fontId="80" fillId="0" borderId="0" xfId="2" applyNumberFormat="1" applyFont="1" applyFill="1" applyBorder="1" applyAlignment="1">
      <alignment horizontal="center"/>
    </xf>
    <xf numFmtId="1" fontId="80" fillId="0" borderId="0" xfId="2" applyNumberFormat="1" applyFont="1" applyFill="1" applyBorder="1" applyAlignment="1">
      <alignment horizontal="center"/>
    </xf>
    <xf numFmtId="0" fontId="80" fillId="0" borderId="0" xfId="2" applyFont="1" applyFill="1" applyBorder="1"/>
    <xf numFmtId="0" fontId="81" fillId="0" borderId="0" xfId="0" applyFont="1" applyBorder="1" applyAlignment="1">
      <alignment horizontal="center"/>
    </xf>
    <xf numFmtId="164" fontId="80" fillId="0" borderId="0" xfId="2" applyNumberFormat="1" applyFont="1" applyBorder="1" applyAlignment="1">
      <alignment horizontal="center" vertical="center" wrapText="1"/>
    </xf>
    <xf numFmtId="0" fontId="80" fillId="0" borderId="0" xfId="2" applyFont="1"/>
    <xf numFmtId="49" fontId="80" fillId="0" borderId="0" xfId="2" applyNumberFormat="1" applyFont="1" applyBorder="1" applyAlignment="1">
      <alignment horizontal="center"/>
    </xf>
    <xf numFmtId="0" fontId="80" fillId="0" borderId="0" xfId="2" applyFont="1" applyBorder="1" applyAlignment="1">
      <alignment horizontal="center"/>
    </xf>
    <xf numFmtId="0" fontId="82" fillId="0" borderId="0" xfId="2" applyFont="1"/>
    <xf numFmtId="49" fontId="82" fillId="0" borderId="0" xfId="2" applyNumberFormat="1" applyFont="1" applyAlignment="1">
      <alignment horizontal="center" vertical="top"/>
    </xf>
    <xf numFmtId="0" fontId="82" fillId="0" borderId="0" xfId="0" applyFont="1" applyFill="1" applyBorder="1" applyAlignment="1">
      <alignment wrapText="1"/>
    </xf>
    <xf numFmtId="164" fontId="80" fillId="0" borderId="0" xfId="2" applyNumberFormat="1" applyFont="1" applyFill="1" applyBorder="1" applyAlignment="1">
      <alignment horizontal="center" vertical="center" wrapText="1"/>
    </xf>
    <xf numFmtId="1" fontId="83" fillId="0" borderId="0" xfId="2" applyNumberFormat="1" applyFont="1" applyFill="1" applyBorder="1" applyAlignment="1">
      <alignment horizontal="center"/>
    </xf>
    <xf numFmtId="0" fontId="33" fillId="16" borderId="13" xfId="2" applyFont="1" applyFill="1" applyBorder="1" applyAlignment="1">
      <alignment horizontal="left"/>
    </xf>
    <xf numFmtId="0" fontId="32" fillId="16" borderId="50" xfId="2" applyFont="1" applyFill="1" applyBorder="1" applyAlignment="1">
      <alignment horizontal="left"/>
    </xf>
    <xf numFmtId="164" fontId="18" fillId="16" borderId="25" xfId="2" applyNumberFormat="1" applyFont="1" applyFill="1" applyBorder="1" applyAlignment="1">
      <alignment horizontal="center"/>
    </xf>
    <xf numFmtId="164" fontId="21" fillId="16" borderId="17" xfId="2" applyNumberFormat="1" applyFont="1" applyFill="1" applyBorder="1" applyAlignment="1">
      <alignment horizontal="center"/>
    </xf>
    <xf numFmtId="164" fontId="18" fillId="16" borderId="12" xfId="2" quotePrefix="1" applyNumberFormat="1" applyFont="1" applyFill="1" applyBorder="1" applyAlignment="1">
      <alignment horizontal="center"/>
    </xf>
    <xf numFmtId="164" fontId="18" fillId="16" borderId="12" xfId="2" applyNumberFormat="1" applyFont="1" applyFill="1" applyBorder="1" applyAlignment="1">
      <alignment horizontal="center"/>
    </xf>
    <xf numFmtId="1" fontId="34" fillId="16" borderId="8" xfId="2" applyNumberFormat="1" applyFont="1" applyFill="1" applyBorder="1" applyAlignment="1">
      <alignment horizontal="center"/>
    </xf>
    <xf numFmtId="1" fontId="34" fillId="16" borderId="27" xfId="2" applyNumberFormat="1" applyFont="1" applyFill="1" applyBorder="1" applyAlignment="1">
      <alignment horizontal="center"/>
    </xf>
    <xf numFmtId="164" fontId="7" fillId="16" borderId="18" xfId="2" applyNumberFormat="1" applyFont="1" applyFill="1" applyBorder="1" applyAlignment="1">
      <alignment horizontal="center"/>
    </xf>
    <xf numFmtId="164" fontId="11" fillId="14" borderId="8" xfId="2" applyNumberFormat="1" applyFont="1" applyFill="1" applyBorder="1" applyAlignment="1" applyProtection="1">
      <alignment horizontal="center" vertical="top"/>
    </xf>
    <xf numFmtId="164" fontId="11" fillId="14" borderId="8" xfId="0" applyNumberFormat="1" applyFont="1" applyFill="1" applyBorder="1" applyAlignment="1" applyProtection="1">
      <alignment horizontal="center" vertical="top"/>
    </xf>
    <xf numFmtId="164" fontId="2" fillId="14" borderId="16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9" fillId="0" borderId="26" xfId="0" applyFont="1" applyBorder="1" applyAlignment="1">
      <alignment horizontal="center"/>
    </xf>
    <xf numFmtId="1" fontId="58" fillId="0" borderId="23" xfId="0" applyNumberFormat="1" applyFont="1" applyFill="1" applyBorder="1" applyAlignment="1">
      <alignment horizontal="center" vertical="top" wrapText="1"/>
    </xf>
    <xf numFmtId="0" fontId="84" fillId="0" borderId="38" xfId="0" applyFont="1" applyFill="1" applyBorder="1"/>
    <xf numFmtId="164" fontId="20" fillId="17" borderId="8" xfId="2" applyNumberFormat="1" applyFont="1" applyFill="1" applyBorder="1" applyAlignment="1" applyProtection="1">
      <alignment horizontal="right"/>
      <protection locked="0" hidden="1"/>
    </xf>
    <xf numFmtId="164" fontId="17" fillId="17" borderId="8" xfId="1" applyNumberFormat="1" applyFont="1" applyFill="1" applyBorder="1" applyAlignment="1" applyProtection="1">
      <alignment horizontal="right" vertical="top"/>
    </xf>
    <xf numFmtId="0" fontId="1" fillId="17" borderId="32" xfId="2" applyFill="1" applyBorder="1" applyProtection="1">
      <protection locked="0" hidden="1"/>
    </xf>
    <xf numFmtId="164" fontId="20" fillId="17" borderId="8" xfId="2" applyNumberFormat="1" applyFont="1" applyFill="1" applyBorder="1" applyAlignment="1" applyProtection="1">
      <protection locked="0" hidden="1"/>
    </xf>
    <xf numFmtId="164" fontId="20" fillId="17" borderId="8" xfId="2" applyNumberFormat="1" applyFont="1" applyFill="1" applyBorder="1" applyAlignment="1"/>
    <xf numFmtId="0" fontId="15" fillId="7" borderId="0" xfId="0" applyFont="1" applyFill="1"/>
    <xf numFmtId="0" fontId="84" fillId="0" borderId="0" xfId="0" applyFont="1"/>
    <xf numFmtId="0" fontId="25" fillId="0" borderId="41" xfId="0" applyFont="1" applyBorder="1" applyAlignment="1">
      <alignment horizontal="center" vertical="top"/>
    </xf>
    <xf numFmtId="0" fontId="25" fillId="0" borderId="29" xfId="0" applyFont="1" applyBorder="1" applyAlignment="1">
      <alignment horizontal="center" vertical="top"/>
    </xf>
    <xf numFmtId="0" fontId="25" fillId="0" borderId="24" xfId="0" applyFont="1" applyBorder="1" applyAlignment="1">
      <alignment horizontal="center" wrapText="1"/>
    </xf>
    <xf numFmtId="0" fontId="25" fillId="0" borderId="27" xfId="0" applyFont="1" applyBorder="1" applyAlignment="1">
      <alignment horizontal="center" wrapText="1"/>
    </xf>
    <xf numFmtId="0" fontId="25" fillId="0" borderId="41" xfId="0" applyFont="1" applyBorder="1" applyAlignment="1">
      <alignment horizontal="center" vertical="top" wrapText="1"/>
    </xf>
    <xf numFmtId="0" fontId="25" fillId="0" borderId="29" xfId="0" applyFont="1" applyBorder="1" applyAlignment="1">
      <alignment horizontal="center" vertical="top" wrapText="1"/>
    </xf>
    <xf numFmtId="0" fontId="24" fillId="0" borderId="41" xfId="0" applyFont="1" applyBorder="1" applyAlignment="1">
      <alignment horizontal="center" vertical="top"/>
    </xf>
    <xf numFmtId="0" fontId="24" fillId="0" borderId="29" xfId="0" applyFont="1" applyBorder="1" applyAlignment="1">
      <alignment horizontal="center" vertical="top"/>
    </xf>
    <xf numFmtId="0" fontId="4" fillId="0" borderId="62" xfId="2" applyFont="1" applyBorder="1" applyAlignment="1"/>
    <xf numFmtId="0" fontId="4" fillId="0" borderId="33" xfId="2" applyFont="1" applyBorder="1" applyAlignment="1"/>
    <xf numFmtId="0" fontId="4" fillId="0" borderId="49" xfId="2" applyFont="1" applyBorder="1" applyAlignment="1"/>
    <xf numFmtId="0" fontId="12" fillId="0" borderId="47" xfId="2" applyFont="1" applyBorder="1" applyAlignment="1">
      <alignment horizontal="center" vertical="top" wrapText="1"/>
    </xf>
    <xf numFmtId="0" fontId="14" fillId="0" borderId="28" xfId="0" applyFont="1" applyBorder="1" applyAlignment="1">
      <alignment vertical="top" wrapText="1"/>
    </xf>
    <xf numFmtId="0" fontId="5" fillId="0" borderId="44" xfId="2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5" fillId="0" borderId="39" xfId="2" applyFont="1" applyBorder="1" applyAlignment="1">
      <alignment horizontal="left" vertical="center" textRotation="90" wrapText="1"/>
    </xf>
    <xf numFmtId="0" fontId="1" fillId="0" borderId="64" xfId="2" applyBorder="1" applyAlignment="1">
      <alignment horizontal="left" vertical="center" textRotation="90" wrapText="1"/>
    </xf>
    <xf numFmtId="0" fontId="1" fillId="0" borderId="65" xfId="2" applyBorder="1" applyAlignment="1">
      <alignment horizontal="left" vertical="center" textRotation="90" wrapText="1"/>
    </xf>
    <xf numFmtId="0" fontId="5" fillId="0" borderId="50" xfId="2" applyFont="1" applyBorder="1" applyAlignment="1">
      <alignment horizontal="left" vertical="center" textRotation="90" wrapText="1"/>
    </xf>
    <xf numFmtId="0" fontId="1" fillId="0" borderId="59" xfId="2" applyBorder="1" applyAlignment="1">
      <alignment horizontal="left" vertical="center" textRotation="90" wrapText="1"/>
    </xf>
    <xf numFmtId="0" fontId="1" fillId="0" borderId="55" xfId="2" applyBorder="1" applyAlignment="1">
      <alignment horizontal="left" vertical="center" textRotation="90" wrapText="1"/>
    </xf>
    <xf numFmtId="0" fontId="5" fillId="0" borderId="13" xfId="2" applyFont="1" applyBorder="1" applyAlignment="1">
      <alignment horizontal="center"/>
    </xf>
    <xf numFmtId="0" fontId="5" fillId="0" borderId="11" xfId="2" applyFont="1" applyBorder="1" applyAlignment="1">
      <alignment horizontal="center"/>
    </xf>
    <xf numFmtId="0" fontId="5" fillId="0" borderId="10" xfId="2" applyFont="1" applyBorder="1" applyAlignment="1">
      <alignment horizontal="center"/>
    </xf>
    <xf numFmtId="0" fontId="5" fillId="0" borderId="40" xfId="2" applyFont="1" applyBorder="1" applyAlignment="1">
      <alignment horizontal="left" vertical="center" textRotation="90" wrapText="1"/>
    </xf>
    <xf numFmtId="0" fontId="1" fillId="0" borderId="69" xfId="2" applyBorder="1" applyAlignment="1">
      <alignment horizontal="left" vertical="center" textRotation="90" wrapText="1"/>
    </xf>
    <xf numFmtId="0" fontId="1" fillId="0" borderId="28" xfId="2" applyBorder="1" applyAlignment="1">
      <alignment horizontal="left" vertical="center" textRotation="90" wrapText="1"/>
    </xf>
    <xf numFmtId="0" fontId="5" fillId="0" borderId="7" xfId="2" applyFont="1" applyBorder="1" applyAlignment="1">
      <alignment horizontal="center" vertical="top" wrapText="1"/>
    </xf>
    <xf numFmtId="0" fontId="15" fillId="0" borderId="67" xfId="0" applyFont="1" applyBorder="1" applyAlignment="1">
      <alignment horizontal="center" vertical="top" wrapText="1"/>
    </xf>
    <xf numFmtId="0" fontId="12" fillId="0" borderId="6" xfId="2" applyFont="1" applyBorder="1" applyAlignment="1">
      <alignment horizontal="center" vertical="top" wrapText="1"/>
    </xf>
    <xf numFmtId="0" fontId="14" fillId="0" borderId="58" xfId="0" applyFont="1" applyBorder="1" applyAlignment="1">
      <alignment vertical="top" wrapText="1"/>
    </xf>
    <xf numFmtId="0" fontId="22" fillId="0" borderId="32" xfId="2" applyFont="1" applyBorder="1" applyAlignment="1">
      <alignment horizontal="center" vertical="top" wrapText="1"/>
    </xf>
    <xf numFmtId="0" fontId="13" fillId="0" borderId="29" xfId="2" applyFont="1" applyBorder="1" applyAlignment="1">
      <alignment horizontal="center" vertical="top" wrapText="1"/>
    </xf>
    <xf numFmtId="0" fontId="12" fillId="0" borderId="47" xfId="2" applyFont="1" applyFill="1" applyBorder="1" applyAlignment="1">
      <alignment horizontal="center" vertical="top" wrapText="1"/>
    </xf>
    <xf numFmtId="0" fontId="14" fillId="0" borderId="28" xfId="0" applyFont="1" applyFill="1" applyBorder="1" applyAlignment="1">
      <alignment vertical="top" wrapText="1"/>
    </xf>
    <xf numFmtId="0" fontId="5" fillId="0" borderId="7" xfId="2" applyFont="1" applyFill="1" applyBorder="1" applyAlignment="1">
      <alignment horizontal="center" vertical="top" wrapText="1"/>
    </xf>
    <xf numFmtId="0" fontId="15" fillId="0" borderId="67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48" xfId="0" applyBorder="1" applyAlignment="1">
      <alignment horizontal="center"/>
    </xf>
    <xf numFmtId="0" fontId="22" fillId="0" borderId="29" xfId="2" applyFont="1" applyBorder="1" applyAlignment="1">
      <alignment horizontal="center" vertical="top" wrapText="1"/>
    </xf>
    <xf numFmtId="165" fontId="5" fillId="0" borderId="45" xfId="2" applyNumberFormat="1" applyFont="1" applyBorder="1" applyAlignment="1">
      <alignment horizontal="center"/>
    </xf>
    <xf numFmtId="165" fontId="5" fillId="0" borderId="52" xfId="2" applyNumberFormat="1" applyFont="1" applyBorder="1" applyAlignment="1">
      <alignment horizontal="center"/>
    </xf>
    <xf numFmtId="165" fontId="5" fillId="0" borderId="46" xfId="2" applyNumberFormat="1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70" xfId="2" applyFont="1" applyBorder="1" applyAlignment="1">
      <alignment horizontal="left"/>
    </xf>
    <xf numFmtId="0" fontId="5" fillId="0" borderId="10" xfId="2" applyFont="1" applyBorder="1" applyAlignment="1">
      <alignment horizontal="left"/>
    </xf>
    <xf numFmtId="0" fontId="5" fillId="0" borderId="14" xfId="2" applyFont="1" applyBorder="1" applyAlignment="1">
      <alignment horizontal="left"/>
    </xf>
    <xf numFmtId="0" fontId="5" fillId="0" borderId="24" xfId="2" applyFont="1" applyBorder="1" applyAlignment="1">
      <alignment horizontal="center"/>
    </xf>
    <xf numFmtId="0" fontId="5" fillId="0" borderId="13" xfId="2" applyFont="1" applyFill="1" applyBorder="1" applyAlignment="1">
      <alignment horizontal="center"/>
    </xf>
    <xf numFmtId="0" fontId="5" fillId="0" borderId="10" xfId="2" applyFont="1" applyFill="1" applyBorder="1" applyAlignment="1">
      <alignment horizontal="center"/>
    </xf>
    <xf numFmtId="0" fontId="13" fillId="0" borderId="32" xfId="2" applyFont="1" applyBorder="1" applyAlignment="1">
      <alignment horizontal="center" vertical="top" wrapText="1"/>
    </xf>
    <xf numFmtId="0" fontId="13" fillId="8" borderId="32" xfId="2" applyFont="1" applyFill="1" applyBorder="1" applyAlignment="1">
      <alignment horizontal="center" vertical="top" wrapText="1"/>
    </xf>
    <xf numFmtId="0" fontId="13" fillId="8" borderId="29" xfId="2" applyFont="1" applyFill="1" applyBorder="1" applyAlignment="1">
      <alignment horizontal="center" vertical="top" wrapText="1"/>
    </xf>
    <xf numFmtId="0" fontId="13" fillId="16" borderId="32" xfId="2" applyFont="1" applyFill="1" applyBorder="1" applyAlignment="1">
      <alignment horizontal="center" vertical="top" wrapText="1"/>
    </xf>
    <xf numFmtId="0" fontId="13" fillId="16" borderId="29" xfId="2" applyFont="1" applyFill="1" applyBorder="1" applyAlignment="1">
      <alignment horizontal="center" vertical="top" wrapText="1"/>
    </xf>
    <xf numFmtId="0" fontId="12" fillId="16" borderId="47" xfId="2" applyFont="1" applyFill="1" applyBorder="1" applyAlignment="1">
      <alignment horizontal="center" vertical="top" wrapText="1"/>
    </xf>
    <xf numFmtId="0" fontId="14" fillId="16" borderId="28" xfId="0" applyFont="1" applyFill="1" applyBorder="1" applyAlignment="1">
      <alignment vertical="top" wrapText="1"/>
    </xf>
    <xf numFmtId="0" fontId="51" fillId="16" borderId="8" xfId="2" applyFont="1" applyFill="1" applyBorder="1" applyAlignment="1">
      <alignment horizontal="center" vertical="top" wrapText="1"/>
    </xf>
    <xf numFmtId="0" fontId="51" fillId="16" borderId="32" xfId="2" applyFont="1" applyFill="1" applyBorder="1" applyAlignment="1">
      <alignment horizontal="center" vertical="top" wrapText="1"/>
    </xf>
    <xf numFmtId="0" fontId="5" fillId="0" borderId="57" xfId="2" applyFont="1" applyBorder="1" applyAlignment="1">
      <alignment horizontal="left" vertical="center" textRotation="90" wrapText="1"/>
    </xf>
    <xf numFmtId="0" fontId="1" fillId="0" borderId="38" xfId="2" applyBorder="1" applyAlignment="1">
      <alignment horizontal="left" vertical="center" textRotation="90" wrapText="1"/>
    </xf>
    <xf numFmtId="165" fontId="5" fillId="16" borderId="45" xfId="2" applyNumberFormat="1" applyFont="1" applyFill="1" applyBorder="1" applyAlignment="1">
      <alignment horizontal="center"/>
    </xf>
    <xf numFmtId="165" fontId="5" fillId="16" borderId="52" xfId="2" applyNumberFormat="1" applyFont="1" applyFill="1" applyBorder="1" applyAlignment="1">
      <alignment horizontal="center"/>
    </xf>
    <xf numFmtId="165" fontId="5" fillId="16" borderId="46" xfId="2" applyNumberFormat="1" applyFont="1" applyFill="1" applyBorder="1" applyAlignment="1">
      <alignment horizontal="center"/>
    </xf>
    <xf numFmtId="0" fontId="22" fillId="15" borderId="32" xfId="2" applyFont="1" applyFill="1" applyBorder="1" applyAlignment="1">
      <alignment horizontal="center" vertical="top" wrapText="1"/>
    </xf>
    <xf numFmtId="0" fontId="22" fillId="15" borderId="29" xfId="2" applyFont="1" applyFill="1" applyBorder="1" applyAlignment="1">
      <alignment horizontal="center" vertical="top" wrapText="1"/>
    </xf>
    <xf numFmtId="165" fontId="5" fillId="8" borderId="45" xfId="2" applyNumberFormat="1" applyFont="1" applyFill="1" applyBorder="1" applyAlignment="1">
      <alignment horizontal="center"/>
    </xf>
    <xf numFmtId="165" fontId="5" fillId="8" borderId="52" xfId="2" applyNumberFormat="1" applyFont="1" applyFill="1" applyBorder="1" applyAlignment="1">
      <alignment horizontal="center"/>
    </xf>
    <xf numFmtId="165" fontId="5" fillId="8" borderId="46" xfId="2" applyNumberFormat="1" applyFont="1" applyFill="1" applyBorder="1" applyAlignment="1">
      <alignment horizontal="center"/>
    </xf>
    <xf numFmtId="0" fontId="12" fillId="16" borderId="12" xfId="2" applyFont="1" applyFill="1" applyBorder="1" applyAlignment="1">
      <alignment horizontal="center" vertical="top" wrapText="1"/>
    </xf>
    <xf numFmtId="0" fontId="14" fillId="16" borderId="47" xfId="0" applyFont="1" applyFill="1" applyBorder="1" applyAlignment="1">
      <alignment vertical="top" wrapText="1"/>
    </xf>
    <xf numFmtId="0" fontId="12" fillId="8" borderId="47" xfId="2" applyFont="1" applyFill="1" applyBorder="1" applyAlignment="1">
      <alignment horizontal="center" vertical="top" wrapText="1"/>
    </xf>
    <xf numFmtId="0" fontId="14" fillId="8" borderId="28" xfId="0" applyFont="1" applyFill="1" applyBorder="1" applyAlignment="1">
      <alignment vertical="top" wrapText="1"/>
    </xf>
    <xf numFmtId="0" fontId="22" fillId="16" borderId="32" xfId="2" applyFont="1" applyFill="1" applyBorder="1" applyAlignment="1">
      <alignment horizontal="center" vertical="top" wrapText="1"/>
    </xf>
    <xf numFmtId="0" fontId="13" fillId="15" borderId="29" xfId="2" applyFont="1" applyFill="1" applyBorder="1" applyAlignment="1">
      <alignment horizontal="center" vertical="top" wrapText="1"/>
    </xf>
    <xf numFmtId="0" fontId="12" fillId="15" borderId="6" xfId="2" applyFont="1" applyFill="1" applyBorder="1" applyAlignment="1">
      <alignment horizontal="center" vertical="top" wrapText="1"/>
    </xf>
    <xf numFmtId="0" fontId="14" fillId="15" borderId="58" xfId="0" applyFont="1" applyFill="1" applyBorder="1" applyAlignment="1">
      <alignment vertical="top" wrapText="1"/>
    </xf>
    <xf numFmtId="165" fontId="5" fillId="0" borderId="49" xfId="2" applyNumberFormat="1" applyFont="1" applyBorder="1" applyAlignment="1">
      <alignment horizontal="center"/>
    </xf>
    <xf numFmtId="165" fontId="5" fillId="0" borderId="58" xfId="2" applyNumberFormat="1" applyFont="1" applyBorder="1" applyAlignment="1">
      <alignment horizontal="center"/>
    </xf>
    <xf numFmtId="165" fontId="5" fillId="0" borderId="48" xfId="2" applyNumberFormat="1" applyFont="1" applyBorder="1" applyAlignment="1">
      <alignment horizontal="center"/>
    </xf>
    <xf numFmtId="165" fontId="5" fillId="9" borderId="46" xfId="2" applyNumberFormat="1" applyFont="1" applyFill="1" applyBorder="1" applyAlignment="1">
      <alignment horizontal="center"/>
    </xf>
    <xf numFmtId="165" fontId="5" fillId="0" borderId="1" xfId="2" applyNumberFormat="1" applyFont="1" applyBorder="1" applyAlignment="1">
      <alignment horizontal="center"/>
    </xf>
    <xf numFmtId="0" fontId="5" fillId="0" borderId="39" xfId="2" applyFont="1" applyBorder="1" applyAlignment="1">
      <alignment horizontal="left" vertical="center" wrapText="1"/>
    </xf>
    <xf numFmtId="0" fontId="5" fillId="0" borderId="64" xfId="2" applyFont="1" applyBorder="1" applyAlignment="1">
      <alignment horizontal="left" vertical="center" wrapText="1"/>
    </xf>
    <xf numFmtId="0" fontId="4" fillId="0" borderId="64" xfId="2" applyFont="1" applyBorder="1" applyAlignment="1">
      <alignment horizontal="left" vertical="center" wrapText="1"/>
    </xf>
    <xf numFmtId="0" fontId="4" fillId="0" borderId="65" xfId="2" applyFont="1" applyBorder="1" applyAlignment="1">
      <alignment horizontal="left" vertical="center" wrapText="1"/>
    </xf>
    <xf numFmtId="0" fontId="5" fillId="0" borderId="39" xfId="2" applyFont="1" applyBorder="1" applyAlignment="1">
      <alignment horizontal="center" vertical="center" wrapText="1"/>
    </xf>
    <xf numFmtId="0" fontId="5" fillId="0" borderId="64" xfId="2" applyFont="1" applyBorder="1" applyAlignment="1">
      <alignment horizontal="center" vertical="center" wrapText="1"/>
    </xf>
    <xf numFmtId="0" fontId="4" fillId="0" borderId="64" xfId="2" applyFont="1" applyBorder="1" applyAlignment="1">
      <alignment horizontal="center" vertical="center" wrapText="1"/>
    </xf>
    <xf numFmtId="0" fontId="4" fillId="0" borderId="42" xfId="2" applyFont="1" applyBorder="1" applyAlignment="1">
      <alignment horizontal="center" vertical="center" wrapText="1"/>
    </xf>
  </cellXfs>
  <cellStyles count="3">
    <cellStyle name="Normal" xfId="0" builtinId="0"/>
    <cellStyle name="Обычный_журнал_201_203" xfId="1"/>
    <cellStyle name="Обычный_журнал_201_203b" xfId="2"/>
  </cellStyles>
  <dxfs count="10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</dxfs>
  <tableStyles count="0" defaultTableStyle="TableStyleMedium9" defaultPivotStyle="PivotStyleLight16"/>
  <colors>
    <mruColors>
      <color rgb="FFFFFF99"/>
      <color rgb="FFD5FFD5"/>
      <color rgb="FF99FFCC"/>
      <color rgb="FFFFFFCC"/>
      <color rgb="FFBAE18F"/>
      <color rgb="FFCCFF66"/>
      <color rgb="FFF98F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6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6;&#1091;&#1088;&#1085;&#1072;&#1083;_&#1050;&#1086;&#1085;&#1090;&#1088;&#1056;&#1086;&#1073;_201-202-205_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-202"/>
      <sheetName val="205"/>
      <sheetName val="Sheet3"/>
    </sheetNames>
    <sheetDataSet>
      <sheetData sheetId="0">
        <row r="4">
          <cell r="C4">
            <v>14.4</v>
          </cell>
        </row>
        <row r="6">
          <cell r="C6">
            <v>9.3714285714285719</v>
          </cell>
        </row>
        <row r="7">
          <cell r="C7">
            <v>7.6571428571428575</v>
          </cell>
        </row>
        <row r="8">
          <cell r="C8">
            <v>8.4571428571428573</v>
          </cell>
        </row>
        <row r="9">
          <cell r="C9">
            <v>7.7714285714285714</v>
          </cell>
        </row>
        <row r="10">
          <cell r="C10">
            <v>9.0285714285714285</v>
          </cell>
        </row>
        <row r="11">
          <cell r="C11">
            <v>13.6</v>
          </cell>
        </row>
        <row r="12">
          <cell r="C12">
            <v>13.942857142857143</v>
          </cell>
        </row>
        <row r="13">
          <cell r="C13">
            <v>14.514285714285714</v>
          </cell>
        </row>
        <row r="14">
          <cell r="C14">
            <v>4.6857142857142859</v>
          </cell>
        </row>
        <row r="15">
          <cell r="C15">
            <v>8.3428571428571434</v>
          </cell>
        </row>
        <row r="16">
          <cell r="C16">
            <v>13.942857142857143</v>
          </cell>
        </row>
        <row r="17">
          <cell r="C17">
            <v>13.942857142857143</v>
          </cell>
        </row>
        <row r="18">
          <cell r="C18">
            <v>9.1428571428571423</v>
          </cell>
        </row>
        <row r="19">
          <cell r="C19">
            <v>14.971428571428572</v>
          </cell>
        </row>
        <row r="20">
          <cell r="C20">
            <v>0</v>
          </cell>
        </row>
        <row r="21">
          <cell r="C21">
            <v>14.4</v>
          </cell>
        </row>
        <row r="22">
          <cell r="C22">
            <v>14.514285714285714</v>
          </cell>
        </row>
        <row r="23">
          <cell r="C23">
            <v>14.171428571428571</v>
          </cell>
        </row>
        <row r="24">
          <cell r="C24">
            <v>12.571428571428571</v>
          </cell>
        </row>
        <row r="25">
          <cell r="C25">
            <v>0</v>
          </cell>
        </row>
        <row r="26">
          <cell r="C26">
            <v>14.171428571428571</v>
          </cell>
        </row>
        <row r="28">
          <cell r="C28">
            <v>14.514285714285714</v>
          </cell>
        </row>
        <row r="29">
          <cell r="C29">
            <v>10.4</v>
          </cell>
        </row>
        <row r="30">
          <cell r="C30">
            <v>14.285714285714286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14.057142857142857</v>
          </cell>
        </row>
        <row r="34">
          <cell r="C34">
            <v>13.428571428571429</v>
          </cell>
        </row>
        <row r="35">
          <cell r="C35">
            <v>13.314285714285715</v>
          </cell>
        </row>
        <row r="36">
          <cell r="C36">
            <v>14.171428571428571</v>
          </cell>
        </row>
        <row r="37">
          <cell r="C37">
            <v>13.6</v>
          </cell>
        </row>
        <row r="38">
          <cell r="C38">
            <v>14.057142857142857</v>
          </cell>
        </row>
        <row r="40">
          <cell r="C40">
            <v>0</v>
          </cell>
        </row>
        <row r="41">
          <cell r="C41">
            <v>13.6</v>
          </cell>
        </row>
        <row r="42">
          <cell r="C42">
            <v>11.542857142857143</v>
          </cell>
        </row>
        <row r="43">
          <cell r="C43">
            <v>14.342857142857143</v>
          </cell>
        </row>
        <row r="45">
          <cell r="C45">
            <v>13.485714285714286</v>
          </cell>
        </row>
        <row r="46">
          <cell r="C46">
            <v>0</v>
          </cell>
        </row>
        <row r="47">
          <cell r="C47">
            <v>5.1428571428571432</v>
          </cell>
        </row>
        <row r="48">
          <cell r="C48">
            <v>14.857142857142858</v>
          </cell>
        </row>
        <row r="49">
          <cell r="C49">
            <v>7.2571428571428571</v>
          </cell>
        </row>
      </sheetData>
      <sheetData sheetId="1"/>
      <sheetData sheetId="2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98" Type="http://schemas.openxmlformats.org/officeDocument/2006/relationships/revisionLog" Target="revisionLog1.xml"/><Relationship Id="rId109" Type="http://schemas.openxmlformats.org/officeDocument/2006/relationships/revisionLog" Target="revisionLog12.xml"/><Relationship Id="rId104" Type="http://schemas.openxmlformats.org/officeDocument/2006/relationships/revisionLog" Target="revisionLog7.xml"/><Relationship Id="rId103" Type="http://schemas.openxmlformats.org/officeDocument/2006/relationships/revisionLog" Target="revisionLog6.xml"/><Relationship Id="rId108" Type="http://schemas.openxmlformats.org/officeDocument/2006/relationships/revisionLog" Target="revisionLog11.xml"/><Relationship Id="rId107" Type="http://schemas.openxmlformats.org/officeDocument/2006/relationships/revisionLog" Target="revisionLog10.xml"/><Relationship Id="rId111" Type="http://schemas.openxmlformats.org/officeDocument/2006/relationships/revisionLog" Target="revisionLog14.xml"/><Relationship Id="rId102" Type="http://schemas.openxmlformats.org/officeDocument/2006/relationships/revisionLog" Target="revisionLog5.xml"/><Relationship Id="rId110" Type="http://schemas.openxmlformats.org/officeDocument/2006/relationships/revisionLog" Target="revisionLog13.xml"/><Relationship Id="rId106" Type="http://schemas.openxmlformats.org/officeDocument/2006/relationships/revisionLog" Target="revisionLog9.xml"/><Relationship Id="rId99" Type="http://schemas.openxmlformats.org/officeDocument/2006/relationships/revisionLog" Target="revisionLog2.xml"/><Relationship Id="rId101" Type="http://schemas.openxmlformats.org/officeDocument/2006/relationships/revisionLog" Target="revisionLog4.xml"/><Relationship Id="rId100" Type="http://schemas.openxmlformats.org/officeDocument/2006/relationships/revisionLog" Target="revisionLog3.xml"/><Relationship Id="rId105" Type="http://schemas.openxmlformats.org/officeDocument/2006/relationships/revisionLog" Target="revisionLog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FAADBBD-2C39-49C5-829A-2A34272E3712}" diskRevisions="1" revisionId="2191" version="64">
  <header guid="{229320CE-AEBD-4ACD-B469-6670896951F6}" dateTime="2013-04-25T14:25:00" maxSheetId="11" userName="Ніколенко Світлана Григорівна" r:id="rId98" minRId="2099" maxRId="2104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F6FF1008-09BB-47D8-A019-BC54FC0BD28B}" dateTime="2013-04-29T13:39:07" maxSheetId="11" userName="Фісун Микола Тихонович" r:id="rId99" minRId="2116" maxRId="2119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5A3B1FA6-47D7-4C64-8BA1-CFE8B52F9E8D}" dateTime="2013-05-15T12:09:49" maxSheetId="11" userName="Ніколенко Світлана Григорівна" r:id="rId100" minRId="2123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0E4A5460-78BC-4098-8B96-4C09EF0D2CEC}" dateTime="2013-05-15T12:25:01" maxSheetId="11" userName="Ніколенко Світлана Григорівна" r:id="rId10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F5BB469B-D126-4711-B821-86A82EF14223}" dateTime="2013-05-16T11:00:36" maxSheetId="11" userName="Кулаковська Інесса Василівна" r:id="rId102" minRId="2130" maxRId="2140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E3BFC0DA-2D82-4ACD-90BA-F03C2BAA9620}" dateTime="2013-05-29T09:54:47" maxSheetId="11" userName="Давиденко Євген Олександрович" r:id="rId103" minRId="2151" maxRId="2154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BAB01683-E705-4903-943F-8866618C0D32}" dateTime="2013-06-03T11:54:21" maxSheetId="11" userName="Фісун Микола Тихонович" r:id="rId104" minRId="2165" maxRId="2166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4659D69D-1651-4B00-91A4-7496E2CA2FD4}" dateTime="2013-06-21T09:51:36" maxSheetId="11" userName="Ніколенко Світлана Григорівна" r:id="rId105" minRId="2170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27C03BC6-0DD8-4C9D-99E7-CEFEC06BF2F5}" dateTime="2013-06-21T14:11:44" maxSheetId="11" userName="Ніколенко Світлана Григорівна" r:id="rId106" minRId="217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F900854E-E510-43FF-BAD4-72684581E1C1}" dateTime="2013-06-21T14:12:13" maxSheetId="11" userName="Ніколенко Світлана Григорівна" r:id="rId107" minRId="2175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9562914A-88B7-490D-A45C-C56037BDFF32}" dateTime="2013-06-26T13:47:16" maxSheetId="11" userName="Ніколенко Світлана Григорівна" r:id="rId108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7D69D490-6B16-409C-A12F-91B072941712}" dateTime="2013-07-04T13:12:23" maxSheetId="11" userName="Фісун Микола Тихонович" r:id="rId109" minRId="2179" maxRId="218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31E484BA-D54B-464D-84C6-1A33F4943125}" dateTime="2013-09-04T12:39:07" maxSheetId="11" userName="Ніколенко Світлана Григорівна" r:id="rId110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7FAADBBD-2C39-49C5-829A-2A34272E3712}" dateTime="2013-09-04T16:16:00" maxSheetId="11" userName="Фісун Микола Тихонович" r:id="rId111" minRId="2185" maxRId="2188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9" sId="7">
    <oc r="AR14">
      <f>2+0+0+0</f>
    </oc>
    <nc r="AR14">
      <f>2+2+2+5</f>
    </nc>
  </rcc>
  <rcc rId="2100" sId="7" numFmtId="4">
    <oc r="AW14">
      <v>8</v>
    </oc>
    <nc r="AW14">
      <f>8</f>
    </nc>
  </rcc>
  <rcc rId="2101" sId="6">
    <nc r="O9" t="inlineStr">
      <is>
        <t>Здав 25/4/13</t>
      </is>
    </nc>
  </rcc>
  <rcc rId="2102" sId="6">
    <nc r="O7" t="inlineStr">
      <is>
        <t>Здав 25/4/13</t>
      </is>
    </nc>
  </rcc>
  <rcc rId="2103" sId="6">
    <nc r="P7" t="inlineStr">
      <is>
        <t>Ніколенко</t>
      </is>
    </nc>
  </rcc>
  <rcc rId="2104" sId="6">
    <nc r="P9" t="inlineStr">
      <is>
        <t>Ніколенко</t>
      </is>
    </nc>
  </rcc>
  <rdn rId="0" localSheetId="7" customView="1" name="Z_C5D960BD_C1A6_4228_A267_A87ADCF0AB55_.wvu.PrintArea" hidden="1" oldHidden="1">
    <oldFormula>'201_1'!$A$2:$BA$47</oldFormula>
  </rdn>
  <rdn rId="0" localSheetId="7" customView="1" name="Z_C5D960BD_C1A6_4228_A267_A87ADCF0AB55_.wvu.PrintTitles" hidden="1" oldHidden="1">
    <oldFormula>'201_1'!$A:$C</oldFormula>
  </rdn>
  <rdn rId="0" localSheetId="8" customView="1" name="Z_C5D960BD_C1A6_4228_A267_A87ADCF0AB55_.wvu.PrintArea" hidden="1" oldHidden="1">
    <oldFormula>'201_2'!$A$2:$BA$47</oldFormula>
  </rdn>
  <rdn rId="0" localSheetId="8" customView="1" name="Z_C5D960BD_C1A6_4228_A267_A87ADCF0AB55_.wvu.PrintTitles" hidden="1" oldHidden="1">
    <oldFormula>'201_2'!$A:$C</oldFormula>
  </rdn>
  <rdn rId="0" localSheetId="9" customView="1" name="Z_C5D960BD_C1A6_4228_A267_A87ADCF0AB55_.wvu.PrintArea" hidden="1" oldHidden="1">
    <oldFormula>'202_1'!$A$2:$AK$47</oldFormula>
  </rdn>
  <rdn rId="0" localSheetId="9" customView="1" name="Z_C5D960BD_C1A6_4228_A267_A87ADCF0AB55_.wvu.PrintTitles" hidden="1" oldHidden="1">
    <oldFormula>'202_1'!$A:$C</oldFormula>
  </rdn>
  <rdn rId="0" localSheetId="10" customView="1" name="Z_C5D960BD_C1A6_4228_A267_A87ADCF0AB55_.wvu.PrintArea" hidden="1" oldHidden="1">
    <oldFormula>'202_2'!$A$2:$AK$47</oldFormula>
  </rdn>
  <rdn rId="0" localSheetId="10" customView="1" name="Z_C5D960BD_C1A6_4228_A267_A87ADCF0AB55_.wvu.PrintTitles" hidden="1" oldHidden="1">
    <oldFormula>'202_2'!$A:$C</oldFormula>
  </rdn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Rows" hidden="1" oldHidden="1">
    <formula>'201_1'!$21:$22</formula>
    <oldFormula>'201_1'!$21:$22</oldFormula>
  </rdn>
  <rdn rId="0" localSheetId="9" customView="1" name="Z_C5D960BD_C1A6_4228_A267_A87ADCF0AB55_.wvu.Rows" hidden="1" oldHidden="1">
    <formula>'202_1'!$19:$21</formula>
    <oldFormula>'202_1'!$19:$21</oldFormula>
  </rdn>
  <rcv guid="{C5D960BD-C1A6-4228-A267-A87ADCF0AB55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5" sId="6">
    <oc r="O14" t="inlineStr">
      <is>
        <t>Не свій варіант!!!!</t>
      </is>
    </oc>
    <nc r="O14" t="inlineStr">
      <is>
        <t>Не свій варіант!!!!21/6/13</t>
      </is>
    </nc>
  </rcc>
  <rfmt sheetId="6" sqref="O14" start="0" length="2147483647">
    <dxf>
      <font>
        <b/>
      </font>
    </dxf>
  </rfmt>
  <rfmt sheetId="6" sqref="O14">
    <dxf>
      <fill>
        <patternFill patternType="solid">
          <bgColor rgb="FFFFC000"/>
        </patternFill>
      </fill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Rows" hidden="1" oldHidden="1">
    <formula>'201_1'!$21:$22</formula>
    <oldFormula>'201_1'!$21:$22</oldFormula>
  </rdn>
  <rdn rId="0" localSheetId="9" customView="1" name="Z_C5D960BD_C1A6_4228_A267_A87ADCF0AB55_.wvu.Rows" hidden="1" oldHidden="1">
    <formula>'202_1'!$19:$21</formula>
    <oldFormula>'202_1'!$19:$21</oldFormula>
  </rdn>
  <rcv guid="{C5D960BD-C1A6-4228-A267-A87ADCF0AB55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9" sId="7" numFmtId="4">
    <oc r="AF19">
      <f>IF(AE19=0,"",VLOOKUP(AE19,Підс,3,FALSE))</f>
    </oc>
    <nc r="AF19">
      <v>8</v>
    </nc>
  </rcc>
  <rcc rId="2180" sId="7" numFmtId="4">
    <oc r="V19">
      <f>IF(U19=0,"",VLOOKUP(U19,Підс,2,FALSE))</f>
    </oc>
    <nc r="V19">
      <v>5</v>
    </nc>
  </rcc>
  <rfmt sheetId="6" sqref="P14" start="0" length="2147483647">
    <dxf>
      <font>
        <color rgb="FFFF0000"/>
      </font>
    </dxf>
  </rfmt>
  <rcc rId="2181" sId="6">
    <nc r="P14" t="inlineStr">
      <is>
        <t>доздав 4.07.13 Фісун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Rows" hidden="1" oldHidden="1">
    <formula>'201_1'!$21:$22</formula>
    <oldFormula>'201_1'!$21:$22</oldFormula>
  </rdn>
  <rdn rId="0" localSheetId="9" customView="1" name="Z_C5D960BD_C1A6_4228_A267_A87ADCF0AB55_.wvu.Rows" hidden="1" oldHidden="1">
    <formula>'202_1'!$19:$21</formula>
    <oldFormula>'202_1'!$19:$21</oldFormula>
  </rdn>
  <rcv guid="{C5D960BD-C1A6-4228-A267-A87ADCF0AB55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5" sId="8" numFmtId="4">
    <oc r="F19">
      <f>SUM(D19:E19)</f>
    </oc>
    <nc r="F19">
      <v>45</v>
    </nc>
  </rcc>
  <rcc rId="2186" sId="6">
    <nc r="H26">
      <v>5</v>
    </nc>
  </rcc>
  <rcc rId="2187" sId="6">
    <nc r="I26">
      <v>5</v>
    </nc>
  </rcc>
  <rcc rId="2188" sId="6">
    <nc r="N26" t="inlineStr">
      <is>
        <t>Здала 4.09.13</t>
      </is>
    </nc>
  </rcc>
  <rcv guid="{C2F30B35-D639-4BB4-A50F-41AB6A913442}" action="delete"/>
  <rdn rId="0" localSheetId="6" customView="1" name="Z_C2F30B35_D639_4BB4_A50F_41AB6A913442_.wvu.FilterData" hidden="1" oldHidden="1">
    <formula>Підсумки!$A$3:$N$52</formula>
    <oldFormula>Підсумки!$A$3:$N$52</oldFormula>
  </rdn>
  <rdn rId="0" localSheetId="7" customView="1" name="Z_C2F30B35_D639_4BB4_A50F_41AB6A913442_.wvu.Rows" hidden="1" oldHidden="1">
    <formula>'201_1'!$21:$22</formula>
    <oldFormula>'201_1'!$21:$22</oldFormula>
  </rdn>
  <rdn rId="0" localSheetId="9" customView="1" name="Z_C2F30B35_D639_4BB4_A50F_41AB6A913442_.wvu.Rows" hidden="1" oldHidden="1">
    <formula>'202_1'!$19:$21</formula>
    <oldFormula>'202_1'!$19:$21</oldFormula>
  </rdn>
  <rcv guid="{C2F30B35-D639-4BB4-A50F-41AB6A91344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6" sId="6">
    <nc r="O11" t="inlineStr">
      <is>
        <t>Здала 29.04.13</t>
      </is>
    </nc>
  </rcc>
  <rcc rId="2117" sId="6">
    <nc r="P11" t="inlineStr">
      <is>
        <t>Фісун</t>
      </is>
    </nc>
  </rcc>
  <rcc rId="2118" sId="7" numFmtId="4">
    <nc r="Y16">
      <v>1</v>
    </nc>
  </rcc>
  <rcc rId="2119" sId="7" numFmtId="4">
    <nc r="AW16">
      <v>11</v>
    </nc>
  </rcc>
  <rdn rId="0" localSheetId="6" customView="1" name="Z_C2F30B35_D639_4BB4_A50F_41AB6A913442_.wvu.FilterData" hidden="1" oldHidden="1">
    <formula>Підсумки!$A$3:$N$52</formula>
  </rdn>
  <rdn rId="0" localSheetId="7" customView="1" name="Z_C2F30B35_D639_4BB4_A50F_41AB6A913442_.wvu.Rows" hidden="1" oldHidden="1">
    <formula>'201_1'!$21:$22</formula>
  </rdn>
  <rdn rId="0" localSheetId="9" customView="1" name="Z_C2F30B35_D639_4BB4_A50F_41AB6A913442_.wvu.Rows" hidden="1" oldHidden="1">
    <formula>'202_1'!$19:$21</formula>
  </rdn>
  <rcv guid="{C2F30B35-D639-4BB4-A50F-41AB6A91344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3" sId="9" numFmtId="4">
    <nc r="AR9">
      <f>6</f>
    </nc>
  </rcc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Rows" hidden="1" oldHidden="1">
    <formula>'201_1'!$21:$22</formula>
    <oldFormula>'201_1'!$21:$22</oldFormula>
  </rdn>
  <rdn rId="0" localSheetId="9" customView="1" name="Z_C5D960BD_C1A6_4228_A267_A87ADCF0AB55_.wvu.Rows" hidden="1" oldHidden="1">
    <formula>'202_1'!$19:$21</formula>
    <oldFormula>'202_1'!$19:$21</oldFormula>
  </rdn>
  <rcv guid="{C5D960BD-C1A6-4228-A267-A87ADCF0AB55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Rows" hidden="1" oldHidden="1">
    <formula>'201_1'!$21:$22</formula>
    <oldFormula>'201_1'!$21:$22</oldFormula>
  </rdn>
  <rdn rId="0" localSheetId="9" customView="1" name="Z_C5D960BD_C1A6_4228_A267_A87ADCF0AB55_.wvu.Rows" hidden="1" oldHidden="1">
    <formula>'202_1'!$19:$21</formula>
    <oldFormula>'202_1'!$19:$21</oldFormula>
  </rdn>
  <rcv guid="{C5D960BD-C1A6-4228-A267-A87ADCF0AB55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0" sId="8" numFmtId="4">
    <nc r="P35">
      <v>1</v>
    </nc>
  </rcc>
  <rcc rId="2131" sId="8" numFmtId="4">
    <nc r="P36">
      <v>1</v>
    </nc>
  </rcc>
  <rcc rId="2132" sId="8" numFmtId="4">
    <oc r="P37">
      <v>0.5</v>
    </oc>
    <nc r="P37">
      <v>1</v>
    </nc>
  </rcc>
  <rcc rId="2133" sId="8" numFmtId="4">
    <oc r="P39">
      <v>0.5</v>
    </oc>
    <nc r="P39">
      <v>1</v>
    </nc>
  </rcc>
  <rcc rId="2134" sId="8" numFmtId="4">
    <nc r="P40">
      <v>1</v>
    </nc>
  </rcc>
  <rcc rId="2135" sId="8" numFmtId="4">
    <oc r="P45">
      <v>0.5</v>
    </oc>
    <nc r="P45">
      <v>2</v>
    </nc>
  </rcc>
  <rcc rId="2136" sId="8" numFmtId="4">
    <nc r="P46">
      <v>2</v>
    </nc>
  </rcc>
  <rcc rId="2137" sId="8" numFmtId="4">
    <oc r="P38">
      <v>1</v>
    </oc>
    <nc r="P38">
      <v>2</v>
    </nc>
  </rcc>
  <rfmt sheetId="8" sqref="P34:P46">
    <dxf>
      <fill>
        <patternFill patternType="solid">
          <bgColor theme="0" tint="-0.14999847407452621"/>
        </patternFill>
      </fill>
    </dxf>
  </rfmt>
  <rcc rId="2138" sId="8">
    <nc r="P30" t="inlineStr">
      <is>
        <t>сдано 16.05.13</t>
      </is>
    </nc>
  </rcc>
  <rcc rId="2139" sId="8" numFmtId="4">
    <oc r="P43">
      <v>3</v>
    </oc>
    <nc r="P43">
      <v>4</v>
    </nc>
  </rcc>
  <rcc rId="2140" sId="8" numFmtId="4">
    <nc r="O10">
      <v>3</v>
    </nc>
  </rcc>
  <rcv guid="{134EDDCA-7309-47EE-BAAB-632C7B2A96A3}" action="delete"/>
  <rdn rId="0" localSheetId="6" customView="1" name="Z_134EDDCA_7309_47EE_BAAB_632C7B2A96A3_.wvu.FilterData" hidden="1" oldHidden="1">
    <formula>Підсумки!$A$3:$N$52</formula>
    <oldFormula>Підсумки!$A$3:$N$52</oldFormula>
  </rdn>
  <rdn rId="0" localSheetId="7" customView="1" name="Z_134EDDCA_7309_47EE_BAAB_632C7B2A96A3_.wvu.PrintArea" hidden="1" oldHidden="1">
    <formula>'201_1'!$A$2:$BA$47</formula>
    <oldFormula>'201_1'!$A$2:$BA$47</oldFormula>
  </rdn>
  <rdn rId="0" localSheetId="7" customView="1" name="Z_134EDDCA_7309_47EE_BAAB_632C7B2A96A3_.wvu.PrintTitles" hidden="1" oldHidden="1">
    <formula>'201_1'!$A:$C</formula>
    <oldFormula>'201_1'!$A:$C</oldFormula>
  </rdn>
  <rdn rId="0" localSheetId="8" customView="1" name="Z_134EDDCA_7309_47EE_BAAB_632C7B2A96A3_.wvu.PrintArea" hidden="1" oldHidden="1">
    <formula>'201_2'!$A$2:$BA$47</formula>
    <oldFormula>'201_2'!$A$2:$BA$47</oldFormula>
  </rdn>
  <rdn rId="0" localSheetId="8" customView="1" name="Z_134EDDCA_7309_47EE_BAAB_632C7B2A96A3_.wvu.PrintTitles" hidden="1" oldHidden="1">
    <formula>'201_2'!$A:$C</formula>
    <oldFormula>'201_2'!$A:$C</oldFormula>
  </rdn>
  <rdn rId="0" localSheetId="9" customView="1" name="Z_134EDDCA_7309_47EE_BAAB_632C7B2A96A3_.wvu.PrintArea" hidden="1" oldHidden="1">
    <formula>'202_1'!$A$2:$AK$47</formula>
    <oldFormula>'202_1'!$A$2:$AK$47</oldFormula>
  </rdn>
  <rdn rId="0" localSheetId="9" customView="1" name="Z_134EDDCA_7309_47EE_BAAB_632C7B2A96A3_.wvu.PrintTitles" hidden="1" oldHidden="1">
    <formula>'202_1'!$A:$C</formula>
    <oldFormula>'202_1'!$A:$C</oldFormula>
  </rdn>
  <rdn rId="0" localSheetId="9" customView="1" name="Z_134EDDCA_7309_47EE_BAAB_632C7B2A96A3_.wvu.Rows" hidden="1" oldHidden="1">
    <formula>'202_1'!$19:$21</formula>
    <oldFormula>'202_1'!$19:$21</oldFormula>
  </rdn>
  <rdn rId="0" localSheetId="10" customView="1" name="Z_134EDDCA_7309_47EE_BAAB_632C7B2A96A3_.wvu.PrintArea" hidden="1" oldHidden="1">
    <formula>'202_2'!$A$2:$AK$47</formula>
    <oldFormula>'202_2'!$A$2:$AK$47</oldFormula>
  </rdn>
  <rdn rId="0" localSheetId="10" customView="1" name="Z_134EDDCA_7309_47EE_BAAB_632C7B2A96A3_.wvu.PrintTitles" hidden="1" oldHidden="1">
    <formula>'202_2'!$A:$C</formula>
    <oldFormula>'202_2'!$A:$C</oldFormula>
  </rdn>
  <rcv guid="{134EDDCA-7309-47EE-BAAB-632C7B2A96A3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1" sId="10" numFmtId="4">
    <nc r="AR11">
      <v>10</v>
    </nc>
  </rcc>
  <rcc rId="2152" sId="10" numFmtId="4">
    <nc r="AW11">
      <v>14</v>
    </nc>
  </rcc>
  <rcc rId="2153" sId="10" numFmtId="4">
    <nc r="AM11">
      <v>9</v>
    </nc>
  </rcc>
  <rcc rId="2154" sId="10" numFmtId="4">
    <oc r="Y11">
      <v>1</v>
    </oc>
    <nc r="Y11">
      <v>2</v>
    </nc>
  </rcc>
  <rcv guid="{6C8D603E-9A1B-49F4-AEFE-06707C7BCD53}" action="delete"/>
  <rdn rId="0" localSheetId="6" customView="1" name="Z_6C8D603E_9A1B_49F4_AEFE_06707C7BCD53_.wvu.FilterData" hidden="1" oldHidden="1">
    <formula>Підсумки!$A$3:$N$52</formula>
    <oldFormula>Підсумки!$A$3:$N$52</oldFormula>
  </rdn>
  <rdn rId="0" localSheetId="7" customView="1" name="Z_6C8D603E_9A1B_49F4_AEFE_06707C7BCD53_.wvu.PrintArea" hidden="1" oldHidden="1">
    <formula>'201_1'!$A$2:$BA$47</formula>
    <oldFormula>'201_1'!$A$2:$BA$47</oldFormula>
  </rdn>
  <rdn rId="0" localSheetId="7" customView="1" name="Z_6C8D603E_9A1B_49F4_AEFE_06707C7BCD53_.wvu.PrintTitles" hidden="1" oldHidden="1">
    <formula>'201_1'!$A:$C</formula>
    <oldFormula>'201_1'!$A:$C</oldFormula>
  </rdn>
  <rdn rId="0" localSheetId="8" customView="1" name="Z_6C8D603E_9A1B_49F4_AEFE_06707C7BCD53_.wvu.PrintArea" hidden="1" oldHidden="1">
    <formula>'201_2'!$A$2:$BA$47</formula>
    <oldFormula>'201_2'!$A$2:$BA$47</oldFormula>
  </rdn>
  <rdn rId="0" localSheetId="8" customView="1" name="Z_6C8D603E_9A1B_49F4_AEFE_06707C7BCD53_.wvu.PrintTitles" hidden="1" oldHidden="1">
    <formula>'201_2'!$A:$C</formula>
    <oldFormula>'201_2'!$A:$C</oldFormula>
  </rdn>
  <rdn rId="0" localSheetId="9" customView="1" name="Z_6C8D603E_9A1B_49F4_AEFE_06707C7BCD53_.wvu.PrintArea" hidden="1" oldHidden="1">
    <formula>'202_1'!$A$2:$AK$47</formula>
    <oldFormula>'202_1'!$A$2:$AK$47</oldFormula>
  </rdn>
  <rdn rId="0" localSheetId="9" customView="1" name="Z_6C8D603E_9A1B_49F4_AEFE_06707C7BCD53_.wvu.PrintTitles" hidden="1" oldHidden="1">
    <formula>'202_1'!$A:$C</formula>
    <oldFormula>'202_1'!$A:$C</oldFormula>
  </rdn>
  <rdn rId="0" localSheetId="9" customView="1" name="Z_6C8D603E_9A1B_49F4_AEFE_06707C7BCD53_.wvu.Rows" hidden="1" oldHidden="1">
    <formula>'202_1'!$19:$21</formula>
    <oldFormula>'202_1'!$19:$21</oldFormula>
  </rdn>
  <rdn rId="0" localSheetId="10" customView="1" name="Z_6C8D603E_9A1B_49F4_AEFE_06707C7BCD53_.wvu.PrintArea" hidden="1" oldHidden="1">
    <formula>'202_2'!$A$2:$AK$47</formula>
    <oldFormula>'202_2'!$A$2:$AK$47</oldFormula>
  </rdn>
  <rdn rId="0" localSheetId="10" customView="1" name="Z_6C8D603E_9A1B_49F4_AEFE_06707C7BCD53_.wvu.PrintTitles" hidden="1" oldHidden="1">
    <formula>'202_2'!$A:$C</formula>
    <oldFormula>'202_2'!$A:$C</oldFormula>
  </rdn>
  <rcv guid="{6C8D603E-9A1B-49F4-AEFE-06707C7BCD53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5" sId="6">
    <nc r="O42" t="inlineStr">
      <is>
        <t>Фісун 03.06.13</t>
      </is>
    </nc>
  </rcc>
  <rcc rId="2166" sId="6">
    <nc r="O29" t="inlineStr">
      <is>
        <t>Фісун 03.06.13</t>
      </is>
    </nc>
  </rcc>
  <rcv guid="{C2F30B35-D639-4BB4-A50F-41AB6A913442}" action="delete"/>
  <rdn rId="0" localSheetId="6" customView="1" name="Z_C2F30B35_D639_4BB4_A50F_41AB6A913442_.wvu.FilterData" hidden="1" oldHidden="1">
    <formula>Підсумки!$A$3:$N$52</formula>
    <oldFormula>Підсумки!$A$3:$N$52</oldFormula>
  </rdn>
  <rdn rId="0" localSheetId="7" customView="1" name="Z_C2F30B35_D639_4BB4_A50F_41AB6A913442_.wvu.Rows" hidden="1" oldHidden="1">
    <formula>'201_1'!$21:$22</formula>
    <oldFormula>'201_1'!$21:$22</oldFormula>
  </rdn>
  <rdn rId="0" localSheetId="9" customView="1" name="Z_C2F30B35_D639_4BB4_A50F_41AB6A913442_.wvu.Rows" hidden="1" oldHidden="1">
    <formula>'202_1'!$19:$21</formula>
    <oldFormula>'202_1'!$19:$21</oldFormula>
  </rdn>
  <rcv guid="{C2F30B35-D639-4BB4-A50F-41AB6A91344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0" sId="7" numFmtId="4">
    <oc r="Y19">
      <v>1</v>
    </oc>
    <nc r="Y19">
      <v>3</v>
    </nc>
  </rcc>
  <rfmt sheetId="7" sqref="Y19">
    <dxf>
      <fill>
        <patternFill patternType="solid">
          <bgColor rgb="FFFFFF00"/>
        </patternFill>
      </fill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1" sId="6">
    <nc r="O14" t="inlineStr">
      <is>
        <t>Не свій варіант!!!!</t>
      </is>
    </nc>
  </rcc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Rows" hidden="1" oldHidden="1">
    <formula>'201_1'!$21:$22</formula>
    <oldFormula>'201_1'!$21:$22</oldFormula>
  </rdn>
  <rdn rId="0" localSheetId="9" customView="1" name="Z_C5D960BD_C1A6_4228_A267_A87ADCF0AB55_.wvu.Rows" hidden="1" oldHidden="1">
    <formula>'202_1'!$19:$21</formula>
    <oldFormula>'202_1'!$19:$21</oldFormula>
  </rdn>
  <rcv guid="{C5D960BD-C1A6-4228-A267-A87ADCF0AB5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229320CE-AEBD-4ACD-B469-6670896951F6}" name="Ніколенко Світлана Григорівна" id="-655287444" dateTime="2013-04-25T14:16:5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4.bin"/><Relationship Id="rId13" Type="http://schemas.openxmlformats.org/officeDocument/2006/relationships/printerSettings" Target="../printerSettings/printerSettings289.bin"/><Relationship Id="rId18" Type="http://schemas.openxmlformats.org/officeDocument/2006/relationships/printerSettings" Target="../printerSettings/printerSettings294.bin"/><Relationship Id="rId26" Type="http://schemas.openxmlformats.org/officeDocument/2006/relationships/printerSettings" Target="../printerSettings/printerSettings302.bin"/><Relationship Id="rId3" Type="http://schemas.openxmlformats.org/officeDocument/2006/relationships/printerSettings" Target="../printerSettings/printerSettings279.bin"/><Relationship Id="rId21" Type="http://schemas.openxmlformats.org/officeDocument/2006/relationships/printerSettings" Target="../printerSettings/printerSettings297.bin"/><Relationship Id="rId34" Type="http://schemas.openxmlformats.org/officeDocument/2006/relationships/printerSettings" Target="../printerSettings/printerSettings310.bin"/><Relationship Id="rId7" Type="http://schemas.openxmlformats.org/officeDocument/2006/relationships/printerSettings" Target="../printerSettings/printerSettings283.bin"/><Relationship Id="rId12" Type="http://schemas.openxmlformats.org/officeDocument/2006/relationships/printerSettings" Target="../printerSettings/printerSettings288.bin"/><Relationship Id="rId17" Type="http://schemas.openxmlformats.org/officeDocument/2006/relationships/printerSettings" Target="../printerSettings/printerSettings293.bin"/><Relationship Id="rId25" Type="http://schemas.openxmlformats.org/officeDocument/2006/relationships/printerSettings" Target="../printerSettings/printerSettings301.bin"/><Relationship Id="rId33" Type="http://schemas.openxmlformats.org/officeDocument/2006/relationships/printerSettings" Target="../printerSettings/printerSettings309.bin"/><Relationship Id="rId2" Type="http://schemas.openxmlformats.org/officeDocument/2006/relationships/printerSettings" Target="../printerSettings/printerSettings278.bin"/><Relationship Id="rId16" Type="http://schemas.openxmlformats.org/officeDocument/2006/relationships/printerSettings" Target="../printerSettings/printerSettings292.bin"/><Relationship Id="rId20" Type="http://schemas.openxmlformats.org/officeDocument/2006/relationships/printerSettings" Target="../printerSettings/printerSettings296.bin"/><Relationship Id="rId29" Type="http://schemas.openxmlformats.org/officeDocument/2006/relationships/printerSettings" Target="../printerSettings/printerSettings305.bin"/><Relationship Id="rId1" Type="http://schemas.openxmlformats.org/officeDocument/2006/relationships/printerSettings" Target="../printerSettings/printerSettings277.bin"/><Relationship Id="rId6" Type="http://schemas.openxmlformats.org/officeDocument/2006/relationships/printerSettings" Target="../printerSettings/printerSettings282.bin"/><Relationship Id="rId11" Type="http://schemas.openxmlformats.org/officeDocument/2006/relationships/printerSettings" Target="../printerSettings/printerSettings287.bin"/><Relationship Id="rId24" Type="http://schemas.openxmlformats.org/officeDocument/2006/relationships/printerSettings" Target="../printerSettings/printerSettings300.bin"/><Relationship Id="rId32" Type="http://schemas.openxmlformats.org/officeDocument/2006/relationships/printerSettings" Target="../printerSettings/printerSettings308.bin"/><Relationship Id="rId5" Type="http://schemas.openxmlformats.org/officeDocument/2006/relationships/printerSettings" Target="../printerSettings/printerSettings281.bin"/><Relationship Id="rId15" Type="http://schemas.openxmlformats.org/officeDocument/2006/relationships/printerSettings" Target="../printerSettings/printerSettings291.bin"/><Relationship Id="rId23" Type="http://schemas.openxmlformats.org/officeDocument/2006/relationships/printerSettings" Target="../printerSettings/printerSettings299.bin"/><Relationship Id="rId28" Type="http://schemas.openxmlformats.org/officeDocument/2006/relationships/printerSettings" Target="../printerSettings/printerSettings304.bin"/><Relationship Id="rId10" Type="http://schemas.openxmlformats.org/officeDocument/2006/relationships/printerSettings" Target="../printerSettings/printerSettings286.bin"/><Relationship Id="rId19" Type="http://schemas.openxmlformats.org/officeDocument/2006/relationships/printerSettings" Target="../printerSettings/printerSettings295.bin"/><Relationship Id="rId31" Type="http://schemas.openxmlformats.org/officeDocument/2006/relationships/printerSettings" Target="../printerSettings/printerSettings307.bin"/><Relationship Id="rId4" Type="http://schemas.openxmlformats.org/officeDocument/2006/relationships/printerSettings" Target="../printerSettings/printerSettings280.bin"/><Relationship Id="rId9" Type="http://schemas.openxmlformats.org/officeDocument/2006/relationships/printerSettings" Target="../printerSettings/printerSettings285.bin"/><Relationship Id="rId14" Type="http://schemas.openxmlformats.org/officeDocument/2006/relationships/printerSettings" Target="../printerSettings/printerSettings290.bin"/><Relationship Id="rId22" Type="http://schemas.openxmlformats.org/officeDocument/2006/relationships/printerSettings" Target="../printerSettings/printerSettings298.bin"/><Relationship Id="rId27" Type="http://schemas.openxmlformats.org/officeDocument/2006/relationships/printerSettings" Target="../printerSettings/printerSettings303.bin"/><Relationship Id="rId30" Type="http://schemas.openxmlformats.org/officeDocument/2006/relationships/printerSettings" Target="../printerSettings/printerSettings30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8.bin"/><Relationship Id="rId13" Type="http://schemas.openxmlformats.org/officeDocument/2006/relationships/printerSettings" Target="../printerSettings/printerSettings43.bin"/><Relationship Id="rId18" Type="http://schemas.openxmlformats.org/officeDocument/2006/relationships/printerSettings" Target="../printerSettings/printerSettings48.bin"/><Relationship Id="rId26" Type="http://schemas.openxmlformats.org/officeDocument/2006/relationships/printerSettings" Target="../printerSettings/printerSettings56.bin"/><Relationship Id="rId39" Type="http://schemas.openxmlformats.org/officeDocument/2006/relationships/printerSettings" Target="../printerSettings/printerSettings69.bin"/><Relationship Id="rId3" Type="http://schemas.openxmlformats.org/officeDocument/2006/relationships/printerSettings" Target="../printerSettings/printerSettings33.bin"/><Relationship Id="rId21" Type="http://schemas.openxmlformats.org/officeDocument/2006/relationships/printerSettings" Target="../printerSettings/printerSettings51.bin"/><Relationship Id="rId34" Type="http://schemas.openxmlformats.org/officeDocument/2006/relationships/printerSettings" Target="../printerSettings/printerSettings64.bin"/><Relationship Id="rId7" Type="http://schemas.openxmlformats.org/officeDocument/2006/relationships/printerSettings" Target="../printerSettings/printerSettings37.bin"/><Relationship Id="rId12" Type="http://schemas.openxmlformats.org/officeDocument/2006/relationships/printerSettings" Target="../printerSettings/printerSettings42.bin"/><Relationship Id="rId17" Type="http://schemas.openxmlformats.org/officeDocument/2006/relationships/printerSettings" Target="../printerSettings/printerSettings47.bin"/><Relationship Id="rId25" Type="http://schemas.openxmlformats.org/officeDocument/2006/relationships/printerSettings" Target="../printerSettings/printerSettings55.bin"/><Relationship Id="rId33" Type="http://schemas.openxmlformats.org/officeDocument/2006/relationships/printerSettings" Target="../printerSettings/printerSettings63.bin"/><Relationship Id="rId38" Type="http://schemas.openxmlformats.org/officeDocument/2006/relationships/printerSettings" Target="../printerSettings/printerSettings68.bin"/><Relationship Id="rId2" Type="http://schemas.openxmlformats.org/officeDocument/2006/relationships/printerSettings" Target="../printerSettings/printerSettings32.bin"/><Relationship Id="rId16" Type="http://schemas.openxmlformats.org/officeDocument/2006/relationships/printerSettings" Target="../printerSettings/printerSettings46.bin"/><Relationship Id="rId20" Type="http://schemas.openxmlformats.org/officeDocument/2006/relationships/printerSettings" Target="../printerSettings/printerSettings50.bin"/><Relationship Id="rId29" Type="http://schemas.openxmlformats.org/officeDocument/2006/relationships/printerSettings" Target="../printerSettings/printerSettings59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6.bin"/><Relationship Id="rId11" Type="http://schemas.openxmlformats.org/officeDocument/2006/relationships/printerSettings" Target="../printerSettings/printerSettings41.bin"/><Relationship Id="rId24" Type="http://schemas.openxmlformats.org/officeDocument/2006/relationships/printerSettings" Target="../printerSettings/printerSettings54.bin"/><Relationship Id="rId32" Type="http://schemas.openxmlformats.org/officeDocument/2006/relationships/printerSettings" Target="../printerSettings/printerSettings62.bin"/><Relationship Id="rId37" Type="http://schemas.openxmlformats.org/officeDocument/2006/relationships/printerSettings" Target="../printerSettings/printerSettings67.bin"/><Relationship Id="rId40" Type="http://schemas.openxmlformats.org/officeDocument/2006/relationships/printerSettings" Target="../printerSettings/printerSettings70.bin"/><Relationship Id="rId5" Type="http://schemas.openxmlformats.org/officeDocument/2006/relationships/printerSettings" Target="../printerSettings/printerSettings35.bin"/><Relationship Id="rId15" Type="http://schemas.openxmlformats.org/officeDocument/2006/relationships/printerSettings" Target="../printerSettings/printerSettings45.bin"/><Relationship Id="rId23" Type="http://schemas.openxmlformats.org/officeDocument/2006/relationships/printerSettings" Target="../printerSettings/printerSettings53.bin"/><Relationship Id="rId28" Type="http://schemas.openxmlformats.org/officeDocument/2006/relationships/printerSettings" Target="../printerSettings/printerSettings58.bin"/><Relationship Id="rId36" Type="http://schemas.openxmlformats.org/officeDocument/2006/relationships/printerSettings" Target="../printerSettings/printerSettings66.bin"/><Relationship Id="rId10" Type="http://schemas.openxmlformats.org/officeDocument/2006/relationships/printerSettings" Target="../printerSettings/printerSettings40.bin"/><Relationship Id="rId19" Type="http://schemas.openxmlformats.org/officeDocument/2006/relationships/printerSettings" Target="../printerSettings/printerSettings49.bin"/><Relationship Id="rId31" Type="http://schemas.openxmlformats.org/officeDocument/2006/relationships/printerSettings" Target="../printerSettings/printerSettings61.bin"/><Relationship Id="rId4" Type="http://schemas.openxmlformats.org/officeDocument/2006/relationships/printerSettings" Target="../printerSettings/printerSettings34.bin"/><Relationship Id="rId9" Type="http://schemas.openxmlformats.org/officeDocument/2006/relationships/printerSettings" Target="../printerSettings/printerSettings39.bin"/><Relationship Id="rId14" Type="http://schemas.openxmlformats.org/officeDocument/2006/relationships/printerSettings" Target="../printerSettings/printerSettings44.bin"/><Relationship Id="rId22" Type="http://schemas.openxmlformats.org/officeDocument/2006/relationships/printerSettings" Target="../printerSettings/printerSettings52.bin"/><Relationship Id="rId27" Type="http://schemas.openxmlformats.org/officeDocument/2006/relationships/printerSettings" Target="../printerSettings/printerSettings57.bin"/><Relationship Id="rId30" Type="http://schemas.openxmlformats.org/officeDocument/2006/relationships/printerSettings" Target="../printerSettings/printerSettings60.bin"/><Relationship Id="rId35" Type="http://schemas.openxmlformats.org/officeDocument/2006/relationships/printerSettings" Target="../printerSettings/printerSettings6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3.bin"/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1.bin"/><Relationship Id="rId3" Type="http://schemas.openxmlformats.org/officeDocument/2006/relationships/printerSettings" Target="../printerSettings/printerSettings76.bin"/><Relationship Id="rId7" Type="http://schemas.openxmlformats.org/officeDocument/2006/relationships/printerSettings" Target="../printerSettings/printerSettings80.bin"/><Relationship Id="rId2" Type="http://schemas.openxmlformats.org/officeDocument/2006/relationships/printerSettings" Target="../printerSettings/printerSettings75.bin"/><Relationship Id="rId1" Type="http://schemas.openxmlformats.org/officeDocument/2006/relationships/printerSettings" Target="../printerSettings/printerSettings74.bin"/><Relationship Id="rId6" Type="http://schemas.openxmlformats.org/officeDocument/2006/relationships/printerSettings" Target="../printerSettings/printerSettings79.bin"/><Relationship Id="rId11" Type="http://schemas.openxmlformats.org/officeDocument/2006/relationships/printerSettings" Target="../printerSettings/printerSettings84.bin"/><Relationship Id="rId5" Type="http://schemas.openxmlformats.org/officeDocument/2006/relationships/printerSettings" Target="../printerSettings/printerSettings78.bin"/><Relationship Id="rId10" Type="http://schemas.openxmlformats.org/officeDocument/2006/relationships/printerSettings" Target="../printerSettings/printerSettings83.bin"/><Relationship Id="rId4" Type="http://schemas.openxmlformats.org/officeDocument/2006/relationships/printerSettings" Target="../printerSettings/printerSettings77.bin"/><Relationship Id="rId9" Type="http://schemas.openxmlformats.org/officeDocument/2006/relationships/printerSettings" Target="../printerSettings/printerSettings82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97.bin"/><Relationship Id="rId18" Type="http://schemas.openxmlformats.org/officeDocument/2006/relationships/printerSettings" Target="../printerSettings/printerSettings102.bin"/><Relationship Id="rId26" Type="http://schemas.openxmlformats.org/officeDocument/2006/relationships/printerSettings" Target="../printerSettings/printerSettings110.bin"/><Relationship Id="rId39" Type="http://schemas.openxmlformats.org/officeDocument/2006/relationships/printerSettings" Target="../printerSettings/printerSettings123.bin"/><Relationship Id="rId3" Type="http://schemas.openxmlformats.org/officeDocument/2006/relationships/printerSettings" Target="../printerSettings/printerSettings87.bin"/><Relationship Id="rId21" Type="http://schemas.openxmlformats.org/officeDocument/2006/relationships/printerSettings" Target="../printerSettings/printerSettings105.bin"/><Relationship Id="rId34" Type="http://schemas.openxmlformats.org/officeDocument/2006/relationships/printerSettings" Target="../printerSettings/printerSettings118.bin"/><Relationship Id="rId42" Type="http://schemas.openxmlformats.org/officeDocument/2006/relationships/printerSettings" Target="../printerSettings/printerSettings126.bin"/><Relationship Id="rId47" Type="http://schemas.openxmlformats.org/officeDocument/2006/relationships/printerSettings" Target="../printerSettings/printerSettings131.bin"/><Relationship Id="rId7" Type="http://schemas.openxmlformats.org/officeDocument/2006/relationships/printerSettings" Target="../printerSettings/printerSettings91.bin"/><Relationship Id="rId12" Type="http://schemas.openxmlformats.org/officeDocument/2006/relationships/printerSettings" Target="../printerSettings/printerSettings96.bin"/><Relationship Id="rId17" Type="http://schemas.openxmlformats.org/officeDocument/2006/relationships/printerSettings" Target="../printerSettings/printerSettings101.bin"/><Relationship Id="rId25" Type="http://schemas.openxmlformats.org/officeDocument/2006/relationships/printerSettings" Target="../printerSettings/printerSettings109.bin"/><Relationship Id="rId33" Type="http://schemas.openxmlformats.org/officeDocument/2006/relationships/printerSettings" Target="../printerSettings/printerSettings117.bin"/><Relationship Id="rId38" Type="http://schemas.openxmlformats.org/officeDocument/2006/relationships/printerSettings" Target="../printerSettings/printerSettings122.bin"/><Relationship Id="rId46" Type="http://schemas.openxmlformats.org/officeDocument/2006/relationships/printerSettings" Target="../printerSettings/printerSettings130.bin"/><Relationship Id="rId2" Type="http://schemas.openxmlformats.org/officeDocument/2006/relationships/printerSettings" Target="../printerSettings/printerSettings86.bin"/><Relationship Id="rId16" Type="http://schemas.openxmlformats.org/officeDocument/2006/relationships/printerSettings" Target="../printerSettings/printerSettings100.bin"/><Relationship Id="rId20" Type="http://schemas.openxmlformats.org/officeDocument/2006/relationships/printerSettings" Target="../printerSettings/printerSettings104.bin"/><Relationship Id="rId29" Type="http://schemas.openxmlformats.org/officeDocument/2006/relationships/printerSettings" Target="../printerSettings/printerSettings113.bin"/><Relationship Id="rId41" Type="http://schemas.openxmlformats.org/officeDocument/2006/relationships/printerSettings" Target="../printerSettings/printerSettings125.bin"/><Relationship Id="rId1" Type="http://schemas.openxmlformats.org/officeDocument/2006/relationships/printerSettings" Target="../printerSettings/printerSettings85.bin"/><Relationship Id="rId6" Type="http://schemas.openxmlformats.org/officeDocument/2006/relationships/printerSettings" Target="../printerSettings/printerSettings90.bin"/><Relationship Id="rId11" Type="http://schemas.openxmlformats.org/officeDocument/2006/relationships/printerSettings" Target="../printerSettings/printerSettings95.bin"/><Relationship Id="rId24" Type="http://schemas.openxmlformats.org/officeDocument/2006/relationships/printerSettings" Target="../printerSettings/printerSettings108.bin"/><Relationship Id="rId32" Type="http://schemas.openxmlformats.org/officeDocument/2006/relationships/printerSettings" Target="../printerSettings/printerSettings116.bin"/><Relationship Id="rId37" Type="http://schemas.openxmlformats.org/officeDocument/2006/relationships/printerSettings" Target="../printerSettings/printerSettings121.bin"/><Relationship Id="rId40" Type="http://schemas.openxmlformats.org/officeDocument/2006/relationships/printerSettings" Target="../printerSettings/printerSettings124.bin"/><Relationship Id="rId45" Type="http://schemas.openxmlformats.org/officeDocument/2006/relationships/printerSettings" Target="../printerSettings/printerSettings129.bin"/><Relationship Id="rId5" Type="http://schemas.openxmlformats.org/officeDocument/2006/relationships/printerSettings" Target="../printerSettings/printerSettings89.bin"/><Relationship Id="rId15" Type="http://schemas.openxmlformats.org/officeDocument/2006/relationships/printerSettings" Target="../printerSettings/printerSettings99.bin"/><Relationship Id="rId23" Type="http://schemas.openxmlformats.org/officeDocument/2006/relationships/printerSettings" Target="../printerSettings/printerSettings107.bin"/><Relationship Id="rId28" Type="http://schemas.openxmlformats.org/officeDocument/2006/relationships/printerSettings" Target="../printerSettings/printerSettings112.bin"/><Relationship Id="rId36" Type="http://schemas.openxmlformats.org/officeDocument/2006/relationships/printerSettings" Target="../printerSettings/printerSettings120.bin"/><Relationship Id="rId49" Type="http://schemas.openxmlformats.org/officeDocument/2006/relationships/printerSettings" Target="../printerSettings/printerSettings133.bin"/><Relationship Id="rId10" Type="http://schemas.openxmlformats.org/officeDocument/2006/relationships/printerSettings" Target="../printerSettings/printerSettings94.bin"/><Relationship Id="rId19" Type="http://schemas.openxmlformats.org/officeDocument/2006/relationships/printerSettings" Target="../printerSettings/printerSettings103.bin"/><Relationship Id="rId31" Type="http://schemas.openxmlformats.org/officeDocument/2006/relationships/printerSettings" Target="../printerSettings/printerSettings115.bin"/><Relationship Id="rId44" Type="http://schemas.openxmlformats.org/officeDocument/2006/relationships/printerSettings" Target="../printerSettings/printerSettings128.bin"/><Relationship Id="rId4" Type="http://schemas.openxmlformats.org/officeDocument/2006/relationships/printerSettings" Target="../printerSettings/printerSettings88.bin"/><Relationship Id="rId9" Type="http://schemas.openxmlformats.org/officeDocument/2006/relationships/printerSettings" Target="../printerSettings/printerSettings93.bin"/><Relationship Id="rId14" Type="http://schemas.openxmlformats.org/officeDocument/2006/relationships/printerSettings" Target="../printerSettings/printerSettings98.bin"/><Relationship Id="rId22" Type="http://schemas.openxmlformats.org/officeDocument/2006/relationships/printerSettings" Target="../printerSettings/printerSettings106.bin"/><Relationship Id="rId27" Type="http://schemas.openxmlformats.org/officeDocument/2006/relationships/printerSettings" Target="../printerSettings/printerSettings111.bin"/><Relationship Id="rId30" Type="http://schemas.openxmlformats.org/officeDocument/2006/relationships/printerSettings" Target="../printerSettings/printerSettings114.bin"/><Relationship Id="rId35" Type="http://schemas.openxmlformats.org/officeDocument/2006/relationships/printerSettings" Target="../printerSettings/printerSettings119.bin"/><Relationship Id="rId43" Type="http://schemas.openxmlformats.org/officeDocument/2006/relationships/printerSettings" Target="../printerSettings/printerSettings127.bin"/><Relationship Id="rId48" Type="http://schemas.openxmlformats.org/officeDocument/2006/relationships/printerSettings" Target="../printerSettings/printerSettings132.bin"/><Relationship Id="rId8" Type="http://schemas.openxmlformats.org/officeDocument/2006/relationships/printerSettings" Target="../printerSettings/printerSettings9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1.bin"/><Relationship Id="rId13" Type="http://schemas.openxmlformats.org/officeDocument/2006/relationships/printerSettings" Target="../printerSettings/printerSettings146.bin"/><Relationship Id="rId18" Type="http://schemas.openxmlformats.org/officeDocument/2006/relationships/printerSettings" Target="../printerSettings/printerSettings151.bin"/><Relationship Id="rId26" Type="http://schemas.openxmlformats.org/officeDocument/2006/relationships/printerSettings" Target="../printerSettings/printerSettings159.bin"/><Relationship Id="rId3" Type="http://schemas.openxmlformats.org/officeDocument/2006/relationships/printerSettings" Target="../printerSettings/printerSettings136.bin"/><Relationship Id="rId21" Type="http://schemas.openxmlformats.org/officeDocument/2006/relationships/printerSettings" Target="../printerSettings/printerSettings154.bin"/><Relationship Id="rId7" Type="http://schemas.openxmlformats.org/officeDocument/2006/relationships/printerSettings" Target="../printerSettings/printerSettings140.bin"/><Relationship Id="rId12" Type="http://schemas.openxmlformats.org/officeDocument/2006/relationships/printerSettings" Target="../printerSettings/printerSettings145.bin"/><Relationship Id="rId17" Type="http://schemas.openxmlformats.org/officeDocument/2006/relationships/printerSettings" Target="../printerSettings/printerSettings150.bin"/><Relationship Id="rId25" Type="http://schemas.openxmlformats.org/officeDocument/2006/relationships/printerSettings" Target="../printerSettings/printerSettings158.bin"/><Relationship Id="rId2" Type="http://schemas.openxmlformats.org/officeDocument/2006/relationships/printerSettings" Target="../printerSettings/printerSettings135.bin"/><Relationship Id="rId16" Type="http://schemas.openxmlformats.org/officeDocument/2006/relationships/printerSettings" Target="../printerSettings/printerSettings149.bin"/><Relationship Id="rId20" Type="http://schemas.openxmlformats.org/officeDocument/2006/relationships/printerSettings" Target="../printerSettings/printerSettings153.bin"/><Relationship Id="rId29" Type="http://schemas.openxmlformats.org/officeDocument/2006/relationships/printerSettings" Target="../printerSettings/printerSettings162.bin"/><Relationship Id="rId1" Type="http://schemas.openxmlformats.org/officeDocument/2006/relationships/printerSettings" Target="../printerSettings/printerSettings134.bin"/><Relationship Id="rId6" Type="http://schemas.openxmlformats.org/officeDocument/2006/relationships/printerSettings" Target="../printerSettings/printerSettings139.bin"/><Relationship Id="rId11" Type="http://schemas.openxmlformats.org/officeDocument/2006/relationships/printerSettings" Target="../printerSettings/printerSettings144.bin"/><Relationship Id="rId24" Type="http://schemas.openxmlformats.org/officeDocument/2006/relationships/printerSettings" Target="../printerSettings/printerSettings157.bin"/><Relationship Id="rId32" Type="http://schemas.openxmlformats.org/officeDocument/2006/relationships/printerSettings" Target="../printerSettings/printerSettings165.bin"/><Relationship Id="rId5" Type="http://schemas.openxmlformats.org/officeDocument/2006/relationships/printerSettings" Target="../printerSettings/printerSettings138.bin"/><Relationship Id="rId15" Type="http://schemas.openxmlformats.org/officeDocument/2006/relationships/printerSettings" Target="../printerSettings/printerSettings148.bin"/><Relationship Id="rId23" Type="http://schemas.openxmlformats.org/officeDocument/2006/relationships/printerSettings" Target="../printerSettings/printerSettings156.bin"/><Relationship Id="rId28" Type="http://schemas.openxmlformats.org/officeDocument/2006/relationships/printerSettings" Target="../printerSettings/printerSettings161.bin"/><Relationship Id="rId10" Type="http://schemas.openxmlformats.org/officeDocument/2006/relationships/printerSettings" Target="../printerSettings/printerSettings143.bin"/><Relationship Id="rId19" Type="http://schemas.openxmlformats.org/officeDocument/2006/relationships/printerSettings" Target="../printerSettings/printerSettings152.bin"/><Relationship Id="rId31" Type="http://schemas.openxmlformats.org/officeDocument/2006/relationships/printerSettings" Target="../printerSettings/printerSettings164.bin"/><Relationship Id="rId4" Type="http://schemas.openxmlformats.org/officeDocument/2006/relationships/printerSettings" Target="../printerSettings/printerSettings137.bin"/><Relationship Id="rId9" Type="http://schemas.openxmlformats.org/officeDocument/2006/relationships/printerSettings" Target="../printerSettings/printerSettings142.bin"/><Relationship Id="rId14" Type="http://schemas.openxmlformats.org/officeDocument/2006/relationships/printerSettings" Target="../printerSettings/printerSettings147.bin"/><Relationship Id="rId22" Type="http://schemas.openxmlformats.org/officeDocument/2006/relationships/printerSettings" Target="../printerSettings/printerSettings155.bin"/><Relationship Id="rId27" Type="http://schemas.openxmlformats.org/officeDocument/2006/relationships/printerSettings" Target="../printerSettings/printerSettings160.bin"/><Relationship Id="rId30" Type="http://schemas.openxmlformats.org/officeDocument/2006/relationships/printerSettings" Target="../printerSettings/printerSettings16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3.bin"/><Relationship Id="rId13" Type="http://schemas.openxmlformats.org/officeDocument/2006/relationships/printerSettings" Target="../printerSettings/printerSettings178.bin"/><Relationship Id="rId18" Type="http://schemas.openxmlformats.org/officeDocument/2006/relationships/printerSettings" Target="../printerSettings/printerSettings183.bin"/><Relationship Id="rId26" Type="http://schemas.openxmlformats.org/officeDocument/2006/relationships/printerSettings" Target="../printerSettings/printerSettings191.bin"/><Relationship Id="rId3" Type="http://schemas.openxmlformats.org/officeDocument/2006/relationships/printerSettings" Target="../printerSettings/printerSettings168.bin"/><Relationship Id="rId21" Type="http://schemas.openxmlformats.org/officeDocument/2006/relationships/printerSettings" Target="../printerSettings/printerSettings186.bin"/><Relationship Id="rId34" Type="http://schemas.openxmlformats.org/officeDocument/2006/relationships/printerSettings" Target="../printerSettings/printerSettings199.bin"/><Relationship Id="rId7" Type="http://schemas.openxmlformats.org/officeDocument/2006/relationships/printerSettings" Target="../printerSettings/printerSettings172.bin"/><Relationship Id="rId12" Type="http://schemas.openxmlformats.org/officeDocument/2006/relationships/printerSettings" Target="../printerSettings/printerSettings177.bin"/><Relationship Id="rId17" Type="http://schemas.openxmlformats.org/officeDocument/2006/relationships/printerSettings" Target="../printerSettings/printerSettings182.bin"/><Relationship Id="rId25" Type="http://schemas.openxmlformats.org/officeDocument/2006/relationships/printerSettings" Target="../printerSettings/printerSettings190.bin"/><Relationship Id="rId33" Type="http://schemas.openxmlformats.org/officeDocument/2006/relationships/printerSettings" Target="../printerSettings/printerSettings198.bin"/><Relationship Id="rId2" Type="http://schemas.openxmlformats.org/officeDocument/2006/relationships/printerSettings" Target="../printerSettings/printerSettings167.bin"/><Relationship Id="rId16" Type="http://schemas.openxmlformats.org/officeDocument/2006/relationships/printerSettings" Target="../printerSettings/printerSettings181.bin"/><Relationship Id="rId20" Type="http://schemas.openxmlformats.org/officeDocument/2006/relationships/printerSettings" Target="../printerSettings/printerSettings185.bin"/><Relationship Id="rId29" Type="http://schemas.openxmlformats.org/officeDocument/2006/relationships/printerSettings" Target="../printerSettings/printerSettings194.bin"/><Relationship Id="rId1" Type="http://schemas.openxmlformats.org/officeDocument/2006/relationships/printerSettings" Target="../printerSettings/printerSettings166.bin"/><Relationship Id="rId6" Type="http://schemas.openxmlformats.org/officeDocument/2006/relationships/printerSettings" Target="../printerSettings/printerSettings171.bin"/><Relationship Id="rId11" Type="http://schemas.openxmlformats.org/officeDocument/2006/relationships/printerSettings" Target="../printerSettings/printerSettings176.bin"/><Relationship Id="rId24" Type="http://schemas.openxmlformats.org/officeDocument/2006/relationships/printerSettings" Target="../printerSettings/printerSettings189.bin"/><Relationship Id="rId32" Type="http://schemas.openxmlformats.org/officeDocument/2006/relationships/printerSettings" Target="../printerSettings/printerSettings197.bin"/><Relationship Id="rId5" Type="http://schemas.openxmlformats.org/officeDocument/2006/relationships/printerSettings" Target="../printerSettings/printerSettings170.bin"/><Relationship Id="rId15" Type="http://schemas.openxmlformats.org/officeDocument/2006/relationships/printerSettings" Target="../printerSettings/printerSettings180.bin"/><Relationship Id="rId23" Type="http://schemas.openxmlformats.org/officeDocument/2006/relationships/printerSettings" Target="../printerSettings/printerSettings188.bin"/><Relationship Id="rId28" Type="http://schemas.openxmlformats.org/officeDocument/2006/relationships/printerSettings" Target="../printerSettings/printerSettings193.bin"/><Relationship Id="rId10" Type="http://schemas.openxmlformats.org/officeDocument/2006/relationships/printerSettings" Target="../printerSettings/printerSettings175.bin"/><Relationship Id="rId19" Type="http://schemas.openxmlformats.org/officeDocument/2006/relationships/printerSettings" Target="../printerSettings/printerSettings184.bin"/><Relationship Id="rId31" Type="http://schemas.openxmlformats.org/officeDocument/2006/relationships/printerSettings" Target="../printerSettings/printerSettings196.bin"/><Relationship Id="rId4" Type="http://schemas.openxmlformats.org/officeDocument/2006/relationships/printerSettings" Target="../printerSettings/printerSettings169.bin"/><Relationship Id="rId9" Type="http://schemas.openxmlformats.org/officeDocument/2006/relationships/printerSettings" Target="../printerSettings/printerSettings174.bin"/><Relationship Id="rId14" Type="http://schemas.openxmlformats.org/officeDocument/2006/relationships/printerSettings" Target="../printerSettings/printerSettings179.bin"/><Relationship Id="rId22" Type="http://schemas.openxmlformats.org/officeDocument/2006/relationships/printerSettings" Target="../printerSettings/printerSettings187.bin"/><Relationship Id="rId27" Type="http://schemas.openxmlformats.org/officeDocument/2006/relationships/printerSettings" Target="../printerSettings/printerSettings192.bin"/><Relationship Id="rId30" Type="http://schemas.openxmlformats.org/officeDocument/2006/relationships/printerSettings" Target="../printerSettings/printerSettings19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7.bin"/><Relationship Id="rId13" Type="http://schemas.openxmlformats.org/officeDocument/2006/relationships/printerSettings" Target="../printerSettings/printerSettings212.bin"/><Relationship Id="rId18" Type="http://schemas.openxmlformats.org/officeDocument/2006/relationships/printerSettings" Target="../printerSettings/printerSettings217.bin"/><Relationship Id="rId26" Type="http://schemas.openxmlformats.org/officeDocument/2006/relationships/printerSettings" Target="../printerSettings/printerSettings225.bin"/><Relationship Id="rId39" Type="http://schemas.openxmlformats.org/officeDocument/2006/relationships/printerSettings" Target="../printerSettings/printerSettings238.bin"/><Relationship Id="rId3" Type="http://schemas.openxmlformats.org/officeDocument/2006/relationships/printerSettings" Target="../printerSettings/printerSettings202.bin"/><Relationship Id="rId21" Type="http://schemas.openxmlformats.org/officeDocument/2006/relationships/printerSettings" Target="../printerSettings/printerSettings220.bin"/><Relationship Id="rId34" Type="http://schemas.openxmlformats.org/officeDocument/2006/relationships/printerSettings" Target="../printerSettings/printerSettings233.bin"/><Relationship Id="rId42" Type="http://schemas.openxmlformats.org/officeDocument/2006/relationships/printerSettings" Target="../printerSettings/printerSettings241.bin"/><Relationship Id="rId7" Type="http://schemas.openxmlformats.org/officeDocument/2006/relationships/printerSettings" Target="../printerSettings/printerSettings206.bin"/><Relationship Id="rId12" Type="http://schemas.openxmlformats.org/officeDocument/2006/relationships/printerSettings" Target="../printerSettings/printerSettings211.bin"/><Relationship Id="rId17" Type="http://schemas.openxmlformats.org/officeDocument/2006/relationships/printerSettings" Target="../printerSettings/printerSettings216.bin"/><Relationship Id="rId25" Type="http://schemas.openxmlformats.org/officeDocument/2006/relationships/printerSettings" Target="../printerSettings/printerSettings224.bin"/><Relationship Id="rId33" Type="http://schemas.openxmlformats.org/officeDocument/2006/relationships/printerSettings" Target="../printerSettings/printerSettings232.bin"/><Relationship Id="rId38" Type="http://schemas.openxmlformats.org/officeDocument/2006/relationships/printerSettings" Target="../printerSettings/printerSettings237.bin"/><Relationship Id="rId2" Type="http://schemas.openxmlformats.org/officeDocument/2006/relationships/printerSettings" Target="../printerSettings/printerSettings201.bin"/><Relationship Id="rId16" Type="http://schemas.openxmlformats.org/officeDocument/2006/relationships/printerSettings" Target="../printerSettings/printerSettings215.bin"/><Relationship Id="rId20" Type="http://schemas.openxmlformats.org/officeDocument/2006/relationships/printerSettings" Target="../printerSettings/printerSettings219.bin"/><Relationship Id="rId29" Type="http://schemas.openxmlformats.org/officeDocument/2006/relationships/printerSettings" Target="../printerSettings/printerSettings228.bin"/><Relationship Id="rId41" Type="http://schemas.openxmlformats.org/officeDocument/2006/relationships/printerSettings" Target="../printerSettings/printerSettings240.bin"/><Relationship Id="rId1" Type="http://schemas.openxmlformats.org/officeDocument/2006/relationships/printerSettings" Target="../printerSettings/printerSettings200.bin"/><Relationship Id="rId6" Type="http://schemas.openxmlformats.org/officeDocument/2006/relationships/printerSettings" Target="../printerSettings/printerSettings205.bin"/><Relationship Id="rId11" Type="http://schemas.openxmlformats.org/officeDocument/2006/relationships/printerSettings" Target="../printerSettings/printerSettings210.bin"/><Relationship Id="rId24" Type="http://schemas.openxmlformats.org/officeDocument/2006/relationships/printerSettings" Target="../printerSettings/printerSettings223.bin"/><Relationship Id="rId32" Type="http://schemas.openxmlformats.org/officeDocument/2006/relationships/printerSettings" Target="../printerSettings/printerSettings231.bin"/><Relationship Id="rId37" Type="http://schemas.openxmlformats.org/officeDocument/2006/relationships/printerSettings" Target="../printerSettings/printerSettings236.bin"/><Relationship Id="rId40" Type="http://schemas.openxmlformats.org/officeDocument/2006/relationships/printerSettings" Target="../printerSettings/printerSettings239.bin"/><Relationship Id="rId45" Type="http://schemas.openxmlformats.org/officeDocument/2006/relationships/comments" Target="../comments1.xml"/><Relationship Id="rId5" Type="http://schemas.openxmlformats.org/officeDocument/2006/relationships/printerSettings" Target="../printerSettings/printerSettings204.bin"/><Relationship Id="rId15" Type="http://schemas.openxmlformats.org/officeDocument/2006/relationships/printerSettings" Target="../printerSettings/printerSettings214.bin"/><Relationship Id="rId23" Type="http://schemas.openxmlformats.org/officeDocument/2006/relationships/printerSettings" Target="../printerSettings/printerSettings222.bin"/><Relationship Id="rId28" Type="http://schemas.openxmlformats.org/officeDocument/2006/relationships/printerSettings" Target="../printerSettings/printerSettings227.bin"/><Relationship Id="rId36" Type="http://schemas.openxmlformats.org/officeDocument/2006/relationships/printerSettings" Target="../printerSettings/printerSettings235.bin"/><Relationship Id="rId10" Type="http://schemas.openxmlformats.org/officeDocument/2006/relationships/printerSettings" Target="../printerSettings/printerSettings209.bin"/><Relationship Id="rId19" Type="http://schemas.openxmlformats.org/officeDocument/2006/relationships/printerSettings" Target="../printerSettings/printerSettings218.bin"/><Relationship Id="rId31" Type="http://schemas.openxmlformats.org/officeDocument/2006/relationships/printerSettings" Target="../printerSettings/printerSettings230.bin"/><Relationship Id="rId44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03.bin"/><Relationship Id="rId9" Type="http://schemas.openxmlformats.org/officeDocument/2006/relationships/printerSettings" Target="../printerSettings/printerSettings208.bin"/><Relationship Id="rId14" Type="http://schemas.openxmlformats.org/officeDocument/2006/relationships/printerSettings" Target="../printerSettings/printerSettings213.bin"/><Relationship Id="rId22" Type="http://schemas.openxmlformats.org/officeDocument/2006/relationships/printerSettings" Target="../printerSettings/printerSettings221.bin"/><Relationship Id="rId27" Type="http://schemas.openxmlformats.org/officeDocument/2006/relationships/printerSettings" Target="../printerSettings/printerSettings226.bin"/><Relationship Id="rId30" Type="http://schemas.openxmlformats.org/officeDocument/2006/relationships/printerSettings" Target="../printerSettings/printerSettings229.bin"/><Relationship Id="rId35" Type="http://schemas.openxmlformats.org/officeDocument/2006/relationships/printerSettings" Target="../printerSettings/printerSettings234.bin"/><Relationship Id="rId43" Type="http://schemas.openxmlformats.org/officeDocument/2006/relationships/printerSettings" Target="../printerSettings/printerSettings24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50.bin"/><Relationship Id="rId13" Type="http://schemas.openxmlformats.org/officeDocument/2006/relationships/printerSettings" Target="../printerSettings/printerSettings255.bin"/><Relationship Id="rId18" Type="http://schemas.openxmlformats.org/officeDocument/2006/relationships/printerSettings" Target="../printerSettings/printerSettings260.bin"/><Relationship Id="rId26" Type="http://schemas.openxmlformats.org/officeDocument/2006/relationships/printerSettings" Target="../printerSettings/printerSettings268.bin"/><Relationship Id="rId3" Type="http://schemas.openxmlformats.org/officeDocument/2006/relationships/printerSettings" Target="../printerSettings/printerSettings245.bin"/><Relationship Id="rId21" Type="http://schemas.openxmlformats.org/officeDocument/2006/relationships/printerSettings" Target="../printerSettings/printerSettings263.bin"/><Relationship Id="rId34" Type="http://schemas.openxmlformats.org/officeDocument/2006/relationships/printerSettings" Target="../printerSettings/printerSettings276.bin"/><Relationship Id="rId7" Type="http://schemas.openxmlformats.org/officeDocument/2006/relationships/printerSettings" Target="../printerSettings/printerSettings249.bin"/><Relationship Id="rId12" Type="http://schemas.openxmlformats.org/officeDocument/2006/relationships/printerSettings" Target="../printerSettings/printerSettings254.bin"/><Relationship Id="rId17" Type="http://schemas.openxmlformats.org/officeDocument/2006/relationships/printerSettings" Target="../printerSettings/printerSettings259.bin"/><Relationship Id="rId25" Type="http://schemas.openxmlformats.org/officeDocument/2006/relationships/printerSettings" Target="../printerSettings/printerSettings267.bin"/><Relationship Id="rId33" Type="http://schemas.openxmlformats.org/officeDocument/2006/relationships/printerSettings" Target="../printerSettings/printerSettings275.bin"/><Relationship Id="rId2" Type="http://schemas.openxmlformats.org/officeDocument/2006/relationships/printerSettings" Target="../printerSettings/printerSettings244.bin"/><Relationship Id="rId16" Type="http://schemas.openxmlformats.org/officeDocument/2006/relationships/printerSettings" Target="../printerSettings/printerSettings258.bin"/><Relationship Id="rId20" Type="http://schemas.openxmlformats.org/officeDocument/2006/relationships/printerSettings" Target="../printerSettings/printerSettings262.bin"/><Relationship Id="rId29" Type="http://schemas.openxmlformats.org/officeDocument/2006/relationships/printerSettings" Target="../printerSettings/printerSettings271.bin"/><Relationship Id="rId1" Type="http://schemas.openxmlformats.org/officeDocument/2006/relationships/printerSettings" Target="../printerSettings/printerSettings243.bin"/><Relationship Id="rId6" Type="http://schemas.openxmlformats.org/officeDocument/2006/relationships/printerSettings" Target="../printerSettings/printerSettings248.bin"/><Relationship Id="rId11" Type="http://schemas.openxmlformats.org/officeDocument/2006/relationships/printerSettings" Target="../printerSettings/printerSettings253.bin"/><Relationship Id="rId24" Type="http://schemas.openxmlformats.org/officeDocument/2006/relationships/printerSettings" Target="../printerSettings/printerSettings266.bin"/><Relationship Id="rId32" Type="http://schemas.openxmlformats.org/officeDocument/2006/relationships/printerSettings" Target="../printerSettings/printerSettings274.bin"/><Relationship Id="rId5" Type="http://schemas.openxmlformats.org/officeDocument/2006/relationships/printerSettings" Target="../printerSettings/printerSettings247.bin"/><Relationship Id="rId15" Type="http://schemas.openxmlformats.org/officeDocument/2006/relationships/printerSettings" Target="../printerSettings/printerSettings257.bin"/><Relationship Id="rId23" Type="http://schemas.openxmlformats.org/officeDocument/2006/relationships/printerSettings" Target="../printerSettings/printerSettings265.bin"/><Relationship Id="rId28" Type="http://schemas.openxmlformats.org/officeDocument/2006/relationships/printerSettings" Target="../printerSettings/printerSettings270.bin"/><Relationship Id="rId10" Type="http://schemas.openxmlformats.org/officeDocument/2006/relationships/printerSettings" Target="../printerSettings/printerSettings252.bin"/><Relationship Id="rId19" Type="http://schemas.openxmlformats.org/officeDocument/2006/relationships/printerSettings" Target="../printerSettings/printerSettings261.bin"/><Relationship Id="rId31" Type="http://schemas.openxmlformats.org/officeDocument/2006/relationships/printerSettings" Target="../printerSettings/printerSettings273.bin"/><Relationship Id="rId4" Type="http://schemas.openxmlformats.org/officeDocument/2006/relationships/printerSettings" Target="../printerSettings/printerSettings246.bin"/><Relationship Id="rId9" Type="http://schemas.openxmlformats.org/officeDocument/2006/relationships/printerSettings" Target="../printerSettings/printerSettings251.bin"/><Relationship Id="rId14" Type="http://schemas.openxmlformats.org/officeDocument/2006/relationships/printerSettings" Target="../printerSettings/printerSettings256.bin"/><Relationship Id="rId22" Type="http://schemas.openxmlformats.org/officeDocument/2006/relationships/printerSettings" Target="../printerSettings/printerSettings264.bin"/><Relationship Id="rId27" Type="http://schemas.openxmlformats.org/officeDocument/2006/relationships/printerSettings" Target="../printerSettings/printerSettings269.bin"/><Relationship Id="rId30" Type="http://schemas.openxmlformats.org/officeDocument/2006/relationships/printerSettings" Target="../printerSettings/printerSettings27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RowHeight="12.75" x14ac:dyDescent="0.2"/>
  <cols>
    <col min="1" max="1" width="6.28515625" customWidth="1"/>
    <col min="2" max="2" width="37.42578125" customWidth="1"/>
    <col min="17" max="17" width="7.5703125" customWidth="1"/>
    <col min="18" max="18" width="10.7109375" style="252" customWidth="1"/>
  </cols>
  <sheetData>
    <row r="1" spans="1:18" ht="13.5" thickBot="1" x14ac:dyDescent="0.25">
      <c r="A1" s="252"/>
      <c r="C1" s="252" t="s">
        <v>348</v>
      </c>
      <c r="D1" s="436" t="s">
        <v>349</v>
      </c>
      <c r="E1" s="436" t="s">
        <v>350</v>
      </c>
      <c r="F1" s="436" t="s">
        <v>351</v>
      </c>
      <c r="G1" s="436" t="s">
        <v>352</v>
      </c>
      <c r="H1" s="436" t="s">
        <v>353</v>
      </c>
      <c r="I1" s="436" t="s">
        <v>354</v>
      </c>
      <c r="J1" s="436" t="s">
        <v>355</v>
      </c>
      <c r="K1" s="436" t="s">
        <v>356</v>
      </c>
      <c r="L1" s="436" t="s">
        <v>357</v>
      </c>
      <c r="M1" s="436" t="s">
        <v>358</v>
      </c>
      <c r="N1" s="436" t="s">
        <v>359</v>
      </c>
      <c r="O1" s="436" t="s">
        <v>360</v>
      </c>
      <c r="P1" s="436" t="s">
        <v>361</v>
      </c>
      <c r="Q1" s="252"/>
    </row>
    <row r="2" spans="1:18" ht="16.5" thickBot="1" x14ac:dyDescent="0.3">
      <c r="A2" s="305"/>
      <c r="B2" s="303" t="s">
        <v>286</v>
      </c>
      <c r="C2" s="487">
        <v>41281</v>
      </c>
      <c r="D2" s="486">
        <f>C2+7</f>
        <v>41288</v>
      </c>
      <c r="E2" s="486">
        <f t="shared" ref="E2:P2" si="0">D2+7</f>
        <v>41295</v>
      </c>
      <c r="F2" s="486">
        <f t="shared" si="0"/>
        <v>41302</v>
      </c>
      <c r="G2" s="486">
        <f t="shared" si="0"/>
        <v>41309</v>
      </c>
      <c r="H2" s="486">
        <f t="shared" si="0"/>
        <v>41316</v>
      </c>
      <c r="I2" s="486">
        <f t="shared" si="0"/>
        <v>41323</v>
      </c>
      <c r="J2" s="486">
        <f t="shared" si="0"/>
        <v>41330</v>
      </c>
      <c r="K2" s="486">
        <f t="shared" si="0"/>
        <v>41337</v>
      </c>
      <c r="L2" s="486">
        <f t="shared" si="0"/>
        <v>41344</v>
      </c>
      <c r="M2" s="486">
        <f t="shared" si="0"/>
        <v>41351</v>
      </c>
      <c r="N2" s="486">
        <f t="shared" si="0"/>
        <v>41358</v>
      </c>
      <c r="O2" s="486">
        <f t="shared" si="0"/>
        <v>41365</v>
      </c>
      <c r="P2" s="486">
        <f t="shared" si="0"/>
        <v>41372</v>
      </c>
      <c r="Q2" s="254" t="s">
        <v>284</v>
      </c>
      <c r="R2" s="485" t="s">
        <v>285</v>
      </c>
    </row>
    <row r="3" spans="1:18" ht="15.75" x14ac:dyDescent="0.25">
      <c r="A3" s="300">
        <f>ROW()-2</f>
        <v>1</v>
      </c>
      <c r="B3" s="289" t="str">
        <f>Підсумки!C3</f>
        <v>Андреєв Андрій Андрійович</v>
      </c>
      <c r="C3" s="263"/>
      <c r="D3" s="263"/>
      <c r="E3" s="263"/>
      <c r="F3" s="263"/>
      <c r="G3" s="263"/>
      <c r="H3" s="263"/>
      <c r="I3" s="255"/>
      <c r="J3" s="255"/>
      <c r="K3" s="255"/>
      <c r="L3" s="255"/>
      <c r="M3" s="255"/>
      <c r="N3" s="255"/>
      <c r="O3" s="255"/>
      <c r="P3" s="256"/>
      <c r="Q3" s="301">
        <f>14-SUM(C3:P3)</f>
        <v>14</v>
      </c>
      <c r="R3" s="302">
        <f>Підсумки!E3</f>
        <v>60</v>
      </c>
    </row>
    <row r="4" spans="1:18" ht="15.75" x14ac:dyDescent="0.25">
      <c r="A4" s="257">
        <f t="shared" ref="A4:A25" si="1">ROW()-2</f>
        <v>2</v>
      </c>
      <c r="B4" s="288" t="str">
        <f>Підсумки!C4</f>
        <v>Бикова Ольга Дмитрівна</v>
      </c>
      <c r="C4" s="264"/>
      <c r="D4" s="264"/>
      <c r="E4" s="264"/>
      <c r="F4" s="264"/>
      <c r="G4" s="264"/>
      <c r="H4" s="264"/>
      <c r="I4" s="258"/>
      <c r="J4" s="258"/>
      <c r="K4" s="258"/>
      <c r="L4" s="258"/>
      <c r="M4" s="258"/>
      <c r="N4" s="258"/>
      <c r="O4" s="258"/>
      <c r="P4" s="259"/>
      <c r="Q4" s="301">
        <f t="shared" ref="Q4:Q25" si="2">14-SUM(C4:P4)</f>
        <v>14</v>
      </c>
      <c r="R4" s="302">
        <f>Підсумки!E4</f>
        <v>58.5</v>
      </c>
    </row>
    <row r="5" spans="1:18" ht="15.75" x14ac:dyDescent="0.25">
      <c r="A5" s="257">
        <f t="shared" si="1"/>
        <v>3</v>
      </c>
      <c r="B5" s="288" t="str">
        <f>Підсумки!C5</f>
        <v>Бловицький Віктор Михайлович</v>
      </c>
      <c r="C5" s="264"/>
      <c r="D5" s="264"/>
      <c r="E5" s="264"/>
      <c r="F5" s="264"/>
      <c r="G5" s="264"/>
      <c r="H5" s="264"/>
      <c r="I5" s="258"/>
      <c r="J5" s="258"/>
      <c r="K5" s="258"/>
      <c r="L5" s="258"/>
      <c r="M5" s="258"/>
      <c r="N5" s="258"/>
      <c r="O5" s="258"/>
      <c r="P5" s="259"/>
      <c r="Q5" s="301">
        <f t="shared" si="2"/>
        <v>14</v>
      </c>
      <c r="R5" s="302">
        <f>Підсумки!E5</f>
        <v>42.3</v>
      </c>
    </row>
    <row r="6" spans="1:18" ht="15.75" x14ac:dyDescent="0.25">
      <c r="A6" s="257">
        <f t="shared" si="1"/>
        <v>4</v>
      </c>
      <c r="B6" s="288" t="str">
        <f>Підсумки!C6</f>
        <v>Бондаренко Анатолій Вікторович</v>
      </c>
      <c r="C6" s="264"/>
      <c r="D6" s="264"/>
      <c r="E6" s="264"/>
      <c r="F6" s="264"/>
      <c r="G6" s="264"/>
      <c r="H6" s="264"/>
      <c r="I6" s="258"/>
      <c r="J6" s="258"/>
      <c r="K6" s="258"/>
      <c r="L6" s="258"/>
      <c r="M6" s="258"/>
      <c r="N6" s="258"/>
      <c r="O6" s="258"/>
      <c r="P6" s="259"/>
      <c r="Q6" s="301">
        <f t="shared" si="2"/>
        <v>14</v>
      </c>
      <c r="R6" s="302">
        <f>Підсумки!E6</f>
        <v>9.25</v>
      </c>
    </row>
    <row r="7" spans="1:18" ht="15.75" x14ac:dyDescent="0.25">
      <c r="A7" s="257">
        <f t="shared" si="1"/>
        <v>5</v>
      </c>
      <c r="B7" s="288" t="str">
        <f>Підсумки!C7</f>
        <v>Вдовиченко Андрій Васильович</v>
      </c>
      <c r="C7" s="264"/>
      <c r="D7" s="264"/>
      <c r="E7" s="264"/>
      <c r="F7" s="264"/>
      <c r="G7" s="264"/>
      <c r="H7" s="264"/>
      <c r="I7" s="258"/>
      <c r="J7" s="258"/>
      <c r="K7" s="258"/>
      <c r="L7" s="258"/>
      <c r="M7" s="258"/>
      <c r="N7" s="258"/>
      <c r="O7" s="258"/>
      <c r="P7" s="259"/>
      <c r="Q7" s="301">
        <f t="shared" si="2"/>
        <v>14</v>
      </c>
      <c r="R7" s="302">
        <f>Підсумки!E7</f>
        <v>44</v>
      </c>
    </row>
    <row r="8" spans="1:18" ht="15.75" x14ac:dyDescent="0.25">
      <c r="A8" s="257">
        <f t="shared" si="1"/>
        <v>6</v>
      </c>
      <c r="B8" s="288" t="str">
        <f>Підсумки!C8</f>
        <v>Войчук Олександр Олександрович</v>
      </c>
      <c r="C8" s="264"/>
      <c r="D8" s="264"/>
      <c r="E8" s="264"/>
      <c r="F8" s="264"/>
      <c r="G8" s="264"/>
      <c r="H8" s="264"/>
      <c r="I8" s="258"/>
      <c r="J8" s="258"/>
      <c r="K8" s="258"/>
      <c r="L8" s="258"/>
      <c r="M8" s="258"/>
      <c r="N8" s="258"/>
      <c r="O8" s="258"/>
      <c r="P8" s="259"/>
      <c r="Q8" s="301">
        <f t="shared" si="2"/>
        <v>14</v>
      </c>
      <c r="R8" s="302">
        <f>Підсумки!E8</f>
        <v>51.5</v>
      </c>
    </row>
    <row r="9" spans="1:18" ht="15.75" x14ac:dyDescent="0.25">
      <c r="A9" s="257">
        <f t="shared" si="1"/>
        <v>7</v>
      </c>
      <c r="B9" s="288" t="str">
        <f>Підсумки!C9</f>
        <v>Волченко Ян Олександрович</v>
      </c>
      <c r="C9" s="264"/>
      <c r="D9" s="264"/>
      <c r="E9" s="264"/>
      <c r="F9" s="264"/>
      <c r="G9" s="264"/>
      <c r="H9" s="264"/>
      <c r="I9" s="258"/>
      <c r="J9" s="258"/>
      <c r="K9" s="258"/>
      <c r="L9" s="258"/>
      <c r="M9" s="258"/>
      <c r="N9" s="258"/>
      <c r="O9" s="258"/>
      <c r="P9" s="259"/>
      <c r="Q9" s="301">
        <f t="shared" si="2"/>
        <v>14</v>
      </c>
      <c r="R9" s="302">
        <f>Підсумки!E9</f>
        <v>41.5</v>
      </c>
    </row>
    <row r="10" spans="1:18" ht="15.75" x14ac:dyDescent="0.25">
      <c r="A10" s="257">
        <f t="shared" si="1"/>
        <v>8</v>
      </c>
      <c r="B10" s="288" t="str">
        <f>Підсумки!C10</f>
        <v>Діденко Артем Вячеславович</v>
      </c>
      <c r="C10" s="264"/>
      <c r="D10" s="264"/>
      <c r="E10" s="264"/>
      <c r="F10" s="264"/>
      <c r="G10" s="264"/>
      <c r="H10" s="264"/>
      <c r="I10" s="258"/>
      <c r="J10" s="258"/>
      <c r="K10" s="258"/>
      <c r="L10" s="258"/>
      <c r="M10" s="258"/>
      <c r="N10" s="258"/>
      <c r="O10" s="258"/>
      <c r="P10" s="259"/>
      <c r="Q10" s="301">
        <f t="shared" si="2"/>
        <v>14</v>
      </c>
      <c r="R10" s="302">
        <f>Підсумки!E10</f>
        <v>52.3</v>
      </c>
    </row>
    <row r="11" spans="1:18" ht="15.75" x14ac:dyDescent="0.25">
      <c r="A11" s="257">
        <f t="shared" si="1"/>
        <v>9</v>
      </c>
      <c r="B11" s="288" t="str">
        <f>Підсумки!C11</f>
        <v>Дорошенко Юлія Олександрівна</v>
      </c>
      <c r="C11" s="264"/>
      <c r="D11" s="264"/>
      <c r="E11" s="264"/>
      <c r="F11" s="264"/>
      <c r="G11" s="264"/>
      <c r="H11" s="264"/>
      <c r="I11" s="258"/>
      <c r="J11" s="258"/>
      <c r="K11" s="258"/>
      <c r="L11" s="258"/>
      <c r="M11" s="258"/>
      <c r="N11" s="258"/>
      <c r="O11" s="258"/>
      <c r="P11" s="259"/>
      <c r="Q11" s="301">
        <f t="shared" si="2"/>
        <v>14</v>
      </c>
      <c r="R11" s="302">
        <f>Підсумки!E11</f>
        <v>28.4</v>
      </c>
    </row>
    <row r="12" spans="1:18" ht="15.75" x14ac:dyDescent="0.25">
      <c r="A12" s="257">
        <f t="shared" si="1"/>
        <v>10</v>
      </c>
      <c r="B12" s="288" t="str">
        <f>Підсумки!C12</f>
        <v>Кіршов Євгеній Андрійович</v>
      </c>
      <c r="C12" s="264"/>
      <c r="D12" s="264"/>
      <c r="E12" s="264"/>
      <c r="F12" s="264"/>
      <c r="G12" s="264"/>
      <c r="H12" s="264"/>
      <c r="I12" s="258"/>
      <c r="J12" s="258"/>
      <c r="K12" s="258"/>
      <c r="L12" s="258"/>
      <c r="M12" s="258"/>
      <c r="N12" s="258"/>
      <c r="O12" s="258"/>
      <c r="P12" s="259"/>
      <c r="Q12" s="301">
        <f t="shared" si="2"/>
        <v>14</v>
      </c>
      <c r="R12" s="302">
        <f>Підсумки!E12</f>
        <v>59</v>
      </c>
    </row>
    <row r="13" spans="1:18" ht="15.75" x14ac:dyDescent="0.25">
      <c r="A13" s="257">
        <f t="shared" si="1"/>
        <v>11</v>
      </c>
      <c r="B13" s="288">
        <f>Підсумки!C13</f>
        <v>0</v>
      </c>
      <c r="C13" s="264"/>
      <c r="D13" s="264"/>
      <c r="E13" s="264"/>
      <c r="F13" s="264"/>
      <c r="G13" s="264"/>
      <c r="H13" s="264"/>
      <c r="I13" s="258"/>
      <c r="J13" s="258"/>
      <c r="K13" s="258"/>
      <c r="L13" s="258"/>
      <c r="M13" s="258"/>
      <c r="N13" s="258"/>
      <c r="O13" s="258"/>
      <c r="P13" s="259"/>
      <c r="Q13" s="301">
        <f t="shared" si="2"/>
        <v>14</v>
      </c>
      <c r="R13" s="302">
        <f>Підсумки!E13</f>
        <v>4</v>
      </c>
    </row>
    <row r="14" spans="1:18" ht="15.75" x14ac:dyDescent="0.25">
      <c r="A14" s="257">
        <f t="shared" si="1"/>
        <v>12</v>
      </c>
      <c r="B14" s="288" t="str">
        <f>Підсумки!C14</f>
        <v>Комарницький Костянтин Володимирович</v>
      </c>
      <c r="C14" s="264"/>
      <c r="D14" s="264"/>
      <c r="E14" s="264"/>
      <c r="F14" s="264"/>
      <c r="G14" s="264"/>
      <c r="H14" s="264"/>
      <c r="I14" s="258"/>
      <c r="J14" s="258"/>
      <c r="K14" s="258"/>
      <c r="L14" s="258"/>
      <c r="M14" s="258"/>
      <c r="N14" s="258"/>
      <c r="O14" s="258"/>
      <c r="P14" s="259"/>
      <c r="Q14" s="301">
        <f t="shared" si="2"/>
        <v>14</v>
      </c>
      <c r="R14" s="302">
        <f>Підсумки!E14</f>
        <v>51.5</v>
      </c>
    </row>
    <row r="15" spans="1:18" ht="15.75" x14ac:dyDescent="0.25">
      <c r="A15" s="257">
        <f t="shared" si="1"/>
        <v>13</v>
      </c>
      <c r="B15" s="288" t="str">
        <f>Підсумки!C15</f>
        <v>Лук’яненко Микола Олександрович</v>
      </c>
      <c r="C15" s="264"/>
      <c r="D15" s="264"/>
      <c r="E15" s="264"/>
      <c r="F15" s="264"/>
      <c r="G15" s="264"/>
      <c r="H15" s="264"/>
      <c r="I15" s="258"/>
      <c r="J15" s="258"/>
      <c r="K15" s="258"/>
      <c r="L15" s="258"/>
      <c r="M15" s="258"/>
      <c r="N15" s="258"/>
      <c r="O15" s="258"/>
      <c r="P15" s="259"/>
      <c r="Q15" s="301">
        <f t="shared" si="2"/>
        <v>14</v>
      </c>
      <c r="R15" s="302">
        <f>Підсумки!E15</f>
        <v>1.5</v>
      </c>
    </row>
    <row r="16" spans="1:18" ht="15.75" x14ac:dyDescent="0.25">
      <c r="A16" s="257">
        <f t="shared" si="1"/>
        <v>14</v>
      </c>
      <c r="B16" s="288" t="str">
        <f>Підсумки!C16</f>
        <v>Мазур Іван Миколайович</v>
      </c>
      <c r="C16" s="264"/>
      <c r="D16" s="264"/>
      <c r="E16" s="264"/>
      <c r="F16" s="264"/>
      <c r="G16" s="264"/>
      <c r="H16" s="264"/>
      <c r="I16" s="258"/>
      <c r="J16" s="258"/>
      <c r="K16" s="258"/>
      <c r="L16" s="258"/>
      <c r="M16" s="258"/>
      <c r="N16" s="258"/>
      <c r="O16" s="258"/>
      <c r="P16" s="259"/>
      <c r="Q16" s="301">
        <f t="shared" si="2"/>
        <v>14</v>
      </c>
      <c r="R16" s="302">
        <f>Підсумки!E16</f>
        <v>42</v>
      </c>
    </row>
    <row r="17" spans="1:18" ht="15.75" x14ac:dyDescent="0.25">
      <c r="A17" s="257">
        <f t="shared" si="1"/>
        <v>15</v>
      </c>
      <c r="B17" s="288" t="str">
        <f>Підсумки!C17</f>
        <v>Медведенко Олександр Петрович</v>
      </c>
      <c r="C17" s="264"/>
      <c r="D17" s="264"/>
      <c r="E17" s="264"/>
      <c r="F17" s="264"/>
      <c r="G17" s="264"/>
      <c r="H17" s="264"/>
      <c r="I17" s="258"/>
      <c r="J17" s="258"/>
      <c r="K17" s="258"/>
      <c r="L17" s="258"/>
      <c r="M17" s="258"/>
      <c r="N17" s="258"/>
      <c r="O17" s="258"/>
      <c r="P17" s="259"/>
      <c r="Q17" s="301">
        <f t="shared" si="2"/>
        <v>14</v>
      </c>
      <c r="R17" s="302">
        <f>Підсумки!E17</f>
        <v>35</v>
      </c>
    </row>
    <row r="18" spans="1:18" ht="15.75" x14ac:dyDescent="0.25">
      <c r="A18" s="257">
        <f t="shared" si="1"/>
        <v>16</v>
      </c>
      <c r="B18" s="288" t="str">
        <f>Підсумки!C18</f>
        <v>Попель Марія Іванівна</v>
      </c>
      <c r="C18" s="264"/>
      <c r="D18" s="264"/>
      <c r="E18" s="264"/>
      <c r="F18" s="264"/>
      <c r="G18" s="264"/>
      <c r="H18" s="264"/>
      <c r="I18" s="258"/>
      <c r="J18" s="258"/>
      <c r="K18" s="258"/>
      <c r="L18" s="258"/>
      <c r="M18" s="258"/>
      <c r="N18" s="258"/>
      <c r="O18" s="258"/>
      <c r="P18" s="259"/>
      <c r="Q18" s="301">
        <f t="shared" si="2"/>
        <v>14</v>
      </c>
      <c r="R18" s="302">
        <f>Підсумки!E18</f>
        <v>55</v>
      </c>
    </row>
    <row r="19" spans="1:18" ht="15.75" x14ac:dyDescent="0.25">
      <c r="A19" s="257">
        <f t="shared" si="1"/>
        <v>17</v>
      </c>
      <c r="B19" s="288" t="str">
        <f>Підсумки!C19</f>
        <v>Рогач Олександр Олександрович</v>
      </c>
      <c r="C19" s="264"/>
      <c r="D19" s="264"/>
      <c r="E19" s="264"/>
      <c r="F19" s="264"/>
      <c r="G19" s="264"/>
      <c r="H19" s="264"/>
      <c r="I19" s="258"/>
      <c r="J19" s="258"/>
      <c r="K19" s="258"/>
      <c r="L19" s="258"/>
      <c r="M19" s="258"/>
      <c r="N19" s="258"/>
      <c r="O19" s="258"/>
      <c r="P19" s="259"/>
      <c r="Q19" s="301">
        <f t="shared" si="2"/>
        <v>14</v>
      </c>
      <c r="R19" s="302">
        <f>Підсумки!E19</f>
        <v>0</v>
      </c>
    </row>
    <row r="20" spans="1:18" ht="15.75" x14ac:dyDescent="0.25">
      <c r="A20" s="257">
        <f t="shared" si="1"/>
        <v>18</v>
      </c>
      <c r="B20" s="288" t="str">
        <f>Підсумки!C20</f>
        <v>Стецюра Ігор Сергійович</v>
      </c>
      <c r="C20" s="264"/>
      <c r="D20" s="264"/>
      <c r="E20" s="264"/>
      <c r="F20" s="264"/>
      <c r="G20" s="264"/>
      <c r="H20" s="264"/>
      <c r="I20" s="258"/>
      <c r="J20" s="258"/>
      <c r="K20" s="258"/>
      <c r="L20" s="258"/>
      <c r="M20" s="258"/>
      <c r="N20" s="258"/>
      <c r="O20" s="258"/>
      <c r="P20" s="259"/>
      <c r="Q20" s="301">
        <f t="shared" si="2"/>
        <v>14</v>
      </c>
      <c r="R20" s="302">
        <f>Підсумки!E20</f>
        <v>49</v>
      </c>
    </row>
    <row r="21" spans="1:18" ht="15.75" x14ac:dyDescent="0.25">
      <c r="A21" s="257">
        <f t="shared" si="1"/>
        <v>19</v>
      </c>
      <c r="B21" s="288" t="str">
        <f>Підсумки!C21</f>
        <v>Сторчак Андрій Олександрович</v>
      </c>
      <c r="C21" s="264"/>
      <c r="D21" s="264"/>
      <c r="E21" s="264"/>
      <c r="F21" s="264"/>
      <c r="G21" s="264"/>
      <c r="H21" s="264"/>
      <c r="I21" s="258"/>
      <c r="J21" s="258"/>
      <c r="K21" s="258"/>
      <c r="L21" s="258"/>
      <c r="M21" s="258"/>
      <c r="N21" s="258"/>
      <c r="O21" s="258"/>
      <c r="P21" s="259"/>
      <c r="Q21" s="301">
        <f t="shared" si="2"/>
        <v>14</v>
      </c>
      <c r="R21" s="302">
        <f>Підсумки!E21</f>
        <v>46</v>
      </c>
    </row>
    <row r="22" spans="1:18" ht="15.75" x14ac:dyDescent="0.25">
      <c r="A22" s="257">
        <f t="shared" si="1"/>
        <v>20</v>
      </c>
      <c r="B22" s="288" t="str">
        <f>Підсумки!C22</f>
        <v>Таранов Микита Олександрович</v>
      </c>
      <c r="C22" s="264"/>
      <c r="D22" s="264"/>
      <c r="E22" s="264"/>
      <c r="F22" s="264"/>
      <c r="G22" s="264"/>
      <c r="H22" s="264"/>
      <c r="I22" s="258"/>
      <c r="J22" s="258"/>
      <c r="K22" s="258"/>
      <c r="L22" s="258"/>
      <c r="M22" s="258"/>
      <c r="N22" s="258"/>
      <c r="O22" s="258"/>
      <c r="P22" s="259"/>
      <c r="Q22" s="301">
        <f t="shared" si="2"/>
        <v>14</v>
      </c>
      <c r="R22" s="302">
        <f>Підсумки!E22</f>
        <v>48.5</v>
      </c>
    </row>
    <row r="23" spans="1:18" ht="15.75" x14ac:dyDescent="0.25">
      <c r="A23" s="257">
        <f t="shared" si="1"/>
        <v>21</v>
      </c>
      <c r="B23" s="288" t="str">
        <f>Підсумки!C23</f>
        <v>Тіганов Олег Сергійович</v>
      </c>
      <c r="C23" s="264"/>
      <c r="D23" s="264"/>
      <c r="E23" s="264"/>
      <c r="F23" s="264"/>
      <c r="G23" s="264"/>
      <c r="H23" s="264"/>
      <c r="I23" s="258"/>
      <c r="J23" s="258"/>
      <c r="K23" s="258"/>
      <c r="L23" s="258"/>
      <c r="M23" s="258"/>
      <c r="N23" s="258"/>
      <c r="O23" s="258"/>
      <c r="P23" s="259"/>
      <c r="Q23" s="301">
        <f t="shared" si="2"/>
        <v>14</v>
      </c>
      <c r="R23" s="302">
        <f>Підсумки!E23</f>
        <v>41</v>
      </c>
    </row>
    <row r="24" spans="1:18" ht="15.75" x14ac:dyDescent="0.25">
      <c r="A24" s="258">
        <f t="shared" si="1"/>
        <v>22</v>
      </c>
      <c r="B24" s="288" t="str">
        <f>Підсумки!C24</f>
        <v>Хмельницький Роман Сергійович</v>
      </c>
      <c r="C24" s="258"/>
      <c r="D24" s="258"/>
      <c r="E24" s="258"/>
      <c r="F24" s="258"/>
      <c r="G24" s="258"/>
      <c r="H24" s="258"/>
      <c r="I24" s="258"/>
      <c r="J24" s="258"/>
      <c r="K24" s="258"/>
      <c r="L24" s="258"/>
      <c r="M24" s="258"/>
      <c r="N24" s="258"/>
      <c r="O24" s="258"/>
      <c r="P24" s="258"/>
      <c r="Q24" s="301">
        <f t="shared" si="2"/>
        <v>14</v>
      </c>
      <c r="R24" s="302">
        <f>Підсумки!E24</f>
        <v>4.5</v>
      </c>
    </row>
    <row r="25" spans="1:18" ht="15.75" x14ac:dyDescent="0.25">
      <c r="A25" s="258">
        <f t="shared" si="1"/>
        <v>23</v>
      </c>
      <c r="B25" s="288" t="str">
        <f>Підсумки!C25</f>
        <v>Черновол Антон Юрійович</v>
      </c>
      <c r="C25" s="258"/>
      <c r="D25" s="258"/>
      <c r="E25" s="258"/>
      <c r="F25" s="258"/>
      <c r="G25" s="258"/>
      <c r="H25" s="258"/>
      <c r="I25" s="258"/>
      <c r="J25" s="258"/>
      <c r="K25" s="258"/>
      <c r="L25" s="258"/>
      <c r="M25" s="258"/>
      <c r="N25" s="258"/>
      <c r="O25" s="258"/>
      <c r="P25" s="258"/>
      <c r="Q25" s="301">
        <f t="shared" si="2"/>
        <v>14</v>
      </c>
      <c r="R25" s="302">
        <f>Підсумки!E25</f>
        <v>48.5</v>
      </c>
    </row>
    <row r="26" spans="1:18" ht="15.75" x14ac:dyDescent="0.25">
      <c r="A26" s="295"/>
      <c r="B26" s="296"/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7"/>
      <c r="R26" s="298"/>
    </row>
    <row r="27" spans="1:18" ht="13.5" thickBot="1" x14ac:dyDescent="0.25">
      <c r="A27" s="252"/>
      <c r="C27" s="262">
        <f>SUM(C3:C24)</f>
        <v>0</v>
      </c>
      <c r="D27" s="262">
        <f t="shared" ref="D27:H27" si="3">SUM(D3:D24)</f>
        <v>0</v>
      </c>
      <c r="E27" s="262">
        <f t="shared" si="3"/>
        <v>0</v>
      </c>
      <c r="F27" s="262">
        <f t="shared" si="3"/>
        <v>0</v>
      </c>
      <c r="G27" s="262">
        <f t="shared" si="3"/>
        <v>0</v>
      </c>
      <c r="H27" s="262">
        <f t="shared" si="3"/>
        <v>0</v>
      </c>
      <c r="I27" s="262">
        <f t="shared" ref="I27:P27" si="4">SUM(I3:I24)</f>
        <v>0</v>
      </c>
      <c r="J27" s="262">
        <f t="shared" si="4"/>
        <v>0</v>
      </c>
      <c r="K27" s="262">
        <f t="shared" si="4"/>
        <v>0</v>
      </c>
      <c r="L27" s="262">
        <f t="shared" si="4"/>
        <v>0</v>
      </c>
      <c r="M27" s="262">
        <f t="shared" si="4"/>
        <v>0</v>
      </c>
      <c r="N27" s="262">
        <f t="shared" si="4"/>
        <v>0</v>
      </c>
      <c r="O27" s="262">
        <f t="shared" si="4"/>
        <v>0</v>
      </c>
      <c r="P27" s="262">
        <f t="shared" si="4"/>
        <v>0</v>
      </c>
      <c r="Q27" s="262"/>
    </row>
    <row r="28" spans="1:18" ht="16.5" thickBot="1" x14ac:dyDescent="0.3">
      <c r="A28" s="305"/>
      <c r="B28" s="303" t="s">
        <v>249</v>
      </c>
      <c r="C28" s="485"/>
      <c r="D28" s="485"/>
      <c r="E28" s="485"/>
      <c r="F28" s="485"/>
      <c r="G28" s="485"/>
      <c r="H28" s="485"/>
      <c r="I28" s="485"/>
      <c r="J28" s="485"/>
      <c r="K28" s="485"/>
      <c r="L28" s="485"/>
      <c r="M28" s="485"/>
      <c r="N28" s="485"/>
      <c r="O28" s="485"/>
      <c r="P28" s="485"/>
      <c r="Q28" s="485"/>
      <c r="R28" s="485"/>
    </row>
    <row r="29" spans="1:18" ht="15.75" x14ac:dyDescent="0.25">
      <c r="A29" s="255">
        <v>1</v>
      </c>
      <c r="B29" s="289" t="str">
        <f>Підсумки!C28</f>
        <v>Артьомов Геннадій Сергійович</v>
      </c>
      <c r="C29" s="263"/>
      <c r="D29" s="263"/>
      <c r="E29" s="263"/>
      <c r="F29" s="263"/>
      <c r="G29" s="263"/>
      <c r="H29" s="263"/>
      <c r="I29" s="255"/>
      <c r="J29" s="255"/>
      <c r="K29" s="255"/>
      <c r="L29" s="255"/>
      <c r="M29" s="255"/>
      <c r="N29" s="255"/>
      <c r="O29" s="255"/>
      <c r="P29" s="256"/>
      <c r="Q29" s="304">
        <f>14-SUM(C29:P29)</f>
        <v>14</v>
      </c>
      <c r="R29" s="302">
        <f>Підсумки!E28</f>
        <v>60</v>
      </c>
    </row>
    <row r="30" spans="1:18" ht="15.75" x14ac:dyDescent="0.25">
      <c r="A30" s="258">
        <v>2</v>
      </c>
      <c r="B30" s="289" t="str">
        <f>Підсумки!C29</f>
        <v>Бессарабов Євгеній Олександрович</v>
      </c>
      <c r="C30" s="264"/>
      <c r="D30" s="264"/>
      <c r="E30" s="264"/>
      <c r="F30" s="264"/>
      <c r="G30" s="264"/>
      <c r="H30" s="264"/>
      <c r="I30" s="258"/>
      <c r="J30" s="258"/>
      <c r="K30" s="258"/>
      <c r="L30" s="258"/>
      <c r="M30" s="258"/>
      <c r="N30" s="258"/>
      <c r="O30" s="258"/>
      <c r="P30" s="259"/>
      <c r="Q30" s="304">
        <f t="shared" ref="Q30:Q51" si="5">14-SUM(C30:P30)</f>
        <v>14</v>
      </c>
      <c r="R30" s="302">
        <f>Підсумки!E29</f>
        <v>30</v>
      </c>
    </row>
    <row r="31" spans="1:18" ht="15.75" x14ac:dyDescent="0.25">
      <c r="A31" s="258">
        <v>3</v>
      </c>
      <c r="B31" s="289" t="str">
        <f>Підсумки!C30</f>
        <v>Вернигора Лілія Вікторівна</v>
      </c>
      <c r="C31" s="264"/>
      <c r="D31" s="264"/>
      <c r="E31" s="264"/>
      <c r="F31" s="264"/>
      <c r="G31" s="264"/>
      <c r="H31" s="264"/>
      <c r="I31" s="258"/>
      <c r="J31" s="258"/>
      <c r="K31" s="258"/>
      <c r="L31" s="258"/>
      <c r="M31" s="258"/>
      <c r="N31" s="258"/>
      <c r="O31" s="258"/>
      <c r="P31" s="259"/>
      <c r="Q31" s="304">
        <f t="shared" si="5"/>
        <v>14</v>
      </c>
      <c r="R31" s="302">
        <f>Підсумки!E30</f>
        <v>43</v>
      </c>
    </row>
    <row r="32" spans="1:18" ht="15.75" x14ac:dyDescent="0.25">
      <c r="A32" s="258">
        <v>4</v>
      </c>
      <c r="B32" s="289" t="str">
        <f>Підсумки!C31</f>
        <v>Вискребенець Антон Дмитрович</v>
      </c>
      <c r="C32" s="264"/>
      <c r="D32" s="264"/>
      <c r="E32" s="264"/>
      <c r="F32" s="264"/>
      <c r="G32" s="264"/>
      <c r="H32" s="264"/>
      <c r="I32" s="258"/>
      <c r="J32" s="258"/>
      <c r="K32" s="258"/>
      <c r="L32" s="258"/>
      <c r="M32" s="258"/>
      <c r="N32" s="258"/>
      <c r="O32" s="258"/>
      <c r="P32" s="259"/>
      <c r="Q32" s="304">
        <f t="shared" si="5"/>
        <v>14</v>
      </c>
      <c r="R32" s="302">
        <f>Підсумки!E31</f>
        <v>0</v>
      </c>
    </row>
    <row r="33" spans="1:18" ht="15.75" x14ac:dyDescent="0.25">
      <c r="A33" s="258">
        <v>5</v>
      </c>
      <c r="B33" s="289" t="str">
        <f>Підсумки!C32</f>
        <v>Вязніков Дмитро Сергійович</v>
      </c>
      <c r="C33" s="264"/>
      <c r="D33" s="264"/>
      <c r="E33" s="264"/>
      <c r="F33" s="264"/>
      <c r="G33" s="264"/>
      <c r="H33" s="264"/>
      <c r="I33" s="258"/>
      <c r="J33" s="258"/>
      <c r="K33" s="258"/>
      <c r="L33" s="258"/>
      <c r="M33" s="258"/>
      <c r="N33" s="258"/>
      <c r="O33" s="258"/>
      <c r="P33" s="259"/>
      <c r="Q33" s="304">
        <f t="shared" si="5"/>
        <v>14</v>
      </c>
      <c r="R33" s="302">
        <f>Підсумки!E32</f>
        <v>0</v>
      </c>
    </row>
    <row r="34" spans="1:18" ht="15.75" x14ac:dyDescent="0.25">
      <c r="A34" s="258">
        <v>6</v>
      </c>
      <c r="B34" s="289" t="str">
        <f>Підсумки!C33</f>
        <v>Годунов Роман Романович</v>
      </c>
      <c r="C34" s="264"/>
      <c r="D34" s="264"/>
      <c r="E34" s="264"/>
      <c r="F34" s="264"/>
      <c r="G34" s="264"/>
      <c r="H34" s="264"/>
      <c r="I34" s="258"/>
      <c r="J34" s="258"/>
      <c r="K34" s="258"/>
      <c r="L34" s="258"/>
      <c r="M34" s="258"/>
      <c r="N34" s="258"/>
      <c r="O34" s="258"/>
      <c r="P34" s="259"/>
      <c r="Q34" s="304">
        <f t="shared" si="5"/>
        <v>14</v>
      </c>
      <c r="R34" s="302">
        <f>Підсумки!E33</f>
        <v>58</v>
      </c>
    </row>
    <row r="35" spans="1:18" ht="15.75" x14ac:dyDescent="0.25">
      <c r="A35" s="258">
        <v>7</v>
      </c>
      <c r="B35" s="289" t="str">
        <f>Підсумки!C34</f>
        <v>Дорошенко Олександр Олександрович</v>
      </c>
      <c r="C35" s="264"/>
      <c r="D35" s="264"/>
      <c r="E35" s="264"/>
      <c r="F35" s="264"/>
      <c r="G35" s="264"/>
      <c r="H35" s="264"/>
      <c r="I35" s="258"/>
      <c r="J35" s="258"/>
      <c r="K35" s="258"/>
      <c r="L35" s="258"/>
      <c r="M35" s="258"/>
      <c r="N35" s="258"/>
      <c r="O35" s="258"/>
      <c r="P35" s="259"/>
      <c r="Q35" s="304">
        <f t="shared" si="5"/>
        <v>14</v>
      </c>
      <c r="R35" s="302">
        <f>Підсумки!E34</f>
        <v>39</v>
      </c>
    </row>
    <row r="36" spans="1:18" ht="15.75" x14ac:dyDescent="0.25">
      <c r="A36" s="258">
        <v>8</v>
      </c>
      <c r="B36" s="289" t="str">
        <f>Підсумки!C35</f>
        <v>Кисельов Віктор Сергійович</v>
      </c>
      <c r="C36" s="264"/>
      <c r="D36" s="264"/>
      <c r="E36" s="264"/>
      <c r="F36" s="264"/>
      <c r="G36" s="264"/>
      <c r="H36" s="264"/>
      <c r="I36" s="258"/>
      <c r="J36" s="258"/>
      <c r="K36" s="258"/>
      <c r="L36" s="258"/>
      <c r="M36" s="258"/>
      <c r="N36" s="258"/>
      <c r="O36" s="258"/>
      <c r="P36" s="259"/>
      <c r="Q36" s="304">
        <f t="shared" si="5"/>
        <v>14</v>
      </c>
      <c r="R36" s="302">
        <f>Підсумки!E35</f>
        <v>38.5</v>
      </c>
    </row>
    <row r="37" spans="1:18" ht="15.75" x14ac:dyDescent="0.25">
      <c r="A37" s="258">
        <v>9</v>
      </c>
      <c r="B37" s="289" t="str">
        <f>Підсумки!C36</f>
        <v>Король Олександр Андрійович</v>
      </c>
      <c r="C37" s="264"/>
      <c r="D37" s="264"/>
      <c r="E37" s="264"/>
      <c r="F37" s="264"/>
      <c r="G37" s="264"/>
      <c r="H37" s="264"/>
      <c r="I37" s="258"/>
      <c r="J37" s="258"/>
      <c r="K37" s="258"/>
      <c r="L37" s="258"/>
      <c r="M37" s="258"/>
      <c r="N37" s="258"/>
      <c r="O37" s="258"/>
      <c r="P37" s="259"/>
      <c r="Q37" s="304">
        <f t="shared" si="5"/>
        <v>14</v>
      </c>
      <c r="R37" s="302">
        <f>Підсумки!E36</f>
        <v>50.5</v>
      </c>
    </row>
    <row r="38" spans="1:18" ht="15.75" x14ac:dyDescent="0.25">
      <c r="A38" s="258">
        <v>10</v>
      </c>
      <c r="B38" s="289" t="str">
        <f>Підсумки!C37</f>
        <v>Крекота Дмитро Юрійович</v>
      </c>
      <c r="C38" s="264"/>
      <c r="D38" s="264"/>
      <c r="E38" s="264"/>
      <c r="F38" s="264"/>
      <c r="G38" s="264"/>
      <c r="H38" s="264"/>
      <c r="I38" s="258"/>
      <c r="J38" s="258"/>
      <c r="K38" s="258"/>
      <c r="L38" s="258"/>
      <c r="M38" s="258"/>
      <c r="N38" s="258"/>
      <c r="O38" s="258"/>
      <c r="P38" s="259"/>
      <c r="Q38" s="304">
        <f t="shared" si="5"/>
        <v>14</v>
      </c>
      <c r="R38" s="302">
        <f>Підсумки!E37</f>
        <v>59</v>
      </c>
    </row>
    <row r="39" spans="1:18" ht="15.75" x14ac:dyDescent="0.25">
      <c r="A39" s="258">
        <v>11</v>
      </c>
      <c r="B39" s="289" t="str">
        <f>Підсумки!C38</f>
        <v>Кубишкін Віталій Юрійович</v>
      </c>
      <c r="C39" s="264"/>
      <c r="D39" s="264"/>
      <c r="E39" s="264"/>
      <c r="F39" s="264"/>
      <c r="G39" s="264"/>
      <c r="H39" s="264"/>
      <c r="I39" s="258"/>
      <c r="J39" s="258"/>
      <c r="K39" s="258"/>
      <c r="L39" s="258"/>
      <c r="M39" s="258"/>
      <c r="N39" s="258"/>
      <c r="O39" s="258"/>
      <c r="P39" s="259"/>
      <c r="Q39" s="304">
        <f t="shared" si="5"/>
        <v>14</v>
      </c>
      <c r="R39" s="302">
        <f>Підсумки!E38</f>
        <v>0</v>
      </c>
    </row>
    <row r="40" spans="1:18" ht="15.75" x14ac:dyDescent="0.25">
      <c r="A40" s="258">
        <v>12</v>
      </c>
      <c r="B40" s="289" t="str">
        <f>Підсумки!C39</f>
        <v>Кріль Олег Олександрович</v>
      </c>
      <c r="C40" s="264"/>
      <c r="D40" s="264"/>
      <c r="E40" s="264"/>
      <c r="F40" s="264"/>
      <c r="G40" s="264"/>
      <c r="H40" s="264"/>
      <c r="I40" s="258"/>
      <c r="J40" s="258"/>
      <c r="K40" s="258"/>
      <c r="L40" s="258"/>
      <c r="M40" s="258"/>
      <c r="N40" s="258"/>
      <c r="O40" s="258"/>
      <c r="P40" s="259"/>
      <c r="Q40" s="304">
        <f t="shared" si="5"/>
        <v>14</v>
      </c>
      <c r="R40" s="302">
        <f>Підсумки!E39</f>
        <v>60</v>
      </c>
    </row>
    <row r="41" spans="1:18" ht="15.75" x14ac:dyDescent="0.25">
      <c r="A41" s="258">
        <v>13</v>
      </c>
      <c r="B41" s="289" t="str">
        <f>Підсумки!C40</f>
        <v>Лихачов Олексій Сергійович</v>
      </c>
      <c r="C41" s="264"/>
      <c r="D41" s="264"/>
      <c r="E41" s="264"/>
      <c r="F41" s="264"/>
      <c r="G41" s="264"/>
      <c r="H41" s="264"/>
      <c r="I41" s="258"/>
      <c r="J41" s="258"/>
      <c r="K41" s="258"/>
      <c r="L41" s="258"/>
      <c r="M41" s="258"/>
      <c r="N41" s="258"/>
      <c r="O41" s="258"/>
      <c r="P41" s="259"/>
      <c r="Q41" s="304">
        <f t="shared" si="5"/>
        <v>14</v>
      </c>
      <c r="R41" s="302">
        <f>Підсумки!E40</f>
        <v>0</v>
      </c>
    </row>
    <row r="42" spans="1:18" ht="15.75" x14ac:dyDescent="0.25">
      <c r="A42" s="258">
        <v>14</v>
      </c>
      <c r="B42" s="289" t="str">
        <f>Підсумки!C41</f>
        <v>Малий Олег Семенович</v>
      </c>
      <c r="C42" s="264"/>
      <c r="D42" s="264"/>
      <c r="E42" s="264"/>
      <c r="F42" s="264"/>
      <c r="G42" s="264"/>
      <c r="H42" s="264"/>
      <c r="I42" s="258"/>
      <c r="J42" s="258"/>
      <c r="K42" s="258"/>
      <c r="L42" s="258"/>
      <c r="M42" s="258"/>
      <c r="N42" s="258"/>
      <c r="O42" s="258"/>
      <c r="P42" s="259"/>
      <c r="Q42" s="304">
        <f t="shared" si="5"/>
        <v>14</v>
      </c>
      <c r="R42" s="302">
        <f>Підсумки!E41</f>
        <v>31</v>
      </c>
    </row>
    <row r="43" spans="1:18" ht="15.75" x14ac:dyDescent="0.25">
      <c r="A43" s="258">
        <v>15</v>
      </c>
      <c r="B43" s="289" t="str">
        <f>Підсумки!C42</f>
        <v>Нестеренко Олег Валентинович</v>
      </c>
      <c r="C43" s="264"/>
      <c r="D43" s="264"/>
      <c r="E43" s="264"/>
      <c r="F43" s="264"/>
      <c r="G43" s="264"/>
      <c r="H43" s="264"/>
      <c r="I43" s="258"/>
      <c r="J43" s="258"/>
      <c r="K43" s="258"/>
      <c r="L43" s="258"/>
      <c r="M43" s="258"/>
      <c r="N43" s="258"/>
      <c r="O43" s="258"/>
      <c r="P43" s="259"/>
      <c r="Q43" s="304">
        <f t="shared" si="5"/>
        <v>14</v>
      </c>
      <c r="R43" s="302">
        <f>Підсумки!E42</f>
        <v>54</v>
      </c>
    </row>
    <row r="44" spans="1:18" ht="15.75" x14ac:dyDescent="0.25">
      <c r="A44" s="258">
        <v>16</v>
      </c>
      <c r="B44" s="289" t="str">
        <f>Підсумки!C43</f>
        <v>Поліщук Олексій Васильович</v>
      </c>
      <c r="C44" s="264"/>
      <c r="D44" s="264"/>
      <c r="E44" s="264"/>
      <c r="F44" s="264"/>
      <c r="G44" s="264"/>
      <c r="H44" s="264"/>
      <c r="I44" s="258"/>
      <c r="J44" s="258"/>
      <c r="K44" s="258"/>
      <c r="L44" s="258"/>
      <c r="M44" s="258"/>
      <c r="N44" s="258"/>
      <c r="O44" s="258"/>
      <c r="P44" s="259"/>
      <c r="Q44" s="304">
        <f t="shared" si="5"/>
        <v>14</v>
      </c>
      <c r="R44" s="302">
        <f>Підсумки!E43</f>
        <v>53</v>
      </c>
    </row>
    <row r="45" spans="1:18" ht="15.75" x14ac:dyDescent="0.25">
      <c r="A45" s="258">
        <v>17</v>
      </c>
      <c r="B45" s="289" t="str">
        <f>Підсумки!C44</f>
        <v>Проценко Владислав Костянтинович</v>
      </c>
      <c r="C45" s="264"/>
      <c r="D45" s="264"/>
      <c r="E45" s="264"/>
      <c r="F45" s="264"/>
      <c r="G45" s="264"/>
      <c r="H45" s="264"/>
      <c r="I45" s="258"/>
      <c r="J45" s="258"/>
      <c r="K45" s="258"/>
      <c r="L45" s="258"/>
      <c r="M45" s="258"/>
      <c r="N45" s="258"/>
      <c r="O45" s="258"/>
      <c r="P45" s="259"/>
      <c r="Q45" s="304">
        <f t="shared" si="5"/>
        <v>14</v>
      </c>
      <c r="R45" s="302">
        <f>Підсумки!E44</f>
        <v>35</v>
      </c>
    </row>
    <row r="46" spans="1:18" ht="15.75" x14ac:dyDescent="0.25">
      <c r="A46" s="258">
        <v>18</v>
      </c>
      <c r="B46" s="289" t="str">
        <f>Підсумки!C45</f>
        <v>Танасієнко Ганна Миколаївна</v>
      </c>
      <c r="C46" s="264"/>
      <c r="D46" s="264"/>
      <c r="E46" s="264"/>
      <c r="F46" s="264"/>
      <c r="G46" s="264"/>
      <c r="H46" s="264"/>
      <c r="I46" s="258"/>
      <c r="J46" s="258"/>
      <c r="K46" s="258"/>
      <c r="L46" s="258"/>
      <c r="M46" s="258"/>
      <c r="N46" s="258"/>
      <c r="O46" s="258"/>
      <c r="P46" s="259"/>
      <c r="Q46" s="304">
        <f t="shared" si="5"/>
        <v>14</v>
      </c>
      <c r="R46" s="302">
        <f>Підсумки!E45</f>
        <v>60</v>
      </c>
    </row>
    <row r="47" spans="1:18" ht="15.75" x14ac:dyDescent="0.25">
      <c r="A47" s="258">
        <v>19</v>
      </c>
      <c r="B47" s="289" t="str">
        <f>Підсумки!C46</f>
        <v>Філіппов Ігор Олександрович</v>
      </c>
      <c r="C47" s="264"/>
      <c r="D47" s="264"/>
      <c r="E47" s="264"/>
      <c r="F47" s="264"/>
      <c r="G47" s="264"/>
      <c r="H47" s="264"/>
      <c r="I47" s="258"/>
      <c r="J47" s="258"/>
      <c r="K47" s="258"/>
      <c r="L47" s="258"/>
      <c r="M47" s="258"/>
      <c r="N47" s="258"/>
      <c r="O47" s="258"/>
      <c r="P47" s="259"/>
      <c r="Q47" s="304">
        <f t="shared" si="5"/>
        <v>14</v>
      </c>
      <c r="R47" s="302">
        <f>Підсумки!E46</f>
        <v>0</v>
      </c>
    </row>
    <row r="48" spans="1:18" ht="15.75" x14ac:dyDescent="0.25">
      <c r="A48" s="258">
        <v>20</v>
      </c>
      <c r="B48" s="289" t="str">
        <f>Підсумки!C47</f>
        <v>Чинікалов Станіслав Сергійович</v>
      </c>
      <c r="C48" s="264"/>
      <c r="D48" s="264"/>
      <c r="E48" s="264"/>
      <c r="F48" s="264"/>
      <c r="G48" s="264"/>
      <c r="H48" s="264"/>
      <c r="I48" s="258"/>
      <c r="J48" s="258"/>
      <c r="K48" s="258"/>
      <c r="L48" s="258"/>
      <c r="M48" s="258"/>
      <c r="N48" s="258"/>
      <c r="O48" s="258"/>
      <c r="P48" s="259"/>
      <c r="Q48" s="304">
        <f t="shared" si="5"/>
        <v>14</v>
      </c>
      <c r="R48" s="302">
        <f>Підсумки!E47</f>
        <v>0</v>
      </c>
    </row>
    <row r="49" spans="1:18" ht="15.75" x14ac:dyDescent="0.25">
      <c r="A49" s="258">
        <v>21</v>
      </c>
      <c r="B49" s="289" t="str">
        <f>Підсумки!C48</f>
        <v>Чорновол Ірина Вікторівна</v>
      </c>
      <c r="C49" s="264"/>
      <c r="D49" s="264"/>
      <c r="E49" s="264"/>
      <c r="F49" s="264"/>
      <c r="G49" s="264"/>
      <c r="H49" s="264"/>
      <c r="I49" s="258"/>
      <c r="J49" s="258"/>
      <c r="K49" s="258"/>
      <c r="L49" s="258"/>
      <c r="M49" s="258"/>
      <c r="N49" s="258"/>
      <c r="O49" s="258"/>
      <c r="P49" s="259"/>
      <c r="Q49" s="304">
        <f t="shared" si="5"/>
        <v>14</v>
      </c>
      <c r="R49" s="302">
        <f>Підсумки!E48</f>
        <v>60</v>
      </c>
    </row>
    <row r="50" spans="1:18" ht="15.75" x14ac:dyDescent="0.25">
      <c r="A50" s="258">
        <v>22</v>
      </c>
      <c r="B50" s="289" t="str">
        <f>Підсумки!C49</f>
        <v>Швецов Ігор Костянтинович</v>
      </c>
      <c r="C50" s="264"/>
      <c r="D50" s="264"/>
      <c r="E50" s="264"/>
      <c r="F50" s="264"/>
      <c r="G50" s="264"/>
      <c r="H50" s="264"/>
      <c r="I50" s="258"/>
      <c r="J50" s="258"/>
      <c r="K50" s="258"/>
      <c r="L50" s="258"/>
      <c r="M50" s="258"/>
      <c r="N50" s="258"/>
      <c r="O50" s="258"/>
      <c r="P50" s="259"/>
      <c r="Q50" s="304">
        <f t="shared" si="5"/>
        <v>14</v>
      </c>
      <c r="R50" s="302">
        <f>Підсумки!E49</f>
        <v>0</v>
      </c>
    </row>
    <row r="51" spans="1:18" ht="16.5" thickBot="1" x14ac:dyDescent="0.3">
      <c r="A51" s="260"/>
      <c r="B51" s="294"/>
      <c r="C51" s="265"/>
      <c r="D51" s="265"/>
      <c r="E51" s="265"/>
      <c r="F51" s="265"/>
      <c r="G51" s="265"/>
      <c r="H51" s="265"/>
      <c r="I51" s="260"/>
      <c r="J51" s="260"/>
      <c r="K51" s="260"/>
      <c r="L51" s="260"/>
      <c r="M51" s="260"/>
      <c r="N51" s="260"/>
      <c r="O51" s="260"/>
      <c r="P51" s="261"/>
      <c r="Q51" s="299">
        <f t="shared" si="5"/>
        <v>14</v>
      </c>
      <c r="R51" s="266">
        <f>Підсумки!E50</f>
        <v>0</v>
      </c>
    </row>
    <row r="52" spans="1:18" x14ac:dyDescent="0.2">
      <c r="A52" s="255"/>
      <c r="C52" s="262">
        <f t="shared" ref="C52:P52" si="6">SUM(C29:C50)</f>
        <v>0</v>
      </c>
      <c r="D52" s="262">
        <f t="shared" si="6"/>
        <v>0</v>
      </c>
      <c r="E52" s="262">
        <f t="shared" si="6"/>
        <v>0</v>
      </c>
      <c r="F52" s="262">
        <f t="shared" si="6"/>
        <v>0</v>
      </c>
      <c r="G52" s="262">
        <f t="shared" si="6"/>
        <v>0</v>
      </c>
      <c r="H52" s="262">
        <f t="shared" si="6"/>
        <v>0</v>
      </c>
      <c r="I52" s="262">
        <f t="shared" si="6"/>
        <v>0</v>
      </c>
      <c r="J52" s="262">
        <f t="shared" si="6"/>
        <v>0</v>
      </c>
      <c r="K52" s="262">
        <f t="shared" si="6"/>
        <v>0</v>
      </c>
      <c r="L52" s="262">
        <f t="shared" si="6"/>
        <v>0</v>
      </c>
      <c r="M52" s="262">
        <f t="shared" si="6"/>
        <v>0</v>
      </c>
      <c r="N52" s="262">
        <f t="shared" si="6"/>
        <v>0</v>
      </c>
      <c r="O52" s="262">
        <f t="shared" si="6"/>
        <v>0</v>
      </c>
      <c r="P52" s="262">
        <f t="shared" si="6"/>
        <v>0</v>
      </c>
      <c r="Q52" s="262"/>
    </row>
  </sheetData>
  <customSheetViews>
    <customSheetView guid="{C2F30B35-D639-4BB4-A50F-41AB6A91344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9" orientation="portrait" r:id="rId1"/>
      <headerFooter alignWithMargins="0"/>
    </customSheetView>
    <customSheetView guid="{134EDDCA-7309-47EE-BAAB-632C7B2A96A3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2"/>
      <headerFooter alignWithMargins="0"/>
    </customSheetView>
    <customSheetView guid="{E3076869-5D4E-4B4E-B56C-23BD0053E0A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1C44C54F-C0A4-451D-B8A0-B8C17D7E284D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1431BB82-382B-49E3-A435-36D988AC7FF6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5"/>
      <headerFooter alignWithMargins="0"/>
    </customSheetView>
    <customSheetView guid="{52C4EB7E-D421-4F3C-9418-E2E13C53098F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6"/>
      <headerFooter alignWithMargins="0"/>
    </customSheetView>
    <customSheetView guid="{575DD556-2391-4DD2-B247-D76EB2E7029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7"/>
      <headerFooter alignWithMargins="0"/>
    </customSheetView>
    <customSheetView guid="{0DACDB9F-1DED-4CA1-A223-ED8CF3AAE05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8"/>
      <headerFooter alignWithMargins="0"/>
    </customSheetView>
    <customSheetView guid="{54CA7618-6F98-4F47-B371-BA051FE7587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9"/>
      <headerFooter alignWithMargins="0"/>
    </customSheetView>
    <customSheetView guid="{3EF0F3E9-9201-4028-86FF-6B06B2998A48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0"/>
      <headerFooter alignWithMargins="0"/>
    </customSheetView>
    <customSheetView guid="{30318990-97FA-4B74-8A96-20B9CEE7B653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1"/>
      <headerFooter alignWithMargins="0"/>
    </customSheetView>
    <customSheetView guid="{17400EAF-4B0B-49FE-8262-4A59DA70D10F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2"/>
      <headerFooter alignWithMargins="0"/>
    </customSheetView>
    <customSheetView guid="{D36C8CE2-BD51-473C-907A-C6FC583FFDF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3"/>
      <headerFooter alignWithMargins="0"/>
    </customSheetView>
    <customSheetView guid="{8FD84C4E-2C18-420F-8708-98FB7EED86F5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4"/>
      <headerFooter alignWithMargins="0"/>
    </customSheetView>
    <customSheetView guid="{BFDDA753-D9FF-405A-BBB3-8EC16FDB9500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5"/>
      <headerFooter alignWithMargins="0"/>
    </customSheetView>
    <customSheetView guid="{75769618-2852-4512-8EF1-DEA65DE197E1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6"/>
      <headerFooter alignWithMargins="0"/>
    </customSheetView>
    <customSheetView guid="{1F0D860E-98B2-498A-824D-8FEF04055655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7"/>
      <headerFooter alignWithMargins="0"/>
    </customSheetView>
    <customSheetView guid="{639E5188-D90A-45C8-B0E7-531B3D055CC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8"/>
      <headerFooter alignWithMargins="0"/>
    </customSheetView>
    <customSheetView guid="{4A4E10B3-98EA-434A-B904-9D953C49E91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9"/>
      <headerFooter alignWithMargins="0"/>
    </customSheetView>
    <customSheetView guid="{5FE79F59-D06C-47E9-A091-8A454305106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0"/>
      <headerFooter alignWithMargins="0"/>
    </customSheetView>
    <customSheetView guid="{63677729-B220-4674-B8DA-E23D188A7DD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1"/>
      <headerFooter alignWithMargins="0"/>
    </customSheetView>
    <customSheetView guid="{DD783D5A-D326-44F8-82C1-529ADF80E68D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2"/>
      <headerFooter alignWithMargins="0"/>
    </customSheetView>
    <customSheetView guid="{7DAD0CBB-837D-490E-8AD8-C7F6F6026BC2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3"/>
      <headerFooter alignWithMargins="0"/>
    </customSheetView>
    <customSheetView guid="{9581BC83-4638-4839-B4A7-A6430282DE4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4"/>
      <headerFooter alignWithMargins="0"/>
    </customSheetView>
    <customSheetView guid="{96BFE75B-9E94-4DC9-803C-D5A288E717C0}" showPageBreaks="1" topLeftCell="A2">
      <pane xSplit="2" ySplit="1" topLeftCell="G87" activePane="bottomRight" state="frozen"/>
      <selection pane="bottomRight" activeCell="A30" sqref="A30:M30"/>
      <pageMargins left="0.75" right="0.75" top="1" bottom="1" header="0.5" footer="0.5"/>
      <pageSetup paperSize="9" orientation="portrait" r:id="rId25"/>
      <headerFooter alignWithMargins="0"/>
    </customSheetView>
    <customSheetView guid="{4BCF288A-A595-4C42-82E7-535EDC2AC415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0" orientation="portrait" horizontalDpi="0" verticalDpi="0" copies="0" r:id="rId26"/>
      <headerFooter alignWithMargins="0"/>
    </customSheetView>
    <customSheetView guid="{33A37079-C128-4ED3-AE01-CFA8F2347C5B}" topLeftCell="A2">
      <pane xSplit="2" ySplit="1" topLeftCell="J3" activePane="bottomRight" state="frozen"/>
      <selection pane="bottomRight" activeCell="A30" sqref="A30:M30"/>
      <pageMargins left="0.75" right="0.75" top="1" bottom="1" header="0.5" footer="0.5"/>
      <pageSetup paperSize="9" orientation="portrait" r:id="rId27"/>
      <headerFooter alignWithMargins="0"/>
    </customSheetView>
    <customSheetView guid="{6C8D603E-9A1B-49F4-AEFE-06707C7BCD53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28"/>
      <headerFooter alignWithMargins="0"/>
    </customSheetView>
    <customSheetView guid="{C5D960BD-C1A6-4228-A267-A87ADCF0AB55}" showPageBreaks="1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9" orientation="portrait" r:id="rId29"/>
      <headerFooter alignWithMargins="0"/>
    </customSheetView>
  </customSheetViews>
  <phoneticPr fontId="0" type="noConversion"/>
  <pageMargins left="0.75" right="0.75" top="1" bottom="1" header="0.5" footer="0.5"/>
  <pageSetup paperSize="9" orientation="portrait" r:id="rId3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IE145"/>
  <sheetViews>
    <sheetView showGridLines="0" zoomScale="70" zoomScaleNormal="70" workbookViewId="0">
      <pane xSplit="6" ySplit="7" topLeftCell="AS8" activePane="bottomRight" state="frozen"/>
      <selection pane="topRight" activeCell="G1" sqref="G1"/>
      <selection pane="bottomLeft" activeCell="A8" sqref="A8"/>
      <selection pane="bottomRight" activeCell="K7" sqref="K7:L7"/>
    </sheetView>
  </sheetViews>
  <sheetFormatPr defaultColWidth="9.28515625" defaultRowHeight="12.75" x14ac:dyDescent="0.2"/>
  <cols>
    <col min="1" max="1" width="4.28515625" style="1" customWidth="1"/>
    <col min="2" max="2" width="51.28515625" style="30" customWidth="1"/>
    <col min="3" max="3" width="6.7109375" style="30" customWidth="1"/>
    <col min="4" max="4" width="9.28515625" style="30"/>
    <col min="5" max="5" width="6.7109375" style="30" customWidth="1"/>
    <col min="6" max="6" width="11" style="30" customWidth="1"/>
    <col min="7" max="7" width="11.28515625" style="1" customWidth="1"/>
    <col min="8" max="8" width="10" style="1" customWidth="1"/>
    <col min="9" max="9" width="12.28515625" style="1" customWidth="1"/>
    <col min="10" max="10" width="10.42578125" style="1" customWidth="1"/>
    <col min="11" max="11" width="11.28515625" style="1" customWidth="1"/>
    <col min="12" max="12" width="10.42578125" style="1" customWidth="1"/>
    <col min="13" max="13" width="11.5703125" style="1" customWidth="1"/>
    <col min="14" max="14" width="9.7109375" style="1" customWidth="1"/>
    <col min="15" max="15" width="12.28515625" style="1" customWidth="1"/>
    <col min="16" max="16" width="10.42578125" style="1" customWidth="1"/>
    <col min="17" max="17" width="13.28515625" style="1" customWidth="1"/>
    <col min="18" max="18" width="14.28515625" style="1" customWidth="1"/>
    <col min="19" max="19" width="11.28515625" style="1" customWidth="1"/>
    <col min="20" max="20" width="12" style="1" customWidth="1"/>
    <col min="21" max="21" width="13" style="1" customWidth="1"/>
    <col min="22" max="22" width="10.5703125" style="1" customWidth="1"/>
    <col min="23" max="23" width="12.7109375" style="1" customWidth="1"/>
    <col min="24" max="25" width="13.28515625" style="1" customWidth="1"/>
    <col min="26" max="26" width="10" style="1" customWidth="1"/>
    <col min="27" max="27" width="9.7109375" style="1" customWidth="1"/>
    <col min="28" max="28" width="10.7109375" style="1" customWidth="1"/>
    <col min="29" max="29" width="10.28515625" style="1" customWidth="1"/>
    <col min="30" max="30" width="10.7109375" style="1" customWidth="1"/>
    <col min="31" max="31" width="10.28515625" style="1" customWidth="1"/>
    <col min="32" max="32" width="8" style="1" customWidth="1"/>
    <col min="33" max="33" width="11.7109375" style="1" customWidth="1"/>
    <col min="34" max="34" width="11.5703125" style="1" customWidth="1"/>
    <col min="35" max="35" width="10.42578125" style="1" customWidth="1"/>
    <col min="36" max="37" width="11" style="1" customWidth="1"/>
    <col min="38" max="38" width="10.7109375" style="1" customWidth="1"/>
    <col min="39" max="39" width="8" style="1" customWidth="1"/>
    <col min="40" max="40" width="10.7109375" style="1" customWidth="1"/>
    <col min="41" max="41" width="10" style="1" customWidth="1"/>
    <col min="42" max="42" width="10.28515625" style="1" customWidth="1"/>
    <col min="43" max="43" width="11.28515625" style="1" customWidth="1"/>
    <col min="44" max="44" width="8" style="1" customWidth="1"/>
    <col min="45" max="45" width="10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28515625" style="1" customWidth="1"/>
    <col min="51" max="51" width="9.28515625" style="1"/>
    <col min="52" max="52" width="12" style="1" customWidth="1"/>
    <col min="53" max="53" width="9.28515625" style="1"/>
    <col min="54" max="54" width="10.42578125" style="1" bestFit="1" customWidth="1"/>
    <col min="55" max="16384" width="9.28515625" style="1"/>
  </cols>
  <sheetData>
    <row r="1" spans="1:239" x14ac:dyDescent="0.2">
      <c r="V1" s="4"/>
      <c r="W1" s="1" t="s">
        <v>282</v>
      </c>
    </row>
    <row r="2" spans="1:239" ht="26.25" customHeight="1" thickBot="1" x14ac:dyDescent="0.35">
      <c r="A2" s="21"/>
      <c r="B2" s="488" t="s">
        <v>362</v>
      </c>
      <c r="C2" s="307" t="s">
        <v>364</v>
      </c>
      <c r="D2" s="21"/>
      <c r="E2" s="21"/>
      <c r="F2" s="21"/>
      <c r="G2" t="s">
        <v>170</v>
      </c>
      <c r="H2"/>
      <c r="I2" t="s">
        <v>0</v>
      </c>
      <c r="J2"/>
      <c r="K2" s="953" t="s">
        <v>199</v>
      </c>
      <c r="L2" s="953"/>
      <c r="M2" t="s">
        <v>200</v>
      </c>
      <c r="N2"/>
      <c r="O2"/>
      <c r="P2" t="s">
        <v>176</v>
      </c>
      <c r="Q2"/>
      <c r="R2"/>
      <c r="S2" t="s">
        <v>176</v>
      </c>
      <c r="T2"/>
      <c r="U2" t="s">
        <v>176</v>
      </c>
      <c r="V2" s="239" t="s">
        <v>202</v>
      </c>
      <c r="W2" s="954" t="s">
        <v>191</v>
      </c>
      <c r="X2" s="954"/>
      <c r="Y2" t="s">
        <v>204</v>
      </c>
      <c r="Z2" s="954" t="s">
        <v>177</v>
      </c>
      <c r="AA2" s="954"/>
      <c r="AB2" s="954" t="s">
        <v>177</v>
      </c>
      <c r="AC2" s="954"/>
      <c r="AD2" t="s">
        <v>177</v>
      </c>
      <c r="AE2" s="211" t="s">
        <v>209</v>
      </c>
      <c r="AF2"/>
      <c r="AG2" s="42" t="s">
        <v>12</v>
      </c>
      <c r="AH2" s="41"/>
      <c r="AI2" s="51" t="s">
        <v>18</v>
      </c>
      <c r="AJ2" s="42"/>
      <c r="AK2" s="51"/>
      <c r="AL2" s="42"/>
      <c r="AM2" s="41"/>
      <c r="AN2" s="43"/>
      <c r="AO2" s="227" t="s">
        <v>26</v>
      </c>
      <c r="AP2" s="43"/>
      <c r="AQ2" s="228" t="s">
        <v>264</v>
      </c>
      <c r="AR2" s="44"/>
      <c r="AS2" s="43"/>
      <c r="AT2" s="227" t="s">
        <v>178</v>
      </c>
      <c r="AU2" s="70"/>
      <c r="AV2" s="44"/>
      <c r="AW2" s="44"/>
      <c r="AX2" s="43"/>
      <c r="AY2" s="116"/>
      <c r="AZ2" s="116"/>
      <c r="BA2" s="43"/>
      <c r="BB2" s="43"/>
    </row>
    <row r="3" spans="1:239" ht="22.5" customHeight="1" thickBot="1" x14ac:dyDescent="0.3">
      <c r="A3" s="490"/>
      <c r="B3" s="1002" t="s">
        <v>279</v>
      </c>
      <c r="C3" s="975" t="s">
        <v>131</v>
      </c>
      <c r="D3" s="940" t="s">
        <v>175</v>
      </c>
      <c r="E3" s="931" t="s">
        <v>132</v>
      </c>
      <c r="F3" s="931" t="s">
        <v>38</v>
      </c>
      <c r="G3" s="937" t="s">
        <v>133</v>
      </c>
      <c r="H3" s="938"/>
      <c r="I3" s="937" t="s">
        <v>134</v>
      </c>
      <c r="J3" s="939"/>
      <c r="K3" s="937" t="s">
        <v>135</v>
      </c>
      <c r="L3" s="938"/>
      <c r="M3" s="199" t="s">
        <v>136</v>
      </c>
      <c r="N3" s="199"/>
      <c r="O3" s="200"/>
      <c r="P3" s="937" t="s">
        <v>137</v>
      </c>
      <c r="Q3" s="938"/>
      <c r="R3" s="184" t="s">
        <v>138</v>
      </c>
      <c r="S3" s="185"/>
      <c r="T3" s="937" t="s">
        <v>139</v>
      </c>
      <c r="U3" s="963"/>
      <c r="V3" s="938"/>
      <c r="W3" s="184" t="s">
        <v>140</v>
      </c>
      <c r="X3" s="203"/>
      <c r="Y3" s="203"/>
      <c r="Z3" s="937" t="s">
        <v>141</v>
      </c>
      <c r="AA3" s="938"/>
      <c r="AB3" s="937" t="s">
        <v>142</v>
      </c>
      <c r="AC3" s="938"/>
      <c r="AD3" s="198" t="s">
        <v>143</v>
      </c>
      <c r="AE3" s="199"/>
      <c r="AF3" s="200"/>
      <c r="AG3" s="960" t="s">
        <v>144</v>
      </c>
      <c r="AH3" s="961"/>
      <c r="AI3" s="937" t="s">
        <v>145</v>
      </c>
      <c r="AJ3" s="939"/>
      <c r="AK3" s="184" t="s">
        <v>250</v>
      </c>
      <c r="AL3" s="203"/>
      <c r="AM3" s="185"/>
      <c r="AN3" s="962" t="s">
        <v>269</v>
      </c>
      <c r="AO3" s="961"/>
      <c r="AP3" s="937" t="s">
        <v>270</v>
      </c>
      <c r="AQ3" s="959"/>
      <c r="AR3" s="938"/>
      <c r="AS3" s="937" t="s">
        <v>271</v>
      </c>
      <c r="AT3" s="938"/>
      <c r="AU3" s="937" t="s">
        <v>272</v>
      </c>
      <c r="AV3" s="959"/>
      <c r="AW3" s="938"/>
      <c r="AX3" s="38" t="s">
        <v>273</v>
      </c>
      <c r="AY3" s="183"/>
      <c r="AZ3" s="38" t="s">
        <v>283</v>
      </c>
      <c r="BA3" s="183"/>
      <c r="BB3" s="38" t="s">
        <v>289</v>
      </c>
      <c r="BC3" s="183"/>
    </row>
    <row r="4" spans="1:239" ht="22.5" customHeight="1" x14ac:dyDescent="0.25">
      <c r="A4" s="491"/>
      <c r="B4" s="1003"/>
      <c r="C4" s="976"/>
      <c r="D4" s="941"/>
      <c r="E4" s="932"/>
      <c r="F4" s="932"/>
      <c r="G4" s="33" t="s">
        <v>146</v>
      </c>
      <c r="H4" s="34"/>
      <c r="I4" s="33" t="s">
        <v>147</v>
      </c>
      <c r="J4" s="202"/>
      <c r="K4" s="33" t="s">
        <v>148</v>
      </c>
      <c r="L4" s="34"/>
      <c r="M4" s="96" t="s">
        <v>148</v>
      </c>
      <c r="N4" s="40"/>
      <c r="O4" s="49"/>
      <c r="P4" s="33" t="s">
        <v>149</v>
      </c>
      <c r="Q4" s="34"/>
      <c r="R4" s="48" t="s">
        <v>150</v>
      </c>
      <c r="S4" s="22"/>
      <c r="T4" s="36" t="s">
        <v>150</v>
      </c>
      <c r="U4" s="45"/>
      <c r="V4" s="23"/>
      <c r="W4" s="35"/>
      <c r="X4" s="36" t="s">
        <v>151</v>
      </c>
      <c r="Y4" s="22"/>
      <c r="Z4" s="36" t="s">
        <v>262</v>
      </c>
      <c r="AA4" s="23"/>
      <c r="AB4" s="36" t="s">
        <v>262</v>
      </c>
      <c r="AC4" s="23"/>
      <c r="AD4" s="92"/>
      <c r="AE4" s="92" t="s">
        <v>240</v>
      </c>
      <c r="AF4" s="93"/>
      <c r="AG4" s="212" t="s">
        <v>152</v>
      </c>
      <c r="AH4" s="39"/>
      <c r="AI4" s="38" t="s">
        <v>263</v>
      </c>
      <c r="AJ4" s="22"/>
      <c r="AK4" s="38"/>
      <c r="AL4" s="94"/>
      <c r="AM4" s="206"/>
      <c r="AN4" s="37" t="s">
        <v>265</v>
      </c>
      <c r="AO4" s="39"/>
      <c r="AP4" s="38" t="s">
        <v>266</v>
      </c>
      <c r="AQ4" s="94" t="s">
        <v>267</v>
      </c>
      <c r="AR4" s="229" t="s">
        <v>218</v>
      </c>
      <c r="AS4" s="38" t="s">
        <v>266</v>
      </c>
      <c r="AT4" s="23"/>
      <c r="AU4" s="95"/>
      <c r="AV4" s="95" t="s">
        <v>234</v>
      </c>
      <c r="AW4" s="230" t="s">
        <v>179</v>
      </c>
      <c r="AX4" s="38" t="s">
        <v>268</v>
      </c>
      <c r="AY4" s="23"/>
      <c r="AZ4" s="38" t="s">
        <v>268</v>
      </c>
      <c r="BA4" s="23"/>
      <c r="BB4" s="38" t="s">
        <v>268</v>
      </c>
      <c r="BC4" s="23"/>
    </row>
    <row r="5" spans="1:239" ht="15.75" customHeight="1" x14ac:dyDescent="0.2">
      <c r="A5" s="491"/>
      <c r="B5" s="1004"/>
      <c r="C5" s="976"/>
      <c r="D5" s="941"/>
      <c r="E5" s="932"/>
      <c r="F5" s="932"/>
      <c r="G5" s="927" t="s">
        <v>173</v>
      </c>
      <c r="H5" s="929" t="s">
        <v>167</v>
      </c>
      <c r="I5" s="927" t="s">
        <v>173</v>
      </c>
      <c r="J5" s="943" t="s">
        <v>167</v>
      </c>
      <c r="K5" s="927" t="s">
        <v>173</v>
      </c>
      <c r="L5" s="50" t="s">
        <v>153</v>
      </c>
      <c r="M5" s="945" t="s">
        <v>173</v>
      </c>
      <c r="N5" s="947" t="s">
        <v>223</v>
      </c>
      <c r="O5" s="50" t="s">
        <v>153</v>
      </c>
      <c r="P5" s="927" t="s">
        <v>173</v>
      </c>
      <c r="Q5" s="50" t="s">
        <v>153</v>
      </c>
      <c r="R5" s="945" t="s">
        <v>173</v>
      </c>
      <c r="S5" s="50" t="s">
        <v>153</v>
      </c>
      <c r="T5" s="927" t="s">
        <v>173</v>
      </c>
      <c r="U5" s="947" t="s">
        <v>222</v>
      </c>
      <c r="V5" s="50" t="s">
        <v>153</v>
      </c>
      <c r="W5" s="945" t="s">
        <v>173</v>
      </c>
      <c r="X5" s="947" t="s">
        <v>261</v>
      </c>
      <c r="Y5" s="271" t="s">
        <v>153</v>
      </c>
      <c r="Z5" s="927" t="s">
        <v>173</v>
      </c>
      <c r="AA5" s="929" t="s">
        <v>167</v>
      </c>
      <c r="AB5" s="927" t="s">
        <v>173</v>
      </c>
      <c r="AC5" s="929" t="s">
        <v>167</v>
      </c>
      <c r="AD5" s="927" t="s">
        <v>173</v>
      </c>
      <c r="AE5" s="947" t="s">
        <v>174</v>
      </c>
      <c r="AF5" s="50" t="s">
        <v>153</v>
      </c>
      <c r="AG5" s="945" t="s">
        <v>173</v>
      </c>
      <c r="AH5" s="943" t="s">
        <v>167</v>
      </c>
      <c r="AI5" s="927" t="s">
        <v>173</v>
      </c>
      <c r="AJ5" s="943" t="s">
        <v>167</v>
      </c>
      <c r="AK5" s="927" t="s">
        <v>173</v>
      </c>
      <c r="AL5" s="966" t="s">
        <v>275</v>
      </c>
      <c r="AM5" s="50" t="s">
        <v>153</v>
      </c>
      <c r="AN5" s="945" t="s">
        <v>173</v>
      </c>
      <c r="AO5" s="943" t="s">
        <v>167</v>
      </c>
      <c r="AP5" s="927" t="s">
        <v>173</v>
      </c>
      <c r="AQ5" s="966" t="s">
        <v>274</v>
      </c>
      <c r="AR5" s="50" t="s">
        <v>153</v>
      </c>
      <c r="AS5" s="927" t="s">
        <v>173</v>
      </c>
      <c r="AT5" s="929" t="s">
        <v>167</v>
      </c>
      <c r="AU5" s="927" t="s">
        <v>173</v>
      </c>
      <c r="AV5" s="966" t="s">
        <v>290</v>
      </c>
      <c r="AW5" s="50" t="s">
        <v>153</v>
      </c>
      <c r="AX5" s="187" t="s">
        <v>173</v>
      </c>
      <c r="AY5" s="182" t="s">
        <v>167</v>
      </c>
      <c r="AZ5" s="187" t="s">
        <v>173</v>
      </c>
      <c r="BA5" s="182" t="s">
        <v>167</v>
      </c>
      <c r="BB5" s="187" t="s">
        <v>173</v>
      </c>
      <c r="BC5" s="182" t="s">
        <v>167</v>
      </c>
    </row>
    <row r="6" spans="1:239" ht="44.25" customHeight="1" thickBot="1" x14ac:dyDescent="0.25">
      <c r="A6" s="491"/>
      <c r="B6" s="1004"/>
      <c r="C6" s="976"/>
      <c r="D6" s="941"/>
      <c r="E6" s="932"/>
      <c r="F6" s="932"/>
      <c r="G6" s="928"/>
      <c r="H6" s="930"/>
      <c r="I6" s="928"/>
      <c r="J6" s="944"/>
      <c r="K6" s="928"/>
      <c r="L6" s="111"/>
      <c r="M6" s="946"/>
      <c r="N6" s="948"/>
      <c r="O6" s="111">
        <v>3</v>
      </c>
      <c r="P6" s="928"/>
      <c r="Q6" s="111"/>
      <c r="R6" s="946"/>
      <c r="S6" s="111"/>
      <c r="T6" s="928"/>
      <c r="U6" s="948"/>
      <c r="V6" s="111">
        <v>8</v>
      </c>
      <c r="W6" s="946"/>
      <c r="X6" s="955"/>
      <c r="Y6" s="272">
        <v>3</v>
      </c>
      <c r="Z6" s="928"/>
      <c r="AA6" s="930"/>
      <c r="AB6" s="928"/>
      <c r="AC6" s="930"/>
      <c r="AD6" s="928"/>
      <c r="AE6" s="948"/>
      <c r="AF6" s="111">
        <v>10</v>
      </c>
      <c r="AG6" s="946"/>
      <c r="AH6" s="944"/>
      <c r="AI6" s="928"/>
      <c r="AJ6" s="944"/>
      <c r="AK6" s="928"/>
      <c r="AL6" s="948"/>
      <c r="AM6" s="111">
        <v>10</v>
      </c>
      <c r="AN6" s="946"/>
      <c r="AO6" s="944"/>
      <c r="AP6" s="928"/>
      <c r="AQ6" s="948"/>
      <c r="AR6" s="111">
        <v>11</v>
      </c>
      <c r="AS6" s="928"/>
      <c r="AT6" s="930"/>
      <c r="AU6" s="928"/>
      <c r="AV6" s="948"/>
      <c r="AW6" s="111">
        <v>15</v>
      </c>
      <c r="AX6" s="188"/>
      <c r="AY6" s="186"/>
      <c r="AZ6" s="188"/>
      <c r="BA6" s="186"/>
      <c r="BB6" s="188"/>
      <c r="BC6" s="186"/>
    </row>
    <row r="7" spans="1:239" ht="22.5" customHeight="1" thickBot="1" x14ac:dyDescent="0.3">
      <c r="A7" s="492"/>
      <c r="B7" s="1005"/>
      <c r="C7" s="936"/>
      <c r="D7" s="942"/>
      <c r="E7" s="933"/>
      <c r="F7" s="933"/>
      <c r="G7" s="109">
        <v>41284</v>
      </c>
      <c r="H7" s="110"/>
      <c r="I7" s="109">
        <v>41284</v>
      </c>
      <c r="J7" s="363"/>
      <c r="K7" s="327">
        <v>41291</v>
      </c>
      <c r="L7" s="329"/>
      <c r="M7" s="327">
        <f>G7+14</f>
        <v>41298</v>
      </c>
      <c r="N7" s="328"/>
      <c r="O7" s="329"/>
      <c r="P7" s="189">
        <f>I7+14</f>
        <v>41298</v>
      </c>
      <c r="Q7" s="190"/>
      <c r="R7" s="327">
        <f>K7+14</f>
        <v>41305</v>
      </c>
      <c r="S7" s="329"/>
      <c r="T7" s="325">
        <f>M7+14</f>
        <v>41312</v>
      </c>
      <c r="U7" s="326"/>
      <c r="V7" s="324"/>
      <c r="W7" s="327">
        <f>P7+14</f>
        <v>41312</v>
      </c>
      <c r="X7" s="441"/>
      <c r="Y7" s="442"/>
      <c r="Z7" s="327">
        <f>R7+14</f>
        <v>41319</v>
      </c>
      <c r="AA7" s="329"/>
      <c r="AB7" s="415">
        <f>T7+14</f>
        <v>41326</v>
      </c>
      <c r="AC7" s="416"/>
      <c r="AD7" s="327">
        <f>W7+14</f>
        <v>41326</v>
      </c>
      <c r="AE7" s="328"/>
      <c r="AF7" s="329"/>
      <c r="AG7" s="327">
        <f>Z7+14</f>
        <v>41333</v>
      </c>
      <c r="AH7" s="329"/>
      <c r="AI7" s="327">
        <f>AB7+14</f>
        <v>41340</v>
      </c>
      <c r="AJ7" s="329"/>
      <c r="AK7" s="327">
        <f>AD7+14</f>
        <v>41340</v>
      </c>
      <c r="AL7" s="328"/>
      <c r="AM7" s="329"/>
      <c r="AN7" s="327">
        <f>AG7+14</f>
        <v>41347</v>
      </c>
      <c r="AO7" s="329"/>
      <c r="AP7" s="956">
        <f>AI7+14</f>
        <v>41354</v>
      </c>
      <c r="AQ7" s="957"/>
      <c r="AR7" s="958"/>
      <c r="AS7" s="956">
        <f>AK7+14</f>
        <v>41354</v>
      </c>
      <c r="AT7" s="958"/>
      <c r="AU7" s="956">
        <f>AN7+14</f>
        <v>41361</v>
      </c>
      <c r="AV7" s="957"/>
      <c r="AW7" s="958"/>
      <c r="AX7" s="327">
        <f>AP7+14</f>
        <v>41368</v>
      </c>
      <c r="AY7" s="329"/>
      <c r="AZ7" s="327">
        <f>AS7+14</f>
        <v>41368</v>
      </c>
      <c r="BA7" s="329"/>
      <c r="BB7" s="537">
        <f>AU7+14</f>
        <v>41375</v>
      </c>
      <c r="BC7" s="329"/>
    </row>
    <row r="8" spans="1:239" ht="26.25" customHeight="1" x14ac:dyDescent="0.25">
      <c r="A8" s="392">
        <v>1</v>
      </c>
      <c r="B8" s="539" t="s">
        <v>338</v>
      </c>
      <c r="C8" s="532">
        <v>15</v>
      </c>
      <c r="D8" s="457">
        <f>SUM(O8,V8,Y8,AF8,AM8,AR8,AW8)</f>
        <v>60</v>
      </c>
      <c r="E8" s="457">
        <f>SUM(L8,S8,AC8,AJ8,H8,J8,Q8,AA8,AH8,AO8,AT8,AY8)</f>
        <v>0</v>
      </c>
      <c r="F8" s="235">
        <f>SUM(D8:E8)</f>
        <v>60</v>
      </c>
      <c r="G8" s="234"/>
      <c r="H8" s="458"/>
      <c r="I8" s="355"/>
      <c r="J8" s="448"/>
      <c r="K8" s="234"/>
      <c r="L8" s="356"/>
      <c r="M8" s="414"/>
      <c r="N8" s="397"/>
      <c r="O8" s="739">
        <v>3</v>
      </c>
      <c r="P8" s="459"/>
      <c r="Q8" s="235"/>
      <c r="R8" s="367"/>
      <c r="S8" s="235"/>
      <c r="T8" s="494"/>
      <c r="U8" s="525">
        <v>15</v>
      </c>
      <c r="V8" s="737">
        <v>8</v>
      </c>
      <c r="W8" s="114"/>
      <c r="X8" s="525">
        <v>15</v>
      </c>
      <c r="Y8" s="738">
        <v>3</v>
      </c>
      <c r="Z8" s="114"/>
      <c r="AA8" s="461"/>
      <c r="AB8" s="113"/>
      <c r="AC8" s="112"/>
      <c r="AD8" s="114"/>
      <c r="AE8" s="525">
        <v>15</v>
      </c>
      <c r="AF8" s="737">
        <v>10</v>
      </c>
      <c r="AG8" s="113"/>
      <c r="AH8" s="112"/>
      <c r="AI8" s="114"/>
      <c r="AJ8" s="105"/>
      <c r="AK8" s="113"/>
      <c r="AL8" s="525">
        <v>15</v>
      </c>
      <c r="AM8" s="736">
        <v>10</v>
      </c>
      <c r="AN8" s="114"/>
      <c r="AO8" s="105"/>
      <c r="AP8" s="114"/>
      <c r="AQ8" s="525">
        <v>15</v>
      </c>
      <c r="AR8" s="736">
        <v>11</v>
      </c>
      <c r="AS8" s="113"/>
      <c r="AT8" s="112"/>
      <c r="AU8" s="114"/>
      <c r="AV8" s="525">
        <v>15</v>
      </c>
      <c r="AW8" s="736">
        <v>15</v>
      </c>
      <c r="AX8" s="114"/>
      <c r="AY8" s="112"/>
      <c r="AZ8" s="114"/>
      <c r="BA8" s="105"/>
      <c r="BB8" s="114"/>
      <c r="BC8" s="105"/>
      <c r="BD8" s="58"/>
    </row>
    <row r="9" spans="1:239" s="763" customFormat="1" ht="18.75" x14ac:dyDescent="0.25">
      <c r="A9" s="741">
        <v>2</v>
      </c>
      <c r="B9" s="742" t="s">
        <v>339</v>
      </c>
      <c r="C9" s="743">
        <v>14</v>
      </c>
      <c r="D9" s="744">
        <f t="shared" ref="D9:D16" si="0">SUM(O9,V9,Y9,AF9,AM9,AR9,AW9)</f>
        <v>0</v>
      </c>
      <c r="E9" s="744">
        <f t="shared" ref="E9:E16" si="1">SUM(L9,S9,AC9,AJ9,H9,J9,Q9,AA9,AH9,AO9,AT9,AY9)</f>
        <v>0</v>
      </c>
      <c r="F9" s="745">
        <f>SUM(D9:E9)</f>
        <v>0</v>
      </c>
      <c r="G9" s="746"/>
      <c r="H9" s="747"/>
      <c r="I9" s="748"/>
      <c r="J9" s="749"/>
      <c r="K9" s="746"/>
      <c r="L9" s="749"/>
      <c r="M9" s="750"/>
      <c r="N9" s="751"/>
      <c r="O9" s="752"/>
      <c r="P9" s="753"/>
      <c r="Q9" s="747"/>
      <c r="R9" s="753"/>
      <c r="S9" s="745"/>
      <c r="T9" s="754"/>
      <c r="U9" s="743">
        <v>14</v>
      </c>
      <c r="V9" s="755" t="str">
        <f t="shared" ref="V9:V22" si="2">IF(U9=0,"",VLOOKUP(U9,Підс3,2,FALSE))</f>
        <v xml:space="preserve"> </v>
      </c>
      <c r="W9" s="756"/>
      <c r="X9" s="743">
        <v>14</v>
      </c>
      <c r="Y9" s="757"/>
      <c r="Z9" s="756"/>
      <c r="AA9" s="758"/>
      <c r="AB9" s="759"/>
      <c r="AC9" s="749"/>
      <c r="AD9" s="760"/>
      <c r="AE9" s="743">
        <v>14</v>
      </c>
      <c r="AF9" s="755" t="str">
        <f t="shared" ref="AF9:AF22" si="3">IF(AE9=0,"",VLOOKUP(AE9,Підс3,3,FALSE))</f>
        <v xml:space="preserve"> </v>
      </c>
      <c r="AG9" s="759"/>
      <c r="AH9" s="749"/>
      <c r="AI9" s="756"/>
      <c r="AJ9" s="747"/>
      <c r="AK9" s="761"/>
      <c r="AL9" s="743">
        <v>14</v>
      </c>
      <c r="AM9" s="762"/>
      <c r="AN9" s="760"/>
      <c r="AO9" s="747"/>
      <c r="AP9" s="756"/>
      <c r="AQ9" s="743">
        <v>14</v>
      </c>
      <c r="AR9" s="762"/>
      <c r="AS9" s="761"/>
      <c r="AT9" s="749"/>
      <c r="AU9" s="760"/>
      <c r="AV9" s="743">
        <v>14</v>
      </c>
      <c r="AW9" s="762"/>
      <c r="AX9" s="756"/>
      <c r="AY9" s="749"/>
      <c r="AZ9" s="756"/>
      <c r="BA9" s="747"/>
      <c r="BB9" s="756"/>
      <c r="BC9" s="747"/>
    </row>
    <row r="10" spans="1:239" ht="18.75" x14ac:dyDescent="0.25">
      <c r="A10" s="392">
        <v>3</v>
      </c>
      <c r="B10" s="395" t="s">
        <v>340</v>
      </c>
      <c r="C10" s="527">
        <v>13</v>
      </c>
      <c r="D10" s="339">
        <f t="shared" si="0"/>
        <v>31</v>
      </c>
      <c r="E10" s="339">
        <f t="shared" si="1"/>
        <v>0</v>
      </c>
      <c r="F10" s="218">
        <f t="shared" ref="F10:F16" si="4">SUM(D10:E10)</f>
        <v>31</v>
      </c>
      <c r="G10" s="352"/>
      <c r="H10" s="53"/>
      <c r="I10" s="355"/>
      <c r="J10" s="57"/>
      <c r="K10" s="352"/>
      <c r="L10" s="57"/>
      <c r="M10" s="66"/>
      <c r="N10" s="214"/>
      <c r="O10" s="91">
        <v>3</v>
      </c>
      <c r="P10" s="117"/>
      <c r="Q10" s="53"/>
      <c r="R10" s="117"/>
      <c r="S10" s="218"/>
      <c r="T10" s="383"/>
      <c r="U10" s="527">
        <v>13</v>
      </c>
      <c r="V10" s="519">
        <v>8</v>
      </c>
      <c r="W10" s="55"/>
      <c r="X10" s="527">
        <v>13</v>
      </c>
      <c r="Y10" s="232">
        <v>3</v>
      </c>
      <c r="Z10" s="55"/>
      <c r="AA10" s="393"/>
      <c r="AB10" s="209"/>
      <c r="AC10" s="57"/>
      <c r="AD10" s="60"/>
      <c r="AE10" s="527">
        <v>13</v>
      </c>
      <c r="AF10" s="519">
        <v>10</v>
      </c>
      <c r="AG10" s="209"/>
      <c r="AH10" s="57"/>
      <c r="AI10" s="55"/>
      <c r="AJ10" s="53"/>
      <c r="AK10" s="56"/>
      <c r="AL10" s="527">
        <v>13</v>
      </c>
      <c r="AM10" s="332">
        <v>7</v>
      </c>
      <c r="AN10" s="60"/>
      <c r="AO10" s="53"/>
      <c r="AP10" s="55"/>
      <c r="AQ10" s="527">
        <v>13</v>
      </c>
      <c r="AR10" s="332"/>
      <c r="AS10" s="56"/>
      <c r="AT10" s="57"/>
      <c r="AU10" s="60"/>
      <c r="AV10" s="527">
        <v>13</v>
      </c>
      <c r="AW10" s="332"/>
      <c r="AX10" s="55"/>
      <c r="AY10" s="57"/>
      <c r="AZ10" s="55"/>
      <c r="BA10" s="53"/>
      <c r="BB10" s="55"/>
      <c r="BC10" s="53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</row>
    <row r="11" spans="1:239" ht="18.75" x14ac:dyDescent="0.25">
      <c r="A11" s="222">
        <v>4</v>
      </c>
      <c r="B11" s="395" t="s">
        <v>341</v>
      </c>
      <c r="C11" s="526">
        <v>12</v>
      </c>
      <c r="D11" s="339">
        <f t="shared" si="0"/>
        <v>54</v>
      </c>
      <c r="E11" s="339">
        <f t="shared" si="1"/>
        <v>0</v>
      </c>
      <c r="F11" s="218">
        <f t="shared" si="4"/>
        <v>54</v>
      </c>
      <c r="G11" s="352"/>
      <c r="H11" s="53"/>
      <c r="I11" s="355"/>
      <c r="J11" s="57"/>
      <c r="K11" s="352"/>
      <c r="L11" s="57"/>
      <c r="M11" s="66"/>
      <c r="N11" s="214"/>
      <c r="O11" s="740">
        <v>3</v>
      </c>
      <c r="P11" s="117"/>
      <c r="Q11" s="53"/>
      <c r="R11" s="117" t="s">
        <v>394</v>
      </c>
      <c r="S11" s="218"/>
      <c r="T11" s="383" t="s">
        <v>394</v>
      </c>
      <c r="U11" s="526">
        <v>12</v>
      </c>
      <c r="V11" s="519">
        <v>6</v>
      </c>
      <c r="W11" s="55" t="s">
        <v>394</v>
      </c>
      <c r="X11" s="526">
        <v>12</v>
      </c>
      <c r="Y11" s="232">
        <v>2</v>
      </c>
      <c r="Z11" s="55"/>
      <c r="AA11" s="450"/>
      <c r="AB11" s="209"/>
      <c r="AC11" s="57"/>
      <c r="AD11" s="60"/>
      <c r="AE11" s="526">
        <v>12</v>
      </c>
      <c r="AF11" s="519">
        <v>10</v>
      </c>
      <c r="AG11" s="209"/>
      <c r="AH11" s="57"/>
      <c r="AI11" s="55"/>
      <c r="AJ11" s="53"/>
      <c r="AK11" s="56"/>
      <c r="AL11" s="526">
        <v>12</v>
      </c>
      <c r="AM11" s="332">
        <v>9</v>
      </c>
      <c r="AN11" s="55"/>
      <c r="AO11" s="53"/>
      <c r="AP11" s="55"/>
      <c r="AQ11" s="526">
        <v>12</v>
      </c>
      <c r="AR11" s="332">
        <v>10</v>
      </c>
      <c r="AS11" s="56"/>
      <c r="AT11" s="57"/>
      <c r="AU11" s="55"/>
      <c r="AV11" s="526">
        <v>12</v>
      </c>
      <c r="AW11" s="332">
        <v>14</v>
      </c>
      <c r="AX11" s="55"/>
      <c r="AY11" s="57"/>
      <c r="AZ11" s="55"/>
      <c r="BA11" s="53"/>
      <c r="BB11" s="55"/>
      <c r="BC11" s="53"/>
      <c r="BD11" s="58"/>
    </row>
    <row r="12" spans="1:239" s="58" customFormat="1" ht="18.75" x14ac:dyDescent="0.25">
      <c r="A12" s="392">
        <v>5</v>
      </c>
      <c r="B12" s="395" t="s">
        <v>342</v>
      </c>
      <c r="C12" s="527">
        <v>11</v>
      </c>
      <c r="D12" s="339">
        <f t="shared" si="0"/>
        <v>53</v>
      </c>
      <c r="E12" s="339">
        <f t="shared" si="1"/>
        <v>0</v>
      </c>
      <c r="F12" s="218">
        <f t="shared" si="4"/>
        <v>53</v>
      </c>
      <c r="G12" s="352"/>
      <c r="H12" s="53"/>
      <c r="I12" s="355"/>
      <c r="J12" s="57"/>
      <c r="K12" s="352"/>
      <c r="L12" s="57"/>
      <c r="M12" s="66"/>
      <c r="N12" s="341"/>
      <c r="O12" s="740">
        <v>3</v>
      </c>
      <c r="P12" s="117"/>
      <c r="Q12" s="53"/>
      <c r="R12" s="117"/>
      <c r="S12" s="218"/>
      <c r="T12" s="383"/>
      <c r="U12" s="527">
        <v>11</v>
      </c>
      <c r="V12" s="519">
        <v>8</v>
      </c>
      <c r="W12" s="55"/>
      <c r="X12" s="527">
        <v>11</v>
      </c>
      <c r="Y12" s="232">
        <v>3</v>
      </c>
      <c r="Z12" s="55"/>
      <c r="AA12" s="393"/>
      <c r="AB12" s="56"/>
      <c r="AC12" s="57"/>
      <c r="AD12" s="55"/>
      <c r="AE12" s="527">
        <v>11</v>
      </c>
      <c r="AF12" s="519">
        <v>10</v>
      </c>
      <c r="AG12" s="56"/>
      <c r="AH12" s="57"/>
      <c r="AI12" s="55"/>
      <c r="AJ12" s="53"/>
      <c r="AK12" s="56"/>
      <c r="AL12" s="527">
        <v>11</v>
      </c>
      <c r="AM12" s="332">
        <v>10</v>
      </c>
      <c r="AN12" s="55"/>
      <c r="AO12" s="53"/>
      <c r="AP12" s="55"/>
      <c r="AQ12" s="527">
        <v>11</v>
      </c>
      <c r="AR12" s="332">
        <v>11</v>
      </c>
      <c r="AS12" s="56"/>
      <c r="AT12" s="57"/>
      <c r="AU12" s="55"/>
      <c r="AV12" s="527">
        <v>11</v>
      </c>
      <c r="AW12" s="332">
        <v>8</v>
      </c>
      <c r="AX12" s="55"/>
      <c r="AY12" s="57"/>
      <c r="AZ12" s="55"/>
      <c r="BA12" s="53"/>
      <c r="BB12" s="55"/>
      <c r="BC12" s="53"/>
    </row>
    <row r="13" spans="1:239" ht="18.75" x14ac:dyDescent="0.25">
      <c r="A13" s="222">
        <v>6</v>
      </c>
      <c r="B13" s="395" t="s">
        <v>293</v>
      </c>
      <c r="C13" s="526">
        <v>10</v>
      </c>
      <c r="D13" s="339">
        <f t="shared" si="0"/>
        <v>35</v>
      </c>
      <c r="E13" s="339">
        <f t="shared" si="1"/>
        <v>0</v>
      </c>
      <c r="F13" s="218">
        <f t="shared" si="4"/>
        <v>35</v>
      </c>
      <c r="G13" s="352" t="s">
        <v>394</v>
      </c>
      <c r="H13" s="53"/>
      <c r="I13" s="355" t="s">
        <v>394</v>
      </c>
      <c r="J13" s="57"/>
      <c r="K13" s="352" t="s">
        <v>394</v>
      </c>
      <c r="L13" s="57"/>
      <c r="M13" s="66" t="s">
        <v>394</v>
      </c>
      <c r="N13" s="214"/>
      <c r="O13" s="740">
        <v>3</v>
      </c>
      <c r="P13" s="117" t="s">
        <v>394</v>
      </c>
      <c r="Q13" s="53"/>
      <c r="R13" s="117" t="s">
        <v>394</v>
      </c>
      <c r="S13" s="218"/>
      <c r="T13" s="383" t="s">
        <v>394</v>
      </c>
      <c r="U13" s="526">
        <v>10</v>
      </c>
      <c r="V13" s="519">
        <v>6</v>
      </c>
      <c r="W13" s="55" t="s">
        <v>394</v>
      </c>
      <c r="X13" s="526">
        <v>10</v>
      </c>
      <c r="Y13" s="232">
        <v>2</v>
      </c>
      <c r="Z13" s="55" t="s">
        <v>394</v>
      </c>
      <c r="AA13" s="450"/>
      <c r="AB13" s="56" t="s">
        <v>394</v>
      </c>
      <c r="AC13" s="57"/>
      <c r="AD13" s="55" t="s">
        <v>394</v>
      </c>
      <c r="AE13" s="526">
        <v>10</v>
      </c>
      <c r="AF13" s="519">
        <v>8</v>
      </c>
      <c r="AG13" s="56" t="s">
        <v>394</v>
      </c>
      <c r="AH13" s="57"/>
      <c r="AI13" s="55" t="s">
        <v>394</v>
      </c>
      <c r="AJ13" s="53"/>
      <c r="AK13" s="56" t="s">
        <v>394</v>
      </c>
      <c r="AL13" s="526">
        <v>10</v>
      </c>
      <c r="AM13" s="332">
        <v>8</v>
      </c>
      <c r="AN13" s="55" t="s">
        <v>394</v>
      </c>
      <c r="AO13" s="53"/>
      <c r="AP13" s="55" t="s">
        <v>394</v>
      </c>
      <c r="AQ13" s="526">
        <v>10</v>
      </c>
      <c r="AR13" s="332">
        <v>8</v>
      </c>
      <c r="AS13" s="56" t="s">
        <v>394</v>
      </c>
      <c r="AT13" s="57"/>
      <c r="AU13" s="55" t="s">
        <v>394</v>
      </c>
      <c r="AV13" s="526">
        <v>10</v>
      </c>
      <c r="AW13" s="332"/>
      <c r="AX13" s="55" t="s">
        <v>394</v>
      </c>
      <c r="AY13" s="57"/>
      <c r="AZ13" s="55" t="s">
        <v>394</v>
      </c>
      <c r="BA13" s="53"/>
      <c r="BB13" s="55"/>
      <c r="BC13" s="53"/>
      <c r="BD13" s="58"/>
    </row>
    <row r="14" spans="1:239" s="394" customFormat="1" ht="18.75" x14ac:dyDescent="0.25">
      <c r="A14" s="392">
        <v>7</v>
      </c>
      <c r="B14" s="395" t="s">
        <v>343</v>
      </c>
      <c r="C14" s="527">
        <v>9</v>
      </c>
      <c r="D14" s="339">
        <f t="shared" si="0"/>
        <v>60</v>
      </c>
      <c r="E14" s="339">
        <f t="shared" si="1"/>
        <v>0</v>
      </c>
      <c r="F14" s="218">
        <f t="shared" si="4"/>
        <v>60</v>
      </c>
      <c r="G14" s="352"/>
      <c r="H14" s="53"/>
      <c r="I14" s="355"/>
      <c r="J14" s="57"/>
      <c r="K14" s="352"/>
      <c r="L14" s="57"/>
      <c r="M14" s="66"/>
      <c r="N14" s="214"/>
      <c r="O14" s="740">
        <v>3</v>
      </c>
      <c r="P14" s="117"/>
      <c r="Q14" s="53"/>
      <c r="R14" s="117"/>
      <c r="S14" s="218"/>
      <c r="T14" s="383"/>
      <c r="U14" s="527">
        <v>9</v>
      </c>
      <c r="V14" s="519">
        <v>8</v>
      </c>
      <c r="W14" s="55"/>
      <c r="X14" s="527">
        <v>9</v>
      </c>
      <c r="Y14" s="232">
        <v>3</v>
      </c>
      <c r="Z14" s="55"/>
      <c r="AA14" s="393"/>
      <c r="AB14" s="209" t="s">
        <v>394</v>
      </c>
      <c r="AC14" s="57"/>
      <c r="AD14" s="60" t="s">
        <v>394</v>
      </c>
      <c r="AE14" s="527">
        <v>9</v>
      </c>
      <c r="AF14" s="519">
        <v>10</v>
      </c>
      <c r="AG14" s="209"/>
      <c r="AH14" s="57"/>
      <c r="AI14" s="55"/>
      <c r="AJ14" s="53"/>
      <c r="AK14" s="56"/>
      <c r="AL14" s="527">
        <v>9</v>
      </c>
      <c r="AM14" s="332">
        <v>10</v>
      </c>
      <c r="AN14" s="60"/>
      <c r="AO14" s="53"/>
      <c r="AP14" s="55"/>
      <c r="AQ14" s="527">
        <v>9</v>
      </c>
      <c r="AR14" s="332">
        <v>11</v>
      </c>
      <c r="AS14" s="56"/>
      <c r="AT14" s="57"/>
      <c r="AU14" s="55"/>
      <c r="AV14" s="527">
        <v>9</v>
      </c>
      <c r="AW14" s="332">
        <v>15</v>
      </c>
      <c r="AX14" s="55"/>
      <c r="AY14" s="57"/>
      <c r="AZ14" s="55"/>
      <c r="BA14" s="53"/>
      <c r="BB14" s="55"/>
      <c r="BC14" s="53"/>
    </row>
    <row r="15" spans="1:239" s="763" customFormat="1" ht="18.75" x14ac:dyDescent="0.25">
      <c r="A15" s="741">
        <v>8</v>
      </c>
      <c r="B15" s="764" t="s">
        <v>344</v>
      </c>
      <c r="C15" s="765">
        <v>8</v>
      </c>
      <c r="D15" s="744">
        <f t="shared" si="0"/>
        <v>0</v>
      </c>
      <c r="E15" s="744">
        <f t="shared" si="1"/>
        <v>0</v>
      </c>
      <c r="F15" s="745">
        <f t="shared" si="4"/>
        <v>0</v>
      </c>
      <c r="G15" s="746"/>
      <c r="H15" s="747"/>
      <c r="I15" s="748"/>
      <c r="J15" s="749"/>
      <c r="K15" s="746"/>
      <c r="L15" s="749"/>
      <c r="M15" s="750"/>
      <c r="N15" s="751"/>
      <c r="O15" s="766"/>
      <c r="P15" s="753"/>
      <c r="Q15" s="747"/>
      <c r="R15" s="753"/>
      <c r="S15" s="745"/>
      <c r="T15" s="754"/>
      <c r="U15" s="765">
        <v>8</v>
      </c>
      <c r="V15" s="745" t="str">
        <f t="shared" si="2"/>
        <v xml:space="preserve"> </v>
      </c>
      <c r="W15" s="756"/>
      <c r="X15" s="765">
        <v>8</v>
      </c>
      <c r="Y15" s="767"/>
      <c r="Z15" s="756"/>
      <c r="AA15" s="758"/>
      <c r="AB15" s="759"/>
      <c r="AC15" s="749"/>
      <c r="AD15" s="760"/>
      <c r="AE15" s="765">
        <v>8</v>
      </c>
      <c r="AF15" s="745" t="str">
        <f t="shared" si="3"/>
        <v xml:space="preserve"> </v>
      </c>
      <c r="AG15" s="761"/>
      <c r="AH15" s="749"/>
      <c r="AI15" s="756"/>
      <c r="AJ15" s="747"/>
      <c r="AK15" s="761"/>
      <c r="AL15" s="765">
        <v>8</v>
      </c>
      <c r="AM15" s="762"/>
      <c r="AN15" s="760"/>
      <c r="AO15" s="747"/>
      <c r="AP15" s="756"/>
      <c r="AQ15" s="765">
        <v>8</v>
      </c>
      <c r="AR15" s="762"/>
      <c r="AS15" s="761"/>
      <c r="AT15" s="749"/>
      <c r="AU15" s="756"/>
      <c r="AV15" s="765">
        <v>8</v>
      </c>
      <c r="AW15" s="762"/>
      <c r="AX15" s="756"/>
      <c r="AY15" s="749"/>
      <c r="AZ15" s="756"/>
      <c r="BA15" s="747"/>
      <c r="BB15" s="756"/>
      <c r="BC15" s="747"/>
    </row>
    <row r="16" spans="1:239" ht="18.75" x14ac:dyDescent="0.25">
      <c r="A16" s="392">
        <v>9</v>
      </c>
      <c r="B16" s="395" t="s">
        <v>345</v>
      </c>
      <c r="C16" s="527">
        <v>7</v>
      </c>
      <c r="D16" s="339">
        <f t="shared" si="0"/>
        <v>0</v>
      </c>
      <c r="E16" s="339">
        <f t="shared" si="1"/>
        <v>0</v>
      </c>
      <c r="F16" s="218">
        <f t="shared" si="4"/>
        <v>0</v>
      </c>
      <c r="G16" s="352" t="s">
        <v>394</v>
      </c>
      <c r="H16" s="53"/>
      <c r="I16" s="355" t="s">
        <v>394</v>
      </c>
      <c r="J16" s="57"/>
      <c r="K16" s="352" t="s">
        <v>394</v>
      </c>
      <c r="L16" s="57"/>
      <c r="M16" s="66" t="s">
        <v>394</v>
      </c>
      <c r="N16" s="214"/>
      <c r="O16" s="740"/>
      <c r="P16" s="117" t="s">
        <v>394</v>
      </c>
      <c r="Q16" s="53"/>
      <c r="R16" s="117" t="s">
        <v>394</v>
      </c>
      <c r="S16" s="218"/>
      <c r="T16" s="383" t="s">
        <v>394</v>
      </c>
      <c r="U16" s="527">
        <v>7</v>
      </c>
      <c r="V16" s="519" t="str">
        <f t="shared" si="2"/>
        <v xml:space="preserve"> </v>
      </c>
      <c r="W16" s="55" t="s">
        <v>394</v>
      </c>
      <c r="X16" s="527">
        <v>7</v>
      </c>
      <c r="Y16" s="232"/>
      <c r="Z16" s="55" t="s">
        <v>394</v>
      </c>
      <c r="AA16" s="393"/>
      <c r="AB16" s="209" t="s">
        <v>394</v>
      </c>
      <c r="AC16" s="57"/>
      <c r="AD16" s="60" t="s">
        <v>394</v>
      </c>
      <c r="AE16" s="527">
        <v>7</v>
      </c>
      <c r="AF16" s="519" t="str">
        <f t="shared" si="3"/>
        <v xml:space="preserve"> </v>
      </c>
      <c r="AG16" s="209" t="s">
        <v>394</v>
      </c>
      <c r="AH16" s="57"/>
      <c r="AI16" s="55" t="s">
        <v>394</v>
      </c>
      <c r="AJ16" s="53"/>
      <c r="AK16" s="56" t="s">
        <v>394</v>
      </c>
      <c r="AL16" s="527">
        <v>7</v>
      </c>
      <c r="AM16" s="332"/>
      <c r="AN16" s="60" t="s">
        <v>394</v>
      </c>
      <c r="AO16" s="53"/>
      <c r="AP16" s="55" t="s">
        <v>394</v>
      </c>
      <c r="AQ16" s="527">
        <v>7</v>
      </c>
      <c r="AR16" s="332"/>
      <c r="AS16" s="56" t="s">
        <v>394</v>
      </c>
      <c r="AT16" s="57"/>
      <c r="AU16" s="55" t="s">
        <v>394</v>
      </c>
      <c r="AV16" s="527">
        <v>7</v>
      </c>
      <c r="AW16" s="332"/>
      <c r="AX16" s="55" t="s">
        <v>394</v>
      </c>
      <c r="AY16" s="57"/>
      <c r="AZ16" s="55" t="s">
        <v>394</v>
      </c>
      <c r="BA16" s="53"/>
      <c r="BB16" s="55"/>
      <c r="BC16" s="53"/>
      <c r="BD16" s="58"/>
    </row>
    <row r="17" spans="1:56" s="58" customFormat="1" ht="18.75" x14ac:dyDescent="0.25">
      <c r="A17" s="222">
        <v>10</v>
      </c>
      <c r="B17" s="395" t="s">
        <v>346</v>
      </c>
      <c r="C17" s="526">
        <v>6</v>
      </c>
      <c r="D17" s="339">
        <f>SUM(O17,V17,Y17,AF17,AM17,AR17,AW17)</f>
        <v>60</v>
      </c>
      <c r="E17" s="339">
        <f>SUM(L17,S17,AC17,AJ17,H17,J17,Q17,AA17,AH17,AO17,AT17,AY17)</f>
        <v>0</v>
      </c>
      <c r="F17" s="218">
        <f>SUM(D17:E17)</f>
        <v>60</v>
      </c>
      <c r="G17" s="352"/>
      <c r="H17" s="53"/>
      <c r="I17" s="355"/>
      <c r="J17" s="57"/>
      <c r="K17" s="66"/>
      <c r="L17" s="57"/>
      <c r="M17" s="66"/>
      <c r="N17" s="214"/>
      <c r="O17" s="740">
        <v>3</v>
      </c>
      <c r="P17" s="117"/>
      <c r="Q17" s="53"/>
      <c r="R17" s="117"/>
      <c r="S17" s="218"/>
      <c r="T17" s="383"/>
      <c r="U17" s="526">
        <v>6</v>
      </c>
      <c r="V17" s="519">
        <v>8</v>
      </c>
      <c r="W17" s="55"/>
      <c r="X17" s="526">
        <v>6</v>
      </c>
      <c r="Y17" s="232">
        <v>3</v>
      </c>
      <c r="Z17" s="55"/>
      <c r="AA17" s="450"/>
      <c r="AB17" s="209"/>
      <c r="AC17" s="57"/>
      <c r="AD17" s="60"/>
      <c r="AE17" s="526">
        <v>6</v>
      </c>
      <c r="AF17" s="519">
        <v>10</v>
      </c>
      <c r="AG17" s="209"/>
      <c r="AH17" s="57"/>
      <c r="AI17" s="55"/>
      <c r="AJ17" s="53"/>
      <c r="AK17" s="56"/>
      <c r="AL17" s="526">
        <v>6</v>
      </c>
      <c r="AM17" s="332">
        <v>10</v>
      </c>
      <c r="AN17" s="60"/>
      <c r="AO17" s="53"/>
      <c r="AP17" s="55"/>
      <c r="AQ17" s="526">
        <v>6</v>
      </c>
      <c r="AR17" s="332">
        <v>11</v>
      </c>
      <c r="AS17" s="56"/>
      <c r="AT17" s="57"/>
      <c r="AU17" s="55"/>
      <c r="AV17" s="526">
        <v>6</v>
      </c>
      <c r="AW17" s="332">
        <v>15</v>
      </c>
      <c r="AX17" s="55"/>
      <c r="AY17" s="57"/>
      <c r="AZ17" s="55"/>
      <c r="BA17" s="53"/>
      <c r="BB17" s="55"/>
      <c r="BC17" s="53"/>
    </row>
    <row r="18" spans="1:56" ht="18.75" x14ac:dyDescent="0.25">
      <c r="A18" s="392">
        <v>11</v>
      </c>
      <c r="B18" s="395" t="s">
        <v>347</v>
      </c>
      <c r="C18" s="527">
        <v>5</v>
      </c>
      <c r="D18" s="339">
        <f>SUM(O18,V18,Y18,AF18,AM18,AR18,AW18)</f>
        <v>0</v>
      </c>
      <c r="E18" s="339">
        <f>SUM(L18,S18,AC18,AJ18,H18,J18,Q18,AA18,AH18,AO18,AT18,AY18)</f>
        <v>0</v>
      </c>
      <c r="F18" s="218">
        <f>SUM(D18:E18)</f>
        <v>0</v>
      </c>
      <c r="G18" s="66" t="s">
        <v>394</v>
      </c>
      <c r="H18" s="53"/>
      <c r="I18" s="117" t="s">
        <v>394</v>
      </c>
      <c r="J18" s="57"/>
      <c r="K18" s="66" t="s">
        <v>394</v>
      </c>
      <c r="L18" s="57"/>
      <c r="M18" s="66" t="s">
        <v>394</v>
      </c>
      <c r="N18" s="341"/>
      <c r="O18" s="91"/>
      <c r="P18" s="117" t="s">
        <v>394</v>
      </c>
      <c r="Q18" s="53"/>
      <c r="R18" s="117" t="s">
        <v>394</v>
      </c>
      <c r="S18" s="218"/>
      <c r="T18" s="55" t="s">
        <v>394</v>
      </c>
      <c r="U18" s="527">
        <v>5</v>
      </c>
      <c r="V18" s="519" t="str">
        <f t="shared" si="2"/>
        <v xml:space="preserve"> </v>
      </c>
      <c r="W18" s="55" t="s">
        <v>394</v>
      </c>
      <c r="X18" s="527">
        <v>5</v>
      </c>
      <c r="Y18" s="232"/>
      <c r="Z18" s="55" t="s">
        <v>394</v>
      </c>
      <c r="AA18" s="53"/>
      <c r="AB18" s="56" t="s">
        <v>394</v>
      </c>
      <c r="AC18" s="57"/>
      <c r="AD18" s="55" t="s">
        <v>394</v>
      </c>
      <c r="AE18" s="527">
        <v>5</v>
      </c>
      <c r="AF18" s="519" t="str">
        <f t="shared" si="3"/>
        <v xml:space="preserve"> </v>
      </c>
      <c r="AG18" s="209" t="s">
        <v>394</v>
      </c>
      <c r="AH18" s="57"/>
      <c r="AI18" s="55" t="s">
        <v>394</v>
      </c>
      <c r="AJ18" s="53"/>
      <c r="AK18" s="56" t="s">
        <v>394</v>
      </c>
      <c r="AL18" s="527">
        <v>5</v>
      </c>
      <c r="AM18" s="332"/>
      <c r="AN18" s="60" t="s">
        <v>394</v>
      </c>
      <c r="AO18" s="53"/>
      <c r="AP18" s="55" t="s">
        <v>394</v>
      </c>
      <c r="AQ18" s="527">
        <v>5</v>
      </c>
      <c r="AR18" s="332"/>
      <c r="AS18" s="56" t="s">
        <v>394</v>
      </c>
      <c r="AT18" s="57"/>
      <c r="AU18" s="55" t="s">
        <v>394</v>
      </c>
      <c r="AV18" s="527">
        <v>5</v>
      </c>
      <c r="AW18" s="332"/>
      <c r="AX18" s="55" t="s">
        <v>394</v>
      </c>
      <c r="AY18" s="57"/>
      <c r="AZ18" s="55" t="s">
        <v>394</v>
      </c>
      <c r="BA18" s="53"/>
      <c r="BB18" s="55"/>
      <c r="BC18" s="53"/>
      <c r="BD18" s="58"/>
    </row>
    <row r="19" spans="1:56" ht="18" x14ac:dyDescent="0.25">
      <c r="A19" s="222">
        <v>12</v>
      </c>
      <c r="B19" s="357"/>
      <c r="C19" s="391"/>
      <c r="D19" s="339">
        <f>SUM(O19,V19,Y19,AF19,AM19,AR19,AW19)</f>
        <v>0</v>
      </c>
      <c r="E19" s="339">
        <f>SUM(L19,S19,AC19,AJ19,H19,J19,Q19,AA19,AH19,AO19,AT19,AY19)</f>
        <v>0</v>
      </c>
      <c r="F19" s="218">
        <f>SUM(D19:E19)</f>
        <v>0</v>
      </c>
      <c r="G19" s="66"/>
      <c r="H19" s="53"/>
      <c r="I19" s="117"/>
      <c r="J19" s="57"/>
      <c r="K19" s="66"/>
      <c r="L19" s="57"/>
      <c r="M19" s="66"/>
      <c r="N19" s="214"/>
      <c r="O19" s="308"/>
      <c r="P19" s="117"/>
      <c r="Q19" s="53"/>
      <c r="R19" s="117"/>
      <c r="S19" s="218"/>
      <c r="T19" s="55"/>
      <c r="U19" s="409"/>
      <c r="V19" s="519" t="str">
        <f t="shared" si="2"/>
        <v/>
      </c>
      <c r="W19" s="55"/>
      <c r="X19" s="413"/>
      <c r="Y19" s="493"/>
      <c r="Z19" s="55"/>
      <c r="AA19" s="53"/>
      <c r="AB19" s="56"/>
      <c r="AC19" s="57"/>
      <c r="AD19" s="55"/>
      <c r="AE19" s="413"/>
      <c r="AF19" s="340" t="str">
        <f t="shared" si="3"/>
        <v/>
      </c>
      <c r="AG19" s="209"/>
      <c r="AH19" s="57"/>
      <c r="AI19" s="55"/>
      <c r="AJ19" s="53"/>
      <c r="AK19" s="56"/>
      <c r="AL19" s="413"/>
      <c r="AM19" s="274"/>
      <c r="AN19" s="60"/>
      <c r="AO19" s="53"/>
      <c r="AP19" s="55"/>
      <c r="AQ19" s="413"/>
      <c r="AR19" s="274"/>
      <c r="AS19" s="56"/>
      <c r="AT19" s="57"/>
      <c r="AU19" s="55"/>
      <c r="AV19" s="413"/>
      <c r="AW19" s="274"/>
      <c r="AX19" s="55"/>
      <c r="AY19" s="57"/>
      <c r="AZ19" s="55"/>
      <c r="BA19" s="53"/>
      <c r="BB19" s="55"/>
      <c r="BC19" s="53"/>
      <c r="BD19" s="58"/>
    </row>
    <row r="20" spans="1:56" ht="18" x14ac:dyDescent="0.25">
      <c r="A20" s="392">
        <v>13</v>
      </c>
      <c r="B20" s="359"/>
      <c r="C20" s="391"/>
      <c r="D20" s="339">
        <f>SUM(O20,V20,Y20,AF20,AM20,AR20,AW20)</f>
        <v>0</v>
      </c>
      <c r="E20" s="339">
        <f>SUM(L20,S20,AC20,AJ20,H20,J20,Q20,AA20,AH20,AO20,AT20,AY20)</f>
        <v>0</v>
      </c>
      <c r="F20" s="218">
        <f>SUM(D20:E20)</f>
        <v>0</v>
      </c>
      <c r="G20" s="66"/>
      <c r="H20" s="53"/>
      <c r="I20" s="117"/>
      <c r="J20" s="57"/>
      <c r="K20" s="66"/>
      <c r="L20" s="57"/>
      <c r="M20" s="66"/>
      <c r="N20" s="341"/>
      <c r="O20" s="308"/>
      <c r="P20" s="117"/>
      <c r="Q20" s="53"/>
      <c r="R20" s="117"/>
      <c r="S20" s="115"/>
      <c r="T20" s="55"/>
      <c r="U20" s="453"/>
      <c r="V20" s="218" t="str">
        <f t="shared" si="2"/>
        <v/>
      </c>
      <c r="W20" s="55"/>
      <c r="X20" s="268"/>
      <c r="Y20" s="370"/>
      <c r="Z20" s="55"/>
      <c r="AA20" s="53"/>
      <c r="AB20" s="56"/>
      <c r="AC20" s="57"/>
      <c r="AD20" s="391"/>
      <c r="AE20" s="276"/>
      <c r="AF20" s="340" t="str">
        <f t="shared" si="3"/>
        <v/>
      </c>
      <c r="AG20" s="56"/>
      <c r="AH20" s="57"/>
      <c r="AI20" s="55"/>
      <c r="AJ20" s="53"/>
      <c r="AK20" s="56"/>
      <c r="AL20" s="273"/>
      <c r="AM20" s="274"/>
      <c r="AN20" s="55"/>
      <c r="AO20" s="53"/>
      <c r="AP20" s="55"/>
      <c r="AQ20" s="123"/>
      <c r="AR20" s="274"/>
      <c r="AS20" s="56"/>
      <c r="AT20" s="57"/>
      <c r="AU20" s="55"/>
      <c r="AV20" s="123"/>
      <c r="AW20" s="274"/>
      <c r="AX20" s="55"/>
      <c r="AY20" s="57"/>
      <c r="AZ20" s="55"/>
      <c r="BA20" s="53"/>
      <c r="BB20" s="55"/>
      <c r="BC20" s="53"/>
      <c r="BD20" s="58"/>
    </row>
    <row r="21" spans="1:56" ht="18" x14ac:dyDescent="0.25">
      <c r="A21" s="222">
        <v>14</v>
      </c>
      <c r="B21" s="445"/>
      <c r="C21" s="391"/>
      <c r="D21" s="339">
        <f>SUM(O21,V21,Y21,AF21,AM21,AR21,AW21)</f>
        <v>0</v>
      </c>
      <c r="E21" s="339">
        <f>SUM(L21,S21,AC21,AJ21,H21,J21,Q21,AA21,AH21,AO21,AT21,AY21)</f>
        <v>0</v>
      </c>
      <c r="F21" s="218">
        <f>SUM(D21:E21)</f>
        <v>0</v>
      </c>
      <c r="G21" s="66"/>
      <c r="H21" s="53"/>
      <c r="I21" s="117"/>
      <c r="J21" s="57"/>
      <c r="K21" s="66"/>
      <c r="L21" s="57"/>
      <c r="M21" s="66"/>
      <c r="N21" s="214"/>
      <c r="O21" s="308"/>
      <c r="P21" s="117"/>
      <c r="Q21" s="53"/>
      <c r="R21" s="117"/>
      <c r="S21" s="115"/>
      <c r="T21" s="55"/>
      <c r="U21" s="144"/>
      <c r="V21" s="218" t="str">
        <f t="shared" si="2"/>
        <v/>
      </c>
      <c r="W21" s="55"/>
      <c r="X21" s="268"/>
      <c r="Y21" s="370"/>
      <c r="Z21" s="55"/>
      <c r="AA21" s="53"/>
      <c r="AB21" s="56"/>
      <c r="AC21" s="57"/>
      <c r="AD21" s="391"/>
      <c r="AE21" s="275"/>
      <c r="AF21" s="340" t="str">
        <f t="shared" si="3"/>
        <v/>
      </c>
      <c r="AG21" s="209"/>
      <c r="AH21" s="57"/>
      <c r="AI21" s="55"/>
      <c r="AJ21" s="53"/>
      <c r="AK21" s="56"/>
      <c r="AL21" s="273"/>
      <c r="AM21" s="309"/>
      <c r="AN21" s="55"/>
      <c r="AO21" s="53"/>
      <c r="AP21" s="55"/>
      <c r="AQ21" s="123"/>
      <c r="AR21" s="274"/>
      <c r="AS21" s="56"/>
      <c r="AT21" s="57"/>
      <c r="AU21" s="55"/>
      <c r="AV21" s="174"/>
      <c r="AW21" s="274"/>
      <c r="AX21" s="55"/>
      <c r="AY21" s="57"/>
      <c r="AZ21" s="55"/>
      <c r="BA21" s="53"/>
      <c r="BB21" s="55"/>
      <c r="BC21" s="53"/>
      <c r="BD21" s="58"/>
    </row>
    <row r="22" spans="1:56" ht="18.75" thickBot="1" x14ac:dyDescent="0.3">
      <c r="A22" s="462">
        <v>15</v>
      </c>
      <c r="B22" s="358"/>
      <c r="C22" s="398"/>
      <c r="D22" s="460"/>
      <c r="E22" s="460"/>
      <c r="F22" s="345"/>
      <c r="G22" s="136"/>
      <c r="H22" s="59"/>
      <c r="I22" s="140"/>
      <c r="J22" s="62"/>
      <c r="K22" s="136"/>
      <c r="L22" s="62"/>
      <c r="M22" s="136"/>
      <c r="N22" s="216"/>
      <c r="O22" s="89"/>
      <c r="P22" s="140"/>
      <c r="Q22" s="59"/>
      <c r="R22" s="140"/>
      <c r="S22" s="59"/>
      <c r="T22" s="61"/>
      <c r="U22" s="455"/>
      <c r="V22" s="345" t="str">
        <f t="shared" si="2"/>
        <v/>
      </c>
      <c r="W22" s="61"/>
      <c r="X22" s="215"/>
      <c r="Y22" s="62"/>
      <c r="Z22" s="61"/>
      <c r="AA22" s="59"/>
      <c r="AB22" s="63"/>
      <c r="AC22" s="62"/>
      <c r="AD22" s="61"/>
      <c r="AE22" s="456"/>
      <c r="AF22" s="463" t="str">
        <f t="shared" si="3"/>
        <v/>
      </c>
      <c r="AG22" s="63"/>
      <c r="AH22" s="62"/>
      <c r="AI22" s="61"/>
      <c r="AJ22" s="59"/>
      <c r="AK22" s="63"/>
      <c r="AL22" s="122"/>
      <c r="AM22" s="215"/>
      <c r="AN22" s="61"/>
      <c r="AO22" s="59"/>
      <c r="AP22" s="61"/>
      <c r="AQ22" s="122"/>
      <c r="AR22" s="59"/>
      <c r="AS22" s="63"/>
      <c r="AT22" s="62"/>
      <c r="AU22" s="61"/>
      <c r="AV22" s="122"/>
      <c r="AW22" s="59"/>
      <c r="AX22" s="61"/>
      <c r="AY22" s="62"/>
      <c r="AZ22" s="61"/>
      <c r="BA22" s="59"/>
      <c r="BB22" s="61"/>
      <c r="BC22" s="59"/>
      <c r="BD22" s="58"/>
    </row>
    <row r="23" spans="1:56" ht="18" x14ac:dyDescent="0.25">
      <c r="A23" s="131"/>
      <c r="B23" s="84"/>
      <c r="C23" s="132"/>
      <c r="D23" s="133"/>
      <c r="E23" s="133"/>
      <c r="F23" s="134"/>
      <c r="G23" s="97"/>
      <c r="H23" s="97"/>
      <c r="I23" s="97"/>
      <c r="J23" s="97"/>
      <c r="K23" s="97"/>
      <c r="L23" s="135"/>
      <c r="M23" s="20"/>
      <c r="N23" s="97"/>
      <c r="O23" s="135">
        <f>COUNT(O8:O22)</f>
        <v>7</v>
      </c>
      <c r="P23" s="97"/>
      <c r="Q23" s="124"/>
      <c r="R23" s="97"/>
      <c r="S23" s="97"/>
      <c r="T23" s="124"/>
      <c r="U23" s="97"/>
      <c r="V23" s="135">
        <f>COUNT(V8:V22)</f>
        <v>7</v>
      </c>
      <c r="W23" s="124"/>
      <c r="X23" s="97"/>
      <c r="Y23" s="135">
        <f>COUNT(Y8:Y22)</f>
        <v>7</v>
      </c>
      <c r="Z23" s="97"/>
      <c r="AA23" s="124"/>
      <c r="AB23" s="97"/>
      <c r="AC23" s="97"/>
      <c r="AD23" s="97"/>
      <c r="AE23" s="97"/>
      <c r="AF23" s="135">
        <f>COUNT(AF8:AF22)</f>
        <v>7</v>
      </c>
      <c r="AG23" s="97"/>
      <c r="AH23" s="97"/>
      <c r="AI23" s="97"/>
      <c r="AJ23" s="97"/>
      <c r="AK23" s="124"/>
      <c r="AL23" s="97"/>
      <c r="AM23" s="135">
        <f>COUNT(AM8:AM22)</f>
        <v>7</v>
      </c>
      <c r="AN23" s="47"/>
      <c r="AO23" s="46"/>
      <c r="AP23" s="25"/>
      <c r="AR23" s="135">
        <f>COUNT(AR8:AR22)</f>
        <v>6</v>
      </c>
      <c r="AW23" s="135">
        <f>COUNT(AW8:AW22)</f>
        <v>5</v>
      </c>
      <c r="AZ23" s="29"/>
      <c r="BA23" s="29"/>
      <c r="BB23" s="29"/>
    </row>
    <row r="24" spans="1:56" ht="18" x14ac:dyDescent="0.25">
      <c r="A24" s="131"/>
      <c r="B24" s="84"/>
      <c r="C24" s="132"/>
      <c r="D24" s="133"/>
      <c r="E24" s="133"/>
      <c r="F24" s="134"/>
      <c r="G24" s="97"/>
      <c r="H24" s="97"/>
      <c r="I24" s="97"/>
      <c r="J24" s="97"/>
      <c r="K24" s="97"/>
      <c r="L24" s="135"/>
      <c r="M24" s="20"/>
      <c r="N24" s="97"/>
      <c r="O24" s="97"/>
      <c r="P24" s="97"/>
      <c r="Q24" s="124"/>
      <c r="R24" s="97"/>
      <c r="S24" s="97"/>
      <c r="T24" s="124"/>
      <c r="U24" s="97"/>
      <c r="V24" s="97"/>
      <c r="W24" s="124"/>
      <c r="X24" s="97"/>
      <c r="Y24" s="97"/>
      <c r="Z24" s="97"/>
      <c r="AA24" s="97"/>
      <c r="AB24" s="124"/>
      <c r="AC24" s="97"/>
      <c r="AD24" s="97"/>
      <c r="AE24" s="97"/>
      <c r="AF24" s="97"/>
      <c r="AG24" s="124"/>
      <c r="AH24" s="97"/>
      <c r="AI24" s="97"/>
      <c r="AJ24" s="97"/>
      <c r="AK24" s="97"/>
      <c r="AL24" s="124"/>
      <c r="AM24" s="97"/>
      <c r="AN24" s="46"/>
      <c r="AO24" s="47"/>
      <c r="AP24" s="46"/>
      <c r="AQ24" s="25"/>
    </row>
    <row r="25" spans="1:56" ht="15" x14ac:dyDescent="0.2">
      <c r="A25" s="64"/>
      <c r="B25" s="52"/>
      <c r="C25" s="26"/>
      <c r="D25" s="26"/>
      <c r="E25" s="26"/>
      <c r="F25" s="52"/>
      <c r="G25" s="20"/>
      <c r="H25" s="20"/>
      <c r="I25" s="20"/>
      <c r="J25" s="20"/>
      <c r="K25" s="20"/>
      <c r="L25" s="71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H25" s="31"/>
      <c r="AJ25" s="31"/>
    </row>
    <row r="26" spans="1:56" ht="15.75" x14ac:dyDescent="0.25">
      <c r="A26" s="64"/>
      <c r="B26" s="52"/>
      <c r="C26" s="26"/>
      <c r="D26" s="26"/>
      <c r="E26" s="26"/>
      <c r="F26" s="26"/>
      <c r="G26" s="20"/>
      <c r="H26" s="27" t="s">
        <v>154</v>
      </c>
      <c r="I26" s="20"/>
      <c r="J26" s="20"/>
      <c r="K26" s="20"/>
      <c r="L26" s="20"/>
      <c r="M26" s="20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6" ht="15.75" x14ac:dyDescent="0.25">
      <c r="A27" s="64"/>
      <c r="B27" s="52"/>
      <c r="C27" s="26"/>
      <c r="D27" s="26"/>
      <c r="E27" s="26"/>
      <c r="F27" s="26"/>
      <c r="G27" s="20"/>
      <c r="H27" s="20" t="s">
        <v>155</v>
      </c>
      <c r="I27" s="20"/>
      <c r="J27" s="20"/>
      <c r="K27" s="28">
        <v>60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6" ht="15.75" x14ac:dyDescent="0.25">
      <c r="A28" s="64"/>
      <c r="B28" s="52"/>
      <c r="C28" s="26"/>
      <c r="D28" s="26"/>
      <c r="E28" s="26"/>
      <c r="F28" s="26"/>
      <c r="G28" s="20"/>
      <c r="H28" s="20" t="s">
        <v>156</v>
      </c>
      <c r="I28" s="20"/>
      <c r="J28" s="20"/>
      <c r="K28" s="28">
        <v>40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6" ht="15.75" x14ac:dyDescent="0.25">
      <c r="A29" s="64"/>
      <c r="B29" s="52"/>
      <c r="C29" s="26"/>
      <c r="D29" s="26"/>
      <c r="E29" s="26"/>
      <c r="F29" s="26"/>
      <c r="G29" s="20"/>
      <c r="H29" s="20" t="s">
        <v>238</v>
      </c>
      <c r="I29" s="20"/>
      <c r="J29" s="20"/>
      <c r="K29" s="28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56" ht="15.75" x14ac:dyDescent="0.25">
      <c r="A30" s="64"/>
      <c r="B30" s="52"/>
      <c r="C30" s="26"/>
      <c r="D30" s="26"/>
      <c r="E30" s="26"/>
      <c r="F30" s="26"/>
      <c r="G30" s="20"/>
      <c r="H30" s="20" t="s">
        <v>157</v>
      </c>
      <c r="I30" s="20"/>
      <c r="J30" s="20"/>
      <c r="K30" s="28">
        <v>100</v>
      </c>
      <c r="L30" s="20"/>
      <c r="M30" s="20"/>
      <c r="N30" s="20"/>
      <c r="O30" s="20"/>
      <c r="P30" s="20"/>
      <c r="Q30" s="20"/>
      <c r="R30" s="20"/>
      <c r="S30" s="20" t="s">
        <v>241</v>
      </c>
      <c r="T30" s="20"/>
      <c r="U30" s="20"/>
      <c r="V30" s="20"/>
      <c r="W30" s="20"/>
      <c r="X30" s="20"/>
      <c r="Y30" s="20"/>
      <c r="Z30" s="20"/>
    </row>
    <row r="31" spans="1:56" ht="15.75" x14ac:dyDescent="0.25">
      <c r="A31" s="64"/>
      <c r="B31" s="52"/>
      <c r="C31" s="26"/>
      <c r="D31" s="26"/>
      <c r="E31" s="26"/>
      <c r="F31" s="26"/>
      <c r="G31" s="20"/>
      <c r="H31" s="20"/>
      <c r="I31" s="20"/>
      <c r="J31" s="20"/>
      <c r="K31" s="28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56" ht="26.25" customHeight="1" x14ac:dyDescent="0.2">
      <c r="A32" s="64"/>
      <c r="B32" s="121" t="s">
        <v>237</v>
      </c>
      <c r="C32" s="100" t="s">
        <v>153</v>
      </c>
      <c r="D32" s="128">
        <v>1</v>
      </c>
      <c r="E32" s="128">
        <v>2</v>
      </c>
      <c r="F32" s="128">
        <v>3</v>
      </c>
      <c r="G32" s="128">
        <v>4</v>
      </c>
      <c r="H32" s="129">
        <v>5</v>
      </c>
      <c r="I32" s="129">
        <v>6</v>
      </c>
      <c r="J32" s="129">
        <v>7</v>
      </c>
      <c r="K32" s="129">
        <v>8</v>
      </c>
      <c r="L32" s="129">
        <v>9</v>
      </c>
      <c r="M32" s="129">
        <v>10</v>
      </c>
      <c r="N32" s="129">
        <v>11</v>
      </c>
      <c r="O32" s="129">
        <v>12</v>
      </c>
      <c r="P32" s="129">
        <v>13</v>
      </c>
      <c r="Q32" s="129">
        <v>14</v>
      </c>
      <c r="R32" s="129">
        <v>15</v>
      </c>
      <c r="S32" s="155" t="s">
        <v>239</v>
      </c>
      <c r="T32" s="155" t="s">
        <v>171</v>
      </c>
      <c r="U32" s="155" t="s">
        <v>240</v>
      </c>
      <c r="V32" s="54"/>
      <c r="W32" s="54"/>
      <c r="X32" s="54"/>
      <c r="Y32" s="54"/>
      <c r="Z32" s="67"/>
      <c r="AA32" s="54"/>
      <c r="AB32" s="54"/>
      <c r="AC32" s="54"/>
      <c r="AD32" s="54"/>
      <c r="AE32" s="54"/>
      <c r="AF32" s="54"/>
      <c r="AG32" s="67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67"/>
      <c r="AV32" s="54"/>
      <c r="AW32" s="54"/>
      <c r="AX32" s="29"/>
      <c r="AY32" s="29"/>
    </row>
    <row r="33" spans="1:51" ht="23.25" customHeight="1" x14ac:dyDescent="0.2">
      <c r="A33" s="58"/>
      <c r="B33" s="125" t="s">
        <v>235</v>
      </c>
      <c r="C33" s="101"/>
      <c r="D33" s="98"/>
      <c r="E33" s="98"/>
      <c r="F33" s="98"/>
      <c r="G33" s="98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172">
        <v>1</v>
      </c>
      <c r="T33" s="143" t="str">
        <f>IF($D41=0," ",$D41)</f>
        <v xml:space="preserve"> </v>
      </c>
      <c r="U33" s="143" t="str">
        <f>IF($D47=0," ",$D47)</f>
        <v xml:space="preserve"> </v>
      </c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29"/>
      <c r="AY33" s="29"/>
    </row>
    <row r="34" spans="1:51" ht="17.25" customHeight="1" x14ac:dyDescent="0.2">
      <c r="A34" s="58"/>
      <c r="B34" s="125" t="s">
        <v>1</v>
      </c>
      <c r="C34" s="208">
        <v>1</v>
      </c>
      <c r="D34" s="375"/>
      <c r="E34" s="418"/>
      <c r="F34" s="375"/>
      <c r="G34" s="375"/>
      <c r="H34" s="374"/>
      <c r="I34" s="374"/>
      <c r="J34" s="374"/>
      <c r="K34" s="374"/>
      <c r="L34" s="381"/>
      <c r="M34" s="374"/>
      <c r="N34" s="374"/>
      <c r="O34" s="374"/>
      <c r="P34" s="374"/>
      <c r="Q34" s="374"/>
      <c r="R34" s="375"/>
      <c r="S34" s="172">
        <v>2</v>
      </c>
      <c r="T34" s="143" t="str">
        <f>IF($E41=0," ",$E41)</f>
        <v xml:space="preserve"> </v>
      </c>
      <c r="U34" s="143" t="str">
        <f>IF($E47=0," ",$E47)</f>
        <v xml:space="preserve"> </v>
      </c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29"/>
      <c r="AY34" s="29"/>
    </row>
    <row r="35" spans="1:51" ht="20.25" customHeight="1" x14ac:dyDescent="0.2">
      <c r="A35" s="58"/>
      <c r="B35" s="125" t="s">
        <v>3</v>
      </c>
      <c r="C35" s="208">
        <v>1</v>
      </c>
      <c r="D35" s="375"/>
      <c r="E35" s="418"/>
      <c r="F35" s="376"/>
      <c r="G35" s="375"/>
      <c r="H35" s="374"/>
      <c r="I35" s="374"/>
      <c r="J35" s="374"/>
      <c r="K35" s="374"/>
      <c r="L35" s="381"/>
      <c r="M35" s="374"/>
      <c r="N35" s="374"/>
      <c r="O35" s="374"/>
      <c r="P35" s="374"/>
      <c r="Q35" s="374"/>
      <c r="R35" s="376"/>
      <c r="S35" s="172">
        <v>3</v>
      </c>
      <c r="T35" s="143" t="str">
        <f>IF($F41=0," ",$F41)</f>
        <v xml:space="preserve"> </v>
      </c>
      <c r="U35" s="143" t="str">
        <f>IF($F47=0," ",$F47)</f>
        <v xml:space="preserve"> </v>
      </c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29"/>
      <c r="AY35" s="29"/>
    </row>
    <row r="36" spans="1:51" ht="18" x14ac:dyDescent="0.2">
      <c r="A36" s="58"/>
      <c r="B36" s="125" t="s">
        <v>5</v>
      </c>
      <c r="C36" s="208">
        <v>1</v>
      </c>
      <c r="D36" s="375"/>
      <c r="E36" s="418"/>
      <c r="F36" s="376"/>
      <c r="G36" s="375"/>
      <c r="H36" s="374"/>
      <c r="I36" s="374"/>
      <c r="J36" s="374"/>
      <c r="K36" s="374"/>
      <c r="L36" s="381"/>
      <c r="M36" s="374"/>
      <c r="N36" s="374"/>
      <c r="O36" s="374"/>
      <c r="P36" s="374"/>
      <c r="Q36" s="374"/>
      <c r="R36" s="376"/>
      <c r="S36" s="172">
        <v>4</v>
      </c>
      <c r="T36" s="143" t="str">
        <f>IF($G41=0," ",$G41)</f>
        <v xml:space="preserve"> </v>
      </c>
      <c r="U36" s="143" t="str">
        <f>IF($G47=0," ",$G47)</f>
        <v xml:space="preserve"> </v>
      </c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29"/>
      <c r="AY36" s="29"/>
    </row>
    <row r="37" spans="1:51" ht="24.75" customHeight="1" x14ac:dyDescent="0.2">
      <c r="A37" s="58"/>
      <c r="B37" s="125" t="s">
        <v>6</v>
      </c>
      <c r="C37" s="208">
        <v>1</v>
      </c>
      <c r="D37" s="375"/>
      <c r="E37" s="418"/>
      <c r="F37" s="376"/>
      <c r="G37" s="375"/>
      <c r="H37" s="374"/>
      <c r="I37" s="374"/>
      <c r="J37" s="374"/>
      <c r="K37" s="374"/>
      <c r="L37" s="381"/>
      <c r="M37" s="374"/>
      <c r="N37" s="374"/>
      <c r="O37" s="374"/>
      <c r="P37" s="374"/>
      <c r="Q37" s="374"/>
      <c r="R37" s="376"/>
      <c r="S37" s="172">
        <v>5</v>
      </c>
      <c r="T37" s="143" t="str">
        <f>IF($H41=0," ",$H41)</f>
        <v xml:space="preserve"> </v>
      </c>
      <c r="U37" s="143" t="str">
        <f>IF($H47=0," ",$H47)</f>
        <v xml:space="preserve"> </v>
      </c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29"/>
      <c r="AY37" s="29"/>
    </row>
    <row r="38" spans="1:51" ht="21.75" customHeight="1" x14ac:dyDescent="0.2">
      <c r="A38" s="58"/>
      <c r="B38" s="125" t="s">
        <v>7</v>
      </c>
      <c r="C38" s="208">
        <v>2</v>
      </c>
      <c r="D38" s="375"/>
      <c r="E38" s="418"/>
      <c r="F38" s="376"/>
      <c r="G38" s="375"/>
      <c r="H38" s="374"/>
      <c r="I38" s="374"/>
      <c r="J38" s="374"/>
      <c r="K38" s="374"/>
      <c r="L38" s="381"/>
      <c r="M38" s="374"/>
      <c r="N38" s="374"/>
      <c r="O38" s="374"/>
      <c r="P38" s="374"/>
      <c r="Q38" s="374"/>
      <c r="R38" s="374"/>
      <c r="S38" s="172">
        <v>6</v>
      </c>
      <c r="T38" s="143" t="str">
        <f>IF($I41=0," ",$I41)</f>
        <v xml:space="preserve"> </v>
      </c>
      <c r="U38" s="143" t="str">
        <f>IF($I47=0," ",$I47)</f>
        <v xml:space="preserve"> </v>
      </c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29"/>
      <c r="AY38" s="29"/>
    </row>
    <row r="39" spans="1:51" ht="18" x14ac:dyDescent="0.2">
      <c r="A39" s="58"/>
      <c r="B39" s="125" t="s">
        <v>8</v>
      </c>
      <c r="C39" s="208">
        <v>1</v>
      </c>
      <c r="D39" s="375"/>
      <c r="E39" s="418"/>
      <c r="F39" s="376"/>
      <c r="G39" s="375"/>
      <c r="H39" s="374"/>
      <c r="I39" s="374"/>
      <c r="J39" s="374"/>
      <c r="K39" s="374"/>
      <c r="L39" s="381"/>
      <c r="M39" s="374"/>
      <c r="N39" s="374"/>
      <c r="O39" s="374"/>
      <c r="P39" s="374"/>
      <c r="Q39" s="374"/>
      <c r="R39" s="374"/>
      <c r="S39" s="172">
        <v>7</v>
      </c>
      <c r="T39" s="143" t="str">
        <f>IF($J41=0," ",$J41)</f>
        <v xml:space="preserve"> </v>
      </c>
      <c r="U39" s="143" t="str">
        <f>IF($J47=0," ",$J47)</f>
        <v xml:space="preserve"> </v>
      </c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29"/>
      <c r="AY39" s="29"/>
    </row>
    <row r="40" spans="1:51" ht="18" x14ac:dyDescent="0.2">
      <c r="A40" s="58"/>
      <c r="B40" s="125" t="s">
        <v>161</v>
      </c>
      <c r="C40" s="208">
        <v>1</v>
      </c>
      <c r="D40" s="375"/>
      <c r="E40" s="418"/>
      <c r="F40" s="376"/>
      <c r="G40" s="375"/>
      <c r="H40" s="374"/>
      <c r="I40" s="374"/>
      <c r="J40" s="374"/>
      <c r="K40" s="374"/>
      <c r="L40" s="381"/>
      <c r="M40" s="374"/>
      <c r="N40" s="374"/>
      <c r="O40" s="374"/>
      <c r="P40" s="374"/>
      <c r="Q40" s="374"/>
      <c r="R40" s="374"/>
      <c r="S40" s="172">
        <v>8</v>
      </c>
      <c r="T40" s="143" t="str">
        <f>IF($K41=0," ",$K41)</f>
        <v xml:space="preserve"> </v>
      </c>
      <c r="U40" s="143" t="str">
        <f>IF($K47=0," ",$K47)</f>
        <v xml:space="preserve"> </v>
      </c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29"/>
      <c r="AY40" s="29"/>
    </row>
    <row r="41" spans="1:51" ht="18" x14ac:dyDescent="0.2">
      <c r="A41" s="58"/>
      <c r="B41" s="119" t="s">
        <v>38</v>
      </c>
      <c r="C41" s="208">
        <f>SUM(C34:C40)</f>
        <v>8</v>
      </c>
      <c r="D41" s="208">
        <f t="shared" ref="D41:Q41" si="5">SUM(D34:D40)</f>
        <v>0</v>
      </c>
      <c r="E41" s="208">
        <f t="shared" si="5"/>
        <v>0</v>
      </c>
      <c r="F41" s="208">
        <f t="shared" si="5"/>
        <v>0</v>
      </c>
      <c r="G41" s="208">
        <f t="shared" si="5"/>
        <v>0</v>
      </c>
      <c r="H41" s="208">
        <f t="shared" si="5"/>
        <v>0</v>
      </c>
      <c r="I41" s="208">
        <f t="shared" si="5"/>
        <v>0</v>
      </c>
      <c r="J41" s="208">
        <f t="shared" si="5"/>
        <v>0</v>
      </c>
      <c r="K41" s="208">
        <f t="shared" si="5"/>
        <v>0</v>
      </c>
      <c r="L41" s="208">
        <f t="shared" si="5"/>
        <v>0</v>
      </c>
      <c r="M41" s="208">
        <f t="shared" si="5"/>
        <v>0</v>
      </c>
      <c r="N41" s="208">
        <f t="shared" si="5"/>
        <v>0</v>
      </c>
      <c r="O41" s="208">
        <f t="shared" si="5"/>
        <v>0</v>
      </c>
      <c r="P41" s="208">
        <f t="shared" si="5"/>
        <v>0</v>
      </c>
      <c r="Q41" s="208">
        <f t="shared" si="5"/>
        <v>0</v>
      </c>
      <c r="R41" s="208">
        <f>SUM(R34:R40)</f>
        <v>0</v>
      </c>
      <c r="S41" s="172">
        <v>9</v>
      </c>
      <c r="T41" s="143" t="str">
        <f>IF($L41=0," ",$L41)</f>
        <v xml:space="preserve"> </v>
      </c>
      <c r="U41" s="143" t="str">
        <f>IF($L47=0," ",$L47)</f>
        <v xml:space="preserve"> </v>
      </c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29"/>
      <c r="AY41" s="29"/>
    </row>
    <row r="42" spans="1:51" ht="15.75" x14ac:dyDescent="0.2">
      <c r="A42" s="58"/>
      <c r="B42" s="126" t="s">
        <v>10</v>
      </c>
      <c r="C42" s="102"/>
      <c r="D42" s="103"/>
      <c r="E42" s="103"/>
      <c r="F42" s="103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99"/>
      <c r="S42" s="172">
        <v>10</v>
      </c>
      <c r="T42" s="143" t="str">
        <f>IF($M41=0," ",$M41)</f>
        <v xml:space="preserve"> </v>
      </c>
      <c r="U42" s="143" t="str">
        <f>IF($M47=0," ",$M47)</f>
        <v xml:space="preserve"> </v>
      </c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29"/>
      <c r="AX42" s="29"/>
    </row>
    <row r="43" spans="1:51" ht="18" x14ac:dyDescent="0.2">
      <c r="A43" s="58"/>
      <c r="B43" s="127" t="s">
        <v>13</v>
      </c>
      <c r="C43" s="208">
        <v>5</v>
      </c>
      <c r="D43" s="377"/>
      <c r="E43" s="377"/>
      <c r="F43" s="377"/>
      <c r="G43" s="378"/>
      <c r="H43" s="378"/>
      <c r="I43" s="378"/>
      <c r="J43" s="378"/>
      <c r="K43" s="378"/>
      <c r="L43" s="378"/>
      <c r="M43" s="378"/>
      <c r="N43" s="378"/>
      <c r="O43" s="378"/>
      <c r="P43" s="378"/>
      <c r="Q43" s="378"/>
      <c r="R43" s="378"/>
      <c r="S43" s="172">
        <v>11</v>
      </c>
      <c r="T43" s="143" t="str">
        <f>IF($N41=0," ",$N41)</f>
        <v xml:space="preserve"> </v>
      </c>
      <c r="U43" s="143" t="str">
        <f>IF($N47=0," ",$N47)</f>
        <v xml:space="preserve"> </v>
      </c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29"/>
      <c r="AX43" s="29"/>
    </row>
    <row r="44" spans="1:51" ht="18" x14ac:dyDescent="0.2">
      <c r="A44" s="58"/>
      <c r="B44" s="127" t="s">
        <v>162</v>
      </c>
      <c r="C44" s="208">
        <v>1</v>
      </c>
      <c r="D44" s="377"/>
      <c r="E44" s="377"/>
      <c r="F44" s="377"/>
      <c r="G44" s="378"/>
      <c r="H44" s="378"/>
      <c r="I44" s="378"/>
      <c r="J44" s="378"/>
      <c r="K44" s="378"/>
      <c r="L44" s="378"/>
      <c r="M44" s="378"/>
      <c r="N44" s="378"/>
      <c r="O44" s="378"/>
      <c r="P44" s="378"/>
      <c r="Q44" s="378"/>
      <c r="R44" s="378"/>
      <c r="S44" s="172">
        <v>12</v>
      </c>
      <c r="T44" s="143" t="str">
        <f>IF($O41=0," ",$O41)</f>
        <v xml:space="preserve"> </v>
      </c>
      <c r="U44" s="143" t="str">
        <f>IF($O47=0," ",$O47)</f>
        <v xml:space="preserve"> </v>
      </c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29"/>
      <c r="AX44" s="29"/>
    </row>
    <row r="45" spans="1:51" ht="18" x14ac:dyDescent="0.2">
      <c r="A45" s="58"/>
      <c r="B45" s="127" t="s">
        <v>15</v>
      </c>
      <c r="C45" s="208">
        <v>2</v>
      </c>
      <c r="D45" s="379"/>
      <c r="E45" s="379"/>
      <c r="F45" s="379"/>
      <c r="G45" s="380"/>
      <c r="H45" s="380"/>
      <c r="I45" s="380"/>
      <c r="J45" s="380"/>
      <c r="K45" s="380"/>
      <c r="L45" s="380"/>
      <c r="M45" s="380"/>
      <c r="N45" s="380"/>
      <c r="O45" s="380"/>
      <c r="P45" s="380"/>
      <c r="Q45" s="380"/>
      <c r="R45" s="380"/>
      <c r="S45" s="172">
        <v>13</v>
      </c>
      <c r="T45" s="143" t="str">
        <f>IF($P41=0," ",$P41)</f>
        <v xml:space="preserve"> </v>
      </c>
      <c r="U45" s="143" t="str">
        <f>IF($P47=0," ",$P47)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8" x14ac:dyDescent="0.2">
      <c r="A46" s="58"/>
      <c r="B46" s="217" t="s">
        <v>229</v>
      </c>
      <c r="C46" s="208">
        <v>2</v>
      </c>
      <c r="D46" s="379"/>
      <c r="E46" s="379"/>
      <c r="F46" s="379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  <c r="R46" s="380"/>
      <c r="S46" s="172">
        <v>14</v>
      </c>
      <c r="T46" s="143" t="str">
        <f>IF($Q41=0," ",$Q41)</f>
        <v xml:space="preserve"> </v>
      </c>
      <c r="U46" s="143" t="str">
        <f>IF($Q47=0," ",$Q47)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8" x14ac:dyDescent="0.2">
      <c r="A47" s="58"/>
      <c r="B47" s="119" t="s">
        <v>38</v>
      </c>
      <c r="C47" s="208">
        <f>SUM(C43:C46)</f>
        <v>10</v>
      </c>
      <c r="D47" s="120">
        <f t="shared" ref="D47:R47" si="6">SUM(D43:D46)</f>
        <v>0</v>
      </c>
      <c r="E47" s="120">
        <f t="shared" si="6"/>
        <v>0</v>
      </c>
      <c r="F47" s="120">
        <f t="shared" si="6"/>
        <v>0</v>
      </c>
      <c r="G47" s="120">
        <f t="shared" si="6"/>
        <v>0</v>
      </c>
      <c r="H47" s="120">
        <f t="shared" si="6"/>
        <v>0</v>
      </c>
      <c r="I47" s="120">
        <f t="shared" si="6"/>
        <v>0</v>
      </c>
      <c r="J47" s="120">
        <f t="shared" si="6"/>
        <v>0</v>
      </c>
      <c r="K47" s="120">
        <f t="shared" si="6"/>
        <v>0</v>
      </c>
      <c r="L47" s="120">
        <f t="shared" si="6"/>
        <v>0</v>
      </c>
      <c r="M47" s="120">
        <f t="shared" si="6"/>
        <v>0</v>
      </c>
      <c r="N47" s="120">
        <f t="shared" si="6"/>
        <v>0</v>
      </c>
      <c r="O47" s="120">
        <f t="shared" si="6"/>
        <v>0</v>
      </c>
      <c r="P47" s="120">
        <f t="shared" si="6"/>
        <v>0</v>
      </c>
      <c r="Q47" s="120">
        <f t="shared" si="6"/>
        <v>0</v>
      </c>
      <c r="R47" s="120">
        <f t="shared" si="6"/>
        <v>0</v>
      </c>
      <c r="S47" s="172">
        <v>15</v>
      </c>
      <c r="T47" s="143" t="str">
        <f>IF($R41=0," ",$R41)</f>
        <v xml:space="preserve"> </v>
      </c>
      <c r="U47" s="143" t="str">
        <f>IF($R47=0," ",$R47)</f>
        <v xml:space="preserve"> 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ht="15" x14ac:dyDescent="0.2">
      <c r="A48" s="58"/>
      <c r="B48" s="68"/>
      <c r="C48" s="69"/>
      <c r="D48" s="69"/>
      <c r="E48" s="69"/>
      <c r="F48" s="6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172"/>
      <c r="T48" s="20">
        <f>COUNTIF(T33:T47,"&gt;0")</f>
        <v>0</v>
      </c>
      <c r="U48" s="20">
        <f>COUNTIF(U33:U47,"&gt;0")</f>
        <v>0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">
      <c r="A49" s="58"/>
      <c r="B49" s="68"/>
      <c r="C49" s="69"/>
      <c r="D49" s="69"/>
      <c r="E49" s="69"/>
      <c r="F49" s="6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8"/>
      <c r="B50" s="68"/>
      <c r="C50" s="69"/>
      <c r="D50" s="69"/>
      <c r="E50" s="69"/>
      <c r="F50" s="6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</row>
    <row r="51" spans="1:50" x14ac:dyDescent="0.2">
      <c r="A51" s="58"/>
      <c r="B51" s="65"/>
    </row>
    <row r="52" spans="1:50" x14ac:dyDescent="0.2">
      <c r="A52" s="58"/>
      <c r="B52" s="65"/>
    </row>
    <row r="53" spans="1:50" x14ac:dyDescent="0.2">
      <c r="A53" s="58"/>
      <c r="B53" s="65"/>
    </row>
    <row r="54" spans="1:50" x14ac:dyDescent="0.2">
      <c r="A54" s="58"/>
      <c r="B54" s="65"/>
    </row>
    <row r="55" spans="1:50" x14ac:dyDescent="0.2">
      <c r="A55" s="58"/>
      <c r="B55" s="65"/>
    </row>
    <row r="56" spans="1:50" x14ac:dyDescent="0.2">
      <c r="A56" s="58"/>
      <c r="B56" s="65"/>
    </row>
    <row r="57" spans="1:50" x14ac:dyDescent="0.2">
      <c r="A57" s="58"/>
      <c r="B57" s="65"/>
    </row>
    <row r="58" spans="1:50" x14ac:dyDescent="0.2">
      <c r="A58" s="58"/>
      <c r="B58" s="65"/>
    </row>
    <row r="59" spans="1:50" x14ac:dyDescent="0.2">
      <c r="A59" s="58"/>
      <c r="B59" s="65"/>
    </row>
    <row r="60" spans="1:50" x14ac:dyDescent="0.2">
      <c r="A60" s="58"/>
      <c r="B60" s="65"/>
    </row>
    <row r="61" spans="1:50" x14ac:dyDescent="0.2">
      <c r="A61" s="58"/>
      <c r="B61" s="65"/>
    </row>
    <row r="62" spans="1:50" x14ac:dyDescent="0.2">
      <c r="A62" s="58"/>
      <c r="B62" s="65"/>
    </row>
    <row r="63" spans="1:50" x14ac:dyDescent="0.2">
      <c r="A63" s="58"/>
      <c r="B63" s="65"/>
    </row>
    <row r="64" spans="1:50" x14ac:dyDescent="0.2">
      <c r="A64" s="58"/>
      <c r="B64" s="65"/>
    </row>
    <row r="65" spans="1:2" x14ac:dyDescent="0.2">
      <c r="A65" s="58"/>
      <c r="B65" s="65"/>
    </row>
    <row r="66" spans="1:2" x14ac:dyDescent="0.2">
      <c r="A66" s="58"/>
      <c r="B66" s="65"/>
    </row>
    <row r="67" spans="1:2" x14ac:dyDescent="0.2">
      <c r="A67" s="58"/>
      <c r="B67" s="65"/>
    </row>
    <row r="68" spans="1:2" x14ac:dyDescent="0.2">
      <c r="A68" s="58"/>
      <c r="B68" s="65"/>
    </row>
    <row r="69" spans="1:2" x14ac:dyDescent="0.2">
      <c r="A69" s="58"/>
      <c r="B69" s="65"/>
    </row>
    <row r="70" spans="1:2" x14ac:dyDescent="0.2">
      <c r="A70" s="58"/>
      <c r="B70" s="65"/>
    </row>
    <row r="71" spans="1:2" x14ac:dyDescent="0.2">
      <c r="A71" s="58"/>
      <c r="B71" s="65"/>
    </row>
    <row r="72" spans="1:2" x14ac:dyDescent="0.2">
      <c r="A72" s="58"/>
      <c r="B72" s="65"/>
    </row>
    <row r="73" spans="1:2" x14ac:dyDescent="0.2">
      <c r="A73" s="58"/>
      <c r="B73" s="65"/>
    </row>
    <row r="74" spans="1:2" x14ac:dyDescent="0.2">
      <c r="A74" s="58"/>
      <c r="B74" s="65"/>
    </row>
    <row r="75" spans="1:2" x14ac:dyDescent="0.2">
      <c r="A75" s="58"/>
      <c r="B75" s="65"/>
    </row>
    <row r="76" spans="1:2" x14ac:dyDescent="0.2">
      <c r="A76" s="58"/>
      <c r="B76" s="65"/>
    </row>
    <row r="77" spans="1:2" x14ac:dyDescent="0.2">
      <c r="A77" s="58"/>
      <c r="B77" s="65"/>
    </row>
    <row r="78" spans="1:2" x14ac:dyDescent="0.2">
      <c r="A78" s="58"/>
      <c r="B78" s="65"/>
    </row>
    <row r="79" spans="1:2" x14ac:dyDescent="0.2">
      <c r="A79" s="58"/>
      <c r="B79" s="65"/>
    </row>
    <row r="80" spans="1:2" x14ac:dyDescent="0.2">
      <c r="A80" s="58"/>
      <c r="B80" s="65"/>
    </row>
    <row r="81" spans="1:2" x14ac:dyDescent="0.2">
      <c r="A81" s="58"/>
      <c r="B81" s="65"/>
    </row>
    <row r="82" spans="1:2" x14ac:dyDescent="0.2">
      <c r="A82" s="58"/>
      <c r="B82" s="65"/>
    </row>
    <row r="83" spans="1:2" x14ac:dyDescent="0.2">
      <c r="A83" s="58"/>
      <c r="B83" s="65"/>
    </row>
    <row r="84" spans="1:2" x14ac:dyDescent="0.2">
      <c r="A84" s="58"/>
      <c r="B84" s="65"/>
    </row>
    <row r="85" spans="1:2" x14ac:dyDescent="0.2">
      <c r="A85" s="58"/>
      <c r="B85" s="65"/>
    </row>
    <row r="86" spans="1:2" x14ac:dyDescent="0.2">
      <c r="A86" s="58"/>
      <c r="B86" s="65"/>
    </row>
    <row r="87" spans="1:2" x14ac:dyDescent="0.2">
      <c r="A87" s="58"/>
      <c r="B87" s="65"/>
    </row>
    <row r="88" spans="1:2" x14ac:dyDescent="0.2">
      <c r="A88" s="58"/>
      <c r="B88" s="65"/>
    </row>
    <row r="89" spans="1:2" x14ac:dyDescent="0.2">
      <c r="A89" s="58"/>
      <c r="B89" s="65"/>
    </row>
    <row r="90" spans="1:2" x14ac:dyDescent="0.2">
      <c r="A90" s="58"/>
      <c r="B90" s="65"/>
    </row>
    <row r="91" spans="1:2" x14ac:dyDescent="0.2">
      <c r="A91" s="58"/>
      <c r="B91" s="65"/>
    </row>
    <row r="92" spans="1:2" x14ac:dyDescent="0.2">
      <c r="A92" s="58"/>
      <c r="B92" s="65"/>
    </row>
    <row r="93" spans="1:2" x14ac:dyDescent="0.2">
      <c r="A93" s="58"/>
      <c r="B93" s="65"/>
    </row>
    <row r="94" spans="1:2" x14ac:dyDescent="0.2">
      <c r="A94" s="58"/>
      <c r="B94" s="65"/>
    </row>
    <row r="95" spans="1:2" x14ac:dyDescent="0.2">
      <c r="A95" s="58"/>
      <c r="B95" s="65"/>
    </row>
    <row r="96" spans="1:2" x14ac:dyDescent="0.2">
      <c r="A96" s="58"/>
      <c r="B96" s="65"/>
    </row>
    <row r="97" spans="1:2" x14ac:dyDescent="0.2">
      <c r="A97" s="58"/>
      <c r="B97" s="65"/>
    </row>
    <row r="98" spans="1:2" x14ac:dyDescent="0.2">
      <c r="A98" s="58"/>
      <c r="B98" s="65"/>
    </row>
    <row r="99" spans="1:2" x14ac:dyDescent="0.2">
      <c r="A99" s="58"/>
      <c r="B99" s="65"/>
    </row>
    <row r="100" spans="1:2" x14ac:dyDescent="0.2">
      <c r="A100" s="58"/>
      <c r="B100" s="65"/>
    </row>
    <row r="101" spans="1:2" x14ac:dyDescent="0.2">
      <c r="A101" s="58"/>
      <c r="B101" s="65"/>
    </row>
    <row r="102" spans="1:2" x14ac:dyDescent="0.2">
      <c r="A102" s="58"/>
      <c r="B102" s="65"/>
    </row>
    <row r="103" spans="1:2" x14ac:dyDescent="0.2">
      <c r="A103" s="58"/>
      <c r="B103" s="65"/>
    </row>
    <row r="104" spans="1:2" x14ac:dyDescent="0.2">
      <c r="A104" s="58"/>
      <c r="B104" s="65"/>
    </row>
    <row r="105" spans="1:2" x14ac:dyDescent="0.2">
      <c r="A105" s="58"/>
      <c r="B105" s="65"/>
    </row>
    <row r="106" spans="1:2" x14ac:dyDescent="0.2">
      <c r="A106" s="58"/>
      <c r="B106" s="65"/>
    </row>
    <row r="107" spans="1:2" x14ac:dyDescent="0.2">
      <c r="A107" s="58"/>
      <c r="B107" s="65"/>
    </row>
    <row r="108" spans="1:2" x14ac:dyDescent="0.2">
      <c r="A108" s="58"/>
      <c r="B108" s="65"/>
    </row>
    <row r="109" spans="1:2" x14ac:dyDescent="0.2">
      <c r="A109" s="58"/>
      <c r="B109" s="65"/>
    </row>
    <row r="110" spans="1:2" x14ac:dyDescent="0.2">
      <c r="A110" s="58"/>
      <c r="B110" s="65"/>
    </row>
    <row r="111" spans="1:2" x14ac:dyDescent="0.2">
      <c r="A111" s="58"/>
      <c r="B111" s="65"/>
    </row>
    <row r="112" spans="1:2" x14ac:dyDescent="0.2">
      <c r="A112" s="58"/>
      <c r="B112" s="65"/>
    </row>
    <row r="113" spans="1:2" x14ac:dyDescent="0.2">
      <c r="A113" s="58"/>
      <c r="B113" s="65"/>
    </row>
    <row r="114" spans="1:2" x14ac:dyDescent="0.2">
      <c r="A114" s="58"/>
      <c r="B114" s="65"/>
    </row>
    <row r="115" spans="1:2" x14ac:dyDescent="0.2">
      <c r="A115" s="58"/>
      <c r="B115" s="65"/>
    </row>
    <row r="116" spans="1:2" x14ac:dyDescent="0.2">
      <c r="A116" s="58"/>
      <c r="B116" s="65"/>
    </row>
    <row r="117" spans="1:2" x14ac:dyDescent="0.2">
      <c r="A117" s="58"/>
      <c r="B117" s="65"/>
    </row>
    <row r="118" spans="1:2" x14ac:dyDescent="0.2">
      <c r="A118" s="58"/>
      <c r="B118" s="65"/>
    </row>
    <row r="119" spans="1:2" x14ac:dyDescent="0.2">
      <c r="A119" s="58"/>
      <c r="B119" s="65"/>
    </row>
    <row r="120" spans="1:2" x14ac:dyDescent="0.2">
      <c r="A120" s="58"/>
      <c r="B120" s="65"/>
    </row>
    <row r="121" spans="1:2" x14ac:dyDescent="0.2">
      <c r="A121" s="58"/>
      <c r="B121" s="65"/>
    </row>
    <row r="122" spans="1:2" x14ac:dyDescent="0.2">
      <c r="A122" s="58"/>
      <c r="B122" s="65"/>
    </row>
    <row r="123" spans="1:2" x14ac:dyDescent="0.2">
      <c r="A123" s="58"/>
      <c r="B123" s="65"/>
    </row>
    <row r="124" spans="1:2" x14ac:dyDescent="0.2">
      <c r="A124" s="58"/>
      <c r="B124" s="65"/>
    </row>
    <row r="125" spans="1:2" x14ac:dyDescent="0.2">
      <c r="A125" s="58"/>
      <c r="B125" s="65"/>
    </row>
    <row r="126" spans="1:2" x14ac:dyDescent="0.2">
      <c r="A126" s="58"/>
      <c r="B126" s="65"/>
    </row>
    <row r="127" spans="1:2" x14ac:dyDescent="0.2">
      <c r="A127" s="58"/>
      <c r="B127" s="65"/>
    </row>
    <row r="128" spans="1:2" x14ac:dyDescent="0.2">
      <c r="A128" s="58"/>
      <c r="B128" s="65"/>
    </row>
    <row r="129" spans="1:2" x14ac:dyDescent="0.2">
      <c r="A129" s="58"/>
      <c r="B129" s="65"/>
    </row>
    <row r="130" spans="1:2" x14ac:dyDescent="0.2">
      <c r="A130" s="58"/>
      <c r="B130" s="65"/>
    </row>
    <row r="131" spans="1:2" x14ac:dyDescent="0.2">
      <c r="A131" s="58"/>
      <c r="B131" s="65"/>
    </row>
    <row r="132" spans="1:2" x14ac:dyDescent="0.2">
      <c r="A132" s="58"/>
      <c r="B132" s="65"/>
    </row>
    <row r="133" spans="1:2" x14ac:dyDescent="0.2">
      <c r="A133" s="58"/>
      <c r="B133" s="65"/>
    </row>
    <row r="134" spans="1:2" x14ac:dyDescent="0.2">
      <c r="A134" s="58"/>
      <c r="B134" s="65"/>
    </row>
    <row r="135" spans="1:2" x14ac:dyDescent="0.2">
      <c r="A135" s="58"/>
      <c r="B135" s="65"/>
    </row>
    <row r="136" spans="1:2" x14ac:dyDescent="0.2">
      <c r="A136" s="58"/>
      <c r="B136" s="65"/>
    </row>
    <row r="137" spans="1:2" x14ac:dyDescent="0.2">
      <c r="A137" s="58"/>
      <c r="B137" s="65"/>
    </row>
    <row r="138" spans="1:2" x14ac:dyDescent="0.2">
      <c r="A138" s="58"/>
      <c r="B138" s="65"/>
    </row>
    <row r="139" spans="1:2" x14ac:dyDescent="0.2">
      <c r="A139" s="58"/>
      <c r="B139" s="65"/>
    </row>
    <row r="140" spans="1:2" x14ac:dyDescent="0.2">
      <c r="A140" s="58"/>
      <c r="B140" s="65"/>
    </row>
    <row r="141" spans="1:2" x14ac:dyDescent="0.2">
      <c r="A141" s="58"/>
      <c r="B141" s="65"/>
    </row>
    <row r="142" spans="1:2" x14ac:dyDescent="0.2">
      <c r="A142" s="58"/>
      <c r="B142" s="65"/>
    </row>
    <row r="143" spans="1:2" x14ac:dyDescent="0.2">
      <c r="A143" s="58"/>
      <c r="B143" s="65"/>
    </row>
    <row r="144" spans="1:2" x14ac:dyDescent="0.2">
      <c r="A144" s="58"/>
      <c r="B144" s="65"/>
    </row>
    <row r="145" spans="1:2" x14ac:dyDescent="0.2">
      <c r="A145" s="58"/>
      <c r="B145" s="65"/>
    </row>
  </sheetData>
  <customSheetViews>
    <customSheetView guid="{C2F30B35-D639-4BB4-A50F-41AB6A913442}" scale="70" showPageBreaks="1" showGridLines="0" fitToPage="1">
      <pane xSplit="6" ySplit="7" topLeftCell="AS8" activePane="bottomRight" state="frozen"/>
      <selection pane="bottomRight" activeCell="K7" sqref="K7:L7"/>
      <pageMargins left="0.56000000000000005" right="0.57999999999999996" top="0.64" bottom="0.65" header="0.5" footer="0.5"/>
      <pageSetup paperSize="9" scale="43" fitToWidth="2" orientation="landscape" r:id="rId1"/>
      <headerFooter alignWithMargins="0">
        <oddHeader>&amp;C2006/2007 уч.рік 5 трим</oddHeader>
      </headerFooter>
    </customSheetView>
    <customSheetView guid="{134EDDCA-7309-47EE-BAAB-632C7B2A96A3}" scale="70" showPageBreaks="1" showGridLines="0" fitToPage="1" printArea="1">
      <pane xSplit="6" ySplit="7" topLeftCell="AL8" activePane="bottomRight" state="frozen"/>
      <selection pane="bottomRight" activeCell="A15" sqref="A15:XFD15"/>
      <pageMargins left="0.56000000000000005" right="0.57999999999999996" top="0.64" bottom="0.65" header="0.5" footer="0.5"/>
      <pageSetup paperSize="9" scale="32" fitToWidth="2" orientation="portrait" horizontalDpi="4294967293" r:id="rId2"/>
      <headerFooter alignWithMargins="0">
        <oddHeader>&amp;C2006/2007 уч.рік 5 трим</oddHeader>
      </headerFooter>
    </customSheetView>
    <customSheetView guid="{E3076869-5D4E-4B4E-B56C-23BD0053E0A2}" scale="70" showPageBreaks="1" showGridLines="0" fitToPage="1" printArea="1">
      <pane xSplit="5" ySplit="7" topLeftCell="AL8" activePane="bottomRight" state="frozen"/>
      <selection pane="bottomRight" activeCell="A15" sqref="A15:XFD15"/>
      <pageMargins left="0.56000000000000005" right="0.57999999999999996" top="0.64" bottom="0.65" header="0.5" footer="0.5"/>
      <pageSetup paperSize="9" scale="31" fitToWidth="2" orientation="portrait" horizontalDpi="4294967293" verticalDpi="200" r:id="rId3"/>
      <headerFooter alignWithMargins="0">
        <oddHeader>&amp;C2006/2007 уч.рік 5 трим</oddHeader>
      </headerFooter>
    </customSheetView>
    <customSheetView guid="{1C44C54F-C0A4-451D-B8A0-B8C17D7E284D}" scale="60" showPageBreaks="1" showGridLines="0" fitToPage="1" printArea="1">
      <pane xSplit="6" ySplit="6" topLeftCell="G7" activePane="bottomRight" state="frozen"/>
      <selection pane="bottomRight" activeCell="B13" sqref="B13"/>
      <pageMargins left="0.56000000000000005" right="0.57999999999999996" top="0.64" bottom="0.65" header="0.5" footer="0.5"/>
      <pageSetup paperSize="9" scale="33" fitToWidth="2" orientation="portrait" horizontalDpi="4294967293" verticalDpi="0" r:id="rId4"/>
      <headerFooter alignWithMargins="0">
        <oddHeader>&amp;C2006/2007 уч.рік 5 трим</oddHeader>
      </headerFooter>
    </customSheetView>
    <customSheetView guid="{1431BB82-382B-49E3-A435-36D988AC7FF6}" scale="75" showGridLines="0" fitToPage="1">
      <pane xSplit="6" ySplit="6" topLeftCell="G17" activePane="bottomRight" state="frozen"/>
      <selection pane="bottomRight" activeCell="E34" sqref="E34:E37"/>
      <pageMargins left="0.56000000000000005" right="0.57999999999999996" top="0.64" bottom="0.65" header="0.5" footer="0.5"/>
      <pageSetup paperSize="0" fitToWidth="2" orientation="portrait" horizontalDpi="0" verticalDpi="0" copies="0"/>
      <headerFooter alignWithMargins="0">
        <oddHeader>&amp;C2006/2007 уч.рік 5 трим</oddHeader>
      </headerFooter>
    </customSheetView>
    <customSheetView guid="{52C4EB7E-D421-4F3C-9418-E2E13C53098F}" scale="75" showPageBreaks="1" showGridLines="0" fitToPage="1" printArea="1">
      <pane xSplit="6" ySplit="6" topLeftCell="Q7" activePane="bottomRight" state="frozen"/>
      <selection pane="bottomRight" activeCell="Q49" sqref="Q49"/>
      <pageMargins left="0.56000000000000005" right="0.57999999999999996" top="0.64" bottom="0.65" header="0.5" footer="0.5"/>
      <pageSetup paperSize="9" scale="47" fitToWidth="2" orientation="landscape" r:id="rId5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6" fitToWidth="2" orientation="landscape" r:id="rId6"/>
      <headerFooter alignWithMargins="0">
        <oddHeader>&amp;C2006/2007 уч.рік 5 трим</oddHeader>
      </headerFooter>
    </customSheetView>
    <customSheetView guid="{0DACDB9F-1DED-4CA1-A223-ED8CF3AAE059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7" fitToWidth="2" orientation="landscape" r:id="rId7"/>
      <headerFooter alignWithMargins="0">
        <oddHeader>&amp;C2006/2007 уч.рік 5 трим</oddHeader>
      </headerFooter>
    </customSheetView>
    <customSheetView guid="{54CA7618-6F98-4F47-B371-BA051FE75870}" scale="75" showGridLines="0" fitToPage="1">
      <pane xSplit="6" ySplit="6" topLeftCell="I7" activePane="bottomRight" state="frozen"/>
      <selection pane="bottomRight" activeCell="I15" sqref="I15"/>
      <pageMargins left="0.56000000000000005" right="0.57999999999999996" top="0.64" bottom="0.65" header="0.5" footer="0.5"/>
      <pageSetup paperSize="9" scale="45" fitToWidth="2" orientation="landscape" r:id="rId8"/>
      <headerFooter alignWithMargins="0">
        <oddHeader>&amp;C2006/2007 уч.рік 5 трим</oddHeader>
      </headerFooter>
    </customSheetView>
    <customSheetView guid="{3EF0F3E9-9201-4028-86FF-6B06B2998A48}" scale="75" showPageBreaks="1" showGridLines="0" fitToPage="1" printArea="1">
      <pane xSplit="6" ySplit="6" topLeftCell="AC7" activePane="bottomRight" state="frozen"/>
      <selection pane="bottomRight" activeCell="B15" sqref="B15"/>
      <pageMargins left="0.56000000000000005" right="0.57999999999999996" top="0.64" bottom="0.65" header="0.5" footer="0.5"/>
      <pageSetup paperSize="9" scale="48" fitToWidth="2" orientation="landscape" r:id="rId9"/>
      <headerFooter alignWithMargins="0">
        <oddHeader>&amp;C2006/2007 уч.рік 5 трим</oddHeader>
      </headerFooter>
    </customSheetView>
    <customSheetView guid="{30318990-97FA-4B74-8A96-20B9CEE7B653}" scale="75" showGridLines="0" fitToPage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10"/>
      <headerFooter alignWithMargins="0">
        <oddHeader>&amp;C2006/2007 уч.рік 5 трим</oddHeader>
      </headerFooter>
    </customSheetView>
    <customSheetView guid="{17400EAF-4B0B-49FE-8262-4A59DA70D10F}" scale="75" showPageBreaks="1" showGridLines="0" fitToPage="1" printArea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8" fitToWidth="2" orientation="landscape" r:id="rId11"/>
      <headerFooter alignWithMargins="0">
        <oddHeader>&amp;C2006/2007 уч.рік 5 трим</oddHeader>
      </headerFooter>
    </customSheetView>
    <customSheetView guid="{D36C8CE2-BD51-473C-907A-C6FC583FFDFD}" scale="75" showPageBreaks="1" showGridLines="0" fitToPage="1" printArea="1" showRuler="0">
      <pane xSplit="6" ySplit="6" topLeftCell="G10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12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6" topLeftCell="AV7" activePane="bottomRight" state="frozen"/>
      <selection pane="bottomRight" activeCell="BB7" sqref="BB7"/>
      <pageMargins left="0.56000000000000005" right="0.57999999999999996" top="0.64" bottom="0.65" header="0.5" footer="0.5"/>
      <pageSetup paperSize="9" scale="48" fitToWidth="2" orientation="landscape" r:id="rId13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G7" activePane="bottomRight" state="frozen"/>
      <selection pane="bottomRight" activeCell="B12" sqref="B12"/>
      <pageMargins left="0.56000000000000005" right="0.57999999999999996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G7" activePane="bottomRight" state="frozen"/>
      <selection pane="bottomRight" activeCell="AM27" sqref="AM27"/>
      <pageMargins left="0.56000000000000005" right="0.57999999999999996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M7" activePane="bottomRight" state="frozen"/>
      <selection pane="bottomRight" activeCell="U17" sqref="U17"/>
      <pageMargins left="0.56000000000000005" right="0.57999999999999996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G7" activePane="bottomRight" state="frozen"/>
      <selection pane="bottomRight" activeCell="B12" sqref="B12"/>
      <pageMargins left="0.56000000000000005" right="0.57999999999999996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L7" activePane="bottomRight" state="frozen"/>
      <selection pane="bottomRight" activeCell="B2" sqref="B2:B6"/>
      <pageMargins left="0.56000000000000005" right="0.57999999999999996" top="0.64" bottom="0.65" header="0.5" footer="0.5"/>
      <pageSetup paperSize="9" scale="53" fitToWidth="2" orientation="landscape" r:id="rId19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21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H7" activePane="bottomRight" state="frozen"/>
      <selection pane="bottomRight" activeCell="B13" sqref="B13"/>
      <pageMargins left="0.56000000000000005" right="0.57999999999999996" top="0.64" bottom="0.65" header="0.5" footer="0.5"/>
      <pageSetup paperSize="9" scale="48" fitToWidth="2" orientation="landscape" r:id="rId22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AO7" activePane="bottomRight" state="frozen"/>
      <selection pane="bottomRight" activeCell="AR19" sqref="AR19"/>
      <pageMargins left="0.56000000000000005" right="0.57999999999999996" top="0.64" bottom="0.65" header="0.5" footer="0.5"/>
      <pageSetup paperSize="9" scale="48" fitToWidth="2" orientation="landscape" r:id="rId23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4"/>
      <headerFooter alignWithMargins="0">
        <oddHeader>&amp;C2006/2007 уч.рік 5 трим</oddHeader>
      </headerFooter>
    </customSheetView>
    <customSheetView guid="{63677729-B220-4674-B8DA-E23D188A7DD0}" scale="75" showGridLines="0" fitToPage="1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5"/>
      <headerFooter alignWithMargins="0">
        <oddHeader>&amp;C2006/2007 уч.рік 5 трим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6"/>
      <headerFooter alignWithMargins="0">
        <oddHeader>&amp;C2006/2007 уч.рік 5 трим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5" fitToWidth="2" orientation="landscape" r:id="rId27"/>
      <headerFooter alignWithMargins="0">
        <oddHeader>&amp;C2006/2007 уч.рік 5 трим</oddHeader>
      </headerFooter>
    </customSheetView>
    <customSheetView guid="{9581BC83-4638-4839-B4A7-A6430282DE49}" scale="75" showPageBreaks="1" showGridLines="0" fitToPage="1" printArea="1" showRuler="0">
      <pane xSplit="6" ySplit="6" topLeftCell="AW7" activePane="bottomRight" state="frozen"/>
      <selection pane="bottomRight" activeCell="B3" sqref="B3:B7"/>
      <pageMargins left="0.37" right="0.37" top="0.64" bottom="0.65" header="0.5" footer="0.5"/>
      <pageSetup paperSize="9" scale="36" fitToWidth="2" orientation="landscape" r:id="rId28"/>
      <headerFooter alignWithMargins="0">
        <oddHeader>&amp;C2006/2007 уч.рік 5 трим</oddHeader>
      </headerFooter>
    </customSheetView>
    <customSheetView guid="{96BFE75B-9E94-4DC9-803C-D5A288E717C0}" scale="75" showPageBreaks="1" showGridLines="0" fitToPage="1" printArea="1">
      <pane xSplit="6" ySplit="6" topLeftCell="AQ7" activePane="bottomRight" state="frozen"/>
      <selection pane="bottomRight" activeCell="F13" sqref="F13"/>
      <pageMargins left="0.56000000000000005" right="0.57999999999999996" top="0.64" bottom="0.65" header="0.5" footer="0.5"/>
      <pageSetup paperSize="9" scale="47" fitToWidth="2" orientation="landscape" r:id="rId29"/>
      <headerFooter alignWithMargins="0">
        <oddHeader>&amp;C2006/2007 уч.рік 5 трим</oddHeader>
      </headerFooter>
    </customSheetView>
    <customSheetView guid="{4BCF288A-A595-4C42-82E7-535EDC2AC415}" scale="75" showPageBreaks="1" showGridLines="0" fitToPage="1" printArea="1">
      <pane xSplit="6" ySplit="6" topLeftCell="G17" activePane="bottomRight" state="frozen"/>
      <selection pane="bottomRight" activeCell="E34" sqref="E34:E37"/>
      <pageMargins left="0.56000000000000005" right="0.57999999999999996" top="0.64" bottom="0.65" header="0.5" footer="0.5"/>
      <pageSetup paperSize="0" fitToWidth="2" orientation="portrait" horizontalDpi="0" verticalDpi="0" copies="0" r:id="rId30"/>
      <headerFooter alignWithMargins="0">
        <oddHeader>&amp;C2006/2007 уч.рік 5 трим</oddHeader>
      </headerFooter>
    </customSheetView>
    <customSheetView guid="{33A37079-C128-4ED3-AE01-CFA8F2347C5B}" scale="75" showPageBreaks="1" showGridLines="0" fitToPage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3" fitToWidth="2" orientation="landscape" r:id="rId31"/>
      <headerFooter alignWithMargins="0">
        <oddHeader>&amp;C2006/2007 уч.рік 5 трим</oddHeader>
      </headerFooter>
    </customSheetView>
    <customSheetView guid="{6C8D603E-9A1B-49F4-AEFE-06707C7BCD53}" scale="70" showPageBreaks="1" showGridLines="0" fitToPage="1" printArea="1">
      <pane xSplit="6" ySplit="7" topLeftCell="S8" activePane="bottomRight" state="frozen"/>
      <selection pane="bottomRight" activeCell="V11" sqref="V11"/>
      <pageMargins left="0.56000000000000005" right="0.57999999999999996" top="0.64" bottom="0.65" header="0.5" footer="0.5"/>
      <pageSetup paperSize="9" scale="32" fitToWidth="2" orientation="portrait" horizontalDpi="4294967293" r:id="rId32"/>
      <headerFooter alignWithMargins="0">
        <oddHeader>&amp;C2006/2007 уч.рік 5 трим</oddHeader>
      </headerFooter>
    </customSheetView>
    <customSheetView guid="{C5D960BD-C1A6-4228-A267-A87ADCF0AB55}" scale="70" showPageBreaks="1" showGridLines="0" fitToPage="1">
      <pane xSplit="6" ySplit="7" topLeftCell="AS8" activePane="bottomRight" state="frozen"/>
      <selection pane="bottomRight" activeCell="K7" sqref="K7:L7"/>
      <pageMargins left="0.56000000000000005" right="0.57999999999999996" top="0.64" bottom="0.65" header="0.5" footer="0.5"/>
      <pageSetup paperSize="9" scale="43" fitToWidth="2" orientation="landscape" r:id="rId33"/>
      <headerFooter alignWithMargins="0">
        <oddHeader>&amp;C2006/2007 уч.рік 5 трим</oddHeader>
      </headerFooter>
    </customSheetView>
  </customSheetViews>
  <mergeCells count="58">
    <mergeCell ref="AU7:AW7"/>
    <mergeCell ref="AQ5:AQ6"/>
    <mergeCell ref="AU3:AW3"/>
    <mergeCell ref="AP5:AP6"/>
    <mergeCell ref="AS5:AS6"/>
    <mergeCell ref="AT5:AT6"/>
    <mergeCell ref="AU5:AU6"/>
    <mergeCell ref="AV5:AV6"/>
    <mergeCell ref="AP7:AR7"/>
    <mergeCell ref="AS7:AT7"/>
    <mergeCell ref="AI3:AJ3"/>
    <mergeCell ref="AL5:AL6"/>
    <mergeCell ref="AK5:AK6"/>
    <mergeCell ref="AI5:AI6"/>
    <mergeCell ref="AJ5:AJ6"/>
    <mergeCell ref="AO5:AO6"/>
    <mergeCell ref="AN5:AN6"/>
    <mergeCell ref="AN3:AO3"/>
    <mergeCell ref="AS3:AT3"/>
    <mergeCell ref="AP3:AR3"/>
    <mergeCell ref="AB2:AC2"/>
    <mergeCell ref="AA5:AA6"/>
    <mergeCell ref="AC5:AC6"/>
    <mergeCell ref="AB5:AB6"/>
    <mergeCell ref="AG5:AG6"/>
    <mergeCell ref="AG3:AH3"/>
    <mergeCell ref="AB3:AC3"/>
    <mergeCell ref="Z3:AA3"/>
    <mergeCell ref="AE5:AE6"/>
    <mergeCell ref="AD5:AD6"/>
    <mergeCell ref="AH5:AH6"/>
    <mergeCell ref="Z2:AA2"/>
    <mergeCell ref="Z5:Z6"/>
    <mergeCell ref="W2:X2"/>
    <mergeCell ref="T3:V3"/>
    <mergeCell ref="U5:U6"/>
    <mergeCell ref="T5:T6"/>
    <mergeCell ref="W5:W6"/>
    <mergeCell ref="X5:X6"/>
    <mergeCell ref="R5:R6"/>
    <mergeCell ref="K2:L2"/>
    <mergeCell ref="I3:J3"/>
    <mergeCell ref="C3:C7"/>
    <mergeCell ref="D3:D7"/>
    <mergeCell ref="G3:H3"/>
    <mergeCell ref="F3:F7"/>
    <mergeCell ref="I5:I6"/>
    <mergeCell ref="J5:J6"/>
    <mergeCell ref="K3:L3"/>
    <mergeCell ref="K5:K6"/>
    <mergeCell ref="B3:B7"/>
    <mergeCell ref="G5:G6"/>
    <mergeCell ref="H5:H6"/>
    <mergeCell ref="E3:E7"/>
    <mergeCell ref="P3:Q3"/>
    <mergeCell ref="M5:M6"/>
    <mergeCell ref="N5:N6"/>
    <mergeCell ref="P5:P6"/>
  </mergeCells>
  <phoneticPr fontId="1" type="noConversion"/>
  <conditionalFormatting sqref="M28:M29 F9:F24">
    <cfRule type="cellIs" dxfId="0" priority="1" stopIfTrue="1" operator="greaterThan">
      <formula>21</formula>
    </cfRule>
  </conditionalFormatting>
  <pageMargins left="0.56000000000000005" right="0.57999999999999996" top="0.64" bottom="0.65" header="0.5" footer="0.5"/>
  <pageSetup paperSize="9" scale="43" fitToWidth="2" orientation="landscape" r:id="rId34"/>
  <headerFooter alignWithMargins="0">
    <oddHeader>&amp;C2006/2007 уч.рік 5 трим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8"/>
  <sheetViews>
    <sheetView topLeftCell="B3" workbookViewId="0">
      <pane xSplit="2" ySplit="2" topLeftCell="D5" activePane="bottomRight" state="frozen"/>
      <selection activeCell="B3" sqref="B3"/>
      <selection pane="topRight" activeCell="D3" sqref="D3"/>
      <selection pane="bottomLeft" activeCell="B5" sqref="B5"/>
      <selection pane="bottomRight" activeCell="E6" sqref="E6:E39"/>
    </sheetView>
  </sheetViews>
  <sheetFormatPr defaultColWidth="9.28515625" defaultRowHeight="15" x14ac:dyDescent="0.2"/>
  <cols>
    <col min="1" max="1" width="9.28515625" style="577"/>
    <col min="2" max="2" width="9.28515625" style="573"/>
    <col min="3" max="3" width="14.42578125" style="573" customWidth="1"/>
    <col min="4" max="4" width="30.42578125" style="607" customWidth="1"/>
    <col min="5" max="5" width="9.28515625" style="573"/>
    <col min="6" max="6" width="9" style="576" customWidth="1"/>
    <col min="7" max="7" width="8.7109375" style="573" customWidth="1"/>
    <col min="8" max="8" width="13.5703125" style="575" customWidth="1"/>
    <col min="9" max="16384" width="9.28515625" style="577"/>
  </cols>
  <sheetData>
    <row r="1" spans="2:8" ht="18.75" x14ac:dyDescent="0.2">
      <c r="C1" s="574" t="s">
        <v>281</v>
      </c>
    </row>
    <row r="2" spans="2:8" ht="20.25" customHeight="1" x14ac:dyDescent="0.2">
      <c r="C2" s="578" t="s">
        <v>280</v>
      </c>
      <c r="D2" s="608"/>
    </row>
    <row r="3" spans="2:8" ht="15.75" thickBot="1" x14ac:dyDescent="0.25">
      <c r="C3" s="579"/>
      <c r="D3" s="608"/>
      <c r="G3" s="580">
        <f>SUM(G5:G39)</f>
        <v>60</v>
      </c>
    </row>
    <row r="4" spans="2:8" s="573" customFormat="1" ht="51" x14ac:dyDescent="0.2">
      <c r="B4" s="618" t="s">
        <v>180</v>
      </c>
      <c r="C4" s="581" t="s">
        <v>181</v>
      </c>
      <c r="D4" s="619" t="s">
        <v>182</v>
      </c>
      <c r="E4" s="581" t="s">
        <v>183</v>
      </c>
      <c r="F4" s="620" t="s">
        <v>172</v>
      </c>
      <c r="G4" s="581" t="s">
        <v>184</v>
      </c>
      <c r="H4" s="582" t="s">
        <v>185</v>
      </c>
    </row>
    <row r="5" spans="2:8" ht="15.75" x14ac:dyDescent="0.2">
      <c r="B5" s="585">
        <v>1</v>
      </c>
      <c r="C5" s="586" t="s">
        <v>0</v>
      </c>
      <c r="D5" s="609"/>
      <c r="E5" s="586"/>
      <c r="F5" s="621">
        <v>1</v>
      </c>
      <c r="G5" s="586">
        <f>SUM(E6:E8)</f>
        <v>3</v>
      </c>
      <c r="H5" s="583"/>
    </row>
    <row r="6" spans="2:8" ht="15.75" x14ac:dyDescent="0.2">
      <c r="B6" s="585"/>
      <c r="C6" s="586"/>
      <c r="D6" s="609" t="s">
        <v>186</v>
      </c>
      <c r="E6" s="586">
        <v>1</v>
      </c>
      <c r="F6" s="621"/>
      <c r="G6" s="584"/>
      <c r="H6" s="583"/>
    </row>
    <row r="7" spans="2:8" ht="30" x14ac:dyDescent="0.2">
      <c r="B7" s="585"/>
      <c r="C7" s="586"/>
      <c r="D7" s="609" t="s">
        <v>187</v>
      </c>
      <c r="E7" s="586">
        <v>1</v>
      </c>
      <c r="F7" s="621"/>
      <c r="G7" s="584"/>
      <c r="H7" s="583"/>
    </row>
    <row r="8" spans="2:8" ht="15.75" x14ac:dyDescent="0.2">
      <c r="B8" s="585"/>
      <c r="C8" s="586"/>
      <c r="D8" s="609" t="s">
        <v>188</v>
      </c>
      <c r="E8" s="586">
        <v>1</v>
      </c>
      <c r="F8" s="621"/>
      <c r="G8" s="584"/>
      <c r="H8" s="583"/>
    </row>
    <row r="9" spans="2:8" ht="15.75" x14ac:dyDescent="0.2">
      <c r="B9" s="585">
        <v>2</v>
      </c>
      <c r="C9" s="586" t="s">
        <v>168</v>
      </c>
      <c r="D9" s="609"/>
      <c r="E9" s="586"/>
      <c r="F9" s="621">
        <v>2</v>
      </c>
      <c r="G9" s="586">
        <f>SUM(E10:E16)</f>
        <v>8</v>
      </c>
      <c r="H9" s="583"/>
    </row>
    <row r="10" spans="2:8" ht="15.75" x14ac:dyDescent="0.2">
      <c r="B10" s="585" t="s">
        <v>1</v>
      </c>
      <c r="C10" s="586"/>
      <c r="D10" s="609" t="s">
        <v>2</v>
      </c>
      <c r="E10" s="586">
        <v>1</v>
      </c>
      <c r="F10" s="621"/>
      <c r="G10" s="584"/>
      <c r="H10" s="583"/>
    </row>
    <row r="11" spans="2:8" ht="15.75" x14ac:dyDescent="0.2">
      <c r="B11" s="585" t="s">
        <v>3</v>
      </c>
      <c r="C11" s="586"/>
      <c r="D11" s="609" t="s">
        <v>4</v>
      </c>
      <c r="E11" s="586">
        <v>1</v>
      </c>
      <c r="F11" s="621"/>
      <c r="G11" s="584"/>
      <c r="H11" s="583"/>
    </row>
    <row r="12" spans="2:8" ht="30.95" customHeight="1" x14ac:dyDescent="0.2">
      <c r="B12" s="585" t="s">
        <v>5</v>
      </c>
      <c r="C12" s="586"/>
      <c r="D12" s="609" t="s">
        <v>189</v>
      </c>
      <c r="E12" s="586">
        <v>2</v>
      </c>
      <c r="F12" s="621"/>
      <c r="G12" s="584"/>
      <c r="H12" s="583"/>
    </row>
    <row r="13" spans="2:8" ht="15.75" x14ac:dyDescent="0.2">
      <c r="B13" s="585" t="s">
        <v>6</v>
      </c>
      <c r="C13" s="586"/>
      <c r="D13" s="609" t="s">
        <v>159</v>
      </c>
      <c r="E13" s="586">
        <v>1</v>
      </c>
      <c r="F13" s="621"/>
      <c r="G13" s="584"/>
      <c r="H13" s="583"/>
    </row>
    <row r="14" spans="2:8" ht="15.75" x14ac:dyDescent="0.2">
      <c r="B14" s="585" t="s">
        <v>7</v>
      </c>
      <c r="C14" s="586"/>
      <c r="D14" s="610" t="s">
        <v>160</v>
      </c>
      <c r="E14" s="586">
        <v>1</v>
      </c>
      <c r="F14" s="621"/>
      <c r="G14" s="584"/>
      <c r="H14" s="583"/>
    </row>
    <row r="15" spans="2:8" ht="15.75" x14ac:dyDescent="0.2">
      <c r="B15" s="585" t="s">
        <v>8</v>
      </c>
      <c r="C15" s="586"/>
      <c r="D15" s="609" t="s">
        <v>166</v>
      </c>
      <c r="E15" s="586">
        <v>1</v>
      </c>
      <c r="F15" s="621"/>
      <c r="G15" s="584"/>
      <c r="H15" s="583"/>
    </row>
    <row r="16" spans="2:8" ht="15.75" x14ac:dyDescent="0.2">
      <c r="B16" s="585" t="s">
        <v>161</v>
      </c>
      <c r="C16" s="586"/>
      <c r="D16" s="609" t="s">
        <v>190</v>
      </c>
      <c r="E16" s="586">
        <v>1</v>
      </c>
      <c r="F16" s="621"/>
      <c r="G16" s="584"/>
      <c r="H16" s="583"/>
    </row>
    <row r="17" spans="2:8" ht="15.75" x14ac:dyDescent="0.2">
      <c r="B17" s="585" t="s">
        <v>9</v>
      </c>
      <c r="C17" s="586" t="s">
        <v>191</v>
      </c>
      <c r="D17" s="609"/>
      <c r="E17" s="586"/>
      <c r="F17" s="621">
        <v>3</v>
      </c>
      <c r="G17" s="586">
        <f>SUM(E18)</f>
        <v>3</v>
      </c>
      <c r="H17" s="583"/>
    </row>
    <row r="18" spans="2:8" ht="30" x14ac:dyDescent="0.2">
      <c r="B18" s="585" t="s">
        <v>224</v>
      </c>
      <c r="C18" s="586"/>
      <c r="D18" s="609" t="s">
        <v>225</v>
      </c>
      <c r="E18" s="586">
        <v>3</v>
      </c>
      <c r="F18" s="587"/>
      <c r="G18" s="584"/>
      <c r="H18" s="583"/>
    </row>
    <row r="19" spans="2:8" ht="15.75" x14ac:dyDescent="0.2">
      <c r="B19" s="585" t="s">
        <v>11</v>
      </c>
      <c r="C19" s="586" t="s">
        <v>10</v>
      </c>
      <c r="D19" s="609"/>
      <c r="E19" s="586"/>
      <c r="F19" s="621"/>
      <c r="G19" s="586">
        <f>SUM(E20:E23)</f>
        <v>10</v>
      </c>
      <c r="H19" s="583"/>
    </row>
    <row r="20" spans="2:8" ht="30" x14ac:dyDescent="0.2">
      <c r="B20" s="585" t="s">
        <v>13</v>
      </c>
      <c r="C20" s="586"/>
      <c r="D20" s="609" t="s">
        <v>233</v>
      </c>
      <c r="E20" s="586">
        <v>5</v>
      </c>
      <c r="F20" s="621">
        <v>4</v>
      </c>
      <c r="G20" s="584"/>
      <c r="H20" s="583"/>
    </row>
    <row r="21" spans="2:8" ht="30" x14ac:dyDescent="0.25">
      <c r="B21" s="585" t="s">
        <v>162</v>
      </c>
      <c r="C21" s="587"/>
      <c r="D21" s="611" t="s">
        <v>230</v>
      </c>
      <c r="E21" s="586">
        <v>1</v>
      </c>
      <c r="F21" s="621">
        <v>4</v>
      </c>
      <c r="G21" s="584"/>
      <c r="H21" s="583"/>
    </row>
    <row r="22" spans="2:8" ht="75" x14ac:dyDescent="0.25">
      <c r="B22" s="585" t="s">
        <v>15</v>
      </c>
      <c r="C22" s="586"/>
      <c r="D22" s="612" t="s">
        <v>231</v>
      </c>
      <c r="E22" s="586">
        <v>2</v>
      </c>
      <c r="F22" s="621">
        <v>4</v>
      </c>
      <c r="G22" s="584"/>
      <c r="H22" s="583"/>
    </row>
    <row r="23" spans="2:8" ht="45" x14ac:dyDescent="0.25">
      <c r="B23" s="585" t="s">
        <v>229</v>
      </c>
      <c r="C23" s="586"/>
      <c r="D23" s="612" t="s">
        <v>232</v>
      </c>
      <c r="E23" s="586">
        <v>2</v>
      </c>
      <c r="F23" s="621">
        <v>4</v>
      </c>
      <c r="G23" s="584"/>
      <c r="H23" s="583"/>
    </row>
    <row r="24" spans="2:8" ht="15.75" x14ac:dyDescent="0.2">
      <c r="B24" s="585" t="s">
        <v>17</v>
      </c>
      <c r="C24" s="586" t="s">
        <v>12</v>
      </c>
      <c r="D24" s="609"/>
      <c r="E24" s="586"/>
      <c r="F24" s="621"/>
      <c r="G24" s="586">
        <f>SUM(E25:E27)</f>
        <v>5</v>
      </c>
      <c r="H24" s="583"/>
    </row>
    <row r="25" spans="2:8" ht="15.75" x14ac:dyDescent="0.2">
      <c r="B25" s="585" t="s">
        <v>19</v>
      </c>
      <c r="C25" s="586"/>
      <c r="D25" s="609" t="s">
        <v>14</v>
      </c>
      <c r="E25" s="586">
        <v>1</v>
      </c>
      <c r="F25" s="621">
        <v>5</v>
      </c>
      <c r="G25" s="584"/>
      <c r="H25" s="583"/>
    </row>
    <row r="26" spans="2:8" ht="15.75" x14ac:dyDescent="0.2">
      <c r="B26" s="585" t="s">
        <v>21</v>
      </c>
      <c r="C26" s="586"/>
      <c r="D26" s="609" t="s">
        <v>16</v>
      </c>
      <c r="E26" s="586">
        <v>1</v>
      </c>
      <c r="F26" s="621">
        <v>5</v>
      </c>
      <c r="G26" s="584"/>
      <c r="H26" s="583"/>
    </row>
    <row r="27" spans="2:8" ht="15.75" x14ac:dyDescent="0.2">
      <c r="B27" s="585" t="s">
        <v>23</v>
      </c>
      <c r="C27" s="586"/>
      <c r="D27" s="609" t="s">
        <v>192</v>
      </c>
      <c r="E27" s="586">
        <v>3</v>
      </c>
      <c r="F27" s="621">
        <v>5</v>
      </c>
      <c r="G27" s="584"/>
      <c r="H27" s="583"/>
    </row>
    <row r="28" spans="2:8" ht="15.75" x14ac:dyDescent="0.2">
      <c r="B28" s="585" t="s">
        <v>25</v>
      </c>
      <c r="C28" s="586" t="s">
        <v>18</v>
      </c>
      <c r="D28" s="609"/>
      <c r="E28" s="586"/>
      <c r="F28" s="621"/>
      <c r="G28" s="586">
        <f>SUM(E29:E31)</f>
        <v>5</v>
      </c>
      <c r="H28" s="583"/>
    </row>
    <row r="29" spans="2:8" ht="15.75" x14ac:dyDescent="0.2">
      <c r="B29" s="585" t="s">
        <v>27</v>
      </c>
      <c r="C29" s="586"/>
      <c r="D29" s="609" t="s">
        <v>20</v>
      </c>
      <c r="E29" s="586">
        <v>1</v>
      </c>
      <c r="F29" s="621">
        <v>6</v>
      </c>
      <c r="G29" s="584"/>
      <c r="H29" s="583"/>
    </row>
    <row r="30" spans="2:8" ht="15.75" x14ac:dyDescent="0.2">
      <c r="B30" s="585" t="s">
        <v>29</v>
      </c>
      <c r="C30" s="586"/>
      <c r="D30" s="609" t="s">
        <v>22</v>
      </c>
      <c r="E30" s="586">
        <v>1</v>
      </c>
      <c r="F30" s="621">
        <v>6</v>
      </c>
      <c r="G30" s="584"/>
      <c r="H30" s="583"/>
    </row>
    <row r="31" spans="2:8" ht="15.75" x14ac:dyDescent="0.2">
      <c r="B31" s="585" t="s">
        <v>30</v>
      </c>
      <c r="C31" s="586"/>
      <c r="D31" s="609" t="s">
        <v>24</v>
      </c>
      <c r="E31" s="586">
        <v>3</v>
      </c>
      <c r="F31" s="621">
        <v>6</v>
      </c>
      <c r="G31" s="584"/>
      <c r="H31" s="583"/>
    </row>
    <row r="32" spans="2:8" ht="15.75" x14ac:dyDescent="0.2">
      <c r="B32" s="585" t="s">
        <v>32</v>
      </c>
      <c r="C32" s="586" t="s">
        <v>26</v>
      </c>
      <c r="D32" s="609"/>
      <c r="E32" s="586"/>
      <c r="F32" s="621"/>
      <c r="G32" s="586">
        <f>SUM(E33:E35)</f>
        <v>6</v>
      </c>
      <c r="H32" s="583"/>
    </row>
    <row r="33" spans="2:29" x14ac:dyDescent="0.2">
      <c r="B33" s="585" t="s">
        <v>34</v>
      </c>
      <c r="C33" s="586"/>
      <c r="D33" s="609" t="s">
        <v>28</v>
      </c>
      <c r="E33" s="586">
        <v>2</v>
      </c>
      <c r="F33" s="587">
        <v>7</v>
      </c>
      <c r="G33" s="584"/>
      <c r="H33" s="583"/>
    </row>
    <row r="34" spans="2:29" ht="30" x14ac:dyDescent="0.2">
      <c r="B34" s="585" t="s">
        <v>36</v>
      </c>
      <c r="C34" s="586"/>
      <c r="D34" s="609" t="s">
        <v>165</v>
      </c>
      <c r="E34" s="586">
        <v>2</v>
      </c>
      <c r="F34" s="587">
        <v>7</v>
      </c>
      <c r="G34" s="584"/>
      <c r="H34" s="583"/>
    </row>
    <row r="35" spans="2:29" x14ac:dyDescent="0.2">
      <c r="B35" s="585" t="s">
        <v>193</v>
      </c>
      <c r="C35" s="586"/>
      <c r="D35" s="609" t="s">
        <v>31</v>
      </c>
      <c r="E35" s="586">
        <v>2</v>
      </c>
      <c r="F35" s="587">
        <v>7</v>
      </c>
      <c r="G35" s="584"/>
      <c r="H35" s="583"/>
    </row>
    <row r="36" spans="2:29" ht="15.75" x14ac:dyDescent="0.2">
      <c r="B36" s="585" t="s">
        <v>169</v>
      </c>
      <c r="C36" s="592" t="s">
        <v>163</v>
      </c>
      <c r="D36" s="609" t="s">
        <v>164</v>
      </c>
      <c r="E36" s="592">
        <v>5</v>
      </c>
      <c r="F36" s="621">
        <v>8</v>
      </c>
      <c r="G36" s="584">
        <f>E36</f>
        <v>5</v>
      </c>
      <c r="H36" s="583"/>
    </row>
    <row r="37" spans="2:29" x14ac:dyDescent="0.2">
      <c r="B37" s="585" t="s">
        <v>194</v>
      </c>
      <c r="C37" s="586" t="s">
        <v>33</v>
      </c>
      <c r="D37" s="609"/>
      <c r="E37" s="586"/>
      <c r="F37" s="587"/>
      <c r="G37" s="586">
        <f>SUM(E38:E39)</f>
        <v>15</v>
      </c>
      <c r="H37" s="583"/>
    </row>
    <row r="38" spans="2:29" x14ac:dyDescent="0.2">
      <c r="B38" s="585" t="s">
        <v>370</v>
      </c>
      <c r="C38" s="586"/>
      <c r="D38" s="609" t="s">
        <v>35</v>
      </c>
      <c r="E38" s="586">
        <v>8</v>
      </c>
      <c r="F38" s="587">
        <v>9</v>
      </c>
      <c r="G38" s="584"/>
      <c r="H38" s="583"/>
    </row>
    <row r="39" spans="2:29" x14ac:dyDescent="0.2">
      <c r="B39" s="585" t="s">
        <v>371</v>
      </c>
      <c r="C39" s="586"/>
      <c r="D39" s="609" t="s">
        <v>37</v>
      </c>
      <c r="E39" s="586">
        <v>7</v>
      </c>
      <c r="F39" s="587">
        <v>9</v>
      </c>
      <c r="G39" s="584"/>
      <c r="H39" s="583"/>
    </row>
    <row r="40" spans="2:29" ht="16.5" thickBot="1" x14ac:dyDescent="0.25">
      <c r="B40" s="593"/>
      <c r="C40" s="588"/>
      <c r="D40" s="613"/>
      <c r="E40" s="588"/>
      <c r="F40" s="589"/>
      <c r="G40" s="590"/>
      <c r="H40" s="591"/>
    </row>
    <row r="41" spans="2:29" ht="15.75" thickBot="1" x14ac:dyDescent="0.25">
      <c r="B41" s="594"/>
      <c r="C41" s="595"/>
      <c r="D41" s="614" t="s">
        <v>38</v>
      </c>
      <c r="E41" s="596">
        <f>SUM(E5:E39)</f>
        <v>60</v>
      </c>
      <c r="F41" s="597"/>
      <c r="G41" s="598">
        <f>SUM(G5:G39)</f>
        <v>60</v>
      </c>
      <c r="H41" s="599"/>
    </row>
    <row r="42" spans="2:29" x14ac:dyDescent="0.2">
      <c r="B42" s="600"/>
      <c r="C42" s="600"/>
    </row>
    <row r="43" spans="2:29" x14ac:dyDescent="0.2">
      <c r="B43" s="601"/>
      <c r="C43" s="601"/>
    </row>
    <row r="44" spans="2:29" x14ac:dyDescent="0.2">
      <c r="B44" s="600"/>
      <c r="C44" s="600"/>
    </row>
    <row r="45" spans="2:29" x14ac:dyDescent="0.2">
      <c r="C45" s="575"/>
      <c r="D45" s="615"/>
      <c r="E45" s="600"/>
      <c r="F45" s="578"/>
      <c r="G45" s="600"/>
      <c r="H45" s="602"/>
      <c r="I45" s="603"/>
      <c r="J45" s="603"/>
      <c r="K45" s="603"/>
      <c r="L45" s="603"/>
      <c r="M45" s="603"/>
      <c r="N45" s="603"/>
      <c r="O45" s="603"/>
      <c r="P45" s="603"/>
      <c r="Q45" s="603"/>
      <c r="R45" s="603"/>
      <c r="S45" s="603"/>
      <c r="T45" s="603"/>
      <c r="U45" s="603"/>
      <c r="V45" s="603"/>
      <c r="W45" s="603"/>
      <c r="X45" s="603"/>
      <c r="Y45" s="603"/>
      <c r="Z45" s="603"/>
      <c r="AA45" s="603"/>
      <c r="AB45" s="603"/>
      <c r="AC45" s="603"/>
    </row>
    <row r="46" spans="2:29" x14ac:dyDescent="0.2">
      <c r="D46" s="616"/>
      <c r="E46" s="601"/>
      <c r="F46" s="604"/>
      <c r="G46" s="601"/>
      <c r="H46" s="605"/>
      <c r="I46" s="606"/>
      <c r="J46" s="606"/>
      <c r="K46" s="606"/>
      <c r="L46" s="606"/>
      <c r="M46" s="606"/>
      <c r="N46" s="606"/>
      <c r="O46" s="606"/>
      <c r="P46" s="606"/>
      <c r="Q46" s="606"/>
      <c r="R46" s="606"/>
      <c r="S46" s="606"/>
      <c r="T46" s="606"/>
      <c r="U46" s="606"/>
      <c r="V46" s="606"/>
      <c r="W46" s="606"/>
      <c r="X46" s="606"/>
      <c r="Y46" s="606"/>
      <c r="Z46" s="606"/>
      <c r="AA46" s="606"/>
      <c r="AB46" s="606"/>
      <c r="AC46" s="606"/>
    </row>
    <row r="47" spans="2:29" x14ac:dyDescent="0.2">
      <c r="D47" s="615"/>
      <c r="E47" s="600"/>
      <c r="F47" s="578"/>
      <c r="G47" s="600"/>
      <c r="H47" s="602"/>
      <c r="I47" s="603"/>
      <c r="J47" s="603"/>
      <c r="K47" s="603"/>
      <c r="L47" s="603"/>
      <c r="M47" s="603"/>
      <c r="N47" s="603"/>
      <c r="O47" s="603"/>
      <c r="P47" s="603"/>
      <c r="Q47" s="603"/>
      <c r="R47" s="603"/>
      <c r="S47" s="603"/>
      <c r="T47" s="603"/>
      <c r="U47" s="603"/>
      <c r="V47" s="603"/>
      <c r="W47" s="603"/>
      <c r="X47" s="603"/>
      <c r="Y47" s="603"/>
      <c r="Z47" s="603"/>
      <c r="AA47" s="603"/>
      <c r="AB47" s="603"/>
      <c r="AC47" s="603"/>
    </row>
    <row r="48" spans="2:29" x14ac:dyDescent="0.2">
      <c r="D48" s="617"/>
    </row>
  </sheetData>
  <customSheetViews>
    <customSheetView guid="{C2F30B35-D639-4BB4-A50F-41AB6A913442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9" orientation="portrait" r:id="rId1"/>
      <headerFooter alignWithMargins="0"/>
    </customSheetView>
    <customSheetView guid="{134EDDCA-7309-47EE-BAAB-632C7B2A96A3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0" orientation="portrait" horizontalDpi="0" verticalDpi="0" copies="0" r:id="rId2"/>
      <headerFooter alignWithMargins="0"/>
    </customSheetView>
    <customSheetView guid="{E3076869-5D4E-4B4E-B56C-23BD0053E0A2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1C44C54F-C0A4-451D-B8A0-B8C17D7E284D}" topLeftCell="B3">
      <pane xSplit="2" ySplit="2" topLeftCell="D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1431BB82-382B-49E3-A435-36D988AC7FF6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5"/>
      <headerFooter alignWithMargins="0"/>
    </customSheetView>
    <customSheetView guid="{52C4EB7E-D421-4F3C-9418-E2E13C53098F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6"/>
      <headerFooter alignWithMargins="0"/>
    </customSheetView>
    <customSheetView guid="{575DD556-2391-4DD2-B247-D76EB2E7029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7"/>
      <headerFooter alignWithMargins="0"/>
    </customSheetView>
    <customSheetView guid="{0DACDB9F-1DED-4CA1-A223-ED8CF3AAE05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8"/>
      <headerFooter alignWithMargins="0"/>
    </customSheetView>
    <customSheetView guid="{54CA7618-6F98-4F47-B371-BA051FE75870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9"/>
      <headerFooter alignWithMargins="0"/>
    </customSheetView>
    <customSheetView guid="{3EF0F3E9-9201-4028-86FF-6B06B2998A48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0"/>
      <headerFooter alignWithMargins="0"/>
    </customSheetView>
    <customSheetView guid="{30318990-97FA-4B74-8A96-20B9CEE7B653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1"/>
      <headerFooter alignWithMargins="0"/>
    </customSheetView>
    <customSheetView guid="{17400EAF-4B0B-49FE-8262-4A59DA70D10F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2"/>
      <headerFooter alignWithMargins="0"/>
    </customSheetView>
    <customSheetView guid="{D36C8CE2-BD51-473C-907A-C6FC583FFDFD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3"/>
      <headerFooter alignWithMargins="0"/>
    </customSheetView>
    <customSheetView guid="{8FD84C4E-2C18-420F-8708-98FB7EED86F5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4"/>
      <headerFooter alignWithMargins="0"/>
    </customSheetView>
    <customSheetView guid="{BFDDA753-D9FF-405A-BBB3-8EC16FDB9500}" showRuler="0">
      <selection activeCell="D2" sqref="D2"/>
      <pageMargins left="0.75" right="0.75" top="1" bottom="1" header="0.5" footer="0.5"/>
      <pageSetup paperSize="9" orientation="portrait" r:id="rId15"/>
      <headerFooter alignWithMargins="0"/>
    </customSheetView>
    <customSheetView guid="{F5BB156E-46BF-4970-8BDC-FACCC2530DB4}" showRuler="0" topLeftCell="B3">
      <pane xSplit="2" ySplit="2" topLeftCell="D26" activePane="bottomRight" state="frozen"/>
      <selection pane="bottomRight" activeCell="E16" sqref="E16"/>
      <pageMargins left="0.75" right="0.75" top="1" bottom="1" header="0.5" footer="0.5"/>
      <pageSetup paperSize="9" orientation="portrait" r:id="rId16"/>
      <headerFooter alignWithMargins="0"/>
    </customSheetView>
    <customSheetView guid="{8DFD9D66-8B11-4E3E-B614-03CD90A02DAE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7"/>
      <headerFooter alignWithMargins="0"/>
    </customSheetView>
    <customSheetView guid="{BE29CB45-C44C-4909-A8C9-0850A17CCE3A}" showRuler="0" topLeftCell="B3">
      <pane xSplit="2" ySplit="2" topLeftCell="D27" activePane="bottomRight" state="frozen"/>
      <selection pane="bottomRight" activeCell="F44" sqref="F44"/>
      <pageMargins left="0.75" right="0.75" top="1" bottom="1" header="0.5" footer="0.5"/>
      <pageSetup paperSize="9" orientation="portrait" r:id="rId18"/>
      <headerFooter alignWithMargins="0"/>
    </customSheetView>
    <customSheetView guid="{6EA0E7B6-C486-4B39-8128-16821F7A9C03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19"/>
      <headerFooter alignWithMargins="0"/>
    </customSheetView>
    <customSheetView guid="{2B1F19F5-DDBC-46F8-92CB-9A790CB7FD61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20"/>
      <headerFooter alignWithMargins="0"/>
    </customSheetView>
    <customSheetView guid="{9441459E-E2AF-4712-941E-3718915AA278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21"/>
      <headerFooter alignWithMargins="0"/>
    </customSheetView>
    <customSheetView guid="{BA384526-2B52-499B-A6CB-A20D93F7D458}" showRuler="0" topLeftCell="B3">
      <pane xSplit="2" ySplit="2" topLeftCell="D27" activePane="bottomRight" state="frozen"/>
      <selection pane="bottomRight" activeCell="F44" sqref="F44"/>
      <pageMargins left="0.75" right="0.75" top="1" bottom="1" header="0.5" footer="0.5"/>
      <pageSetup paperSize="9" orientation="portrait" r:id="rId22"/>
      <headerFooter alignWithMargins="0"/>
    </customSheetView>
    <customSheetView guid="{CCC0C40E-6D64-44D7-9C77-D75A2E2899A6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3"/>
      <headerFooter alignWithMargins="0"/>
    </customSheetView>
    <customSheetView guid="{DB247C62-AD53-4E02-85BF-C5978A17182C}" showRuler="0" topLeftCell="B3">
      <pane xSplit="2" ySplit="2" topLeftCell="D26" activePane="bottomRight" state="frozen"/>
      <selection pane="bottomRight" activeCell="E16" sqref="E16"/>
      <pageMargins left="0.75" right="0.75" top="1" bottom="1" header="0.5" footer="0.5"/>
      <pageSetup paperSize="9" orientation="portrait" r:id="rId24"/>
      <headerFooter alignWithMargins="0"/>
    </customSheetView>
    <customSheetView guid="{6FD4170C-FF34-4F29-9D4F-E51601E8E054}" showRuler="0" topLeftCell="B3">
      <pane xSplit="2" ySplit="2" topLeftCell="D31" activePane="bottomRight" state="frozen"/>
      <selection pane="bottomRight" activeCell="G5" sqref="G5"/>
      <pageMargins left="0.75" right="0.75" top="1" bottom="1" header="0.5" footer="0.5"/>
      <pageSetup paperSize="9" orientation="portrait" r:id="rId25"/>
      <headerFooter alignWithMargins="0"/>
    </customSheetView>
    <customSheetView guid="{75769618-2852-4512-8EF1-DEA65DE197E1}" showRuler="0">
      <selection activeCell="D2" sqref="D2"/>
      <pageMargins left="0.75" right="0.75" top="1" bottom="1" header="0.5" footer="0.5"/>
      <pageSetup paperSize="9" orientation="portrait" r:id="rId26"/>
      <headerFooter alignWithMargins="0"/>
    </customSheetView>
    <customSheetView guid="{1F0D860E-98B2-498A-824D-8FEF04055655}" showRuler="0">
      <selection activeCell="D2" sqref="D2"/>
      <pageMargins left="0.75" right="0.75" top="1" bottom="1" header="0.5" footer="0.5"/>
      <pageSetup paperSize="9" orientation="portrait" r:id="rId27"/>
      <headerFooter alignWithMargins="0"/>
    </customSheetView>
    <customSheetView guid="{639E5188-D90A-45C8-B0E7-531B3D055CC4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8"/>
      <headerFooter alignWithMargins="0"/>
    </customSheetView>
    <customSheetView guid="{4A4E10B3-98EA-434A-B904-9D953C49E914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9"/>
      <headerFooter alignWithMargins="0"/>
    </customSheetView>
    <customSheetView guid="{5FE79F59-D06C-47E9-A091-8A454305106D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0"/>
      <headerFooter alignWithMargins="0"/>
    </customSheetView>
    <customSheetView guid="{63677729-B220-4674-B8DA-E23D188A7DD0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1"/>
      <headerFooter alignWithMargins="0"/>
    </customSheetView>
    <customSheetView guid="{DD783D5A-D326-44F8-82C1-529ADF80E68D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2"/>
      <headerFooter alignWithMargins="0"/>
    </customSheetView>
    <customSheetView guid="{7DAD0CBB-837D-490E-8AD8-C7F6F6026BC2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3"/>
      <headerFooter alignWithMargins="0"/>
    </customSheetView>
    <customSheetView guid="{9581BC83-4638-4839-B4A7-A6430282DE4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4"/>
      <headerFooter alignWithMargins="0"/>
    </customSheetView>
    <customSheetView guid="{96BFE75B-9E94-4DC9-803C-D5A288E717C0}" showPageBreaks="1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5"/>
      <headerFooter alignWithMargins="0"/>
    </customSheetView>
    <customSheetView guid="{4BCF288A-A595-4C42-82E7-535EDC2AC415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0" orientation="portrait" horizontalDpi="0" verticalDpi="0" copies="0" r:id="rId36"/>
      <headerFooter alignWithMargins="0"/>
    </customSheetView>
    <customSheetView guid="{33A37079-C128-4ED3-AE01-CFA8F2347C5B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7"/>
      <headerFooter alignWithMargins="0"/>
    </customSheetView>
    <customSheetView guid="{6C8D603E-9A1B-49F4-AEFE-06707C7BCD53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0" orientation="portrait" horizontalDpi="0" verticalDpi="0" copies="0" r:id="rId38"/>
      <headerFooter alignWithMargins="0"/>
    </customSheetView>
    <customSheetView guid="{C5D960BD-C1A6-4228-A267-A87ADCF0AB55}" showPageBreaks="1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9" orientation="portrait" r:id="rId39"/>
      <headerFooter alignWithMargins="0"/>
    </customSheetView>
  </customSheetViews>
  <phoneticPr fontId="0" type="noConversion"/>
  <pageMargins left="0.75" right="0.75" top="1" bottom="1" header="0.5" footer="0.5"/>
  <pageSetup paperSize="9" orientation="portrait" r:id="rId4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2.75" x14ac:dyDescent="0.2"/>
  <sheetData>
    <row r="1" spans="1:2" x14ac:dyDescent="0.2">
      <c r="A1" s="175" t="s">
        <v>299</v>
      </c>
      <c r="B1" s="175"/>
    </row>
    <row r="2" spans="1:2" x14ac:dyDescent="0.2">
      <c r="A2" s="175">
        <v>0</v>
      </c>
      <c r="B2" s="175" t="s">
        <v>300</v>
      </c>
    </row>
    <row r="3" spans="1:2" x14ac:dyDescent="0.2">
      <c r="A3" s="175">
        <v>35</v>
      </c>
      <c r="B3" s="175" t="s">
        <v>301</v>
      </c>
    </row>
    <row r="4" spans="1:2" x14ac:dyDescent="0.2">
      <c r="A4" s="175">
        <v>60</v>
      </c>
      <c r="B4" s="175" t="s">
        <v>302</v>
      </c>
    </row>
    <row r="5" spans="1:2" x14ac:dyDescent="0.2">
      <c r="A5" s="175">
        <v>67</v>
      </c>
      <c r="B5" s="175" t="s">
        <v>303</v>
      </c>
    </row>
    <row r="6" spans="1:2" x14ac:dyDescent="0.2">
      <c r="A6" s="175">
        <v>75</v>
      </c>
      <c r="B6" s="175" t="s">
        <v>304</v>
      </c>
    </row>
    <row r="7" spans="1:2" x14ac:dyDescent="0.2">
      <c r="A7" s="175">
        <v>82</v>
      </c>
      <c r="B7" s="175" t="s">
        <v>305</v>
      </c>
    </row>
    <row r="8" spans="1:2" x14ac:dyDescent="0.2">
      <c r="A8" s="175">
        <v>90</v>
      </c>
      <c r="B8" s="175" t="s">
        <v>306</v>
      </c>
    </row>
    <row r="9" spans="1:2" x14ac:dyDescent="0.2">
      <c r="A9" s="175">
        <v>100</v>
      </c>
      <c r="B9" s="175" t="s">
        <v>306</v>
      </c>
    </row>
  </sheetData>
  <customSheetViews>
    <customSheetView guid="{C2F30B35-D639-4BB4-A50F-41AB6A913442}">
      <selection sqref="A1:B9"/>
      <pageMargins left="0.7" right="0.7" top="0.75" bottom="0.75" header="0.3" footer="0.3"/>
      <pageSetup paperSize="0" orientation="portrait" horizontalDpi="0" verticalDpi="0" copies="0" r:id="rId1"/>
    </customSheetView>
    <customSheetView guid="{134EDDCA-7309-47EE-BAAB-632C7B2A96A3}">
      <selection sqref="A1:B9"/>
      <pageMargins left="0.7" right="0.7" top="0.75" bottom="0.75" header="0.3" footer="0.3"/>
    </customSheetView>
    <customSheetView guid="{E3076869-5D4E-4B4E-B56C-23BD0053E0A2}">
      <selection sqref="A1:B9"/>
      <pageMargins left="0.7" right="0.7" top="0.75" bottom="0.75" header="0.3" footer="0.3"/>
    </customSheetView>
    <customSheetView guid="{1C44C54F-C0A4-451D-B8A0-B8C17D7E284D}">
      <selection sqref="A1:B9"/>
      <pageMargins left="0.7" right="0.7" top="0.75" bottom="0.75" header="0.3" footer="0.3"/>
    </customSheetView>
    <customSheetView guid="{33A37079-C128-4ED3-AE01-CFA8F2347C5B}">
      <selection sqref="A1:B9"/>
      <pageMargins left="0.7" right="0.7" top="0.75" bottom="0.75" header="0.3" footer="0.3"/>
    </customSheetView>
    <customSheetView guid="{6C8D603E-9A1B-49F4-AEFE-06707C7BCD53}">
      <selection sqref="A1:B9"/>
      <pageMargins left="0.7" right="0.7" top="0.75" bottom="0.75" header="0.3" footer="0.3"/>
    </customSheetView>
    <customSheetView guid="{C5D960BD-C1A6-4228-A267-A87ADCF0AB55}" showPageBreaks="1">
      <selection sqref="A1:B9"/>
      <pageMargins left="0.7" right="0.7" top="0.75" bottom="0.75" header="0.3" footer="0.3"/>
      <pageSetup paperSize="9" orientation="portrait" horizontalDpi="0" verticalDpi="0" r:id="rId2"/>
    </customSheetView>
  </customSheetViews>
  <pageMargins left="0.7" right="0.7" top="0.75" bottom="0.75" header="0.3" footer="0.3"/>
  <pageSetup paperSize="0" orientation="portrait" horizontalDpi="0" verticalDpi="0" copies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2" topLeftCell="A21" activePane="bottomLeft" state="frozen"/>
      <selection pane="bottomLeft" activeCell="C29" sqref="C29"/>
    </sheetView>
  </sheetViews>
  <sheetFormatPr defaultRowHeight="12.75" x14ac:dyDescent="0.2"/>
  <cols>
    <col min="1" max="1" width="10.7109375" style="81" customWidth="1"/>
    <col min="2" max="2" width="42.28515625" style="82" customWidth="1"/>
    <col min="3" max="3" width="12" style="88" customWidth="1"/>
    <col min="4" max="4" width="12" style="83" customWidth="1"/>
  </cols>
  <sheetData>
    <row r="1" spans="1:5" ht="13.5" thickBot="1" x14ac:dyDescent="0.25">
      <c r="B1" s="82" t="s">
        <v>288</v>
      </c>
    </row>
    <row r="2" spans="1:5" ht="12.95" customHeight="1" x14ac:dyDescent="0.2">
      <c r="A2" s="922" t="s">
        <v>251</v>
      </c>
      <c r="B2" s="918" t="s">
        <v>195</v>
      </c>
      <c r="C2" s="920" t="s">
        <v>196</v>
      </c>
      <c r="D2" s="916" t="s">
        <v>197</v>
      </c>
      <c r="E2" s="197" t="s">
        <v>153</v>
      </c>
    </row>
    <row r="3" spans="1:5" ht="13.5" customHeight="1" thickBot="1" x14ac:dyDescent="0.25">
      <c r="A3" s="923"/>
      <c r="B3" s="919"/>
      <c r="C3" s="921"/>
      <c r="D3" s="917"/>
      <c r="E3" s="196"/>
    </row>
    <row r="4" spans="1:5" ht="44.25" customHeight="1" x14ac:dyDescent="0.2">
      <c r="A4" s="192">
        <v>1</v>
      </c>
      <c r="B4" s="72" t="s">
        <v>219</v>
      </c>
      <c r="C4" s="85" t="s">
        <v>170</v>
      </c>
      <c r="D4" s="73">
        <v>1</v>
      </c>
      <c r="E4" s="569"/>
    </row>
    <row r="5" spans="1:5" ht="39" customHeight="1" x14ac:dyDescent="0.2">
      <c r="A5" s="193" t="s">
        <v>368</v>
      </c>
      <c r="B5" s="74" t="s">
        <v>220</v>
      </c>
      <c r="C5" s="86" t="s">
        <v>0</v>
      </c>
      <c r="D5" s="75">
        <v>2</v>
      </c>
      <c r="E5" s="570"/>
    </row>
    <row r="6" spans="1:5" ht="38.25" x14ac:dyDescent="0.2">
      <c r="A6" s="193" t="s">
        <v>11</v>
      </c>
      <c r="B6" s="74" t="s">
        <v>198</v>
      </c>
      <c r="C6" s="86" t="s">
        <v>199</v>
      </c>
      <c r="D6" s="75">
        <v>3</v>
      </c>
      <c r="E6" s="570"/>
    </row>
    <row r="7" spans="1:5" x14ac:dyDescent="0.2">
      <c r="A7" s="193" t="s">
        <v>11</v>
      </c>
      <c r="B7" s="76" t="s">
        <v>226</v>
      </c>
      <c r="C7" s="561" t="s">
        <v>200</v>
      </c>
      <c r="D7" s="75"/>
      <c r="E7" s="571">
        <v>3</v>
      </c>
    </row>
    <row r="8" spans="1:5" ht="51.75" x14ac:dyDescent="0.2">
      <c r="A8" s="193" t="s">
        <v>257</v>
      </c>
      <c r="B8" s="77" t="s">
        <v>221</v>
      </c>
      <c r="C8" s="86" t="s">
        <v>176</v>
      </c>
      <c r="D8" s="75">
        <v>4</v>
      </c>
      <c r="E8" s="571"/>
    </row>
    <row r="9" spans="1:5" ht="25.5" x14ac:dyDescent="0.2">
      <c r="A9" s="193" t="s">
        <v>32</v>
      </c>
      <c r="B9" s="78" t="s">
        <v>201</v>
      </c>
      <c r="C9" s="86" t="s">
        <v>176</v>
      </c>
      <c r="D9" s="75">
        <v>5</v>
      </c>
      <c r="E9" s="571"/>
    </row>
    <row r="10" spans="1:5" x14ac:dyDescent="0.2">
      <c r="A10" s="193" t="s">
        <v>32</v>
      </c>
      <c r="B10" s="76" t="s">
        <v>227</v>
      </c>
      <c r="C10" s="86" t="s">
        <v>202</v>
      </c>
      <c r="D10" s="75"/>
      <c r="E10" s="571">
        <v>8</v>
      </c>
    </row>
    <row r="11" spans="1:5" ht="51" x14ac:dyDescent="0.2">
      <c r="A11" s="193" t="s">
        <v>169</v>
      </c>
      <c r="B11" s="74" t="s">
        <v>203</v>
      </c>
      <c r="C11" s="86" t="s">
        <v>191</v>
      </c>
      <c r="D11" s="75">
        <v>6</v>
      </c>
      <c r="E11" s="571"/>
    </row>
    <row r="12" spans="1:5" x14ac:dyDescent="0.2">
      <c r="A12" s="193" t="s">
        <v>169</v>
      </c>
      <c r="B12" s="76" t="s">
        <v>228</v>
      </c>
      <c r="C12" s="86" t="s">
        <v>204</v>
      </c>
      <c r="D12" s="75"/>
      <c r="E12" s="571">
        <v>3</v>
      </c>
    </row>
    <row r="13" spans="1:5" ht="25.5" x14ac:dyDescent="0.2">
      <c r="A13" s="193" t="s">
        <v>194</v>
      </c>
      <c r="B13" s="74" t="s">
        <v>205</v>
      </c>
      <c r="C13" s="86" t="s">
        <v>177</v>
      </c>
      <c r="D13" s="75">
        <v>7</v>
      </c>
      <c r="E13" s="571"/>
    </row>
    <row r="14" spans="1:5" ht="25.5" x14ac:dyDescent="0.2">
      <c r="A14" s="193" t="s">
        <v>252</v>
      </c>
      <c r="B14" s="74" t="s">
        <v>206</v>
      </c>
      <c r="C14" s="86" t="s">
        <v>177</v>
      </c>
      <c r="D14" s="75">
        <v>7</v>
      </c>
      <c r="E14" s="571"/>
    </row>
    <row r="15" spans="1:5" x14ac:dyDescent="0.2">
      <c r="A15" s="193" t="s">
        <v>253</v>
      </c>
      <c r="B15" s="74" t="s">
        <v>207</v>
      </c>
      <c r="C15" s="86" t="s">
        <v>177</v>
      </c>
      <c r="D15" s="75">
        <v>7</v>
      </c>
      <c r="E15" s="571"/>
    </row>
    <row r="16" spans="1:5" x14ac:dyDescent="0.2">
      <c r="A16" s="193" t="s">
        <v>253</v>
      </c>
      <c r="B16" s="76" t="s">
        <v>208</v>
      </c>
      <c r="C16" s="86" t="s">
        <v>209</v>
      </c>
      <c r="D16" s="75"/>
      <c r="E16" s="571">
        <v>10</v>
      </c>
    </row>
    <row r="17" spans="1:9" ht="30" customHeight="1" x14ac:dyDescent="0.2">
      <c r="A17" s="193" t="s">
        <v>258</v>
      </c>
      <c r="B17" s="74" t="s">
        <v>210</v>
      </c>
      <c r="C17" s="86" t="s">
        <v>12</v>
      </c>
      <c r="D17" s="75">
        <v>8</v>
      </c>
      <c r="E17" s="571"/>
    </row>
    <row r="18" spans="1:9" ht="30" customHeight="1" x14ac:dyDescent="0.2">
      <c r="A18" s="193" t="s">
        <v>254</v>
      </c>
      <c r="B18" s="74" t="s">
        <v>211</v>
      </c>
      <c r="C18" s="86" t="s">
        <v>18</v>
      </c>
      <c r="D18" s="75">
        <v>9</v>
      </c>
      <c r="E18" s="571"/>
    </row>
    <row r="19" spans="1:9" ht="20.25" customHeight="1" x14ac:dyDescent="0.3">
      <c r="A19" s="193" t="s">
        <v>254</v>
      </c>
      <c r="B19" s="76" t="s">
        <v>212</v>
      </c>
      <c r="C19" s="86" t="s">
        <v>213</v>
      </c>
      <c r="D19" s="75"/>
      <c r="E19" s="571">
        <v>10</v>
      </c>
      <c r="F19" s="562"/>
      <c r="G19" s="563"/>
      <c r="H19" s="563"/>
      <c r="I19" s="563"/>
    </row>
    <row r="20" spans="1:9" ht="21.75" customHeight="1" x14ac:dyDescent="0.25">
      <c r="A20" s="193" t="s">
        <v>255</v>
      </c>
      <c r="B20" s="74" t="s">
        <v>214</v>
      </c>
      <c r="C20" s="86" t="s">
        <v>26</v>
      </c>
      <c r="D20" s="75">
        <v>10</v>
      </c>
      <c r="E20" s="571"/>
      <c r="F20" s="194"/>
    </row>
    <row r="21" spans="1:9" ht="50.25" customHeight="1" x14ac:dyDescent="0.2">
      <c r="A21" s="193" t="s">
        <v>256</v>
      </c>
      <c r="B21" s="74" t="s">
        <v>217</v>
      </c>
      <c r="C21" s="86" t="s">
        <v>216</v>
      </c>
      <c r="D21" s="75">
        <v>11</v>
      </c>
      <c r="E21" s="571"/>
      <c r="F21" s="195"/>
    </row>
    <row r="22" spans="1:9" ht="45.75" customHeight="1" x14ac:dyDescent="0.25">
      <c r="A22" s="193" t="s">
        <v>259</v>
      </c>
      <c r="B22" s="76" t="s">
        <v>236</v>
      </c>
      <c r="C22" s="86" t="s">
        <v>218</v>
      </c>
      <c r="D22" s="75">
        <v>11</v>
      </c>
      <c r="E22" s="571">
        <v>11</v>
      </c>
      <c r="F22" s="194"/>
    </row>
    <row r="23" spans="1:9" ht="21" customHeight="1" x14ac:dyDescent="0.25">
      <c r="A23" s="193" t="s">
        <v>260</v>
      </c>
      <c r="B23" s="74" t="s">
        <v>215</v>
      </c>
      <c r="C23" s="86" t="s">
        <v>178</v>
      </c>
      <c r="D23" s="75">
        <v>12</v>
      </c>
      <c r="E23" s="571"/>
      <c r="F23" s="194"/>
    </row>
    <row r="24" spans="1:9" ht="19.5" thickBot="1" x14ac:dyDescent="0.35">
      <c r="A24" s="191" t="s">
        <v>369</v>
      </c>
      <c r="B24" s="79" t="s">
        <v>291</v>
      </c>
      <c r="C24" s="87" t="s">
        <v>292</v>
      </c>
      <c r="D24" s="80"/>
      <c r="E24" s="572">
        <v>15</v>
      </c>
      <c r="F24" s="562"/>
      <c r="G24" s="563"/>
      <c r="H24" s="563"/>
      <c r="I24" s="563"/>
    </row>
    <row r="25" spans="1:9" ht="13.5" thickBot="1" x14ac:dyDescent="0.25">
      <c r="A25" s="564"/>
      <c r="B25" s="565"/>
      <c r="C25" s="566"/>
      <c r="D25" s="567" t="s">
        <v>38</v>
      </c>
      <c r="E25" s="568">
        <f>SUM(E5:E24)</f>
        <v>60</v>
      </c>
    </row>
    <row r="26" spans="1:9" ht="16.5" customHeight="1" x14ac:dyDescent="0.2"/>
  </sheetData>
  <customSheetViews>
    <customSheetView guid="{C2F30B35-D639-4BB4-A50F-41AB6A913442}">
      <pane ySplit="2" topLeftCell="A21" activePane="bottomLeft" state="frozen"/>
      <selection pane="bottomLeft" activeCell="C29" sqref="C29"/>
      <pageMargins left="0.75" right="0.75" top="1" bottom="1" header="0.5" footer="0.5"/>
      <pageSetup paperSize="0" orientation="portrait" horizontalDpi="0" verticalDpi="0" copies="0" r:id="rId1"/>
      <headerFooter alignWithMargins="0"/>
    </customSheetView>
    <customSheetView guid="{134EDDCA-7309-47EE-BAAB-632C7B2A96A3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2"/>
      <headerFooter alignWithMargins="0"/>
    </customSheetView>
    <customSheetView guid="{E3076869-5D4E-4B4E-B56C-23BD0053E0A2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3"/>
      <headerFooter alignWithMargins="0"/>
    </customSheetView>
    <customSheetView guid="{1C44C54F-C0A4-451D-B8A0-B8C17D7E284D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4"/>
      <headerFooter alignWithMargins="0"/>
    </customSheetView>
    <customSheetView guid="{1431BB82-382B-49E3-A435-36D988AC7FF6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52C4EB7E-D421-4F3C-9418-E2E13C53098F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75DD556-2391-4DD2-B247-D76EB2E7029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0DACDB9F-1DED-4CA1-A223-ED8CF3AAE05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4CA7618-6F98-4F47-B371-BA051FE75870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3EF0F3E9-9201-4028-86FF-6B06B2998A48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30318990-97FA-4B74-8A96-20B9CEE7B653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17400EAF-4B0B-49FE-8262-4A59DA70D10F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D36C8CE2-BD51-473C-907A-C6FC583FFDF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8FD84C4E-2C18-420F-8708-98FB7EED86F5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BFDDA753-D9FF-405A-BBB3-8EC16FDB9500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F5BB156E-46BF-4970-8BDC-FACCC2530DB4}" showRuler="0">
      <pane ySplit="2" topLeftCell="A3" activePane="bottomLeft" state="frozen"/>
      <selection pane="bottomLeft" activeCell="G18" sqref="G18"/>
      <pageMargins left="0.75" right="0.75" top="1" bottom="1" header="0.5" footer="0.5"/>
      <pageSetup paperSize="9" orientation="portrait" horizontalDpi="4294967293" verticalDpi="0" r:id="rId5"/>
      <headerFooter alignWithMargins="0"/>
    </customSheetView>
    <customSheetView guid="{8DFD9D66-8B11-4E3E-B614-03CD90A02DAE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BE29CB45-C44C-4909-A8C9-0850A17CCE3A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6EA0E7B6-C486-4B39-8128-16821F7A9C03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2B1F19F5-DDBC-46F8-92CB-9A790CB7FD61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9441459E-E2AF-4712-941E-3718915AA278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BA384526-2B52-499B-A6CB-A20D93F7D458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CCC0C40E-6D64-44D7-9C77-D75A2E2899A6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B247C62-AD53-4E02-85BF-C5978A17182C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FD4170C-FF34-4F29-9D4F-E51601E8E054}" showRuler="0">
      <pane ySplit="3" topLeftCell="A4" activePane="bottomLeft" state="frozen"/>
      <selection pane="bottomLeft" activeCell="J27" sqref="J27"/>
      <pageMargins left="0.75" right="0.75" top="1" bottom="1" header="0.5" footer="0.5"/>
      <pageSetup paperSize="9" orientation="portrait" horizontalDpi="300" verticalDpi="300" r:id="rId6"/>
      <headerFooter alignWithMargins="0"/>
    </customSheetView>
    <customSheetView guid="{75769618-2852-4512-8EF1-DEA65DE197E1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1F0D860E-98B2-498A-824D-8FEF04055655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639E5188-D90A-45C8-B0E7-531B3D055CC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4A4E10B3-98EA-434A-B904-9D953C49E91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FE79F59-D06C-47E9-A091-8A454305106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3677729-B220-4674-B8DA-E23D188A7DD0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D783D5A-D326-44F8-82C1-529ADF80E68D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7DAD0CBB-837D-490E-8AD8-C7F6F6026BC2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9581BC83-4638-4839-B4A7-A6430282DE49}" showRuler="0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96BFE75B-9E94-4DC9-803C-D5A288E717C0}" showPageBreaks="1">
      <pane ySplit="2" topLeftCell="A3" activePane="bottomLeft" state="frozen"/>
      <selection pane="bottomLeft" activeCell="A25" sqref="A25"/>
      <pageMargins left="0.75" right="0.75" top="1" bottom="1" header="0.5" footer="0.5"/>
      <pageSetup paperSize="9" orientation="portrait" r:id="rId7"/>
      <headerFooter alignWithMargins="0"/>
    </customSheetView>
    <customSheetView guid="{4BCF288A-A595-4C42-82E7-535EDC2AC415}">
      <pane ySplit="2" topLeftCell="A13" activePane="bottomLeft" state="frozen"/>
      <selection pane="bottomLeft" activeCell="C24" sqref="C24"/>
      <pageMargins left="0.75" right="0.75" top="1" bottom="1" header="0.5" footer="0.5"/>
      <pageSetup paperSize="0" orientation="portrait" horizontalDpi="0" verticalDpi="0" copies="0" r:id="rId8"/>
      <headerFooter alignWithMargins="0"/>
    </customSheetView>
    <customSheetView guid="{33A37079-C128-4ED3-AE01-CFA8F2347C5B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6C8D603E-9A1B-49F4-AEFE-06707C7BCD53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9"/>
      <headerFooter alignWithMargins="0"/>
    </customSheetView>
    <customSheetView guid="{C5D960BD-C1A6-4228-A267-A87ADCF0AB55}" showPageBreaks="1">
      <pane ySplit="2" topLeftCell="A21" activePane="bottomLeft" state="frozen"/>
      <selection pane="bottomLeft" activeCell="C29" sqref="C29"/>
      <pageMargins left="0.75" right="0.75" top="1" bottom="1" header="0.5" footer="0.5"/>
      <pageSetup paperSize="9" orientation="portrait" horizontalDpi="0" verticalDpi="0" r:id="rId10"/>
      <headerFooter alignWithMargins="0"/>
    </customSheetView>
  </customSheetViews>
  <mergeCells count="4">
    <mergeCell ref="D2:D3"/>
    <mergeCell ref="B2:B3"/>
    <mergeCell ref="C2:C3"/>
    <mergeCell ref="A2:A3"/>
  </mergeCells>
  <phoneticPr fontId="0" type="noConversion"/>
  <pageMargins left="0.75" right="0.75" top="1" bottom="1" header="0.5" footer="0.5"/>
  <pageSetup paperSize="0" orientation="portrait" horizontalDpi="0" verticalDpi="0" copies="0" r:id="rId1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9"/>
  <sheetViews>
    <sheetView workbookViewId="0">
      <selection activeCell="E19" sqref="E19"/>
    </sheetView>
  </sheetViews>
  <sheetFormatPr defaultColWidth="9.28515625" defaultRowHeight="12.75" x14ac:dyDescent="0.2"/>
  <cols>
    <col min="1" max="1" width="9.28515625" style="1"/>
    <col min="2" max="2" width="37.7109375" style="1" customWidth="1"/>
    <col min="3" max="16384" width="9.28515625" style="1"/>
  </cols>
  <sheetData>
    <row r="1" spans="1:4" x14ac:dyDescent="0.2">
      <c r="B1" s="1">
        <v>201</v>
      </c>
    </row>
    <row r="2" spans="1:4" ht="16.5" thickBot="1" x14ac:dyDescent="0.3">
      <c r="B2" s="2"/>
    </row>
    <row r="3" spans="1:4" ht="16.5" thickBot="1" x14ac:dyDescent="0.3">
      <c r="A3" s="1">
        <v>1</v>
      </c>
      <c r="B3" s="2" t="s">
        <v>53</v>
      </c>
      <c r="C3" s="31" t="s">
        <v>103</v>
      </c>
      <c r="D3" s="1" t="s">
        <v>41</v>
      </c>
    </row>
    <row r="4" spans="1:4" ht="16.5" thickBot="1" x14ac:dyDescent="0.3">
      <c r="A4" s="1">
        <v>2</v>
      </c>
      <c r="B4" s="2" t="s">
        <v>57</v>
      </c>
      <c r="C4" s="31" t="s">
        <v>103</v>
      </c>
    </row>
    <row r="5" spans="1:4" ht="16.5" thickBot="1" x14ac:dyDescent="0.3">
      <c r="A5" s="1">
        <v>3</v>
      </c>
      <c r="B5" s="2" t="s">
        <v>65</v>
      </c>
      <c r="C5" s="32" t="s">
        <v>103</v>
      </c>
    </row>
    <row r="6" spans="1:4" ht="16.5" thickBot="1" x14ac:dyDescent="0.3">
      <c r="A6" s="1">
        <v>4</v>
      </c>
      <c r="B6" s="3" t="s">
        <v>39</v>
      </c>
      <c r="C6" s="4" t="s">
        <v>40</v>
      </c>
    </row>
    <row r="7" spans="1:4" ht="16.5" thickBot="1" x14ac:dyDescent="0.3">
      <c r="A7" s="1">
        <v>5</v>
      </c>
      <c r="B7" s="3" t="s">
        <v>42</v>
      </c>
      <c r="C7" s="4" t="s">
        <v>43</v>
      </c>
    </row>
    <row r="8" spans="1:4" ht="16.5" thickBot="1" x14ac:dyDescent="0.3">
      <c r="A8" s="1">
        <v>6</v>
      </c>
      <c r="B8" s="3" t="s">
        <v>44</v>
      </c>
      <c r="C8" s="4" t="s">
        <v>45</v>
      </c>
    </row>
    <row r="9" spans="1:4" ht="16.5" thickBot="1" x14ac:dyDescent="0.3">
      <c r="A9" s="1">
        <v>7</v>
      </c>
      <c r="B9" s="3" t="s">
        <v>46</v>
      </c>
      <c r="C9" s="4" t="s">
        <v>47</v>
      </c>
    </row>
    <row r="10" spans="1:4" ht="16.5" thickBot="1" x14ac:dyDescent="0.3">
      <c r="A10" s="1">
        <v>8</v>
      </c>
      <c r="B10" s="3" t="s">
        <v>48</v>
      </c>
      <c r="C10" s="4" t="s">
        <v>49</v>
      </c>
    </row>
    <row r="11" spans="1:4" ht="16.5" thickBot="1" x14ac:dyDescent="0.3">
      <c r="A11" s="1">
        <v>9</v>
      </c>
      <c r="B11" s="3" t="s">
        <v>50</v>
      </c>
      <c r="C11" s="4" t="s">
        <v>51</v>
      </c>
    </row>
    <row r="12" spans="1:4" ht="16.5" thickBot="1" x14ac:dyDescent="0.3">
      <c r="A12" s="1">
        <v>10</v>
      </c>
      <c r="B12" s="2" t="s">
        <v>52</v>
      </c>
      <c r="C12" s="31" t="s">
        <v>103</v>
      </c>
    </row>
    <row r="13" spans="1:4" ht="16.5" thickBot="1" x14ac:dyDescent="0.3">
      <c r="A13" s="1">
        <v>11</v>
      </c>
      <c r="B13" s="2" t="s">
        <v>54</v>
      </c>
    </row>
    <row r="14" spans="1:4" ht="16.5" thickBot="1" x14ac:dyDescent="0.3">
      <c r="A14" s="1">
        <v>12</v>
      </c>
      <c r="B14" s="2" t="s">
        <v>55</v>
      </c>
    </row>
    <row r="15" spans="1:4" ht="16.5" thickBot="1" x14ac:dyDescent="0.3">
      <c r="A15" s="1">
        <v>13</v>
      </c>
      <c r="B15" s="2" t="s">
        <v>56</v>
      </c>
    </row>
    <row r="16" spans="1:4" ht="16.5" thickBot="1" x14ac:dyDescent="0.3">
      <c r="A16" s="1">
        <v>14</v>
      </c>
      <c r="B16" s="2" t="s">
        <v>58</v>
      </c>
    </row>
    <row r="17" spans="1:3" ht="16.5" thickBot="1" x14ac:dyDescent="0.3">
      <c r="A17" s="1">
        <v>15</v>
      </c>
      <c r="B17" s="2" t="s">
        <v>59</v>
      </c>
    </row>
    <row r="18" spans="1:3" ht="16.5" thickBot="1" x14ac:dyDescent="0.3">
      <c r="A18" s="1">
        <v>16</v>
      </c>
      <c r="B18" s="2" t="s">
        <v>60</v>
      </c>
    </row>
    <row r="19" spans="1:3" ht="16.5" thickBot="1" x14ac:dyDescent="0.3">
      <c r="A19" s="1">
        <v>17</v>
      </c>
      <c r="B19" s="2" t="s">
        <v>61</v>
      </c>
    </row>
    <row r="20" spans="1:3" ht="16.5" thickBot="1" x14ac:dyDescent="0.3">
      <c r="A20" s="1">
        <v>18</v>
      </c>
      <c r="B20" s="2" t="s">
        <v>62</v>
      </c>
    </row>
    <row r="21" spans="1:3" ht="16.5" thickBot="1" x14ac:dyDescent="0.3">
      <c r="A21" s="1">
        <v>19</v>
      </c>
      <c r="B21" s="2" t="s">
        <v>63</v>
      </c>
    </row>
    <row r="22" spans="1:3" ht="16.5" thickBot="1" x14ac:dyDescent="0.3">
      <c r="A22" s="1">
        <v>20</v>
      </c>
      <c r="B22" s="2" t="s">
        <v>64</v>
      </c>
    </row>
    <row r="23" spans="1:3" ht="16.5" thickBot="1" x14ac:dyDescent="0.3">
      <c r="A23" s="1">
        <v>21</v>
      </c>
      <c r="B23" s="2" t="s">
        <v>66</v>
      </c>
    </row>
    <row r="24" spans="1:3" ht="16.5" thickBot="1" x14ac:dyDescent="0.3">
      <c r="A24" s="1">
        <v>22</v>
      </c>
      <c r="B24" s="2" t="s">
        <v>67</v>
      </c>
    </row>
    <row r="25" spans="1:3" ht="16.5" thickBot="1" x14ac:dyDescent="0.3">
      <c r="A25" s="1">
        <v>23</v>
      </c>
      <c r="B25" s="2" t="s">
        <v>158</v>
      </c>
    </row>
    <row r="26" spans="1:3" ht="16.5" thickBot="1" x14ac:dyDescent="0.3">
      <c r="B26" s="2"/>
    </row>
    <row r="27" spans="1:3" ht="16.5" thickBot="1" x14ac:dyDescent="0.3">
      <c r="B27" s="2"/>
    </row>
    <row r="28" spans="1:3" ht="16.5" thickBot="1" x14ac:dyDescent="0.3">
      <c r="B28" s="2"/>
    </row>
    <row r="29" spans="1:3" ht="16.5" thickBot="1" x14ac:dyDescent="0.3">
      <c r="B29" s="2">
        <v>202</v>
      </c>
    </row>
    <row r="31" spans="1:3" ht="15.75" x14ac:dyDescent="0.25">
      <c r="B31" s="5" t="s">
        <v>68</v>
      </c>
    </row>
    <row r="32" spans="1:3" ht="15.75" x14ac:dyDescent="0.25">
      <c r="A32" s="1">
        <v>1</v>
      </c>
      <c r="B32" s="7" t="s">
        <v>69</v>
      </c>
      <c r="C32" s="6" t="s">
        <v>51</v>
      </c>
    </row>
    <row r="33" spans="1:4" ht="15.75" x14ac:dyDescent="0.25">
      <c r="A33" s="1">
        <v>2</v>
      </c>
      <c r="B33" s="7" t="s">
        <v>70</v>
      </c>
      <c r="C33" s="8" t="s">
        <v>40</v>
      </c>
    </row>
    <row r="34" spans="1:4" ht="15.75" x14ac:dyDescent="0.25">
      <c r="A34" s="1">
        <v>3</v>
      </c>
      <c r="B34" s="7" t="s">
        <v>71</v>
      </c>
      <c r="C34" s="8" t="s">
        <v>43</v>
      </c>
    </row>
    <row r="35" spans="1:4" ht="15.75" x14ac:dyDescent="0.25">
      <c r="A35" s="1">
        <v>4</v>
      </c>
      <c r="B35" s="7" t="s">
        <v>73</v>
      </c>
      <c r="C35" s="8" t="s">
        <v>72</v>
      </c>
    </row>
    <row r="36" spans="1:4" ht="15.75" x14ac:dyDescent="0.25">
      <c r="A36" s="1">
        <v>5</v>
      </c>
      <c r="B36" s="7" t="s">
        <v>75</v>
      </c>
      <c r="C36" s="8" t="s">
        <v>74</v>
      </c>
    </row>
    <row r="37" spans="1:4" ht="15.75" x14ac:dyDescent="0.25">
      <c r="A37" s="1">
        <v>6</v>
      </c>
      <c r="B37" s="7" t="s">
        <v>77</v>
      </c>
      <c r="C37" s="8" t="s">
        <v>76</v>
      </c>
    </row>
    <row r="38" spans="1:4" ht="15.75" x14ac:dyDescent="0.25">
      <c r="A38" s="1">
        <v>7</v>
      </c>
      <c r="B38" s="7" t="s">
        <v>79</v>
      </c>
      <c r="C38" s="8" t="s">
        <v>78</v>
      </c>
    </row>
    <row r="39" spans="1:4" ht="15.75" x14ac:dyDescent="0.25">
      <c r="A39" s="1">
        <v>8</v>
      </c>
      <c r="B39" s="7" t="s">
        <v>81</v>
      </c>
      <c r="C39" s="8" t="s">
        <v>80</v>
      </c>
    </row>
    <row r="40" spans="1:4" ht="15.75" x14ac:dyDescent="0.25">
      <c r="A40" s="1">
        <v>9</v>
      </c>
      <c r="B40" s="7" t="s">
        <v>82</v>
      </c>
      <c r="C40" s="8" t="s">
        <v>45</v>
      </c>
    </row>
    <row r="41" spans="1:4" ht="15.75" x14ac:dyDescent="0.25">
      <c r="A41" s="1">
        <v>10</v>
      </c>
      <c r="B41" s="7" t="s">
        <v>83</v>
      </c>
      <c r="C41" s="8" t="s">
        <v>47</v>
      </c>
      <c r="D41" s="1" t="s">
        <v>41</v>
      </c>
    </row>
    <row r="42" spans="1:4" ht="15.75" x14ac:dyDescent="0.25">
      <c r="A42" s="1">
        <v>11</v>
      </c>
      <c r="B42" s="7" t="s">
        <v>85</v>
      </c>
      <c r="C42" s="8" t="s">
        <v>84</v>
      </c>
    </row>
    <row r="43" spans="1:4" ht="15.75" x14ac:dyDescent="0.25">
      <c r="A43" s="1">
        <v>12</v>
      </c>
      <c r="B43" s="9" t="s">
        <v>87</v>
      </c>
      <c r="C43" s="8" t="s">
        <v>86</v>
      </c>
    </row>
    <row r="44" spans="1:4" ht="15.75" x14ac:dyDescent="0.25">
      <c r="A44" s="1">
        <v>13</v>
      </c>
      <c r="B44" s="11" t="s">
        <v>88</v>
      </c>
      <c r="C44" s="10" t="s">
        <v>49</v>
      </c>
    </row>
    <row r="45" spans="1:4" ht="15.75" x14ac:dyDescent="0.25">
      <c r="A45" s="1">
        <v>14</v>
      </c>
      <c r="B45" s="11" t="s">
        <v>89</v>
      </c>
    </row>
    <row r="46" spans="1:4" ht="15.75" x14ac:dyDescent="0.25">
      <c r="A46" s="1">
        <v>15</v>
      </c>
      <c r="B46" s="11" t="s">
        <v>90</v>
      </c>
    </row>
    <row r="47" spans="1:4" ht="15.75" x14ac:dyDescent="0.25">
      <c r="A47" s="1">
        <v>16</v>
      </c>
      <c r="B47" s="11" t="s">
        <v>91</v>
      </c>
    </row>
    <row r="48" spans="1:4" ht="15.75" x14ac:dyDescent="0.25">
      <c r="A48" s="1">
        <v>17</v>
      </c>
      <c r="B48" s="11" t="s">
        <v>92</v>
      </c>
    </row>
    <row r="49" spans="1:3" ht="15.75" x14ac:dyDescent="0.25">
      <c r="A49" s="1">
        <v>18</v>
      </c>
      <c r="B49" s="11" t="s">
        <v>94</v>
      </c>
      <c r="C49" s="1" t="s">
        <v>93</v>
      </c>
    </row>
    <row r="50" spans="1:3" ht="15.75" x14ac:dyDescent="0.25">
      <c r="A50" s="1">
        <v>19</v>
      </c>
      <c r="B50" s="11" t="s">
        <v>95</v>
      </c>
    </row>
    <row r="51" spans="1:3" ht="15.75" x14ac:dyDescent="0.25">
      <c r="A51" s="1">
        <v>20</v>
      </c>
      <c r="B51" s="11" t="s">
        <v>96</v>
      </c>
    </row>
    <row r="52" spans="1:3" ht="15.75" x14ac:dyDescent="0.25">
      <c r="A52" s="1">
        <v>21</v>
      </c>
      <c r="B52" s="11" t="s">
        <v>97</v>
      </c>
    </row>
    <row r="53" spans="1:3" ht="15.75" x14ac:dyDescent="0.25">
      <c r="A53" s="1">
        <v>22</v>
      </c>
      <c r="B53" s="11" t="s">
        <v>98</v>
      </c>
    </row>
    <row r="54" spans="1:3" ht="15.75" x14ac:dyDescent="0.25">
      <c r="A54" s="1">
        <v>23</v>
      </c>
      <c r="B54" s="11" t="s">
        <v>99</v>
      </c>
    </row>
    <row r="55" spans="1:3" ht="15.75" x14ac:dyDescent="0.25">
      <c r="A55" s="1">
        <v>24</v>
      </c>
      <c r="B55" s="11" t="s">
        <v>100</v>
      </c>
    </row>
    <row r="56" spans="1:3" ht="15.75" x14ac:dyDescent="0.25">
      <c r="A56" s="1">
        <v>25</v>
      </c>
      <c r="B56" s="11" t="s">
        <v>101</v>
      </c>
    </row>
    <row r="57" spans="1:3" ht="16.5" thickBot="1" x14ac:dyDescent="0.3">
      <c r="A57" s="1">
        <v>26</v>
      </c>
      <c r="B57" s="2"/>
    </row>
    <row r="58" spans="1:3" ht="16.5" thickBot="1" x14ac:dyDescent="0.3">
      <c r="B58" s="2"/>
    </row>
    <row r="59" spans="1:3" ht="15.75" x14ac:dyDescent="0.25">
      <c r="B59" s="12"/>
    </row>
    <row r="60" spans="1:3" x14ac:dyDescent="0.2">
      <c r="B60" s="1">
        <v>203</v>
      </c>
    </row>
    <row r="61" spans="1:3" ht="15.75" x14ac:dyDescent="0.25">
      <c r="B61" s="13" t="s">
        <v>102</v>
      </c>
    </row>
    <row r="62" spans="1:3" ht="15.75" x14ac:dyDescent="0.25">
      <c r="A62" s="1">
        <v>1</v>
      </c>
      <c r="B62" s="13" t="s">
        <v>104</v>
      </c>
      <c r="C62" s="14" t="s">
        <v>103</v>
      </c>
    </row>
    <row r="63" spans="1:3" ht="15.75" x14ac:dyDescent="0.25">
      <c r="A63" s="1">
        <v>2</v>
      </c>
      <c r="B63" s="13" t="s">
        <v>105</v>
      </c>
      <c r="C63" s="14" t="s">
        <v>103</v>
      </c>
    </row>
    <row r="64" spans="1:3" ht="15.75" x14ac:dyDescent="0.25">
      <c r="A64" s="1">
        <v>3</v>
      </c>
      <c r="B64" s="13" t="s">
        <v>106</v>
      </c>
      <c r="C64" s="14" t="s">
        <v>103</v>
      </c>
    </row>
    <row r="65" spans="1:4" ht="15.75" x14ac:dyDescent="0.25">
      <c r="A65" s="1">
        <v>4</v>
      </c>
      <c r="B65" s="13" t="s">
        <v>107</v>
      </c>
      <c r="C65" s="14" t="s">
        <v>103</v>
      </c>
    </row>
    <row r="66" spans="1:4" ht="15.75" x14ac:dyDescent="0.25">
      <c r="A66" s="1">
        <v>5</v>
      </c>
      <c r="B66" s="13" t="s">
        <v>108</v>
      </c>
      <c r="C66" s="14" t="s">
        <v>103</v>
      </c>
    </row>
    <row r="67" spans="1:4" ht="15.75" x14ac:dyDescent="0.25">
      <c r="A67" s="1">
        <v>6</v>
      </c>
      <c r="B67" s="13" t="s">
        <v>109</v>
      </c>
      <c r="C67" s="14" t="s">
        <v>103</v>
      </c>
    </row>
    <row r="68" spans="1:4" ht="15.75" x14ac:dyDescent="0.25">
      <c r="A68" s="1">
        <v>7</v>
      </c>
      <c r="B68" s="13" t="s">
        <v>110</v>
      </c>
      <c r="C68" s="14" t="s">
        <v>103</v>
      </c>
    </row>
    <row r="69" spans="1:4" ht="15.75" x14ac:dyDescent="0.25">
      <c r="A69" s="1">
        <v>8</v>
      </c>
      <c r="B69" s="13" t="s">
        <v>112</v>
      </c>
      <c r="C69" s="14" t="s">
        <v>103</v>
      </c>
      <c r="D69" s="1" t="s">
        <v>111</v>
      </c>
    </row>
    <row r="70" spans="1:4" ht="15.75" x14ac:dyDescent="0.25">
      <c r="A70" s="1">
        <v>9</v>
      </c>
      <c r="B70" s="13" t="s">
        <v>113</v>
      </c>
      <c r="C70" s="14" t="s">
        <v>103</v>
      </c>
    </row>
    <row r="71" spans="1:4" ht="15.75" x14ac:dyDescent="0.25">
      <c r="A71" s="1">
        <v>10</v>
      </c>
      <c r="B71" s="13" t="s">
        <v>114</v>
      </c>
      <c r="C71" s="14" t="s">
        <v>103</v>
      </c>
    </row>
    <row r="72" spans="1:4" ht="15.75" x14ac:dyDescent="0.25">
      <c r="A72" s="1">
        <v>11</v>
      </c>
      <c r="B72" s="13" t="s">
        <v>115</v>
      </c>
      <c r="C72" s="14" t="s">
        <v>103</v>
      </c>
    </row>
    <row r="73" spans="1:4" ht="15.75" x14ac:dyDescent="0.25">
      <c r="A73" s="1">
        <v>12</v>
      </c>
      <c r="B73" s="13" t="s">
        <v>116</v>
      </c>
      <c r="C73" s="14" t="s">
        <v>103</v>
      </c>
    </row>
    <row r="74" spans="1:4" ht="15.75" x14ac:dyDescent="0.25">
      <c r="A74" s="1">
        <v>13</v>
      </c>
      <c r="B74" s="13" t="s">
        <v>117</v>
      </c>
      <c r="C74" s="14" t="s">
        <v>103</v>
      </c>
    </row>
    <row r="75" spans="1:4" ht="15.75" x14ac:dyDescent="0.25">
      <c r="A75" s="1">
        <v>14</v>
      </c>
      <c r="B75" s="15" t="s">
        <v>118</v>
      </c>
      <c r="C75" s="14" t="s">
        <v>103</v>
      </c>
    </row>
    <row r="76" spans="1:4" ht="15.75" x14ac:dyDescent="0.25">
      <c r="A76" s="1">
        <v>15</v>
      </c>
      <c r="B76" s="15" t="s">
        <v>119</v>
      </c>
      <c r="C76" s="16" t="s">
        <v>40</v>
      </c>
    </row>
    <row r="77" spans="1:4" ht="15.75" x14ac:dyDescent="0.25">
      <c r="A77" s="1">
        <v>16</v>
      </c>
      <c r="B77" s="17" t="s">
        <v>120</v>
      </c>
      <c r="C77" s="16" t="s">
        <v>43</v>
      </c>
    </row>
    <row r="78" spans="1:4" ht="15.75" x14ac:dyDescent="0.25">
      <c r="A78" s="1">
        <v>17</v>
      </c>
      <c r="B78" s="15" t="s">
        <v>121</v>
      </c>
      <c r="C78" s="16" t="s">
        <v>45</v>
      </c>
      <c r="D78" s="1" t="s">
        <v>41</v>
      </c>
    </row>
    <row r="79" spans="1:4" ht="15.75" x14ac:dyDescent="0.25">
      <c r="A79" s="1">
        <v>18</v>
      </c>
      <c r="B79" s="15" t="s">
        <v>122</v>
      </c>
      <c r="C79" s="16" t="s">
        <v>47</v>
      </c>
    </row>
    <row r="80" spans="1:4" ht="15.75" x14ac:dyDescent="0.25">
      <c r="A80" s="1">
        <v>19</v>
      </c>
      <c r="B80" s="15" t="s">
        <v>123</v>
      </c>
      <c r="C80" s="16" t="s">
        <v>49</v>
      </c>
    </row>
    <row r="81" spans="1:3" ht="15.75" x14ac:dyDescent="0.25">
      <c r="A81" s="1">
        <v>20</v>
      </c>
      <c r="B81" s="15" t="s">
        <v>124</v>
      </c>
      <c r="C81" s="16" t="s">
        <v>51</v>
      </c>
    </row>
    <row r="82" spans="1:3" ht="15.75" x14ac:dyDescent="0.25">
      <c r="A82" s="1">
        <v>21</v>
      </c>
      <c r="B82" s="15" t="s">
        <v>125</v>
      </c>
      <c r="C82" s="16" t="s">
        <v>72</v>
      </c>
    </row>
    <row r="83" spans="1:3" ht="15.75" x14ac:dyDescent="0.25">
      <c r="A83" s="1">
        <v>22</v>
      </c>
      <c r="B83" s="15" t="s">
        <v>126</v>
      </c>
      <c r="C83" s="16" t="s">
        <v>74</v>
      </c>
    </row>
    <row r="84" spans="1:3" ht="15.75" x14ac:dyDescent="0.25">
      <c r="A84" s="1">
        <v>23</v>
      </c>
      <c r="B84" s="15" t="s">
        <v>127</v>
      </c>
      <c r="C84" s="16" t="s">
        <v>76</v>
      </c>
    </row>
    <row r="85" spans="1:3" ht="15.75" x14ac:dyDescent="0.25">
      <c r="A85" s="1">
        <v>24</v>
      </c>
      <c r="B85" s="15" t="s">
        <v>128</v>
      </c>
      <c r="C85" s="16" t="s">
        <v>78</v>
      </c>
    </row>
    <row r="86" spans="1:3" ht="15.75" x14ac:dyDescent="0.25">
      <c r="A86" s="1">
        <v>25</v>
      </c>
      <c r="B86" s="15" t="s">
        <v>129</v>
      </c>
      <c r="C86" s="16" t="s">
        <v>80</v>
      </c>
    </row>
    <row r="87" spans="1:3" ht="15.75" x14ac:dyDescent="0.25">
      <c r="A87" s="1">
        <v>26</v>
      </c>
      <c r="B87" s="15" t="s">
        <v>130</v>
      </c>
      <c r="C87" s="16" t="s">
        <v>84</v>
      </c>
    </row>
    <row r="88" spans="1:3" ht="15.75" x14ac:dyDescent="0.25">
      <c r="A88" s="1">
        <v>27</v>
      </c>
      <c r="B88" s="19"/>
      <c r="C88" s="18" t="s">
        <v>86</v>
      </c>
    </row>
    <row r="89" spans="1:3" x14ac:dyDescent="0.2">
      <c r="C89" s="14"/>
    </row>
  </sheetData>
  <customSheetViews>
    <customSheetView guid="{C2F30B35-D639-4BB4-A50F-41AB6A913442}" state="hidden">
      <selection activeCell="E19" sqref="E19"/>
      <pageMargins left="0.75" right="0.75" top="1" bottom="1" header="0.5" footer="0.5"/>
      <pageSetup paperSize="9" orientation="portrait" r:id="rId1"/>
      <headerFooter alignWithMargins="0"/>
    </customSheetView>
    <customSheetView guid="{134EDDCA-7309-47EE-BAAB-632C7B2A96A3}" state="hidden">
      <selection activeCell="E19" sqref="E19"/>
      <pageMargins left="0.75" right="0.75" top="1" bottom="1" header="0.5" footer="0.5"/>
      <pageSetup paperSize="0" orientation="portrait" horizontalDpi="0" verticalDpi="0" copies="0" r:id="rId2"/>
      <headerFooter alignWithMargins="0"/>
    </customSheetView>
    <customSheetView guid="{E3076869-5D4E-4B4E-B56C-23BD0053E0A2}" state="hidden">
      <selection activeCell="E19" sqref="E19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1C44C54F-C0A4-451D-B8A0-B8C17D7E284D}" state="hidden">
      <selection activeCell="E19" sqref="E19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1431BB82-382B-49E3-A435-36D988AC7FF6}" state="hidden">
      <selection activeCell="E19" sqref="E19"/>
      <pageMargins left="0.75" right="0.75" top="1" bottom="1" header="0.5" footer="0.5"/>
      <pageSetup paperSize="9" orientation="portrait" r:id="rId5"/>
      <headerFooter alignWithMargins="0"/>
    </customSheetView>
    <customSheetView guid="{52C4EB7E-D421-4F3C-9418-E2E13C53098F}" state="hidden">
      <selection activeCell="E19" sqref="E19"/>
      <pageMargins left="0.75" right="0.75" top="1" bottom="1" header="0.5" footer="0.5"/>
      <pageSetup paperSize="9" orientation="portrait" r:id="rId6"/>
      <headerFooter alignWithMargins="0"/>
    </customSheetView>
    <customSheetView guid="{575DD556-2391-4DD2-B247-D76EB2E70299}" state="hidden" showRuler="0">
      <selection activeCell="E19" sqref="E19"/>
      <pageMargins left="0.75" right="0.75" top="1" bottom="1" header="0.5" footer="0.5"/>
      <pageSetup paperSize="9" orientation="portrait" r:id="rId7"/>
      <headerFooter alignWithMargins="0"/>
    </customSheetView>
    <customSheetView guid="{0DACDB9F-1DED-4CA1-A223-ED8CF3AAE059}" state="hidden" showRuler="0">
      <selection activeCell="E19" sqref="E19"/>
      <pageMargins left="0.75" right="0.75" top="1" bottom="1" header="0.5" footer="0.5"/>
      <pageSetup paperSize="9" orientation="portrait" r:id="rId8"/>
      <headerFooter alignWithMargins="0"/>
    </customSheetView>
    <customSheetView guid="{54CA7618-6F98-4F47-B371-BA051FE75870}" state="hidden">
      <selection activeCell="E19" sqref="E19"/>
      <pageMargins left="0.75" right="0.75" top="1" bottom="1" header="0.5" footer="0.5"/>
      <pageSetup paperSize="9" orientation="portrait" r:id="rId9"/>
      <headerFooter alignWithMargins="0"/>
    </customSheetView>
    <customSheetView guid="{3EF0F3E9-9201-4028-86FF-6B06B2998A48}" state="hidden">
      <selection activeCell="E19" sqref="E19"/>
      <pageMargins left="0.75" right="0.75" top="1" bottom="1" header="0.5" footer="0.5"/>
      <pageSetup paperSize="9" orientation="portrait" r:id="rId10"/>
      <headerFooter alignWithMargins="0"/>
    </customSheetView>
    <customSheetView guid="{30318990-97FA-4B74-8A96-20B9CEE7B653}" state="hidden" showRuler="0">
      <selection activeCell="E19" sqref="E19"/>
      <pageMargins left="0.75" right="0.75" top="1" bottom="1" header="0.5" footer="0.5"/>
      <pageSetup paperSize="9" orientation="portrait" r:id="rId11"/>
      <headerFooter alignWithMargins="0"/>
    </customSheetView>
    <customSheetView guid="{17400EAF-4B0B-49FE-8262-4A59DA70D10F}" state="hidden">
      <selection activeCell="E19" sqref="E19"/>
      <pageMargins left="0.75" right="0.75" top="1" bottom="1" header="0.5" footer="0.5"/>
      <pageSetup paperSize="9" orientation="portrait" r:id="rId12"/>
      <headerFooter alignWithMargins="0"/>
    </customSheetView>
    <customSheetView guid="{D36C8CE2-BD51-473C-907A-C6FC583FFDFD}" state="hidden" showRuler="0">
      <selection activeCell="E19" sqref="E19"/>
      <pageMargins left="0.75" right="0.75" top="1" bottom="1" header="0.5" footer="0.5"/>
      <pageSetup paperSize="9" orientation="portrait" r:id="rId13"/>
      <headerFooter alignWithMargins="0"/>
    </customSheetView>
    <customSheetView guid="{8FD84C4E-2C18-420F-8708-98FB7EED86F5}" state="hidden" showRuler="0">
      <selection activeCell="E19" sqref="E19"/>
      <pageMargins left="0.75" right="0.75" top="1" bottom="1" header="0.5" footer="0.5"/>
      <pageSetup paperSize="9" orientation="portrait" r:id="rId14"/>
      <headerFooter alignWithMargins="0"/>
    </customSheetView>
    <customSheetView guid="{BFDDA753-D9FF-405A-BBB3-8EC16FDB9500}" state="hidden" showRuler="0">
      <selection activeCell="E19" sqref="E19"/>
      <pageMargins left="0.75" right="0.75" top="1" bottom="1" header="0.5" footer="0.5"/>
      <pageSetup paperSize="9" orientation="portrait" r:id="rId15"/>
      <headerFooter alignWithMargins="0"/>
    </customSheetView>
    <customSheetView guid="{F5BB156E-46BF-4970-8BDC-FACCC2530DB4}" state="hidden" showRuler="0">
      <selection activeCell="E19" sqref="E19"/>
      <pageMargins left="0.75" right="0.75" top="1" bottom="1" header="0.5" footer="0.5"/>
      <pageSetup paperSize="9" orientation="portrait" r:id="rId16"/>
      <headerFooter alignWithMargins="0"/>
    </customSheetView>
    <customSheetView guid="{8DFD9D66-8B11-4E3E-B614-03CD90A02DAE}" state="hidden" showRuler="0">
      <selection activeCell="E19" sqref="E19"/>
      <pageMargins left="0.75" right="0.75" top="1" bottom="1" header="0.5" footer="0.5"/>
      <pageSetup paperSize="9" orientation="portrait" r:id="rId17"/>
      <headerFooter alignWithMargins="0"/>
    </customSheetView>
    <customSheetView guid="{BE29CB45-C44C-4909-A8C9-0850A17CCE3A}" state="hidden" showRuler="0">
      <selection activeCell="E19" sqref="E19"/>
      <pageMargins left="0.75" right="0.75" top="1" bottom="1" header="0.5" footer="0.5"/>
      <pageSetup paperSize="9" orientation="portrait" r:id="rId18"/>
      <headerFooter alignWithMargins="0"/>
    </customSheetView>
    <customSheetView guid="{6EA0E7B6-C486-4B39-8128-16821F7A9C03}" state="hidden" showRuler="0">
      <selection activeCell="E19" sqref="E19"/>
      <pageMargins left="0.75" right="0.75" top="1" bottom="1" header="0.5" footer="0.5"/>
      <pageSetup paperSize="9" orientation="portrait" r:id="rId19"/>
      <headerFooter alignWithMargins="0"/>
    </customSheetView>
    <customSheetView guid="{2B1F19F5-DDBC-46F8-92CB-9A790CB7FD61}" state="hidden" showRuler="0">
      <selection activeCell="E19" sqref="E19"/>
      <pageMargins left="0.75" right="0.75" top="1" bottom="1" header="0.5" footer="0.5"/>
      <pageSetup paperSize="9" orientation="portrait" r:id="rId20"/>
      <headerFooter alignWithMargins="0"/>
    </customSheetView>
    <customSheetView guid="{24E4B1B0-BD46-442E-9239-4999257F794B}" state="hidden" showRuler="0">
      <selection activeCell="E19" sqref="E19"/>
      <pageMargins left="0.75" right="0.75" top="1" bottom="1" header="0.5" footer="0.5"/>
      <pageSetup paperSize="9" orientation="portrait" r:id="rId21"/>
      <headerFooter alignWithMargins="0"/>
    </customSheetView>
    <customSheetView guid="{DC418718-8A23-11D8-9B08-00605205386C}" state="hidden" showRuler="0">
      <selection activeCell="E19" sqref="E19"/>
      <pageMargins left="0.75" right="0.75" top="1" bottom="1" header="0.5" footer="0.5"/>
      <pageSetup paperSize="9" orientation="portrait" r:id="rId22"/>
      <headerFooter alignWithMargins="0"/>
    </customSheetView>
    <customSheetView guid="{7828284E-5BC2-4532-AE4F-135B19275FE1}" state="hidden" showRuler="0">
      <selection activeCell="E19" sqref="E19"/>
      <pageMargins left="0.75" right="0.75" top="1" bottom="1" header="0.5" footer="0.5"/>
      <pageSetup paperSize="9" orientation="portrait" r:id="rId23"/>
      <headerFooter alignWithMargins="0"/>
    </customSheetView>
    <customSheetView guid="{6328EA24-1FA5-4B94-9ABC-245F045AD520}" state="hidden" showRuler="0">
      <selection activeCell="E19" sqref="E19"/>
      <pageMargins left="0.75" right="0.75" top="1" bottom="1" header="0.5" footer="0.5"/>
      <pageSetup paperSize="9" orientation="portrait" r:id="rId24"/>
      <headerFooter alignWithMargins="0"/>
    </customSheetView>
    <customSheetView guid="{93F6C3DE-1F92-4632-8907-1A4A95278937}" state="hidden" showRuler="0">
      <selection activeCell="E19" sqref="E19"/>
      <pageMargins left="0.75" right="0.75" top="1" bottom="1" header="0.5" footer="0.5"/>
      <pageSetup paperSize="9" orientation="portrait" r:id="rId25"/>
      <headerFooter alignWithMargins="0"/>
    </customSheetView>
    <customSheetView guid="{86E46D09-7AE0-4152-9FFC-C08D0784D8A7}" state="hidden" showRuler="0">
      <selection activeCell="E19" sqref="E19"/>
      <pageMargins left="0.75" right="0.75" top="1" bottom="1" header="0.5" footer="0.5"/>
      <pageSetup paperSize="9" orientation="portrait" r:id="rId26"/>
      <headerFooter alignWithMargins="0"/>
    </customSheetView>
    <customSheetView guid="{F6031743-2EF4-4963-B0D7-9FFF72490A27}" state="hidden" showRuler="0">
      <selection activeCell="E19" sqref="E19"/>
      <pageMargins left="0.75" right="0.75" top="1" bottom="1" header="0.5" footer="0.5"/>
      <pageSetup paperSize="9" orientation="portrait" r:id="rId27"/>
      <headerFooter alignWithMargins="0"/>
    </customSheetView>
    <customSheetView guid="{85387D8F-322B-4575-A31F-6C67D6D60B03}" state="hidden" showRuler="0">
      <selection activeCell="E19" sqref="E19"/>
      <pageMargins left="0.75" right="0.75" top="1" bottom="1" header="0.5" footer="0.5"/>
      <pageSetup paperSize="9" orientation="portrait" r:id="rId28"/>
      <headerFooter alignWithMargins="0"/>
    </customSheetView>
    <customSheetView guid="{AAE6FF24-C1F0-4266-B899-2398D5DAFFD0}" state="hidden" showRuler="0">
      <selection activeCell="E19" sqref="E19"/>
      <pageMargins left="0.75" right="0.75" top="1" bottom="1" header="0.5" footer="0.5"/>
      <pageSetup paperSize="9" orientation="portrait" r:id="rId29"/>
      <headerFooter alignWithMargins="0"/>
    </customSheetView>
    <customSheetView guid="{9441459E-E2AF-4712-941E-3718915AA278}" state="hidden" showRuler="0">
      <selection activeCell="E19" sqref="E19"/>
      <pageMargins left="0.75" right="0.75" top="1" bottom="1" header="0.5" footer="0.5"/>
      <pageSetup paperSize="9" orientation="portrait" r:id="rId30"/>
      <headerFooter alignWithMargins="0"/>
    </customSheetView>
    <customSheetView guid="{BA384526-2B52-499B-A6CB-A20D93F7D458}" state="hidden" showRuler="0">
      <selection activeCell="E19" sqref="E19"/>
      <pageMargins left="0.75" right="0.75" top="1" bottom="1" header="0.5" footer="0.5"/>
      <pageSetup paperSize="9" orientation="portrait" r:id="rId31"/>
      <headerFooter alignWithMargins="0"/>
    </customSheetView>
    <customSheetView guid="{CCC0C40E-6D64-44D7-9C77-D75A2E2899A6}" state="hidden" showRuler="0">
      <selection activeCell="E19" sqref="E19"/>
      <pageMargins left="0.75" right="0.75" top="1" bottom="1" header="0.5" footer="0.5"/>
      <pageSetup paperSize="9" orientation="portrait" r:id="rId32"/>
      <headerFooter alignWithMargins="0"/>
    </customSheetView>
    <customSheetView guid="{DB247C62-AD53-4E02-85BF-C5978A17182C}" state="hidden" showRuler="0">
      <selection activeCell="E19" sqref="E19"/>
      <pageMargins left="0.75" right="0.75" top="1" bottom="1" header="0.5" footer="0.5"/>
      <pageSetup paperSize="9" orientation="portrait" r:id="rId33"/>
      <headerFooter alignWithMargins="0"/>
    </customSheetView>
    <customSheetView guid="{6FD4170C-FF34-4F29-9D4F-E51601E8E054}" state="hidden" showRuler="0">
      <selection activeCell="E19" sqref="E19"/>
      <pageMargins left="0.75" right="0.75" top="1" bottom="1" header="0.5" footer="0.5"/>
      <pageSetup paperSize="9" orientation="portrait" r:id="rId34"/>
      <headerFooter alignWithMargins="0"/>
    </customSheetView>
    <customSheetView guid="{75769618-2852-4512-8EF1-DEA65DE197E1}" state="hidden" showRuler="0">
      <selection activeCell="E19" sqref="E19"/>
      <pageMargins left="0.75" right="0.75" top="1" bottom="1" header="0.5" footer="0.5"/>
      <pageSetup paperSize="9" orientation="portrait" r:id="rId35"/>
      <headerFooter alignWithMargins="0"/>
    </customSheetView>
    <customSheetView guid="{1F0D860E-98B2-498A-824D-8FEF04055655}" state="hidden" showRuler="0">
      <selection activeCell="E19" sqref="E19"/>
      <pageMargins left="0.75" right="0.75" top="1" bottom="1" header="0.5" footer="0.5"/>
      <pageSetup paperSize="9" orientation="portrait" r:id="rId36"/>
      <headerFooter alignWithMargins="0"/>
    </customSheetView>
    <customSheetView guid="{639E5188-D90A-45C8-B0E7-531B3D055CC4}" state="hidden" showRuler="0">
      <selection activeCell="E19" sqref="E19"/>
      <pageMargins left="0.75" right="0.75" top="1" bottom="1" header="0.5" footer="0.5"/>
      <pageSetup paperSize="9" orientation="portrait" r:id="rId37"/>
      <headerFooter alignWithMargins="0"/>
    </customSheetView>
    <customSheetView guid="{4A4E10B3-98EA-434A-B904-9D953C49E914}" state="hidden" showRuler="0">
      <selection activeCell="E19" sqref="E19"/>
      <pageMargins left="0.75" right="0.75" top="1" bottom="1" header="0.5" footer="0.5"/>
      <pageSetup paperSize="9" orientation="portrait" r:id="rId38"/>
      <headerFooter alignWithMargins="0"/>
    </customSheetView>
    <customSheetView guid="{5FE79F59-D06C-47E9-A091-8A454305106D}" state="hidden" showRuler="0">
      <selection activeCell="E19" sqref="E19"/>
      <pageMargins left="0.75" right="0.75" top="1" bottom="1" header="0.5" footer="0.5"/>
      <pageSetup paperSize="9" orientation="portrait" r:id="rId39"/>
      <headerFooter alignWithMargins="0"/>
    </customSheetView>
    <customSheetView guid="{63677729-B220-4674-B8DA-E23D188A7DD0}" state="hidden">
      <selection activeCell="E19" sqref="E19"/>
      <pageMargins left="0.75" right="0.75" top="1" bottom="1" header="0.5" footer="0.5"/>
      <pageSetup paperSize="9" orientation="portrait" r:id="rId40"/>
      <headerFooter alignWithMargins="0"/>
    </customSheetView>
    <customSheetView guid="{DD783D5A-D326-44F8-82C1-529ADF80E68D}" state="hidden">
      <selection activeCell="E19" sqref="E19"/>
      <pageMargins left="0.75" right="0.75" top="1" bottom="1" header="0.5" footer="0.5"/>
      <pageSetup paperSize="9" orientation="portrait" r:id="rId41"/>
      <headerFooter alignWithMargins="0"/>
    </customSheetView>
    <customSheetView guid="{7DAD0CBB-837D-490E-8AD8-C7F6F6026BC2}" state="hidden">
      <selection activeCell="E19" sqref="E19"/>
      <pageMargins left="0.75" right="0.75" top="1" bottom="1" header="0.5" footer="0.5"/>
      <pageSetup paperSize="9" orientation="portrait" r:id="rId42"/>
      <headerFooter alignWithMargins="0"/>
    </customSheetView>
    <customSheetView guid="{9581BC83-4638-4839-B4A7-A6430282DE49}" state="hidden" showRuler="0">
      <selection activeCell="E19" sqref="E19"/>
      <pageMargins left="0.75" right="0.75" top="1" bottom="1" header="0.5" footer="0.5"/>
      <pageSetup paperSize="9" orientation="portrait" r:id="rId43"/>
      <headerFooter alignWithMargins="0"/>
    </customSheetView>
    <customSheetView guid="{96BFE75B-9E94-4DC9-803C-D5A288E717C0}" showPageBreaks="1" state="hidden">
      <selection activeCell="E19" sqref="E19"/>
      <pageMargins left="0.75" right="0.75" top="1" bottom="1" header="0.5" footer="0.5"/>
      <pageSetup paperSize="9" orientation="portrait" r:id="rId44"/>
      <headerFooter alignWithMargins="0"/>
    </customSheetView>
    <customSheetView guid="{4BCF288A-A595-4C42-82E7-535EDC2AC415}" state="hidden">
      <selection activeCell="E19" sqref="E19"/>
      <pageMargins left="0.75" right="0.75" top="1" bottom="1" header="0.5" footer="0.5"/>
      <pageSetup paperSize="0" orientation="portrait" horizontalDpi="0" verticalDpi="0" copies="0" r:id="rId45"/>
      <headerFooter alignWithMargins="0"/>
    </customSheetView>
    <customSheetView guid="{33A37079-C128-4ED3-AE01-CFA8F2347C5B}" state="hidden">
      <selection activeCell="E19" sqref="E19"/>
      <pageMargins left="0.75" right="0.75" top="1" bottom="1" header="0.5" footer="0.5"/>
      <pageSetup paperSize="9" orientation="portrait" r:id="rId46"/>
      <headerFooter alignWithMargins="0"/>
    </customSheetView>
    <customSheetView guid="{6C8D603E-9A1B-49F4-AEFE-06707C7BCD53}" state="hidden">
      <selection activeCell="E19" sqref="E19"/>
      <pageMargins left="0.75" right="0.75" top="1" bottom="1" header="0.5" footer="0.5"/>
      <pageSetup paperSize="0" orientation="portrait" horizontalDpi="0" verticalDpi="0" copies="0" r:id="rId47"/>
      <headerFooter alignWithMargins="0"/>
    </customSheetView>
    <customSheetView guid="{C5D960BD-C1A6-4228-A267-A87ADCF0AB55}" showPageBreaks="1" state="hidden">
      <selection activeCell="E19" sqref="E19"/>
      <pageMargins left="0.75" right="0.75" top="1" bottom="1" header="0.5" footer="0.5"/>
      <pageSetup paperSize="9" orientation="portrait" r:id="rId48"/>
      <headerFooter alignWithMargins="0"/>
    </customSheetView>
  </customSheetViews>
  <phoneticPr fontId="1" type="noConversion"/>
  <pageMargins left="0.75" right="0.75" top="1" bottom="1" header="0.5" footer="0.5"/>
  <pageSetup paperSize="9" orientation="portrait" r:id="rId4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D16" zoomScaleNormal="85" workbookViewId="0">
      <selection activeCell="N27" sqref="N27"/>
    </sheetView>
  </sheetViews>
  <sheetFormatPr defaultRowHeight="12.75" x14ac:dyDescent="0.2"/>
  <cols>
    <col min="1" max="1" width="4.5703125" customWidth="1"/>
    <col min="2" max="2" width="4.7109375" customWidth="1"/>
    <col min="3" max="3" width="37.28515625" customWidth="1"/>
    <col min="4" max="4" width="7" customWidth="1"/>
    <col min="5" max="5" width="8.5703125" customWidth="1"/>
    <col min="6" max="6" width="5.28515625" customWidth="1"/>
    <col min="7" max="7" width="6.28515625" customWidth="1"/>
    <col min="8" max="8" width="7" customWidth="1"/>
    <col min="9" max="9" width="6.85546875" customWidth="1"/>
    <col min="10" max="10" width="8.5703125" customWidth="1"/>
    <col min="11" max="11" width="8" customWidth="1"/>
    <col min="13" max="13" width="7.42578125" style="905" customWidth="1"/>
    <col min="15" max="15" width="13.42578125" customWidth="1"/>
    <col min="16" max="16" width="25.28515625" customWidth="1"/>
  </cols>
  <sheetData>
    <row r="1" spans="1:16" ht="29.65" customHeight="1" thickBot="1" x14ac:dyDescent="0.25">
      <c r="C1" s="464" t="s">
        <v>297</v>
      </c>
      <c r="K1" s="225"/>
    </row>
    <row r="2" spans="1:16" ht="51.75" thickBot="1" x14ac:dyDescent="0.25">
      <c r="A2" s="474" t="s">
        <v>242</v>
      </c>
      <c r="B2" s="225" t="s">
        <v>243</v>
      </c>
      <c r="C2" s="481" t="s">
        <v>244</v>
      </c>
      <c r="D2" s="225" t="s">
        <v>245</v>
      </c>
      <c r="E2" s="475" t="s">
        <v>246</v>
      </c>
      <c r="F2" s="770" t="s">
        <v>396</v>
      </c>
      <c r="G2" s="770" t="s">
        <v>397</v>
      </c>
      <c r="H2" s="770" t="s">
        <v>398</v>
      </c>
      <c r="I2" s="770" t="s">
        <v>399</v>
      </c>
      <c r="J2" s="225" t="s">
        <v>402</v>
      </c>
      <c r="K2" s="225" t="s">
        <v>247</v>
      </c>
      <c r="L2" s="478" t="s">
        <v>287</v>
      </c>
      <c r="M2" s="907" t="s">
        <v>298</v>
      </c>
      <c r="N2" s="477" t="s">
        <v>248</v>
      </c>
    </row>
    <row r="3" spans="1:16" s="241" customFormat="1" ht="15.75" x14ac:dyDescent="0.25">
      <c r="A3" s="472">
        <v>1</v>
      </c>
      <c r="B3" s="472">
        <v>201</v>
      </c>
      <c r="C3" s="484" t="str">
        <f>'201_1'!B8</f>
        <v>Андреєв Андрій Андрійович</v>
      </c>
      <c r="D3" s="347">
        <f>'201_1'!F8</f>
        <v>60</v>
      </c>
      <c r="E3" s="348">
        <f t="shared" ref="E3:E26" si="0">SUM(D3:D3)</f>
        <v>60</v>
      </c>
      <c r="F3" s="421">
        <f>'[1]201-202'!$C4</f>
        <v>14.4</v>
      </c>
      <c r="G3" s="422">
        <v>8</v>
      </c>
      <c r="H3" s="421">
        <v>6</v>
      </c>
      <c r="I3" s="421">
        <v>8</v>
      </c>
      <c r="J3" s="421">
        <v>1</v>
      </c>
      <c r="K3" s="348">
        <f>SUM(F3:J3)</f>
        <v>37.4</v>
      </c>
      <c r="L3" s="389">
        <f t="shared" ref="L3:L26" si="1">IF((E3+K3)&gt;100,100,E3+K3)</f>
        <v>97.4</v>
      </c>
      <c r="M3" s="255" t="str">
        <f t="shared" ref="M3:M26" si="2">VLOOKUP(L3,ESTC,2)</f>
        <v>A</v>
      </c>
      <c r="N3" s="473"/>
    </row>
    <row r="4" spans="1:16" ht="15.75" x14ac:dyDescent="0.25">
      <c r="A4" s="175">
        <v>2</v>
      </c>
      <c r="B4" s="175">
        <v>201</v>
      </c>
      <c r="C4" s="484" t="str">
        <f>'201_1'!B9</f>
        <v>Бикова Ольга Дмитрівна</v>
      </c>
      <c r="D4" s="347">
        <f>'201_1'!F9</f>
        <v>58.5</v>
      </c>
      <c r="E4" s="224">
        <f t="shared" si="0"/>
        <v>58.5</v>
      </c>
      <c r="F4" s="771">
        <v>15</v>
      </c>
      <c r="G4" s="179">
        <v>8</v>
      </c>
      <c r="H4" s="426">
        <v>8</v>
      </c>
      <c r="I4" s="426">
        <v>8</v>
      </c>
      <c r="J4" s="426">
        <v>2</v>
      </c>
      <c r="K4" s="350">
        <f>SUM(F4:J4)</f>
        <v>41</v>
      </c>
      <c r="L4" s="181">
        <f t="shared" si="1"/>
        <v>99.5</v>
      </c>
      <c r="M4" s="258" t="str">
        <f t="shared" si="2"/>
        <v>A</v>
      </c>
      <c r="N4" s="469"/>
      <c r="O4" s="241"/>
    </row>
    <row r="5" spans="1:16" s="241" customFormat="1" ht="15.75" x14ac:dyDescent="0.25">
      <c r="A5" s="346">
        <v>3</v>
      </c>
      <c r="B5" s="346">
        <v>201</v>
      </c>
      <c r="C5" s="484" t="str">
        <f>'201_1'!B10</f>
        <v>Бловицький Віктор Михайлович</v>
      </c>
      <c r="D5" s="347">
        <f>'201_1'!F10</f>
        <v>42.3</v>
      </c>
      <c r="E5" s="348">
        <f t="shared" si="0"/>
        <v>42.3</v>
      </c>
      <c r="F5" s="771">
        <f>'[1]201-202'!$C6</f>
        <v>9.3714285714285719</v>
      </c>
      <c r="G5" s="281">
        <v>8</v>
      </c>
      <c r="H5" s="426">
        <v>7</v>
      </c>
      <c r="I5" s="426">
        <v>8</v>
      </c>
      <c r="J5" s="426"/>
      <c r="K5" s="350">
        <f t="shared" ref="K5:K25" si="3">SUM(F5:J5)</f>
        <v>32.371428571428574</v>
      </c>
      <c r="L5" s="181">
        <f t="shared" si="1"/>
        <v>74.671428571428578</v>
      </c>
      <c r="M5" s="258" t="str">
        <f t="shared" si="2"/>
        <v>D</v>
      </c>
      <c r="N5" s="469"/>
    </row>
    <row r="6" spans="1:16" ht="15.75" x14ac:dyDescent="0.25">
      <c r="A6" s="175">
        <v>4</v>
      </c>
      <c r="B6" s="175">
        <v>201</v>
      </c>
      <c r="C6" s="484" t="str">
        <f>'201_1'!B11</f>
        <v>Бондаренко Анатолій Вікторович</v>
      </c>
      <c r="D6" s="347">
        <f>'201_1'!F11</f>
        <v>9.25</v>
      </c>
      <c r="E6" s="224">
        <f t="shared" si="0"/>
        <v>9.25</v>
      </c>
      <c r="F6" s="771">
        <f>'[1]201-202'!$C7</f>
        <v>7.6571428571428575</v>
      </c>
      <c r="G6" s="179"/>
      <c r="H6" s="426"/>
      <c r="I6" s="426"/>
      <c r="J6" s="426"/>
      <c r="K6" s="350">
        <f t="shared" si="3"/>
        <v>7.6571428571428575</v>
      </c>
      <c r="L6" s="181">
        <f t="shared" si="1"/>
        <v>16.907142857142858</v>
      </c>
      <c r="M6" s="258" t="str">
        <f t="shared" si="2"/>
        <v>F</v>
      </c>
      <c r="N6" s="469"/>
      <c r="O6" s="365"/>
    </row>
    <row r="7" spans="1:16" ht="15.75" x14ac:dyDescent="0.25">
      <c r="A7" s="175">
        <v>5</v>
      </c>
      <c r="B7" s="175">
        <v>201</v>
      </c>
      <c r="C7" s="484" t="str">
        <f>'201_1'!B12</f>
        <v>Вдовиченко Андрій Васильович</v>
      </c>
      <c r="D7" s="347">
        <f>'201_1'!F12</f>
        <v>44</v>
      </c>
      <c r="E7" s="224">
        <f t="shared" si="0"/>
        <v>44</v>
      </c>
      <c r="F7" s="771">
        <f>'[1]201-202'!$C8</f>
        <v>8.4571428571428573</v>
      </c>
      <c r="G7" s="179">
        <v>6</v>
      </c>
      <c r="H7" s="426">
        <v>6</v>
      </c>
      <c r="I7" s="426">
        <v>7</v>
      </c>
      <c r="J7" s="426"/>
      <c r="K7" s="350">
        <f t="shared" si="3"/>
        <v>27.457142857142856</v>
      </c>
      <c r="L7" s="181">
        <f t="shared" si="1"/>
        <v>71.457142857142856</v>
      </c>
      <c r="M7" s="258" t="str">
        <f t="shared" si="2"/>
        <v>D</v>
      </c>
      <c r="N7" s="469"/>
      <c r="O7" s="241" t="s">
        <v>403</v>
      </c>
      <c r="P7" t="s">
        <v>41</v>
      </c>
    </row>
    <row r="8" spans="1:16" ht="15.75" x14ac:dyDescent="0.25">
      <c r="A8" s="175">
        <v>6</v>
      </c>
      <c r="B8" s="175">
        <v>201</v>
      </c>
      <c r="C8" s="484" t="str">
        <f>'201_1'!B13</f>
        <v>Войчук Олександр Олександрович</v>
      </c>
      <c r="D8" s="347">
        <f>'201_1'!F13</f>
        <v>51.5</v>
      </c>
      <c r="E8" s="224">
        <f t="shared" si="0"/>
        <v>51.5</v>
      </c>
      <c r="F8" s="771">
        <f>'[1]201-202'!$C9</f>
        <v>7.7714285714285714</v>
      </c>
      <c r="G8" s="179">
        <v>6</v>
      </c>
      <c r="H8" s="426">
        <v>6</v>
      </c>
      <c r="I8" s="426">
        <v>8</v>
      </c>
      <c r="J8" s="426"/>
      <c r="K8" s="350">
        <f t="shared" si="3"/>
        <v>27.771428571428572</v>
      </c>
      <c r="L8" s="181">
        <f t="shared" si="1"/>
        <v>79.271428571428572</v>
      </c>
      <c r="M8" s="258" t="str">
        <f t="shared" si="2"/>
        <v>C</v>
      </c>
      <c r="N8" s="469"/>
      <c r="O8" s="365"/>
    </row>
    <row r="9" spans="1:16" ht="15.75" x14ac:dyDescent="0.25">
      <c r="A9" s="175">
        <v>7</v>
      </c>
      <c r="B9" s="175">
        <v>201</v>
      </c>
      <c r="C9" s="484" t="str">
        <f>'201_1'!B14</f>
        <v>Волченко Ян Олександрович</v>
      </c>
      <c r="D9" s="347">
        <f>'201_1'!F14</f>
        <v>41.5</v>
      </c>
      <c r="E9" s="224">
        <f t="shared" si="0"/>
        <v>41.5</v>
      </c>
      <c r="F9" s="771">
        <f>'[1]201-202'!$C10</f>
        <v>9.0285714285714285</v>
      </c>
      <c r="G9" s="179">
        <v>7</v>
      </c>
      <c r="H9" s="426">
        <v>6</v>
      </c>
      <c r="I9" s="426">
        <v>7</v>
      </c>
      <c r="J9" s="426"/>
      <c r="K9" s="350">
        <f t="shared" si="3"/>
        <v>29.028571428571428</v>
      </c>
      <c r="L9" s="181">
        <f t="shared" si="1"/>
        <v>70.528571428571425</v>
      </c>
      <c r="M9" s="258" t="str">
        <f t="shared" si="2"/>
        <v>D</v>
      </c>
      <c r="N9" s="469"/>
      <c r="O9" s="365" t="s">
        <v>403</v>
      </c>
      <c r="P9" t="s">
        <v>41</v>
      </c>
    </row>
    <row r="10" spans="1:16" ht="15.75" x14ac:dyDescent="0.25">
      <c r="A10" s="175">
        <v>8</v>
      </c>
      <c r="B10" s="175">
        <v>201</v>
      </c>
      <c r="C10" s="484" t="str">
        <f>'201_1'!B15</f>
        <v>Діденко Артем Вячеславович</v>
      </c>
      <c r="D10" s="347">
        <f>'201_1'!F15</f>
        <v>52.3</v>
      </c>
      <c r="E10" s="224">
        <f t="shared" si="0"/>
        <v>52.3</v>
      </c>
      <c r="F10" s="771">
        <f>'[1]201-202'!$C11</f>
        <v>13.6</v>
      </c>
      <c r="G10" s="179">
        <v>7</v>
      </c>
      <c r="H10" s="426">
        <v>7</v>
      </c>
      <c r="I10" s="426">
        <v>5</v>
      </c>
      <c r="J10" s="426"/>
      <c r="K10" s="350">
        <f t="shared" si="3"/>
        <v>32.6</v>
      </c>
      <c r="L10" s="181">
        <f t="shared" si="1"/>
        <v>84.9</v>
      </c>
      <c r="M10" s="258" t="str">
        <f t="shared" si="2"/>
        <v>B</v>
      </c>
      <c r="N10" s="469"/>
      <c r="O10" s="365"/>
    </row>
    <row r="11" spans="1:16" ht="15.75" x14ac:dyDescent="0.25">
      <c r="A11" s="175">
        <v>9</v>
      </c>
      <c r="B11" s="175">
        <v>201</v>
      </c>
      <c r="C11" s="484" t="str">
        <f>'201_1'!B16</f>
        <v>Дорошенко Юлія Олександрівна</v>
      </c>
      <c r="D11" s="347">
        <f>'201_1'!F16</f>
        <v>28.4</v>
      </c>
      <c r="E11" s="224">
        <f t="shared" si="0"/>
        <v>28.4</v>
      </c>
      <c r="F11" s="771">
        <f>'[1]201-202'!$C12</f>
        <v>13.942857142857143</v>
      </c>
      <c r="G11" s="179">
        <v>7</v>
      </c>
      <c r="H11" s="426">
        <v>6</v>
      </c>
      <c r="I11" s="426">
        <v>6</v>
      </c>
      <c r="J11" s="426"/>
      <c r="K11" s="350">
        <f t="shared" si="3"/>
        <v>32.942857142857143</v>
      </c>
      <c r="L11" s="181">
        <f t="shared" si="1"/>
        <v>61.342857142857142</v>
      </c>
      <c r="M11" s="258" t="str">
        <f t="shared" si="2"/>
        <v>E</v>
      </c>
      <c r="N11" s="469"/>
      <c r="O11" s="241" t="s">
        <v>404</v>
      </c>
      <c r="P11" t="s">
        <v>93</v>
      </c>
    </row>
    <row r="12" spans="1:16" ht="15.75" x14ac:dyDescent="0.25">
      <c r="A12" s="175">
        <v>10</v>
      </c>
      <c r="B12" s="175">
        <v>201</v>
      </c>
      <c r="C12" s="484" t="str">
        <f>'201_1'!B17</f>
        <v>Кіршов Євгеній Андрійович</v>
      </c>
      <c r="D12" s="347">
        <f>'201_1'!F17</f>
        <v>59</v>
      </c>
      <c r="E12" s="224">
        <f t="shared" si="0"/>
        <v>59</v>
      </c>
      <c r="F12" s="771">
        <f>'[1]201-202'!$C13</f>
        <v>14.514285714285714</v>
      </c>
      <c r="G12" s="179">
        <v>8</v>
      </c>
      <c r="H12" s="426">
        <v>8</v>
      </c>
      <c r="I12" s="426">
        <v>8</v>
      </c>
      <c r="J12" s="426">
        <v>2</v>
      </c>
      <c r="K12" s="350">
        <f t="shared" si="3"/>
        <v>40.514285714285712</v>
      </c>
      <c r="L12" s="181">
        <f t="shared" si="1"/>
        <v>99.514285714285705</v>
      </c>
      <c r="M12" s="258" t="str">
        <f t="shared" si="2"/>
        <v>A</v>
      </c>
      <c r="N12" s="469"/>
      <c r="O12" s="365"/>
    </row>
    <row r="13" spans="1:16" ht="15.75" x14ac:dyDescent="0.25">
      <c r="A13" s="175"/>
      <c r="B13" s="175">
        <v>201</v>
      </c>
      <c r="C13" s="484">
        <f>'201_1'!B18</f>
        <v>0</v>
      </c>
      <c r="D13" s="347">
        <f>'201_1'!F18</f>
        <v>4</v>
      </c>
      <c r="E13" s="224">
        <f t="shared" si="0"/>
        <v>4</v>
      </c>
      <c r="F13" s="179"/>
      <c r="G13" s="179"/>
      <c r="H13" s="426"/>
      <c r="I13" s="426"/>
      <c r="J13" s="426"/>
      <c r="K13" s="350">
        <f t="shared" si="3"/>
        <v>0</v>
      </c>
      <c r="L13" s="181">
        <f t="shared" si="1"/>
        <v>4</v>
      </c>
      <c r="M13" s="258" t="str">
        <f t="shared" si="2"/>
        <v>F</v>
      </c>
      <c r="N13" s="469"/>
      <c r="O13" s="241"/>
    </row>
    <row r="14" spans="1:16" ht="15.75" x14ac:dyDescent="0.25">
      <c r="A14" s="175">
        <v>11</v>
      </c>
      <c r="B14" s="175">
        <v>201</v>
      </c>
      <c r="C14" s="484" t="str">
        <f>'201_1'!B19</f>
        <v>Комарницький Костянтин Володимирович</v>
      </c>
      <c r="D14" s="347">
        <f>'201_1'!F19</f>
        <v>51.5</v>
      </c>
      <c r="E14" s="224">
        <f t="shared" si="0"/>
        <v>51.5</v>
      </c>
      <c r="F14" s="771">
        <f>'[1]201-202'!$C15</f>
        <v>8.3428571428571434</v>
      </c>
      <c r="G14" s="179"/>
      <c r="H14" s="426"/>
      <c r="I14" s="426"/>
      <c r="J14" s="426"/>
      <c r="K14" s="350">
        <f t="shared" si="3"/>
        <v>8.3428571428571434</v>
      </c>
      <c r="L14" s="181">
        <f t="shared" si="1"/>
        <v>59.842857142857142</v>
      </c>
      <c r="M14" s="258" t="str">
        <f t="shared" si="2"/>
        <v>FX</v>
      </c>
      <c r="N14" s="469"/>
      <c r="O14" s="914" t="s">
        <v>407</v>
      </c>
      <c r="P14" s="915" t="s">
        <v>408</v>
      </c>
    </row>
    <row r="15" spans="1:16" ht="15.75" x14ac:dyDescent="0.25">
      <c r="A15" s="175">
        <v>12</v>
      </c>
      <c r="B15" s="175">
        <v>201</v>
      </c>
      <c r="C15" s="484" t="str">
        <f>'201_1'!B20</f>
        <v>Лук’яненко Микола Олександрович</v>
      </c>
      <c r="D15" s="347">
        <f>'201_1'!F20</f>
        <v>1.5</v>
      </c>
      <c r="E15" s="224">
        <f t="shared" si="0"/>
        <v>1.5</v>
      </c>
      <c r="F15" s="771">
        <f>'[1]201-202'!$C16</f>
        <v>13.942857142857143</v>
      </c>
      <c r="G15" s="420"/>
      <c r="H15" s="421"/>
      <c r="I15" s="422"/>
      <c r="J15" s="422"/>
      <c r="K15" s="350">
        <f t="shared" si="3"/>
        <v>13.942857142857143</v>
      </c>
      <c r="L15" s="181">
        <f t="shared" si="1"/>
        <v>15.442857142857143</v>
      </c>
      <c r="M15" s="258" t="str">
        <f t="shared" si="2"/>
        <v>F</v>
      </c>
      <c r="N15" s="470"/>
      <c r="O15" s="241"/>
    </row>
    <row r="16" spans="1:16" ht="15.75" x14ac:dyDescent="0.25">
      <c r="A16" s="175">
        <v>13</v>
      </c>
      <c r="B16" s="175">
        <v>201</v>
      </c>
      <c r="C16" s="484" t="str">
        <f>'201_2'!B9</f>
        <v>Мазур Іван Миколайович</v>
      </c>
      <c r="D16" s="347">
        <f>'201_2'!F9</f>
        <v>42</v>
      </c>
      <c r="E16" s="224">
        <f t="shared" si="0"/>
        <v>42</v>
      </c>
      <c r="F16" s="771">
        <f>'[1]201-202'!$C17</f>
        <v>13.942857142857143</v>
      </c>
      <c r="G16" s="179">
        <v>7</v>
      </c>
      <c r="H16" s="179">
        <v>6</v>
      </c>
      <c r="I16" s="179">
        <v>8</v>
      </c>
      <c r="J16" s="179"/>
      <c r="K16" s="350">
        <f t="shared" si="3"/>
        <v>34.942857142857143</v>
      </c>
      <c r="L16" s="181">
        <f t="shared" si="1"/>
        <v>76.94285714285715</v>
      </c>
      <c r="M16" s="258" t="str">
        <f t="shared" si="2"/>
        <v>C</v>
      </c>
      <c r="N16" s="469"/>
      <c r="O16" s="241"/>
    </row>
    <row r="17" spans="1:17" ht="15.75" x14ac:dyDescent="0.25">
      <c r="A17" s="175">
        <v>14</v>
      </c>
      <c r="B17" s="175">
        <v>201</v>
      </c>
      <c r="C17" s="484" t="str">
        <f>'201_2'!B10</f>
        <v>Медведенко Олександр Петрович</v>
      </c>
      <c r="D17" s="347">
        <f>'201_2'!F10</f>
        <v>35</v>
      </c>
      <c r="E17" s="224">
        <f t="shared" si="0"/>
        <v>35</v>
      </c>
      <c r="F17" s="771">
        <f>'[1]201-202'!$C18</f>
        <v>9.1428571428571423</v>
      </c>
      <c r="G17" s="179">
        <v>6</v>
      </c>
      <c r="H17" s="179">
        <v>4</v>
      </c>
      <c r="I17" s="179">
        <v>7</v>
      </c>
      <c r="J17" s="179"/>
      <c r="K17" s="350">
        <f t="shared" si="3"/>
        <v>26.142857142857142</v>
      </c>
      <c r="L17" s="181">
        <f t="shared" si="1"/>
        <v>61.142857142857139</v>
      </c>
      <c r="M17" s="258" t="str">
        <f t="shared" si="2"/>
        <v>E</v>
      </c>
      <c r="N17" s="471"/>
      <c r="O17" s="241"/>
    </row>
    <row r="18" spans="1:17" ht="15.75" x14ac:dyDescent="0.25">
      <c r="A18" s="175">
        <v>15</v>
      </c>
      <c r="B18" s="175">
        <v>201</v>
      </c>
      <c r="C18" s="484" t="str">
        <f>'201_2'!B11</f>
        <v>Попель Марія Іванівна</v>
      </c>
      <c r="D18" s="347">
        <f>'201_2'!F11</f>
        <v>55</v>
      </c>
      <c r="E18" s="224">
        <f t="shared" si="0"/>
        <v>55</v>
      </c>
      <c r="F18" s="771">
        <f>'[1]201-202'!$C19</f>
        <v>14.971428571428572</v>
      </c>
      <c r="G18" s="179">
        <v>8</v>
      </c>
      <c r="H18" s="179">
        <v>8</v>
      </c>
      <c r="I18" s="179">
        <v>8</v>
      </c>
      <c r="J18" s="179">
        <v>1</v>
      </c>
      <c r="K18" s="350">
        <f t="shared" si="3"/>
        <v>39.971428571428575</v>
      </c>
      <c r="L18" s="181">
        <f t="shared" si="1"/>
        <v>94.971428571428575</v>
      </c>
      <c r="M18" s="258" t="str">
        <f t="shared" si="2"/>
        <v>A</v>
      </c>
      <c r="N18" s="469"/>
      <c r="O18" s="241"/>
    </row>
    <row r="19" spans="1:17" ht="15.75" x14ac:dyDescent="0.25">
      <c r="A19" s="175">
        <v>16</v>
      </c>
      <c r="B19" s="175">
        <v>201</v>
      </c>
      <c r="C19" s="688" t="str">
        <f>'201_2'!B12</f>
        <v>Рогач Олександр Олександрович</v>
      </c>
      <c r="D19" s="347">
        <f>'201_2'!F12</f>
        <v>0</v>
      </c>
      <c r="E19" s="224">
        <f t="shared" si="0"/>
        <v>0</v>
      </c>
      <c r="F19" s="771">
        <f>'[1]201-202'!$C20</f>
        <v>0</v>
      </c>
      <c r="G19" s="179"/>
      <c r="H19" s="179"/>
      <c r="I19" s="179"/>
      <c r="J19" s="179"/>
      <c r="K19" s="350">
        <f t="shared" si="3"/>
        <v>0</v>
      </c>
      <c r="L19" s="181">
        <f t="shared" si="1"/>
        <v>0</v>
      </c>
      <c r="M19" s="258" t="str">
        <f t="shared" si="2"/>
        <v>F</v>
      </c>
      <c r="N19" s="469"/>
      <c r="O19" s="241"/>
    </row>
    <row r="20" spans="1:17" ht="15.75" x14ac:dyDescent="0.25">
      <c r="A20" s="175">
        <v>17</v>
      </c>
      <c r="B20" s="175">
        <v>201</v>
      </c>
      <c r="C20" s="484" t="str">
        <f>'201_2'!B13</f>
        <v>Стецюра Ігор Сергійович</v>
      </c>
      <c r="D20" s="347">
        <f>'201_2'!F13</f>
        <v>49</v>
      </c>
      <c r="E20" s="224">
        <f t="shared" si="0"/>
        <v>49</v>
      </c>
      <c r="F20" s="771">
        <f>'[1]201-202'!$C21</f>
        <v>14.4</v>
      </c>
      <c r="G20" s="179">
        <v>8</v>
      </c>
      <c r="H20" s="179">
        <v>7</v>
      </c>
      <c r="I20" s="179">
        <v>6</v>
      </c>
      <c r="J20" s="179"/>
      <c r="K20" s="350">
        <f t="shared" si="3"/>
        <v>35.4</v>
      </c>
      <c r="L20" s="181">
        <f t="shared" si="1"/>
        <v>84.4</v>
      </c>
      <c r="M20" s="258" t="str">
        <f t="shared" si="2"/>
        <v>B</v>
      </c>
      <c r="N20" s="469"/>
      <c r="O20" s="241"/>
    </row>
    <row r="21" spans="1:17" ht="15.75" x14ac:dyDescent="0.25">
      <c r="A21" s="175">
        <v>18</v>
      </c>
      <c r="B21" s="175">
        <v>201</v>
      </c>
      <c r="C21" s="484" t="str">
        <f>'201_2'!B14</f>
        <v>Сторчак Андрій Олександрович</v>
      </c>
      <c r="D21" s="347">
        <f>'201_2'!F14</f>
        <v>46</v>
      </c>
      <c r="E21" s="224">
        <f t="shared" si="0"/>
        <v>46</v>
      </c>
      <c r="F21" s="771">
        <f>'[1]201-202'!$C22</f>
        <v>14.514285714285714</v>
      </c>
      <c r="G21" s="179">
        <v>8</v>
      </c>
      <c r="H21" s="179">
        <v>6</v>
      </c>
      <c r="I21" s="179">
        <v>4</v>
      </c>
      <c r="J21" s="179"/>
      <c r="K21" s="350">
        <f t="shared" si="3"/>
        <v>32.514285714285712</v>
      </c>
      <c r="L21" s="181">
        <f t="shared" si="1"/>
        <v>78.514285714285705</v>
      </c>
      <c r="M21" s="258" t="str">
        <f t="shared" si="2"/>
        <v>C</v>
      </c>
      <c r="N21" s="469"/>
      <c r="O21" s="241"/>
    </row>
    <row r="22" spans="1:17" ht="15.75" x14ac:dyDescent="0.25">
      <c r="A22" s="175">
        <v>19</v>
      </c>
      <c r="B22" s="175">
        <v>201</v>
      </c>
      <c r="C22" s="484" t="str">
        <f>'201_2'!B15</f>
        <v>Таранов Микита Олександрович</v>
      </c>
      <c r="D22" s="347">
        <f>'201_2'!F15</f>
        <v>48.5</v>
      </c>
      <c r="E22" s="224">
        <f t="shared" si="0"/>
        <v>48.5</v>
      </c>
      <c r="F22" s="771">
        <f>'[1]201-202'!$C23</f>
        <v>14.171428571428571</v>
      </c>
      <c r="G22" s="179">
        <v>7</v>
      </c>
      <c r="H22" s="179">
        <v>8</v>
      </c>
      <c r="I22" s="179">
        <v>8</v>
      </c>
      <c r="J22" s="179"/>
      <c r="K22" s="350">
        <f t="shared" si="3"/>
        <v>37.171428571428571</v>
      </c>
      <c r="L22" s="181">
        <f t="shared" si="1"/>
        <v>85.671428571428578</v>
      </c>
      <c r="M22" s="258" t="str">
        <f t="shared" si="2"/>
        <v>B</v>
      </c>
      <c r="N22" s="469"/>
      <c r="O22" s="241"/>
    </row>
    <row r="23" spans="1:17" s="241" customFormat="1" ht="15.75" x14ac:dyDescent="0.25">
      <c r="A23" s="175">
        <v>20</v>
      </c>
      <c r="B23" s="346">
        <v>201</v>
      </c>
      <c r="C23" s="484" t="str">
        <f>'201_2'!B16</f>
        <v>Тіганов Олег Сергійович</v>
      </c>
      <c r="D23" s="347">
        <f>'201_2'!F16</f>
        <v>41</v>
      </c>
      <c r="E23" s="348">
        <f t="shared" si="0"/>
        <v>41</v>
      </c>
      <c r="F23" s="771">
        <f>'[1]201-202'!$C24</f>
        <v>12.571428571428571</v>
      </c>
      <c r="G23" s="281">
        <v>7</v>
      </c>
      <c r="H23" s="281">
        <v>6</v>
      </c>
      <c r="I23" s="281">
        <v>8</v>
      </c>
      <c r="J23" s="281"/>
      <c r="K23" s="350">
        <f t="shared" si="3"/>
        <v>33.571428571428569</v>
      </c>
      <c r="L23" s="181">
        <f t="shared" si="1"/>
        <v>74.571428571428569</v>
      </c>
      <c r="M23" s="258" t="str">
        <f t="shared" si="2"/>
        <v>D</v>
      </c>
      <c r="N23" s="469"/>
    </row>
    <row r="24" spans="1:17" s="241" customFormat="1" ht="15.75" x14ac:dyDescent="0.25">
      <c r="A24" s="175">
        <v>21</v>
      </c>
      <c r="B24" s="346">
        <v>201</v>
      </c>
      <c r="C24" s="484" t="str">
        <f>'201_2'!B17</f>
        <v>Хмельницький Роман Сергійович</v>
      </c>
      <c r="D24" s="347">
        <f>'201_2'!F17</f>
        <v>4.5</v>
      </c>
      <c r="E24" s="348">
        <f t="shared" si="0"/>
        <v>4.5</v>
      </c>
      <c r="F24" s="771">
        <f>'[1]201-202'!$C25</f>
        <v>0</v>
      </c>
      <c r="G24" s="281"/>
      <c r="H24" s="281"/>
      <c r="I24" s="281"/>
      <c r="J24" s="281"/>
      <c r="K24" s="350">
        <f t="shared" si="3"/>
        <v>0</v>
      </c>
      <c r="L24" s="181">
        <f t="shared" si="1"/>
        <v>4.5</v>
      </c>
      <c r="M24" s="258" t="str">
        <f t="shared" si="2"/>
        <v>F</v>
      </c>
      <c r="N24" s="469"/>
    </row>
    <row r="25" spans="1:17" ht="15.75" x14ac:dyDescent="0.25">
      <c r="A25" s="175">
        <v>22</v>
      </c>
      <c r="B25" s="175">
        <v>201</v>
      </c>
      <c r="C25" s="484" t="str">
        <f>'201_2'!B18</f>
        <v>Черновол Антон Юрійович</v>
      </c>
      <c r="D25" s="347">
        <f>'201_2'!F18</f>
        <v>48.5</v>
      </c>
      <c r="E25" s="224">
        <f t="shared" si="0"/>
        <v>48.5</v>
      </c>
      <c r="F25" s="771">
        <f>'[1]201-202'!$C26</f>
        <v>14.171428571428571</v>
      </c>
      <c r="G25" s="179">
        <v>6</v>
      </c>
      <c r="H25" s="179">
        <v>7</v>
      </c>
      <c r="I25" s="179">
        <v>8</v>
      </c>
      <c r="J25" s="179"/>
      <c r="K25" s="350">
        <f t="shared" si="3"/>
        <v>35.171428571428571</v>
      </c>
      <c r="L25" s="181">
        <f t="shared" si="1"/>
        <v>83.671428571428578</v>
      </c>
      <c r="M25" s="258" t="str">
        <f t="shared" si="2"/>
        <v>B</v>
      </c>
      <c r="N25" s="469"/>
    </row>
    <row r="26" spans="1:17" ht="16.5" thickBot="1" x14ac:dyDescent="0.3">
      <c r="A26" s="175">
        <v>23</v>
      </c>
      <c r="B26" s="177">
        <v>201</v>
      </c>
      <c r="C26" s="484" t="str">
        <f>'201_2'!B19</f>
        <v>Кличко Валерія Вадимівна</v>
      </c>
      <c r="D26" s="347">
        <f>'201_2'!F19</f>
        <v>45</v>
      </c>
      <c r="E26" s="224">
        <f t="shared" si="0"/>
        <v>45</v>
      </c>
      <c r="F26" s="772">
        <f>'[1]201-202'!$C$14</f>
        <v>4.6857142857142859</v>
      </c>
      <c r="G26" s="180"/>
      <c r="H26" s="180">
        <v>5</v>
      </c>
      <c r="I26" s="180">
        <v>5</v>
      </c>
      <c r="J26" s="180"/>
      <c r="K26" s="773">
        <f>SUM(F26:I26)</f>
        <v>14.685714285714287</v>
      </c>
      <c r="L26" s="479">
        <f t="shared" si="1"/>
        <v>59.685714285714283</v>
      </c>
      <c r="M26" s="260" t="str">
        <f t="shared" si="2"/>
        <v>FX</v>
      </c>
      <c r="N26" s="480" t="s">
        <v>409</v>
      </c>
    </row>
    <row r="27" spans="1:17" ht="51.75" thickBot="1" x14ac:dyDescent="0.25">
      <c r="A27" s="474" t="s">
        <v>242</v>
      </c>
      <c r="B27" s="225" t="s">
        <v>243</v>
      </c>
      <c r="C27" s="481" t="s">
        <v>244</v>
      </c>
      <c r="D27" s="225" t="s">
        <v>245</v>
      </c>
      <c r="E27" s="475" t="s">
        <v>246</v>
      </c>
      <c r="F27" s="476"/>
      <c r="G27" s="476"/>
      <c r="H27" s="476"/>
      <c r="I27" s="476"/>
      <c r="J27" s="476"/>
      <c r="K27" s="225" t="s">
        <v>247</v>
      </c>
      <c r="L27" s="478" t="s">
        <v>287</v>
      </c>
      <c r="M27" s="907" t="s">
        <v>298</v>
      </c>
      <c r="N27" s="477" t="s">
        <v>248</v>
      </c>
    </row>
    <row r="28" spans="1:17" ht="15.75" x14ac:dyDescent="0.25">
      <c r="A28" s="175">
        <v>1</v>
      </c>
      <c r="B28" s="178">
        <v>202</v>
      </c>
      <c r="C28" s="223" t="str">
        <f>'202_1'!B8</f>
        <v>Артьомов Геннадій Сергійович</v>
      </c>
      <c r="D28" s="223">
        <f>'202_1'!F8</f>
        <v>60</v>
      </c>
      <c r="E28" s="224">
        <f t="shared" ref="E28:E52" si="4">SUM(D28:D28)</f>
        <v>60</v>
      </c>
      <c r="F28" s="774">
        <f>'[1]201-202'!$C28</f>
        <v>14.514285714285714</v>
      </c>
      <c r="G28" s="277">
        <v>8</v>
      </c>
      <c r="H28" s="465">
        <v>8</v>
      </c>
      <c r="I28" s="277">
        <v>8</v>
      </c>
      <c r="J28" s="906">
        <v>1</v>
      </c>
      <c r="K28" s="466">
        <f>SUM(F28:J28)</f>
        <v>39.514285714285712</v>
      </c>
      <c r="L28" s="181">
        <f t="shared" ref="L28:L52" si="5">IF((E28+K28)&gt;100,100,E28+K28)</f>
        <v>99.514285714285705</v>
      </c>
      <c r="M28" s="258" t="str">
        <f t="shared" ref="M28:M52" si="6">VLOOKUP(L28,ESTC,2)</f>
        <v>A</v>
      </c>
      <c r="N28" s="364"/>
      <c r="O28" s="241"/>
      <c r="P28" s="241"/>
      <c r="Q28" s="241"/>
    </row>
    <row r="29" spans="1:17" ht="15.75" x14ac:dyDescent="0.25">
      <c r="A29" s="175">
        <v>2</v>
      </c>
      <c r="B29" s="175">
        <v>202</v>
      </c>
      <c r="C29" s="223" t="str">
        <f>'202_1'!B9</f>
        <v>Бессарабов Євгеній Олександрович</v>
      </c>
      <c r="D29" s="223">
        <f>'202_1'!F9</f>
        <v>30</v>
      </c>
      <c r="E29" s="224">
        <f t="shared" si="4"/>
        <v>30</v>
      </c>
      <c r="F29" s="775">
        <f>'[1]201-202'!$C29</f>
        <v>10.4</v>
      </c>
      <c r="G29" s="279">
        <v>7</v>
      </c>
      <c r="H29" s="467">
        <v>5</v>
      </c>
      <c r="I29" s="279">
        <v>8</v>
      </c>
      <c r="J29" s="279"/>
      <c r="K29" s="333">
        <f>SUM(F29:J29)</f>
        <v>30.4</v>
      </c>
      <c r="L29" s="181">
        <f t="shared" si="5"/>
        <v>60.4</v>
      </c>
      <c r="M29" s="258" t="str">
        <f t="shared" si="6"/>
        <v>E</v>
      </c>
      <c r="N29" s="349"/>
      <c r="O29" s="241" t="s">
        <v>406</v>
      </c>
      <c r="P29" s="241"/>
      <c r="Q29" s="241"/>
    </row>
    <row r="30" spans="1:17" ht="15.75" x14ac:dyDescent="0.25">
      <c r="A30" s="175">
        <v>3</v>
      </c>
      <c r="B30" s="175">
        <v>202</v>
      </c>
      <c r="C30" s="223" t="str">
        <f>'202_1'!B10</f>
        <v>Вернигора Лілія Вікторівна</v>
      </c>
      <c r="D30" s="223">
        <f>'202_1'!F10</f>
        <v>43</v>
      </c>
      <c r="E30" s="224">
        <f t="shared" si="4"/>
        <v>43</v>
      </c>
      <c r="F30" s="775">
        <f>'[1]201-202'!$C30</f>
        <v>14.285714285714286</v>
      </c>
      <c r="G30" s="279">
        <v>8</v>
      </c>
      <c r="H30" s="467">
        <v>7</v>
      </c>
      <c r="I30" s="279">
        <v>8</v>
      </c>
      <c r="J30" s="279"/>
      <c r="K30" s="333">
        <f t="shared" ref="K30:K49" si="7">SUM(F30:J30)</f>
        <v>37.285714285714285</v>
      </c>
      <c r="L30" s="181">
        <f t="shared" si="5"/>
        <v>80.285714285714278</v>
      </c>
      <c r="M30" s="258" t="str">
        <f t="shared" si="6"/>
        <v>C</v>
      </c>
      <c r="N30" s="349"/>
      <c r="O30" s="241"/>
      <c r="P30" s="241"/>
      <c r="Q30" s="241"/>
    </row>
    <row r="31" spans="1:17" ht="15.75" x14ac:dyDescent="0.25">
      <c r="A31" s="175">
        <v>4</v>
      </c>
      <c r="B31" s="175">
        <v>202</v>
      </c>
      <c r="C31" s="689" t="str">
        <f>'202_1'!B11</f>
        <v>Вискребенець Антон Дмитрович</v>
      </c>
      <c r="D31" s="223">
        <f>'202_1'!F11</f>
        <v>0</v>
      </c>
      <c r="E31" s="224">
        <f t="shared" si="4"/>
        <v>0</v>
      </c>
      <c r="F31" s="775">
        <f>'[1]201-202'!$C31</f>
        <v>0</v>
      </c>
      <c r="G31" s="279"/>
      <c r="H31" s="467"/>
      <c r="I31" s="279"/>
      <c r="J31" s="279"/>
      <c r="K31" s="333">
        <f t="shared" si="7"/>
        <v>0</v>
      </c>
      <c r="L31" s="181">
        <f t="shared" si="5"/>
        <v>0</v>
      </c>
      <c r="M31" s="258" t="str">
        <f t="shared" si="6"/>
        <v>F</v>
      </c>
      <c r="N31" s="349"/>
      <c r="O31" s="241"/>
      <c r="P31" s="241"/>
      <c r="Q31" s="241"/>
    </row>
    <row r="32" spans="1:17" ht="15.75" x14ac:dyDescent="0.25">
      <c r="A32" s="175">
        <v>5</v>
      </c>
      <c r="B32" s="175">
        <v>202</v>
      </c>
      <c r="C32" s="689" t="str">
        <f>'202_1'!B12</f>
        <v>Вязніков Дмитро Сергійович</v>
      </c>
      <c r="D32" s="223">
        <f>'202_1'!F12</f>
        <v>0</v>
      </c>
      <c r="E32" s="224">
        <f t="shared" si="4"/>
        <v>0</v>
      </c>
      <c r="F32" s="775">
        <f>'[1]201-202'!$C32</f>
        <v>0</v>
      </c>
      <c r="G32" s="279"/>
      <c r="H32" s="467"/>
      <c r="I32" s="279"/>
      <c r="J32" s="279"/>
      <c r="K32" s="333">
        <f t="shared" si="7"/>
        <v>0</v>
      </c>
      <c r="L32" s="181">
        <f t="shared" si="5"/>
        <v>0</v>
      </c>
      <c r="M32" s="258" t="str">
        <f t="shared" si="6"/>
        <v>F</v>
      </c>
      <c r="N32" s="349"/>
      <c r="O32" s="365"/>
      <c r="P32" s="241"/>
      <c r="Q32" s="241"/>
    </row>
    <row r="33" spans="1:17" ht="15.75" x14ac:dyDescent="0.25">
      <c r="A33" s="175">
        <v>6</v>
      </c>
      <c r="B33" s="175">
        <v>202</v>
      </c>
      <c r="C33" s="223" t="str">
        <f>'202_1'!B13</f>
        <v>Годунов Роман Романович</v>
      </c>
      <c r="D33" s="223">
        <f>'202_1'!F13</f>
        <v>58</v>
      </c>
      <c r="E33" s="224">
        <f t="shared" si="4"/>
        <v>58</v>
      </c>
      <c r="F33" s="775">
        <f>'[1]201-202'!$C33</f>
        <v>14.057142857142857</v>
      </c>
      <c r="G33" s="279">
        <v>8</v>
      </c>
      <c r="H33" s="467">
        <v>7</v>
      </c>
      <c r="I33" s="279">
        <v>8</v>
      </c>
      <c r="J33" s="279">
        <v>1</v>
      </c>
      <c r="K33" s="333">
        <f t="shared" si="7"/>
        <v>38.057142857142857</v>
      </c>
      <c r="L33" s="181">
        <f t="shared" si="5"/>
        <v>96.05714285714285</v>
      </c>
      <c r="M33" s="258" t="str">
        <f t="shared" si="6"/>
        <v>A</v>
      </c>
      <c r="N33" s="349"/>
      <c r="O33" s="241"/>
      <c r="P33" s="241"/>
      <c r="Q33" s="241"/>
    </row>
    <row r="34" spans="1:17" ht="15.75" x14ac:dyDescent="0.25">
      <c r="A34" s="175">
        <v>7</v>
      </c>
      <c r="B34" s="175">
        <v>202</v>
      </c>
      <c r="C34" s="223" t="str">
        <f>'202_1'!B14</f>
        <v>Дорошенко Олександр Олександрович</v>
      </c>
      <c r="D34" s="223">
        <f>'202_1'!F14</f>
        <v>39</v>
      </c>
      <c r="E34" s="224">
        <f t="shared" si="4"/>
        <v>39</v>
      </c>
      <c r="F34" s="775">
        <f>'[1]201-202'!$C34</f>
        <v>13.428571428571429</v>
      </c>
      <c r="G34" s="279">
        <v>8</v>
      </c>
      <c r="H34" s="467">
        <v>8</v>
      </c>
      <c r="I34" s="279">
        <v>7</v>
      </c>
      <c r="J34" s="279"/>
      <c r="K34" s="333">
        <f t="shared" si="7"/>
        <v>36.428571428571431</v>
      </c>
      <c r="L34" s="181">
        <f t="shared" si="5"/>
        <v>75.428571428571431</v>
      </c>
      <c r="M34" s="258" t="str">
        <f t="shared" si="6"/>
        <v>C</v>
      </c>
      <c r="N34" s="908"/>
      <c r="O34" s="241"/>
      <c r="P34" s="241"/>
      <c r="Q34" s="241"/>
    </row>
    <row r="35" spans="1:17" ht="15.75" x14ac:dyDescent="0.25">
      <c r="A35" s="175">
        <v>8</v>
      </c>
      <c r="B35" s="175">
        <v>202</v>
      </c>
      <c r="C35" s="223" t="str">
        <f>'202_1'!B15</f>
        <v>Кисельов Віктор Сергійович</v>
      </c>
      <c r="D35" s="223">
        <f>'202_1'!F15</f>
        <v>38.5</v>
      </c>
      <c r="E35" s="224">
        <f t="shared" si="4"/>
        <v>38.5</v>
      </c>
      <c r="F35" s="775">
        <f>'[1]201-202'!$C35</f>
        <v>13.314285714285715</v>
      </c>
      <c r="G35" s="279">
        <v>7</v>
      </c>
      <c r="H35" s="467">
        <v>6</v>
      </c>
      <c r="I35" s="279">
        <v>8</v>
      </c>
      <c r="J35" s="279"/>
      <c r="K35" s="333">
        <f t="shared" si="7"/>
        <v>34.314285714285717</v>
      </c>
      <c r="L35" s="181">
        <f t="shared" si="5"/>
        <v>72.814285714285717</v>
      </c>
      <c r="M35" s="258" t="str">
        <f t="shared" si="6"/>
        <v>D</v>
      </c>
      <c r="N35" s="349"/>
      <c r="O35" s="365"/>
      <c r="P35" s="241"/>
      <c r="Q35" s="241"/>
    </row>
    <row r="36" spans="1:17" ht="15.75" x14ac:dyDescent="0.25">
      <c r="A36" s="175">
        <v>9</v>
      </c>
      <c r="B36" s="175">
        <v>202</v>
      </c>
      <c r="C36" s="223" t="str">
        <f>'202_1'!B16</f>
        <v>Король Олександр Андрійович</v>
      </c>
      <c r="D36" s="223">
        <f>'202_1'!F16</f>
        <v>50.5</v>
      </c>
      <c r="E36" s="224">
        <f t="shared" si="4"/>
        <v>50.5</v>
      </c>
      <c r="F36" s="775">
        <f>'[1]201-202'!$C36</f>
        <v>14.171428571428571</v>
      </c>
      <c r="G36" s="279"/>
      <c r="H36" s="467"/>
      <c r="I36" s="279"/>
      <c r="J36" s="279">
        <v>1</v>
      </c>
      <c r="K36" s="333">
        <f t="shared" si="7"/>
        <v>15.171428571428571</v>
      </c>
      <c r="L36" s="181">
        <f t="shared" si="5"/>
        <v>65.671428571428578</v>
      </c>
      <c r="M36" s="258" t="str">
        <f t="shared" si="6"/>
        <v>E</v>
      </c>
      <c r="N36" s="349"/>
      <c r="O36" s="241"/>
      <c r="P36" s="241"/>
      <c r="Q36" s="241"/>
    </row>
    <row r="37" spans="1:17" ht="15.75" x14ac:dyDescent="0.25">
      <c r="A37" s="175">
        <v>10</v>
      </c>
      <c r="B37" s="175">
        <v>202</v>
      </c>
      <c r="C37" s="223" t="str">
        <f>'202_1'!B17</f>
        <v>Крекота Дмитро Юрійович</v>
      </c>
      <c r="D37" s="223">
        <f>'202_1'!F17</f>
        <v>59</v>
      </c>
      <c r="E37" s="224">
        <f t="shared" si="4"/>
        <v>59</v>
      </c>
      <c r="F37" s="775">
        <f>'[1]201-202'!$C37</f>
        <v>13.6</v>
      </c>
      <c r="G37" s="279">
        <v>7</v>
      </c>
      <c r="H37" s="467">
        <v>7</v>
      </c>
      <c r="I37" s="279">
        <v>8</v>
      </c>
      <c r="J37" s="279"/>
      <c r="K37" s="333">
        <f t="shared" si="7"/>
        <v>35.6</v>
      </c>
      <c r="L37" s="181">
        <f t="shared" si="5"/>
        <v>94.6</v>
      </c>
      <c r="M37" s="258" t="str">
        <f t="shared" si="6"/>
        <v>A</v>
      </c>
      <c r="N37" s="349"/>
      <c r="O37" s="241"/>
      <c r="P37" s="241"/>
      <c r="Q37" s="241"/>
    </row>
    <row r="38" spans="1:17" ht="15.75" x14ac:dyDescent="0.25">
      <c r="A38" s="175">
        <v>11</v>
      </c>
      <c r="B38" s="175">
        <v>202</v>
      </c>
      <c r="C38" s="223" t="str">
        <f>'202_1'!B18</f>
        <v>Кубишкін Віталій Юрійович</v>
      </c>
      <c r="D38" s="223">
        <f>'202_1'!F18</f>
        <v>0</v>
      </c>
      <c r="E38" s="224">
        <f t="shared" si="4"/>
        <v>0</v>
      </c>
      <c r="F38" s="775">
        <f>'[1]201-202'!$C38</f>
        <v>14.057142857142857</v>
      </c>
      <c r="G38" s="279"/>
      <c r="H38" s="467"/>
      <c r="I38" s="279"/>
      <c r="J38" s="279"/>
      <c r="K38" s="333">
        <f t="shared" si="7"/>
        <v>14.057142857142857</v>
      </c>
      <c r="L38" s="181">
        <f t="shared" si="5"/>
        <v>14.057142857142857</v>
      </c>
      <c r="M38" s="258" t="str">
        <f t="shared" si="6"/>
        <v>F</v>
      </c>
      <c r="N38" s="349"/>
      <c r="O38" s="365"/>
      <c r="P38" s="241"/>
      <c r="Q38" s="241"/>
    </row>
    <row r="39" spans="1:17" ht="15.75" x14ac:dyDescent="0.25">
      <c r="A39" s="175">
        <v>12</v>
      </c>
      <c r="B39" s="175">
        <v>202</v>
      </c>
      <c r="C39" s="223" t="str">
        <f>'202_2'!B8</f>
        <v>Кріль Олег Олександрович</v>
      </c>
      <c r="D39" s="223">
        <f>'202_2'!F8</f>
        <v>60</v>
      </c>
      <c r="E39" s="224">
        <f t="shared" si="4"/>
        <v>60</v>
      </c>
      <c r="F39" s="775">
        <v>14</v>
      </c>
      <c r="G39" s="279">
        <v>8</v>
      </c>
      <c r="H39" s="467">
        <v>8</v>
      </c>
      <c r="I39" s="279">
        <v>8</v>
      </c>
      <c r="J39" s="279">
        <v>2</v>
      </c>
      <c r="K39" s="333">
        <f t="shared" si="7"/>
        <v>40</v>
      </c>
      <c r="L39" s="181">
        <f t="shared" si="5"/>
        <v>100</v>
      </c>
      <c r="M39" s="258" t="str">
        <f t="shared" si="6"/>
        <v>A</v>
      </c>
      <c r="N39" s="908"/>
      <c r="O39" s="365"/>
      <c r="P39" s="241"/>
      <c r="Q39" s="241"/>
    </row>
    <row r="40" spans="1:17" ht="15.75" x14ac:dyDescent="0.25">
      <c r="A40" s="175">
        <v>13</v>
      </c>
      <c r="B40" s="175">
        <v>202</v>
      </c>
      <c r="C40" s="223" t="str">
        <f>'202_2'!B9</f>
        <v>Лихачов Олексій Сергійович</v>
      </c>
      <c r="D40" s="223">
        <f>'202_2'!F9</f>
        <v>0</v>
      </c>
      <c r="E40" s="224">
        <f t="shared" si="4"/>
        <v>0</v>
      </c>
      <c r="F40" s="775">
        <f>'[1]201-202'!$C40</f>
        <v>0</v>
      </c>
      <c r="G40" s="279"/>
      <c r="H40" s="467"/>
      <c r="I40" s="279"/>
      <c r="J40" s="279"/>
      <c r="K40" s="333">
        <f t="shared" si="7"/>
        <v>0</v>
      </c>
      <c r="L40" s="181">
        <f t="shared" si="5"/>
        <v>0</v>
      </c>
      <c r="M40" s="258" t="str">
        <f t="shared" si="6"/>
        <v>F</v>
      </c>
      <c r="N40" s="349"/>
      <c r="O40" s="468"/>
      <c r="P40" s="241"/>
      <c r="Q40" s="241"/>
    </row>
    <row r="41" spans="1:17" ht="15.75" x14ac:dyDescent="0.25">
      <c r="A41" s="175">
        <v>14</v>
      </c>
      <c r="B41" s="175">
        <v>202</v>
      </c>
      <c r="C41" s="223" t="str">
        <f>'202_2'!B10</f>
        <v>Малий Олег Семенович</v>
      </c>
      <c r="D41" s="223">
        <f>'202_2'!F10</f>
        <v>31</v>
      </c>
      <c r="E41" s="286">
        <f t="shared" si="4"/>
        <v>31</v>
      </c>
      <c r="F41" s="775">
        <f>'[1]201-202'!$C41</f>
        <v>13.6</v>
      </c>
      <c r="G41" s="279">
        <v>5</v>
      </c>
      <c r="H41" s="467">
        <v>5</v>
      </c>
      <c r="I41" s="279">
        <v>7</v>
      </c>
      <c r="J41" s="279"/>
      <c r="K41" s="333">
        <f t="shared" si="7"/>
        <v>30.6</v>
      </c>
      <c r="L41" s="181">
        <f t="shared" si="5"/>
        <v>61.6</v>
      </c>
      <c r="M41" s="258" t="str">
        <f t="shared" si="6"/>
        <v>E</v>
      </c>
      <c r="N41" s="349"/>
      <c r="O41" s="241"/>
      <c r="P41" s="241"/>
      <c r="Q41" s="241"/>
    </row>
    <row r="42" spans="1:17" ht="15.75" x14ac:dyDescent="0.25">
      <c r="A42" s="175">
        <v>15</v>
      </c>
      <c r="B42" s="175">
        <v>202</v>
      </c>
      <c r="C42" s="223" t="str">
        <f>'202_2'!B11</f>
        <v>Нестеренко Олег Валентинович</v>
      </c>
      <c r="D42" s="223">
        <f>'202_2'!F11</f>
        <v>54</v>
      </c>
      <c r="E42" s="286">
        <f t="shared" si="4"/>
        <v>54</v>
      </c>
      <c r="F42" s="775">
        <f>'[1]201-202'!$C42</f>
        <v>11.542857142857143</v>
      </c>
      <c r="G42" s="279">
        <v>4</v>
      </c>
      <c r="H42" s="467">
        <v>0</v>
      </c>
      <c r="I42" s="279">
        <v>6</v>
      </c>
      <c r="J42" s="279"/>
      <c r="K42" s="333">
        <f t="shared" si="7"/>
        <v>21.542857142857144</v>
      </c>
      <c r="L42" s="335">
        <f t="shared" si="5"/>
        <v>75.542857142857144</v>
      </c>
      <c r="M42" s="258" t="str">
        <f t="shared" si="6"/>
        <v>C</v>
      </c>
      <c r="N42" s="349"/>
      <c r="O42" s="241" t="s">
        <v>406</v>
      </c>
      <c r="P42" s="241"/>
      <c r="Q42" s="241"/>
    </row>
    <row r="43" spans="1:17" ht="15.75" x14ac:dyDescent="0.25">
      <c r="A43" s="175">
        <v>16</v>
      </c>
      <c r="B43" s="175">
        <v>202</v>
      </c>
      <c r="C43" s="223" t="str">
        <f>'202_2'!B12</f>
        <v>Поліщук Олексій Васильович</v>
      </c>
      <c r="D43" s="223">
        <f>'202_2'!F12</f>
        <v>53</v>
      </c>
      <c r="E43" s="286">
        <f t="shared" si="4"/>
        <v>53</v>
      </c>
      <c r="F43" s="775">
        <f>'[1]201-202'!$C43</f>
        <v>14.342857142857143</v>
      </c>
      <c r="G43" s="279">
        <v>8</v>
      </c>
      <c r="H43" s="467">
        <v>8</v>
      </c>
      <c r="I43" s="279">
        <v>8</v>
      </c>
      <c r="J43" s="279"/>
      <c r="K43" s="333">
        <f t="shared" si="7"/>
        <v>38.342857142857142</v>
      </c>
      <c r="L43" s="181">
        <f t="shared" si="5"/>
        <v>91.342857142857142</v>
      </c>
      <c r="M43" s="258" t="str">
        <f t="shared" si="6"/>
        <v>A</v>
      </c>
      <c r="N43" s="349"/>
      <c r="O43" s="241"/>
      <c r="P43" s="241"/>
      <c r="Q43" s="241"/>
    </row>
    <row r="44" spans="1:17" ht="15.75" x14ac:dyDescent="0.25">
      <c r="A44" s="175">
        <v>17</v>
      </c>
      <c r="B44" s="175">
        <v>202</v>
      </c>
      <c r="C44" s="223" t="str">
        <f>'202_2'!B13</f>
        <v>Проценко Владислав Костянтинович</v>
      </c>
      <c r="D44" s="223">
        <f>'202_2'!F13</f>
        <v>35</v>
      </c>
      <c r="E44" s="286">
        <f t="shared" si="4"/>
        <v>35</v>
      </c>
      <c r="F44" s="775">
        <v>8</v>
      </c>
      <c r="G44" s="279">
        <v>6</v>
      </c>
      <c r="H44" s="467">
        <v>6</v>
      </c>
      <c r="I44" s="279">
        <v>5</v>
      </c>
      <c r="J44" s="279"/>
      <c r="K44" s="333">
        <f t="shared" si="7"/>
        <v>25</v>
      </c>
      <c r="L44" s="181">
        <f t="shared" si="5"/>
        <v>60</v>
      </c>
      <c r="M44" s="258" t="str">
        <f t="shared" si="6"/>
        <v>E</v>
      </c>
      <c r="N44" s="908"/>
      <c r="O44" s="241"/>
      <c r="P44" s="241"/>
      <c r="Q44" s="241"/>
    </row>
    <row r="45" spans="1:17" s="241" customFormat="1" ht="15.75" x14ac:dyDescent="0.25">
      <c r="A45" s="175">
        <v>18</v>
      </c>
      <c r="B45" s="346">
        <v>202</v>
      </c>
      <c r="C45" s="223" t="str">
        <f>'202_2'!B14</f>
        <v>Танасієнко Ганна Миколаївна</v>
      </c>
      <c r="D45" s="347">
        <f>'202_2'!F14</f>
        <v>60</v>
      </c>
      <c r="E45" s="389">
        <f t="shared" si="4"/>
        <v>60</v>
      </c>
      <c r="F45" s="775">
        <f>'[1]201-202'!$C45</f>
        <v>13.485714285714286</v>
      </c>
      <c r="G45" s="390">
        <v>7</v>
      </c>
      <c r="H45" s="467">
        <v>6</v>
      </c>
      <c r="I45" s="390">
        <v>5</v>
      </c>
      <c r="J45" s="390">
        <v>1</v>
      </c>
      <c r="K45" s="333">
        <f t="shared" si="7"/>
        <v>32.485714285714288</v>
      </c>
      <c r="L45" s="181">
        <f t="shared" si="5"/>
        <v>92.485714285714295</v>
      </c>
      <c r="M45" s="258" t="str">
        <f t="shared" si="6"/>
        <v>A</v>
      </c>
      <c r="N45" s="349">
        <v>92</v>
      </c>
      <c r="O45" s="241" t="s">
        <v>395</v>
      </c>
    </row>
    <row r="46" spans="1:17" ht="15.75" x14ac:dyDescent="0.25">
      <c r="A46" s="175">
        <v>19</v>
      </c>
      <c r="B46" s="175">
        <v>202</v>
      </c>
      <c r="C46" s="689" t="str">
        <f>'202_2'!B15</f>
        <v>Філіппов Ігор Олександрович</v>
      </c>
      <c r="D46" s="223">
        <f>'202_2'!F15</f>
        <v>0</v>
      </c>
      <c r="E46" s="286">
        <f t="shared" si="4"/>
        <v>0</v>
      </c>
      <c r="F46" s="775">
        <f>'[1]201-202'!$C46</f>
        <v>0</v>
      </c>
      <c r="G46" s="279"/>
      <c r="H46" s="467"/>
      <c r="I46" s="279"/>
      <c r="J46" s="279"/>
      <c r="K46" s="333">
        <f t="shared" si="7"/>
        <v>0</v>
      </c>
      <c r="L46" s="181">
        <f t="shared" si="5"/>
        <v>0</v>
      </c>
      <c r="M46" s="258" t="str">
        <f t="shared" si="6"/>
        <v>F</v>
      </c>
      <c r="N46" s="349"/>
      <c r="O46" s="241"/>
      <c r="P46" s="241"/>
      <c r="Q46" s="241"/>
    </row>
    <row r="47" spans="1:17" ht="15.75" x14ac:dyDescent="0.25">
      <c r="A47" s="175">
        <v>20</v>
      </c>
      <c r="B47" s="175">
        <v>202</v>
      </c>
      <c r="C47" s="223" t="str">
        <f>'202_2'!B16</f>
        <v>Чинікалов Станіслав Сергійович</v>
      </c>
      <c r="D47" s="223">
        <f>'202_2'!F16</f>
        <v>0</v>
      </c>
      <c r="E47" s="286">
        <f t="shared" si="4"/>
        <v>0</v>
      </c>
      <c r="F47" s="775">
        <f>'[1]201-202'!$C47</f>
        <v>5.1428571428571432</v>
      </c>
      <c r="G47" s="279"/>
      <c r="H47" s="467"/>
      <c r="I47" s="279"/>
      <c r="J47" s="279"/>
      <c r="K47" s="333">
        <f t="shared" si="7"/>
        <v>5.1428571428571432</v>
      </c>
      <c r="L47" s="181">
        <f t="shared" si="5"/>
        <v>5.1428571428571432</v>
      </c>
      <c r="M47" s="258" t="str">
        <f t="shared" si="6"/>
        <v>F</v>
      </c>
      <c r="N47" s="349"/>
      <c r="O47" s="241"/>
      <c r="P47" s="241"/>
      <c r="Q47" s="241"/>
    </row>
    <row r="48" spans="1:17" ht="15.75" x14ac:dyDescent="0.25">
      <c r="A48" s="175">
        <v>21</v>
      </c>
      <c r="B48" s="175">
        <v>202</v>
      </c>
      <c r="C48" s="223" t="str">
        <f>'202_2'!B17</f>
        <v>Чорновол Ірина Вікторівна</v>
      </c>
      <c r="D48" s="223">
        <f>'202_2'!F17</f>
        <v>60</v>
      </c>
      <c r="E48" s="286">
        <f t="shared" si="4"/>
        <v>60</v>
      </c>
      <c r="F48" s="775">
        <f>'[1]201-202'!$C48</f>
        <v>14.857142857142858</v>
      </c>
      <c r="G48" s="279">
        <v>8</v>
      </c>
      <c r="H48" s="467">
        <v>7</v>
      </c>
      <c r="I48" s="279">
        <v>6</v>
      </c>
      <c r="J48" s="279">
        <v>1</v>
      </c>
      <c r="K48" s="333">
        <f t="shared" si="7"/>
        <v>36.857142857142861</v>
      </c>
      <c r="L48" s="181">
        <f t="shared" si="5"/>
        <v>96.857142857142861</v>
      </c>
      <c r="M48" s="258" t="str">
        <f t="shared" si="6"/>
        <v>A</v>
      </c>
      <c r="N48" s="349">
        <v>97</v>
      </c>
      <c r="O48" s="241" t="s">
        <v>395</v>
      </c>
      <c r="P48" s="241"/>
      <c r="Q48" s="241"/>
    </row>
    <row r="49" spans="1:17" ht="15.75" x14ac:dyDescent="0.25">
      <c r="A49" s="175">
        <v>22</v>
      </c>
      <c r="B49" s="175">
        <v>202</v>
      </c>
      <c r="C49" s="223" t="str">
        <f>'202_2'!B18</f>
        <v>Швецов Ігор Костянтинович</v>
      </c>
      <c r="D49" s="223">
        <f>'202_2'!F18</f>
        <v>0</v>
      </c>
      <c r="E49" s="286">
        <f t="shared" si="4"/>
        <v>0</v>
      </c>
      <c r="F49" s="775">
        <f>'[1]201-202'!$C49</f>
        <v>7.2571428571428571</v>
      </c>
      <c r="G49" s="279"/>
      <c r="H49" s="467"/>
      <c r="I49" s="279"/>
      <c r="J49" s="279"/>
      <c r="K49" s="333">
        <f t="shared" si="7"/>
        <v>7.2571428571428571</v>
      </c>
      <c r="L49" s="181">
        <f t="shared" si="5"/>
        <v>7.2571428571428571</v>
      </c>
      <c r="M49" s="258" t="str">
        <f t="shared" si="6"/>
        <v>F</v>
      </c>
      <c r="N49" s="349"/>
      <c r="O49" s="241"/>
      <c r="P49" s="241"/>
      <c r="Q49" s="241"/>
    </row>
    <row r="50" spans="1:17" ht="15.75" x14ac:dyDescent="0.25">
      <c r="A50" s="176"/>
      <c r="B50" s="175">
        <v>202</v>
      </c>
      <c r="C50" s="223">
        <f>'202_2'!B19</f>
        <v>0</v>
      </c>
      <c r="D50" s="223">
        <f>'202_2'!F19</f>
        <v>0</v>
      </c>
      <c r="E50" s="224">
        <f t="shared" si="4"/>
        <v>0</v>
      </c>
      <c r="F50" s="278"/>
      <c r="G50" s="279"/>
      <c r="H50" s="467"/>
      <c r="I50" s="279"/>
      <c r="J50" s="279"/>
      <c r="K50" s="333">
        <f>SUM(F50:I50)</f>
        <v>0</v>
      </c>
      <c r="L50" s="181">
        <f t="shared" si="5"/>
        <v>0</v>
      </c>
      <c r="M50" s="258" t="str">
        <f t="shared" si="6"/>
        <v>F</v>
      </c>
      <c r="N50" s="349"/>
      <c r="O50" s="241"/>
      <c r="P50" s="241"/>
      <c r="Q50" s="241"/>
    </row>
    <row r="51" spans="1:17" ht="15.75" x14ac:dyDescent="0.25">
      <c r="A51" s="176"/>
      <c r="B51" s="175">
        <v>202</v>
      </c>
      <c r="C51" s="223">
        <f>'202_2'!B20</f>
        <v>0</v>
      </c>
      <c r="D51" s="223">
        <f>'202_2'!F20</f>
        <v>0</v>
      </c>
      <c r="E51" s="224">
        <f t="shared" si="4"/>
        <v>0</v>
      </c>
      <c r="F51" s="278"/>
      <c r="G51" s="279"/>
      <c r="H51" s="279"/>
      <c r="I51" s="279"/>
      <c r="J51" s="279"/>
      <c r="K51" s="333">
        <f>SUM(F51:I51)</f>
        <v>0</v>
      </c>
      <c r="L51" s="181">
        <f t="shared" si="5"/>
        <v>0</v>
      </c>
      <c r="M51" s="258" t="str">
        <f t="shared" si="6"/>
        <v>F</v>
      </c>
      <c r="N51" s="349"/>
      <c r="O51" s="241"/>
      <c r="P51" s="241"/>
      <c r="Q51" s="241"/>
    </row>
    <row r="52" spans="1:17" ht="15.75" x14ac:dyDescent="0.25">
      <c r="A52" s="176"/>
      <c r="B52" s="175">
        <v>202</v>
      </c>
      <c r="C52" s="223">
        <f>'202_2'!B21</f>
        <v>0</v>
      </c>
      <c r="D52" s="223">
        <f>'202_2'!F21</f>
        <v>0</v>
      </c>
      <c r="E52" s="280">
        <f t="shared" si="4"/>
        <v>0</v>
      </c>
      <c r="F52" s="278"/>
      <c r="G52" s="279"/>
      <c r="H52" s="279"/>
      <c r="I52" s="279"/>
      <c r="J52" s="279"/>
      <c r="K52" s="334">
        <f>SUM(F52:I52)</f>
        <v>0</v>
      </c>
      <c r="L52" s="181">
        <f t="shared" si="5"/>
        <v>0</v>
      </c>
      <c r="M52" s="258" t="str">
        <f t="shared" si="6"/>
        <v>F</v>
      </c>
      <c r="N52" s="349"/>
      <c r="O52" s="241"/>
      <c r="P52" s="241"/>
      <c r="Q52" s="241"/>
    </row>
  </sheetData>
  <customSheetViews>
    <customSheetView guid="{C2F30B35-D639-4BB4-A50F-41AB6A913442}" topLeftCell="D16">
      <selection activeCell="N27" sqref="N27"/>
      <pageMargins left="0.75" right="0.75" top="1" bottom="1" header="0.5" footer="0.5"/>
      <pageSetup paperSize="9" orientation="portrait" horizontalDpi="4294967293" r:id="rId1"/>
      <headerFooter alignWithMargins="0"/>
    </customSheetView>
    <customSheetView guid="{134EDDCA-7309-47EE-BAAB-632C7B2A96A3}">
      <selection activeCell="G3" sqref="G3"/>
      <pageMargins left="0.75" right="0.75" top="1" bottom="1" header="0.5" footer="0.5"/>
      <pageSetup paperSize="9" orientation="portrait" horizontalDpi="4294967293" verticalDpi="0" r:id="rId2"/>
      <headerFooter alignWithMargins="0"/>
    </customSheetView>
    <customSheetView guid="{E3076869-5D4E-4B4E-B56C-23BD0053E0A2}">
      <selection activeCell="G3" sqref="G3"/>
      <pageMargins left="0.75" right="0.75" top="1" bottom="1" header="0.5" footer="0.5"/>
      <pageSetup paperSize="9" orientation="portrait" horizontalDpi="4294967293" verticalDpi="0" r:id="rId3"/>
      <headerFooter alignWithMargins="0"/>
    </customSheetView>
    <customSheetView guid="{1C44C54F-C0A4-451D-B8A0-B8C17D7E284D}" topLeftCell="A44">
      <selection activeCell="C58" sqref="C58"/>
      <pageMargins left="0.75" right="0.75" top="1" bottom="1" header="0.5" footer="0.5"/>
      <pageSetup paperSize="9" orientation="portrait" horizontalDpi="4294967293" verticalDpi="0" r:id="rId4"/>
      <headerFooter alignWithMargins="0"/>
    </customSheetView>
    <customSheetView guid="{1431BB82-382B-49E3-A435-36D988AC7FF6}" topLeftCell="A76">
      <selection activeCell="C93" sqref="C93"/>
      <pageMargins left="0.75" right="0.75" top="1" bottom="1" header="0.5" footer="0.5"/>
      <pageSetup paperSize="0" orientation="portrait" horizontalDpi="0" verticalDpi="0" copies="0"/>
      <headerFooter alignWithMargins="0"/>
    </customSheetView>
    <customSheetView guid="{52C4EB7E-D421-4F3C-9418-E2E13C53098F}" topLeftCell="A85">
      <selection activeCell="H118" sqref="H118"/>
      <pageMargins left="0.75" right="0.75" top="1" bottom="1" header="0.5" footer="0.5"/>
      <pageSetup paperSize="9" orientation="portrait" horizontalDpi="4294967293" r:id="rId5"/>
      <headerFooter alignWithMargins="0"/>
    </customSheetView>
    <customSheetView guid="{575DD556-2391-4DD2-B247-D76EB2E70299}" showRuler="0" topLeftCell="A56">
      <selection activeCell="L63" sqref="L63"/>
      <pageMargins left="0.75" right="0.75" top="1" bottom="1" header="0.5" footer="0.5"/>
      <pageSetup paperSize="9" orientation="portrait" horizontalDpi="4294967293" r:id="rId6"/>
      <headerFooter alignWithMargins="0"/>
    </customSheetView>
    <customSheetView guid="{0DACDB9F-1DED-4CA1-A223-ED8CF3AAE059}" showRuler="0">
      <selection activeCell="L11" sqref="L11"/>
      <pageMargins left="0.75" right="0.75" top="1" bottom="1" header="0.5" footer="0.5"/>
      <pageSetup paperSize="9" orientation="portrait" horizontalDpi="4294967293" r:id="rId7"/>
      <headerFooter alignWithMargins="0"/>
    </customSheetView>
    <customSheetView guid="{54CA7618-6F98-4F47-B371-BA051FE75870}" topLeftCell="A40">
      <selection activeCell="F91" sqref="F91"/>
      <pageMargins left="0.75" right="0.75" top="1" bottom="1" header="0.5" footer="0.5"/>
      <pageSetup paperSize="9" orientation="portrait" horizontalDpi="4294967293" r:id="rId8"/>
      <headerFooter alignWithMargins="0"/>
    </customSheetView>
    <customSheetView guid="{3EF0F3E9-9201-4028-86FF-6B06B2998A48}" topLeftCell="A85">
      <selection activeCell="M94" sqref="M94"/>
      <pageMargins left="0.75" right="0.75" top="1" bottom="1" header="0.5" footer="0.5"/>
      <pageSetup paperSize="9" orientation="portrait" horizontalDpi="4294967293" r:id="rId9"/>
      <headerFooter alignWithMargins="0"/>
    </customSheetView>
    <customSheetView guid="{30318990-97FA-4B74-8A96-20B9CEE7B653}" showRuler="0" topLeftCell="A86">
      <selection activeCell="L91" sqref="L91"/>
      <pageMargins left="0.75" right="0.75" top="1" bottom="1" header="0.5" footer="0.5"/>
      <pageSetup paperSize="9" orientation="portrait" horizontalDpi="4294967293" r:id="rId10"/>
      <headerFooter alignWithMargins="0"/>
    </customSheetView>
    <customSheetView guid="{17400EAF-4B0B-49FE-8262-4A59DA70D10F}">
      <selection activeCell="K2" sqref="K2"/>
      <pageMargins left="0.75" right="0.75" top="1" bottom="1" header="0.5" footer="0.5"/>
      <pageSetup paperSize="9" orientation="portrait" horizontalDpi="4294967293" r:id="rId11"/>
      <headerFooter alignWithMargins="0"/>
    </customSheetView>
    <customSheetView guid="{D36C8CE2-BD51-473C-907A-C6FC583FFDFD}" showRuler="0" topLeftCell="A93">
      <selection activeCell="D46" sqref="D46"/>
      <pageMargins left="0.75" right="0.75" top="1" bottom="1" header="0.5" footer="0.5"/>
      <pageSetup paperSize="9" orientation="portrait" horizontalDpi="4294967293" r:id="rId12"/>
      <headerFooter alignWithMargins="0"/>
    </customSheetView>
    <customSheetView guid="{8FD84C4E-2C18-420F-8708-98FB7EED86F5}" showRuler="0" topLeftCell="B12">
      <selection activeCell="F22" sqref="F22"/>
      <pageMargins left="0.75" right="0.75" top="1" bottom="1" header="0.5" footer="0.5"/>
      <pageSetup paperSize="9" orientation="portrait" horizontalDpi="4294967293" r:id="rId13"/>
      <headerFooter alignWithMargins="0"/>
    </customSheetView>
    <customSheetView guid="{BFDDA753-D9FF-405A-BBB3-8EC16FDB9500}" showRuler="0" topLeftCell="A41">
      <selection activeCell="A14" sqref="A14:IV14"/>
      <pageMargins left="0.75" right="0.75" top="1" bottom="1" header="0.5" footer="0.5"/>
      <pageSetup paperSize="9" orientation="portrait" horizontalDpi="4294967293" r:id="rId14"/>
      <headerFooter alignWithMargins="0"/>
    </customSheetView>
    <customSheetView guid="{F5BB156E-46BF-4970-8BDC-FACCC2530DB4}" showRuler="0" topLeftCell="D1">
      <selection activeCell="I9" sqref="I9"/>
      <pageMargins left="0.75" right="0.75" top="1" bottom="1" header="0.5" footer="0.5"/>
      <pageSetup paperSize="9" orientation="portrait" horizontalDpi="4294967293" verticalDpi="0" r:id="rId15"/>
      <headerFooter alignWithMargins="0"/>
    </customSheetView>
    <customSheetView guid="{DB247C62-AD53-4E02-85BF-C5978A17182C}" scale="70" showRuler="0" topLeftCell="A53">
      <selection activeCell="F58" sqref="F58"/>
      <pageMargins left="0.75" right="0.75" top="1" bottom="1" header="0.5" footer="0.5"/>
      <pageSetup paperSize="9" orientation="portrait" horizontalDpi="4294967293" verticalDpi="0" r:id="rId16"/>
      <headerFooter alignWithMargins="0"/>
    </customSheetView>
    <customSheetView guid="{6FD4170C-FF34-4F29-9D4F-E51601E8E054}" showRuler="0">
      <pane ySplit="1" topLeftCell="A2" activePane="bottomLeft" state="frozen"/>
      <selection pane="bottomLeft" activeCell="D28" sqref="D28:F28"/>
      <pageMargins left="0.75" right="0.75" top="1" bottom="1" header="0.5" footer="0.5"/>
      <pageSetup paperSize="9" orientation="portrait" horizontalDpi="4294967293" verticalDpi="300" r:id="rId17"/>
      <headerFooter alignWithMargins="0"/>
    </customSheetView>
    <customSheetView guid="{75769618-2852-4512-8EF1-DEA65DE197E1}" showRuler="0">
      <selection activeCell="N4" sqref="N4"/>
      <pageMargins left="0.75" right="0.75" top="1" bottom="1" header="0.5" footer="0.5"/>
      <pageSetup paperSize="9" orientation="portrait" horizontalDpi="4294967293" r:id="rId18"/>
      <headerFooter alignWithMargins="0"/>
    </customSheetView>
    <customSheetView guid="{1F0D860E-98B2-498A-824D-8FEF04055655}" showRuler="0" topLeftCell="A3">
      <selection activeCell="L3" sqref="L3"/>
      <pageMargins left="0.75" right="0.75" top="1" bottom="1" header="0.5" footer="0.5"/>
      <pageSetup paperSize="9" orientation="portrait" horizontalDpi="4294967293" r:id="rId19"/>
      <headerFooter alignWithMargins="0"/>
    </customSheetView>
    <customSheetView guid="{639E5188-D90A-45C8-B0E7-531B3D055CC4}" showRuler="0" topLeftCell="A33">
      <selection activeCell="K2" sqref="K2"/>
      <pageMargins left="0.75" right="0.75" top="1" bottom="1" header="0.5" footer="0.5"/>
      <pageSetup paperSize="9" orientation="portrait" horizontalDpi="4294967293" r:id="rId20"/>
      <headerFooter alignWithMargins="0"/>
    </customSheetView>
    <customSheetView guid="{4A4E10B3-98EA-434A-B904-9D953C49E914}" showRuler="0" topLeftCell="A33">
      <selection activeCell="K2" sqref="K2"/>
      <pageMargins left="0.75" right="0.75" top="1" bottom="1" header="0.5" footer="0.5"/>
      <pageSetup paperSize="9" orientation="portrait" horizontalDpi="4294967293" r:id="rId21"/>
      <headerFooter alignWithMargins="0"/>
    </customSheetView>
    <customSheetView guid="{5FE79F59-D06C-47E9-A091-8A454305106D}" showRuler="0" topLeftCell="A22">
      <selection activeCell="A45" sqref="A45:IV45"/>
      <pageMargins left="0.75" right="0.75" top="1" bottom="1" header="0.5" footer="0.5"/>
      <pageSetup paperSize="9" orientation="portrait" horizontalDpi="4294967293" r:id="rId22"/>
      <headerFooter alignWithMargins="0"/>
    </customSheetView>
    <customSheetView guid="{63677729-B220-4674-B8DA-E23D188A7DD0}" topLeftCell="A22">
      <selection activeCell="A45" sqref="A45:IV45"/>
      <pageMargins left="0.75" right="0.75" top="1" bottom="1" header="0.5" footer="0.5"/>
      <pageSetup paperSize="9" orientation="portrait" horizontalDpi="4294967293" r:id="rId23"/>
      <headerFooter alignWithMargins="0"/>
    </customSheetView>
    <customSheetView guid="{DD783D5A-D326-44F8-82C1-529ADF80E68D}" topLeftCell="A22">
      <selection activeCell="A45" sqref="A45:IV45"/>
      <pageMargins left="0.75" right="0.75" top="1" bottom="1" header="0.5" footer="0.5"/>
      <pageSetup paperSize="9" orientation="portrait" horizontalDpi="4294967293" r:id="rId24"/>
      <headerFooter alignWithMargins="0"/>
    </customSheetView>
    <customSheetView guid="{7DAD0CBB-837D-490E-8AD8-C7F6F6026BC2}">
      <selection activeCell="F11" sqref="F11"/>
      <pageMargins left="0.75" right="0.75" top="1" bottom="1" header="0.5" footer="0.5"/>
      <pageSetup paperSize="9" orientation="portrait" horizontalDpi="4294967293" r:id="rId25"/>
      <headerFooter alignWithMargins="0"/>
    </customSheetView>
    <customSheetView guid="{9581BC83-4638-4839-B4A7-A6430282DE49}" hiddenRows="1" showRuler="0" topLeftCell="A41">
      <selection activeCell="C41" sqref="C41"/>
      <pageMargins left="0.75" right="0.75" top="1" bottom="1" header="0.5" footer="0.5"/>
      <pageSetup paperSize="9" orientation="portrait" horizontalDpi="4294967293" r:id="rId26"/>
      <headerFooter alignWithMargins="0"/>
    </customSheetView>
    <customSheetView guid="{96BFE75B-9E94-4DC9-803C-D5A288E717C0}" showPageBreaks="1" hiddenRows="1" topLeftCell="A57">
      <selection activeCell="L65" sqref="L65"/>
      <pageMargins left="0.75" right="0.75" top="1" bottom="1" header="0.5" footer="0.5"/>
      <pageSetup paperSize="9" orientation="portrait" r:id="rId27"/>
      <headerFooter alignWithMargins="0"/>
    </customSheetView>
    <customSheetView guid="{4BCF288A-A595-4C42-82E7-535EDC2AC415}" topLeftCell="A76">
      <selection activeCell="C93" sqref="C93"/>
      <pageMargins left="0.75" right="0.75" top="1" bottom="1" header="0.5" footer="0.5"/>
      <pageSetup paperSize="0" orientation="portrait" horizontalDpi="0" verticalDpi="0" copies="0" r:id="rId28"/>
      <headerFooter alignWithMargins="0"/>
    </customSheetView>
    <customSheetView guid="{33A37079-C128-4ED3-AE01-CFA8F2347C5B}" topLeftCell="B1">
      <pane xSplit="2" ySplit="1" topLeftCell="G2" activePane="bottomRight" state="frozen"/>
      <selection pane="bottomRight" activeCell="C2" sqref="C2"/>
      <pageMargins left="0.75" right="0.75" top="1" bottom="1" header="0.5" footer="0.5"/>
      <pageSetup paperSize="9" orientation="portrait" horizontalDpi="4294967293" r:id="rId29"/>
      <headerFooter alignWithMargins="0"/>
    </customSheetView>
    <customSheetView guid="{6C8D603E-9A1B-49F4-AEFE-06707C7BCD53}">
      <selection activeCell="G3" sqref="G3"/>
      <pageMargins left="0.75" right="0.75" top="1" bottom="1" header="0.5" footer="0.5"/>
      <pageSetup paperSize="9" orientation="portrait" horizontalDpi="4294967293" verticalDpi="0" r:id="rId30"/>
      <headerFooter alignWithMargins="0"/>
    </customSheetView>
    <customSheetView guid="{C5D960BD-C1A6-4228-A267-A87ADCF0AB55}" showPageBreaks="1" topLeftCell="C20">
      <selection activeCell="L36" sqref="L36"/>
      <pageMargins left="0.75" right="0.75" top="1" bottom="1" header="0.5" footer="0.5"/>
      <pageSetup paperSize="9" orientation="portrait" horizontalDpi="4294967293" r:id="rId31"/>
      <headerFooter alignWithMargins="0"/>
    </customSheetView>
  </customSheetViews>
  <phoneticPr fontId="0" type="noConversion"/>
  <conditionalFormatting sqref="E3:E26 E28:E52">
    <cfRule type="cellIs" dxfId="9" priority="3" operator="greaterThanOrEqual">
      <formula>20</formula>
    </cfRule>
    <cfRule type="cellIs" dxfId="8" priority="4" stopIfTrue="1" operator="lessThan">
      <formula>20</formula>
    </cfRule>
  </conditionalFormatting>
  <conditionalFormatting sqref="L2:L26 L28:L52">
    <cfRule type="cellIs" dxfId="7" priority="5" stopIfTrue="1" operator="lessThan">
      <formula>60</formula>
    </cfRule>
    <cfRule type="cellIs" dxfId="6" priority="6" stopIfTrue="1" operator="greaterThanOrEqual">
      <formula>60</formula>
    </cfRule>
  </conditionalFormatting>
  <conditionalFormatting sqref="L27">
    <cfRule type="cellIs" dxfId="5" priority="1" stopIfTrue="1" operator="lessThan">
      <formula>60</formula>
    </cfRule>
    <cfRule type="cellIs" dxfId="4" priority="2" stopIfTrue="1" operator="greaterThanOrEqual">
      <formula>60</formula>
    </cfRule>
  </conditionalFormatting>
  <pageMargins left="0.75" right="0.75" top="1" bottom="1" header="0.5" footer="0.5"/>
  <pageSetup paperSize="9" orientation="portrait" horizontalDpi="4294967293" r:id="rId3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I145"/>
  <sheetViews>
    <sheetView showGridLines="0" zoomScale="70" zoomScaleNormal="90" workbookViewId="0">
      <pane xSplit="6" ySplit="7" topLeftCell="AH14" activePane="bottomRight" state="frozen"/>
      <selection pane="topRight" activeCell="G1" sqref="G1"/>
      <selection pane="bottomLeft" activeCell="A8" sqref="A8"/>
      <selection pane="bottomRight" activeCell="AW17" sqref="AW17"/>
    </sheetView>
  </sheetViews>
  <sheetFormatPr defaultColWidth="9.28515625" defaultRowHeight="12.75" x14ac:dyDescent="0.2"/>
  <cols>
    <col min="1" max="1" width="4.28515625" style="1" customWidth="1"/>
    <col min="2" max="2" width="43.42578125" style="30" customWidth="1"/>
    <col min="3" max="5" width="6.7109375" style="30" customWidth="1"/>
    <col min="6" max="6" width="11" style="30" customWidth="1"/>
    <col min="7" max="8" width="12.28515625" style="1" customWidth="1"/>
    <col min="9" max="9" width="10.28515625" style="1" customWidth="1"/>
    <col min="10" max="10" width="10.42578125" style="1" customWidth="1"/>
    <col min="11" max="11" width="9.7109375" style="1" customWidth="1"/>
    <col min="12" max="12" width="10.42578125" style="1" customWidth="1"/>
    <col min="13" max="13" width="9.85546875" style="1" customWidth="1"/>
    <col min="14" max="14" width="10" style="1" customWidth="1"/>
    <col min="15" max="15" width="6.7109375" style="1" customWidth="1"/>
    <col min="16" max="16" width="15.28515625" style="1" customWidth="1"/>
    <col min="17" max="17" width="8.42578125" style="1" customWidth="1"/>
    <col min="18" max="18" width="20.28515625" style="1" customWidth="1"/>
    <col min="19" max="19" width="11.5703125" style="1" customWidth="1"/>
    <col min="20" max="20" width="9.28515625" style="1" customWidth="1"/>
    <col min="21" max="21" width="13" style="1" customWidth="1"/>
    <col min="22" max="22" width="9.28515625" style="1" customWidth="1"/>
    <col min="23" max="23" width="12.28515625" style="1" customWidth="1"/>
    <col min="24" max="24" width="11.7109375" style="1" customWidth="1"/>
    <col min="25" max="25" width="11.28515625" style="1" customWidth="1"/>
    <col min="26" max="26" width="12.5703125" style="1" customWidth="1"/>
    <col min="27" max="27" width="18.5703125" style="1" customWidth="1"/>
    <col min="28" max="28" width="17.85546875" style="1" customWidth="1"/>
    <col min="29" max="29" width="10.5703125" style="1" customWidth="1"/>
    <col min="30" max="30" width="14.28515625" style="1" customWidth="1"/>
    <col min="31" max="31" width="10.28515625" style="1" customWidth="1"/>
    <col min="32" max="32" width="8" style="1" customWidth="1"/>
    <col min="33" max="33" width="11.7109375" style="1" customWidth="1"/>
    <col min="34" max="34" width="11.5703125" style="1" customWidth="1"/>
    <col min="35" max="35" width="14.42578125" style="1" customWidth="1"/>
    <col min="36" max="36" width="11" style="1" customWidth="1"/>
    <col min="37" max="37" width="9.7109375" style="1" customWidth="1"/>
    <col min="38" max="38" width="10.7109375" style="1" customWidth="1"/>
    <col min="39" max="39" width="8" style="1" customWidth="1"/>
    <col min="40" max="40" width="9.85546875" style="1" customWidth="1"/>
    <col min="41" max="41" width="10" style="1" customWidth="1"/>
    <col min="42" max="42" width="9" style="1" customWidth="1"/>
    <col min="43" max="43" width="11.28515625" style="1" customWidth="1"/>
    <col min="44" max="44" width="8" style="1" customWidth="1"/>
    <col min="45" max="45" width="9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42578125" style="1" customWidth="1"/>
    <col min="51" max="51" width="9.28515625" style="1"/>
    <col min="52" max="52" width="10.7109375" style="1" customWidth="1"/>
    <col min="53" max="53" width="9.28515625" style="1"/>
    <col min="54" max="54" width="11.42578125" style="1" customWidth="1"/>
    <col min="55" max="16384" width="9.28515625" style="1"/>
  </cols>
  <sheetData>
    <row r="1" spans="1:243" x14ac:dyDescent="0.2">
      <c r="V1" s="4"/>
      <c r="W1" s="31" t="s">
        <v>282</v>
      </c>
    </row>
    <row r="2" spans="1:243" ht="26.25" customHeight="1" thickBot="1" x14ac:dyDescent="0.25">
      <c r="A2" s="20"/>
      <c r="B2" s="489" t="s">
        <v>363</v>
      </c>
      <c r="C2" s="307" t="s">
        <v>364</v>
      </c>
      <c r="D2" s="21"/>
      <c r="E2" s="21"/>
      <c r="F2" s="21"/>
      <c r="G2" t="s">
        <v>170</v>
      </c>
      <c r="H2"/>
      <c r="I2" t="s">
        <v>0</v>
      </c>
      <c r="J2"/>
      <c r="K2" s="953" t="s">
        <v>199</v>
      </c>
      <c r="L2" s="953"/>
      <c r="M2" t="s">
        <v>200</v>
      </c>
      <c r="N2"/>
      <c r="O2"/>
      <c r="P2" t="s">
        <v>176</v>
      </c>
      <c r="Q2"/>
      <c r="R2"/>
      <c r="S2" t="s">
        <v>176</v>
      </c>
      <c r="T2"/>
      <c r="U2" t="s">
        <v>176</v>
      </c>
      <c r="V2" s="239" t="s">
        <v>202</v>
      </c>
      <c r="W2" s="954" t="s">
        <v>191</v>
      </c>
      <c r="X2" s="954"/>
      <c r="Y2" t="s">
        <v>204</v>
      </c>
      <c r="Z2" s="954" t="s">
        <v>177</v>
      </c>
      <c r="AA2" s="954"/>
      <c r="AB2" s="954" t="s">
        <v>177</v>
      </c>
      <c r="AC2" s="954"/>
      <c r="AD2" t="s">
        <v>177</v>
      </c>
      <c r="AE2" s="211"/>
      <c r="AF2" s="522" t="s">
        <v>209</v>
      </c>
      <c r="AG2" s="42" t="s">
        <v>12</v>
      </c>
      <c r="AH2" s="41"/>
      <c r="AI2" s="51" t="s">
        <v>18</v>
      </c>
      <c r="AJ2" s="42"/>
      <c r="AK2" s="51"/>
      <c r="AL2" s="42"/>
      <c r="AM2" s="41"/>
      <c r="AN2" s="43"/>
      <c r="AO2" s="227" t="s">
        <v>26</v>
      </c>
      <c r="AP2" s="43"/>
      <c r="AQ2" s="228" t="s">
        <v>264</v>
      </c>
      <c r="AR2" s="44"/>
      <c r="AS2" s="43"/>
      <c r="AT2" s="227" t="s">
        <v>178</v>
      </c>
      <c r="AU2" s="70"/>
      <c r="AV2" s="44"/>
      <c r="AW2" s="44"/>
      <c r="AX2" s="331"/>
      <c r="AY2" s="116"/>
      <c r="AZ2" s="43"/>
      <c r="BA2" s="116"/>
      <c r="BB2" s="116"/>
      <c r="BC2" s="43"/>
      <c r="BD2" s="43"/>
    </row>
    <row r="3" spans="1:243" ht="22.5" customHeight="1" thickBot="1" x14ac:dyDescent="0.3">
      <c r="A3" s="924"/>
      <c r="B3" s="437"/>
      <c r="C3" s="934" t="s">
        <v>131</v>
      </c>
      <c r="D3" s="940" t="s">
        <v>175</v>
      </c>
      <c r="E3" s="931" t="s">
        <v>132</v>
      </c>
      <c r="F3" s="931" t="s">
        <v>38</v>
      </c>
      <c r="G3" s="937" t="s">
        <v>133</v>
      </c>
      <c r="H3" s="938"/>
      <c r="I3" s="937" t="s">
        <v>134</v>
      </c>
      <c r="J3" s="939"/>
      <c r="K3" s="937" t="s">
        <v>135</v>
      </c>
      <c r="L3" s="938"/>
      <c r="M3" s="199" t="s">
        <v>136</v>
      </c>
      <c r="N3" s="199"/>
      <c r="O3" s="200"/>
      <c r="P3" s="937" t="s">
        <v>137</v>
      </c>
      <c r="Q3" s="938"/>
      <c r="R3" s="184" t="s">
        <v>138</v>
      </c>
      <c r="S3" s="185"/>
      <c r="T3" s="937" t="s">
        <v>139</v>
      </c>
      <c r="U3" s="963"/>
      <c r="V3" s="938"/>
      <c r="W3" s="184" t="s">
        <v>140</v>
      </c>
      <c r="X3" s="203"/>
      <c r="Y3" s="203"/>
      <c r="Z3" s="937" t="s">
        <v>141</v>
      </c>
      <c r="AA3" s="938"/>
      <c r="AB3" s="937" t="s">
        <v>142</v>
      </c>
      <c r="AC3" s="938"/>
      <c r="AD3" s="198" t="s">
        <v>143</v>
      </c>
      <c r="AE3" s="199"/>
      <c r="AF3" s="508"/>
      <c r="AG3" s="960" t="s">
        <v>144</v>
      </c>
      <c r="AH3" s="961"/>
      <c r="AI3" s="964" t="s">
        <v>145</v>
      </c>
      <c r="AJ3" s="965"/>
      <c r="AK3" s="184" t="s">
        <v>250</v>
      </c>
      <c r="AL3" s="203"/>
      <c r="AM3" s="185"/>
      <c r="AN3" s="962" t="s">
        <v>269</v>
      </c>
      <c r="AO3" s="961"/>
      <c r="AP3" s="937" t="s">
        <v>270</v>
      </c>
      <c r="AQ3" s="959"/>
      <c r="AR3" s="938"/>
      <c r="AS3" s="937" t="s">
        <v>271</v>
      </c>
      <c r="AT3" s="938"/>
      <c r="AU3" s="937" t="s">
        <v>272</v>
      </c>
      <c r="AV3" s="959"/>
      <c r="AW3" s="938"/>
      <c r="AX3" s="38" t="s">
        <v>273</v>
      </c>
      <c r="AY3" s="714"/>
      <c r="AZ3" s="38" t="s">
        <v>283</v>
      </c>
      <c r="BA3" s="713"/>
      <c r="BB3" s="727"/>
      <c r="BC3" s="728"/>
    </row>
    <row r="4" spans="1:243" ht="22.5" customHeight="1" x14ac:dyDescent="0.25">
      <c r="A4" s="925"/>
      <c r="B4" s="438"/>
      <c r="C4" s="935"/>
      <c r="D4" s="941"/>
      <c r="E4" s="932"/>
      <c r="F4" s="932"/>
      <c r="G4" s="435" t="s">
        <v>146</v>
      </c>
      <c r="H4" s="34"/>
      <c r="I4" s="435" t="s">
        <v>147</v>
      </c>
      <c r="J4" s="202"/>
      <c r="K4" s="435" t="s">
        <v>148</v>
      </c>
      <c r="L4" s="34"/>
      <c r="M4" s="96" t="s">
        <v>148</v>
      </c>
      <c r="N4" s="40"/>
      <c r="O4" s="49"/>
      <c r="P4" s="435" t="s">
        <v>149</v>
      </c>
      <c r="Q4" s="34"/>
      <c r="R4" s="48" t="s">
        <v>150</v>
      </c>
      <c r="S4" s="22"/>
      <c r="T4" s="431" t="s">
        <v>150</v>
      </c>
      <c r="U4" s="433"/>
      <c r="V4" s="23"/>
      <c r="W4" s="35"/>
      <c r="X4" s="431" t="s">
        <v>151</v>
      </c>
      <c r="Y4" s="22"/>
      <c r="Z4" s="431" t="s">
        <v>262</v>
      </c>
      <c r="AA4" s="23"/>
      <c r="AB4" s="431" t="s">
        <v>262</v>
      </c>
      <c r="AC4" s="23"/>
      <c r="AD4" s="92"/>
      <c r="AE4" s="92" t="s">
        <v>240</v>
      </c>
      <c r="AF4" s="93"/>
      <c r="AG4" s="212" t="s">
        <v>152</v>
      </c>
      <c r="AH4" s="39"/>
      <c r="AI4" s="366" t="s">
        <v>263</v>
      </c>
      <c r="AJ4" s="202"/>
      <c r="AK4" s="38"/>
      <c r="AL4" s="94"/>
      <c r="AM4" s="206"/>
      <c r="AN4" s="434" t="s">
        <v>265</v>
      </c>
      <c r="AO4" s="39"/>
      <c r="AP4" s="38" t="s">
        <v>266</v>
      </c>
      <c r="AQ4" s="94" t="s">
        <v>267</v>
      </c>
      <c r="AR4" s="229" t="s">
        <v>218</v>
      </c>
      <c r="AS4" s="38" t="s">
        <v>266</v>
      </c>
      <c r="AT4" s="23"/>
      <c r="AU4" s="95"/>
      <c r="AV4" s="95" t="s">
        <v>234</v>
      </c>
      <c r="AW4" s="230"/>
      <c r="AX4" s="38" t="s">
        <v>268</v>
      </c>
      <c r="AY4" s="22"/>
      <c r="AZ4" s="38" t="s">
        <v>268</v>
      </c>
      <c r="BA4" s="23"/>
      <c r="BB4" s="727"/>
      <c r="BC4" s="729"/>
    </row>
    <row r="5" spans="1:243" ht="15.75" customHeight="1" x14ac:dyDescent="0.2">
      <c r="A5" s="925"/>
      <c r="B5" s="438" t="s">
        <v>276</v>
      </c>
      <c r="C5" s="935"/>
      <c r="D5" s="941"/>
      <c r="E5" s="932"/>
      <c r="F5" s="932"/>
      <c r="G5" s="927" t="s">
        <v>173</v>
      </c>
      <c r="H5" s="929" t="s">
        <v>167</v>
      </c>
      <c r="I5" s="927" t="s">
        <v>173</v>
      </c>
      <c r="J5" s="943" t="s">
        <v>167</v>
      </c>
      <c r="K5" s="927" t="s">
        <v>173</v>
      </c>
      <c r="L5" s="50" t="s">
        <v>153</v>
      </c>
      <c r="M5" s="945" t="s">
        <v>173</v>
      </c>
      <c r="N5" s="947" t="s">
        <v>223</v>
      </c>
      <c r="O5" s="50" t="s">
        <v>153</v>
      </c>
      <c r="P5" s="927" t="s">
        <v>173</v>
      </c>
      <c r="Q5" s="50" t="s">
        <v>153</v>
      </c>
      <c r="R5" s="945" t="s">
        <v>173</v>
      </c>
      <c r="S5" s="50" t="s">
        <v>153</v>
      </c>
      <c r="T5" s="927" t="s">
        <v>173</v>
      </c>
      <c r="U5" s="947" t="s">
        <v>222</v>
      </c>
      <c r="V5" s="50" t="s">
        <v>153</v>
      </c>
      <c r="W5" s="945" t="s">
        <v>173</v>
      </c>
      <c r="X5" s="947" t="s">
        <v>261</v>
      </c>
      <c r="Y5" s="204" t="s">
        <v>153</v>
      </c>
      <c r="Z5" s="927" t="s">
        <v>173</v>
      </c>
      <c r="AA5" s="929" t="s">
        <v>167</v>
      </c>
      <c r="AB5" s="927" t="s">
        <v>173</v>
      </c>
      <c r="AC5" s="929" t="s">
        <v>153</v>
      </c>
      <c r="AD5" s="927" t="s">
        <v>173</v>
      </c>
      <c r="AE5" s="947" t="s">
        <v>174</v>
      </c>
      <c r="AF5" s="509" t="s">
        <v>153</v>
      </c>
      <c r="AG5" s="945" t="s">
        <v>173</v>
      </c>
      <c r="AH5" s="943" t="s">
        <v>167</v>
      </c>
      <c r="AI5" s="949" t="s">
        <v>173</v>
      </c>
      <c r="AJ5" s="951" t="s">
        <v>167</v>
      </c>
      <c r="AK5" s="927" t="s">
        <v>173</v>
      </c>
      <c r="AL5" s="947" t="s">
        <v>275</v>
      </c>
      <c r="AM5" s="50" t="s">
        <v>153</v>
      </c>
      <c r="AN5" s="945" t="s">
        <v>173</v>
      </c>
      <c r="AO5" s="943" t="s">
        <v>167</v>
      </c>
      <c r="AP5" s="927" t="s">
        <v>173</v>
      </c>
      <c r="AQ5" s="947" t="s">
        <v>274</v>
      </c>
      <c r="AR5" s="50" t="s">
        <v>153</v>
      </c>
      <c r="AS5" s="927" t="s">
        <v>173</v>
      </c>
      <c r="AT5" s="929" t="s">
        <v>167</v>
      </c>
      <c r="AU5" s="927" t="s">
        <v>173</v>
      </c>
      <c r="AV5" s="966" t="s">
        <v>365</v>
      </c>
      <c r="AW5" s="50" t="s">
        <v>153</v>
      </c>
      <c r="AX5" s="429" t="s">
        <v>173</v>
      </c>
      <c r="AY5" s="715" t="s">
        <v>167</v>
      </c>
      <c r="AZ5" s="709" t="s">
        <v>173</v>
      </c>
      <c r="BA5" s="711" t="s">
        <v>167</v>
      </c>
      <c r="BB5" s="730"/>
      <c r="BC5" s="731"/>
    </row>
    <row r="6" spans="1:243" ht="57.75" customHeight="1" thickBot="1" x14ac:dyDescent="0.25">
      <c r="A6" s="925"/>
      <c r="B6" s="439"/>
      <c r="C6" s="935"/>
      <c r="D6" s="941"/>
      <c r="E6" s="932"/>
      <c r="F6" s="932"/>
      <c r="G6" s="928"/>
      <c r="H6" s="930"/>
      <c r="I6" s="928"/>
      <c r="J6" s="944"/>
      <c r="K6" s="928"/>
      <c r="L6" s="111"/>
      <c r="M6" s="946"/>
      <c r="N6" s="948"/>
      <c r="O6" s="111">
        <v>3</v>
      </c>
      <c r="P6" s="928"/>
      <c r="Q6" s="111"/>
      <c r="R6" s="946"/>
      <c r="S6" s="111"/>
      <c r="T6" s="928"/>
      <c r="U6" s="948"/>
      <c r="V6" s="111">
        <v>8</v>
      </c>
      <c r="W6" s="946"/>
      <c r="X6" s="955"/>
      <c r="Y6" s="205">
        <v>3</v>
      </c>
      <c r="Z6" s="928"/>
      <c r="AA6" s="930"/>
      <c r="AB6" s="928"/>
      <c r="AC6" s="930"/>
      <c r="AD6" s="928"/>
      <c r="AE6" s="948"/>
      <c r="AF6" s="510">
        <v>10</v>
      </c>
      <c r="AG6" s="946"/>
      <c r="AH6" s="944"/>
      <c r="AI6" s="950"/>
      <c r="AJ6" s="952"/>
      <c r="AK6" s="928"/>
      <c r="AL6" s="948"/>
      <c r="AM6" s="111">
        <v>10</v>
      </c>
      <c r="AN6" s="946"/>
      <c r="AO6" s="944"/>
      <c r="AP6" s="928"/>
      <c r="AQ6" s="948"/>
      <c r="AR6" s="111">
        <v>11</v>
      </c>
      <c r="AS6" s="928"/>
      <c r="AT6" s="930"/>
      <c r="AU6" s="928"/>
      <c r="AV6" s="948"/>
      <c r="AW6" s="111">
        <v>15</v>
      </c>
      <c r="AX6" s="430"/>
      <c r="AY6" s="716"/>
      <c r="AZ6" s="710"/>
      <c r="BA6" s="712"/>
      <c r="BB6" s="732"/>
      <c r="BC6" s="733"/>
    </row>
    <row r="7" spans="1:243" ht="16.5" thickBot="1" x14ac:dyDescent="0.3">
      <c r="A7" s="926"/>
      <c r="B7" s="443"/>
      <c r="C7" s="936"/>
      <c r="D7" s="942"/>
      <c r="E7" s="933"/>
      <c r="F7" s="933"/>
      <c r="G7" s="233">
        <v>41285</v>
      </c>
      <c r="H7" s="499"/>
      <c r="I7" s="233">
        <v>41292</v>
      </c>
      <c r="J7" s="500"/>
      <c r="K7" s="440">
        <v>41295</v>
      </c>
      <c r="L7" s="442"/>
      <c r="M7" s="440">
        <f>G7+14</f>
        <v>41299</v>
      </c>
      <c r="N7" s="441"/>
      <c r="O7" s="442"/>
      <c r="P7" s="501">
        <f>I7+14</f>
        <v>41306</v>
      </c>
      <c r="Q7" s="502"/>
      <c r="R7" s="440">
        <f>K7+14</f>
        <v>41309</v>
      </c>
      <c r="S7" s="442"/>
      <c r="T7" s="956">
        <f>M7+14</f>
        <v>41313</v>
      </c>
      <c r="U7" s="957"/>
      <c r="V7" s="958"/>
      <c r="W7" s="440">
        <f>P7+14</f>
        <v>41320</v>
      </c>
      <c r="X7" s="441"/>
      <c r="Y7" s="441"/>
      <c r="Z7" s="440">
        <f>R7+14</f>
        <v>41323</v>
      </c>
      <c r="AA7" s="442"/>
      <c r="AB7" s="440">
        <f>T7+14</f>
        <v>41327</v>
      </c>
      <c r="AC7" s="442"/>
      <c r="AD7" s="440">
        <f>W7+14</f>
        <v>41334</v>
      </c>
      <c r="AE7" s="441"/>
      <c r="AF7" s="512"/>
      <c r="AG7" s="440">
        <f>Z7+14</f>
        <v>41337</v>
      </c>
      <c r="AH7" s="442"/>
      <c r="AI7" s="503">
        <f>AB7+14</f>
        <v>41341</v>
      </c>
      <c r="AJ7" s="504"/>
      <c r="AK7" s="956">
        <f>AD7+14</f>
        <v>41348</v>
      </c>
      <c r="AL7" s="957"/>
      <c r="AM7" s="442"/>
      <c r="AN7" s="505">
        <f>AG7+14</f>
        <v>41351</v>
      </c>
      <c r="AO7" s="506"/>
      <c r="AP7" s="956">
        <f>AI7+14</f>
        <v>41355</v>
      </c>
      <c r="AQ7" s="957"/>
      <c r="AR7" s="958"/>
      <c r="AS7" s="956">
        <f>AK7+14</f>
        <v>41362</v>
      </c>
      <c r="AT7" s="958"/>
      <c r="AU7" s="956">
        <f>AN7+14</f>
        <v>41365</v>
      </c>
      <c r="AV7" s="957"/>
      <c r="AW7" s="958"/>
      <c r="AX7" s="501">
        <f>AP7+14</f>
        <v>41369</v>
      </c>
      <c r="AY7" s="718"/>
      <c r="AZ7" s="717">
        <f>AS7+14</f>
        <v>41376</v>
      </c>
      <c r="BA7" s="719"/>
      <c r="BB7" s="734"/>
      <c r="BC7" s="734"/>
    </row>
    <row r="8" spans="1:243" ht="18.75" x14ac:dyDescent="0.25">
      <c r="A8" s="400">
        <v>1</v>
      </c>
      <c r="B8" s="401" t="s">
        <v>307</v>
      </c>
      <c r="C8" s="482">
        <v>1</v>
      </c>
      <c r="D8" s="287">
        <f>SUM(O8,V8,Y8,AF8,AM8,AR8,AW8)</f>
        <v>60</v>
      </c>
      <c r="E8" s="226">
        <f>SUM(L8,S8,AC8,AJ8,H8,J8,Q8,AA8,AH8,AO8,AT8,AY8)</f>
        <v>0</v>
      </c>
      <c r="F8" s="134">
        <f t="shared" ref="F8:F22" si="0">SUM(D8:E8)</f>
        <v>60</v>
      </c>
      <c r="G8" s="253" t="s">
        <v>372</v>
      </c>
      <c r="H8" s="362"/>
      <c r="I8" s="253" t="s">
        <v>372</v>
      </c>
      <c r="J8" s="354"/>
      <c r="K8" s="253" t="s">
        <v>372</v>
      </c>
      <c r="L8" s="306"/>
      <c r="M8" s="253" t="s">
        <v>372</v>
      </c>
      <c r="N8" s="403">
        <v>15</v>
      </c>
      <c r="O8" s="410">
        <v>3</v>
      </c>
      <c r="P8" s="253" t="s">
        <v>373</v>
      </c>
      <c r="Q8" s="250"/>
      <c r="R8" s="253" t="s">
        <v>372</v>
      </c>
      <c r="S8" s="250"/>
      <c r="T8" s="253" t="s">
        <v>372</v>
      </c>
      <c r="U8" s="482">
        <v>1</v>
      </c>
      <c r="V8" s="513">
        <f t="shared" ref="V8:V20" si="1">IF(U8=0,"",VLOOKUP(U8,Підс,2,FALSE))</f>
        <v>8</v>
      </c>
      <c r="W8" s="253" t="s">
        <v>372</v>
      </c>
      <c r="X8" s="482">
        <v>1</v>
      </c>
      <c r="Y8" s="776">
        <v>3</v>
      </c>
      <c r="Z8" s="253" t="s">
        <v>372</v>
      </c>
      <c r="AA8" s="270"/>
      <c r="AB8" s="253"/>
      <c r="AC8" s="249"/>
      <c r="AD8" s="253"/>
      <c r="AE8" s="482">
        <v>1</v>
      </c>
      <c r="AF8" s="518">
        <f t="shared" ref="AF8:AF20" si="2">IF(AE8=0,"",VLOOKUP(AE8,Підс,3,FALSE))</f>
        <v>10</v>
      </c>
      <c r="AG8" s="253"/>
      <c r="AH8" s="270"/>
      <c r="AI8" s="253"/>
      <c r="AJ8" s="249"/>
      <c r="AK8" s="253"/>
      <c r="AL8" s="482">
        <v>1</v>
      </c>
      <c r="AM8" s="423">
        <f>1+2+2+1+2+2</f>
        <v>10</v>
      </c>
      <c r="AN8" s="269"/>
      <c r="AO8" s="270"/>
      <c r="AP8" s="269"/>
      <c r="AQ8" s="482">
        <v>1</v>
      </c>
      <c r="AR8" s="423">
        <f>2+2+2+5</f>
        <v>11</v>
      </c>
      <c r="AS8" s="141"/>
      <c r="AT8" s="249"/>
      <c r="AU8" s="353"/>
      <c r="AV8" s="482">
        <v>1</v>
      </c>
      <c r="AW8" s="424">
        <v>15</v>
      </c>
      <c r="AX8" s="269"/>
      <c r="AY8" s="249"/>
      <c r="AZ8" s="269"/>
      <c r="BA8" s="270"/>
      <c r="BB8" s="735"/>
      <c r="BC8" s="735"/>
      <c r="BD8" s="58"/>
      <c r="BE8" s="58"/>
      <c r="BF8" s="58"/>
      <c r="BG8" s="58"/>
      <c r="BH8" s="58"/>
    </row>
    <row r="9" spans="1:243" s="58" customFormat="1" ht="18.75" x14ac:dyDescent="0.25">
      <c r="A9" s="219">
        <v>2</v>
      </c>
      <c r="B9" s="395" t="s">
        <v>308</v>
      </c>
      <c r="C9" s="482">
        <v>2</v>
      </c>
      <c r="D9" s="447">
        <f t="shared" ref="D9:D22" si="3">SUM(O9,V9,Y9,AF9,AM9,AR9,AW9)</f>
        <v>58.5</v>
      </c>
      <c r="E9" s="339">
        <f t="shared" ref="E9:E22" si="4">SUM(L9,S9,AC9,AJ9,H9,J9,Q9,AA9,AH9,AO9,AT9,AY9)</f>
        <v>0</v>
      </c>
      <c r="F9" s="232">
        <f t="shared" si="0"/>
        <v>58.5</v>
      </c>
      <c r="G9" s="352" t="s">
        <v>372</v>
      </c>
      <c r="H9" s="53"/>
      <c r="I9" s="352" t="s">
        <v>372</v>
      </c>
      <c r="J9" s="57"/>
      <c r="K9" s="352" t="s">
        <v>372</v>
      </c>
      <c r="L9" s="53"/>
      <c r="M9" s="352" t="s">
        <v>372</v>
      </c>
      <c r="N9" s="214">
        <v>14</v>
      </c>
      <c r="O9" s="91">
        <v>3</v>
      </c>
      <c r="P9" s="352" t="s">
        <v>372</v>
      </c>
      <c r="Q9" s="53"/>
      <c r="R9" s="352" t="s">
        <v>372</v>
      </c>
      <c r="S9" s="218"/>
      <c r="T9" s="352" t="s">
        <v>372</v>
      </c>
      <c r="U9" s="482">
        <v>2</v>
      </c>
      <c r="V9" s="514">
        <f t="shared" si="1"/>
        <v>8</v>
      </c>
      <c r="W9" s="352" t="s">
        <v>372</v>
      </c>
      <c r="X9" s="482">
        <v>2</v>
      </c>
      <c r="Y9" s="218">
        <v>3</v>
      </c>
      <c r="Z9" s="352" t="s">
        <v>372</v>
      </c>
      <c r="AA9" s="53"/>
      <c r="AB9" s="352"/>
      <c r="AC9" s="57"/>
      <c r="AD9" s="352"/>
      <c r="AE9" s="482">
        <v>2</v>
      </c>
      <c r="AF9" s="519">
        <f t="shared" si="2"/>
        <v>9.5</v>
      </c>
      <c r="AG9" s="352"/>
      <c r="AH9" s="53"/>
      <c r="AI9" s="352"/>
      <c r="AJ9" s="57"/>
      <c r="AK9" s="352"/>
      <c r="AL9" s="482">
        <v>2</v>
      </c>
      <c r="AM9" s="423">
        <f>1+2+2+1+2+2</f>
        <v>10</v>
      </c>
      <c r="AN9" s="55"/>
      <c r="AO9" s="53"/>
      <c r="AP9" s="55"/>
      <c r="AQ9" s="482">
        <v>2</v>
      </c>
      <c r="AR9" s="768">
        <f>2+2+2+4</f>
        <v>10</v>
      </c>
      <c r="AS9" s="56"/>
      <c r="AT9" s="57"/>
      <c r="AU9" s="60"/>
      <c r="AV9" s="482">
        <v>2</v>
      </c>
      <c r="AW9" s="425">
        <v>15</v>
      </c>
      <c r="AX9" s="55"/>
      <c r="AY9" s="57"/>
      <c r="AZ9" s="55"/>
      <c r="BA9" s="53"/>
      <c r="BB9" s="735"/>
      <c r="BC9" s="735"/>
    </row>
    <row r="10" spans="1:243" ht="18.75" x14ac:dyDescent="0.25">
      <c r="A10" s="220">
        <v>3</v>
      </c>
      <c r="B10" s="395" t="s">
        <v>309</v>
      </c>
      <c r="C10" s="483">
        <v>3</v>
      </c>
      <c r="D10" s="287">
        <f t="shared" si="3"/>
        <v>42.3</v>
      </c>
      <c r="E10" s="226">
        <f t="shared" si="4"/>
        <v>0</v>
      </c>
      <c r="F10" s="232">
        <f t="shared" si="0"/>
        <v>42.3</v>
      </c>
      <c r="G10" s="352" t="s">
        <v>372</v>
      </c>
      <c r="H10" s="53"/>
      <c r="I10" s="352" t="s">
        <v>372</v>
      </c>
      <c r="J10" s="57"/>
      <c r="K10" s="352" t="s">
        <v>372</v>
      </c>
      <c r="L10" s="53"/>
      <c r="M10" s="352" t="s">
        <v>372</v>
      </c>
      <c r="N10" s="399">
        <v>13</v>
      </c>
      <c r="O10" s="90">
        <v>2.5</v>
      </c>
      <c r="P10" s="352" t="s">
        <v>372</v>
      </c>
      <c r="Q10" s="53"/>
      <c r="R10" s="352" t="s">
        <v>372</v>
      </c>
      <c r="S10" s="218"/>
      <c r="T10" s="352" t="s">
        <v>372</v>
      </c>
      <c r="U10" s="483">
        <v>3</v>
      </c>
      <c r="V10" s="514">
        <f t="shared" si="1"/>
        <v>5.8</v>
      </c>
      <c r="W10" s="352" t="s">
        <v>372</v>
      </c>
      <c r="X10" s="483">
        <v>3</v>
      </c>
      <c r="Y10" s="218"/>
      <c r="Z10" s="352" t="s">
        <v>373</v>
      </c>
      <c r="AA10" s="53"/>
      <c r="AB10" s="310"/>
      <c r="AC10" s="57"/>
      <c r="AD10" s="310"/>
      <c r="AE10" s="483">
        <v>3</v>
      </c>
      <c r="AF10" s="519">
        <f t="shared" si="2"/>
        <v>5</v>
      </c>
      <c r="AG10" s="310"/>
      <c r="AH10" s="53"/>
      <c r="AI10" s="310"/>
      <c r="AJ10" s="57"/>
      <c r="AK10" s="310"/>
      <c r="AL10" s="483">
        <v>3</v>
      </c>
      <c r="AM10" s="768">
        <v>10</v>
      </c>
      <c r="AN10" s="55"/>
      <c r="AO10" s="53"/>
      <c r="AP10" s="55"/>
      <c r="AQ10" s="483">
        <v>3</v>
      </c>
      <c r="AR10" s="768">
        <v>11</v>
      </c>
      <c r="AS10" s="56"/>
      <c r="AT10" s="57"/>
      <c r="AU10" s="60"/>
      <c r="AV10" s="483">
        <v>3</v>
      </c>
      <c r="AW10" s="425">
        <v>8</v>
      </c>
      <c r="AX10" s="55"/>
      <c r="AY10" s="57"/>
      <c r="AZ10" s="55"/>
      <c r="BA10" s="53"/>
      <c r="BB10" s="735"/>
      <c r="BC10" s="735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</row>
    <row r="11" spans="1:243" ht="18.75" x14ac:dyDescent="0.25">
      <c r="A11" s="219">
        <v>4</v>
      </c>
      <c r="B11" s="395" t="s">
        <v>310</v>
      </c>
      <c r="C11" s="483">
        <v>4</v>
      </c>
      <c r="D11" s="287">
        <f t="shared" si="3"/>
        <v>9.25</v>
      </c>
      <c r="E11" s="226">
        <f t="shared" si="4"/>
        <v>0</v>
      </c>
      <c r="F11" s="232">
        <f t="shared" si="0"/>
        <v>9.25</v>
      </c>
      <c r="G11" s="352" t="s">
        <v>372</v>
      </c>
      <c r="H11" s="53"/>
      <c r="I11" s="352" t="s">
        <v>373</v>
      </c>
      <c r="J11" s="57"/>
      <c r="K11" s="352" t="s">
        <v>373</v>
      </c>
      <c r="L11" s="53"/>
      <c r="M11" s="352" t="s">
        <v>373</v>
      </c>
      <c r="N11" s="214" t="s">
        <v>375</v>
      </c>
      <c r="O11" s="90">
        <v>2.5</v>
      </c>
      <c r="P11" s="352" t="s">
        <v>372</v>
      </c>
      <c r="Q11" s="53"/>
      <c r="R11" s="352" t="s">
        <v>372</v>
      </c>
      <c r="S11" s="218"/>
      <c r="T11" s="352" t="s">
        <v>372</v>
      </c>
      <c r="U11" s="483">
        <v>4</v>
      </c>
      <c r="V11" s="514">
        <f t="shared" si="1"/>
        <v>1.75</v>
      </c>
      <c r="W11" s="352" t="s">
        <v>372</v>
      </c>
      <c r="X11" s="483">
        <v>4</v>
      </c>
      <c r="Y11" s="218"/>
      <c r="Z11" s="352" t="s">
        <v>372</v>
      </c>
      <c r="AA11" s="53"/>
      <c r="AB11" s="310"/>
      <c r="AC11" s="57"/>
      <c r="AD11" s="310"/>
      <c r="AE11" s="483">
        <v>4</v>
      </c>
      <c r="AF11" s="519">
        <f t="shared" si="2"/>
        <v>5</v>
      </c>
      <c r="AG11" s="310"/>
      <c r="AH11" s="53"/>
      <c r="AI11" s="310"/>
      <c r="AJ11" s="57"/>
      <c r="AK11" s="310"/>
      <c r="AL11" s="483">
        <v>4</v>
      </c>
      <c r="AM11" s="332"/>
      <c r="AN11" s="55"/>
      <c r="AO11" s="53"/>
      <c r="AP11" s="55"/>
      <c r="AQ11" s="483">
        <v>4</v>
      </c>
      <c r="AR11" s="332"/>
      <c r="AS11" s="56"/>
      <c r="AT11" s="57"/>
      <c r="AU11" s="60"/>
      <c r="AV11" s="483">
        <v>4</v>
      </c>
      <c r="AW11" s="425"/>
      <c r="AX11" s="55"/>
      <c r="AY11" s="57"/>
      <c r="AZ11" s="55"/>
      <c r="BA11" s="53"/>
      <c r="BB11" s="735"/>
      <c r="BC11" s="735"/>
    </row>
    <row r="12" spans="1:243" ht="18.75" x14ac:dyDescent="0.25">
      <c r="A12" s="220">
        <v>5</v>
      </c>
      <c r="B12" s="395" t="s">
        <v>311</v>
      </c>
      <c r="C12" s="483">
        <v>5</v>
      </c>
      <c r="D12" s="287">
        <f t="shared" si="3"/>
        <v>44</v>
      </c>
      <c r="E12" s="226">
        <f t="shared" si="4"/>
        <v>0</v>
      </c>
      <c r="F12" s="232">
        <f t="shared" si="0"/>
        <v>44</v>
      </c>
      <c r="G12" s="352" t="s">
        <v>372</v>
      </c>
      <c r="H12" s="53"/>
      <c r="I12" s="352" t="s">
        <v>372</v>
      </c>
      <c r="J12" s="57"/>
      <c r="K12" s="352" t="s">
        <v>372</v>
      </c>
      <c r="L12" s="53"/>
      <c r="M12" s="352" t="s">
        <v>373</v>
      </c>
      <c r="N12" s="399" t="s">
        <v>376</v>
      </c>
      <c r="O12" s="90">
        <v>1</v>
      </c>
      <c r="P12" s="352" t="s">
        <v>372</v>
      </c>
      <c r="Q12" s="53"/>
      <c r="R12" s="352" t="s">
        <v>372</v>
      </c>
      <c r="S12" s="218"/>
      <c r="T12" s="352" t="s">
        <v>372</v>
      </c>
      <c r="U12" s="483">
        <v>5</v>
      </c>
      <c r="V12" s="514">
        <f t="shared" si="1"/>
        <v>4.5</v>
      </c>
      <c r="W12" s="352" t="s">
        <v>372</v>
      </c>
      <c r="X12" s="483">
        <v>5</v>
      </c>
      <c r="Y12" s="218">
        <v>0</v>
      </c>
      <c r="Z12" s="352" t="s">
        <v>372</v>
      </c>
      <c r="AA12" s="53"/>
      <c r="AB12" s="310"/>
      <c r="AC12" s="57"/>
      <c r="AD12" s="310"/>
      <c r="AE12" s="483">
        <v>5</v>
      </c>
      <c r="AF12" s="519">
        <f t="shared" si="2"/>
        <v>8</v>
      </c>
      <c r="AG12" s="310"/>
      <c r="AH12" s="53"/>
      <c r="AI12" s="310"/>
      <c r="AJ12" s="57"/>
      <c r="AK12" s="310"/>
      <c r="AL12" s="483">
        <v>5</v>
      </c>
      <c r="AM12" s="332">
        <v>9</v>
      </c>
      <c r="AN12" s="55"/>
      <c r="AO12" s="53"/>
      <c r="AP12" s="55"/>
      <c r="AQ12" s="483">
        <v>5</v>
      </c>
      <c r="AR12" s="768">
        <f>4+4.5</f>
        <v>8.5</v>
      </c>
      <c r="AS12" s="56"/>
      <c r="AT12" s="57"/>
      <c r="AU12" s="55"/>
      <c r="AV12" s="483">
        <v>5</v>
      </c>
      <c r="AW12" s="425">
        <f>8+5</f>
        <v>13</v>
      </c>
      <c r="AX12" s="55"/>
      <c r="AY12" s="57"/>
      <c r="AZ12" s="55"/>
      <c r="BA12" s="53"/>
      <c r="BB12" s="735"/>
      <c r="BC12" s="735"/>
    </row>
    <row r="13" spans="1:243" ht="18.75" x14ac:dyDescent="0.25">
      <c r="A13" s="219">
        <v>6</v>
      </c>
      <c r="B13" s="395" t="s">
        <v>312</v>
      </c>
      <c r="C13" s="483">
        <v>6</v>
      </c>
      <c r="D13" s="287">
        <f t="shared" si="3"/>
        <v>51.5</v>
      </c>
      <c r="E13" s="226">
        <f t="shared" si="4"/>
        <v>0</v>
      </c>
      <c r="F13" s="232">
        <f t="shared" si="0"/>
        <v>51.5</v>
      </c>
      <c r="G13" s="352" t="s">
        <v>372</v>
      </c>
      <c r="H13" s="53"/>
      <c r="I13" s="352" t="s">
        <v>372</v>
      </c>
      <c r="J13" s="57"/>
      <c r="K13" s="352" t="s">
        <v>373</v>
      </c>
      <c r="L13" s="53"/>
      <c r="M13" s="352" t="s">
        <v>373</v>
      </c>
      <c r="N13" s="214" t="s">
        <v>393</v>
      </c>
      <c r="O13" s="90"/>
      <c r="P13" s="352" t="s">
        <v>372</v>
      </c>
      <c r="Q13" s="53"/>
      <c r="R13" s="352" t="s">
        <v>372</v>
      </c>
      <c r="S13" s="218"/>
      <c r="T13" s="352" t="s">
        <v>373</v>
      </c>
      <c r="U13" s="483">
        <v>6</v>
      </c>
      <c r="V13" s="514">
        <f t="shared" si="1"/>
        <v>4.5</v>
      </c>
      <c r="W13" s="352" t="s">
        <v>372</v>
      </c>
      <c r="X13" s="483">
        <v>6</v>
      </c>
      <c r="Y13" s="218">
        <v>3</v>
      </c>
      <c r="Z13" s="352" t="s">
        <v>373</v>
      </c>
      <c r="AA13" s="53"/>
      <c r="AB13" s="310"/>
      <c r="AC13" s="57"/>
      <c r="AD13" s="310"/>
      <c r="AE13" s="483">
        <v>6</v>
      </c>
      <c r="AF13" s="519">
        <f t="shared" si="2"/>
        <v>10</v>
      </c>
      <c r="AG13" s="310"/>
      <c r="AH13" s="53"/>
      <c r="AI13" s="310"/>
      <c r="AJ13" s="57"/>
      <c r="AK13" s="310"/>
      <c r="AL13" s="483">
        <v>6</v>
      </c>
      <c r="AM13" s="332">
        <f>0.5+2+2+1+1+2.5</f>
        <v>9</v>
      </c>
      <c r="AN13" s="55"/>
      <c r="AO13" s="53"/>
      <c r="AP13" s="55"/>
      <c r="AQ13" s="483">
        <v>6</v>
      </c>
      <c r="AR13" s="332">
        <f>6+4</f>
        <v>10</v>
      </c>
      <c r="AS13" s="56"/>
      <c r="AT13" s="57"/>
      <c r="AU13" s="55"/>
      <c r="AV13" s="483">
        <v>6</v>
      </c>
      <c r="AW13" s="425">
        <f>15</f>
        <v>15</v>
      </c>
      <c r="AX13" s="55"/>
      <c r="AY13" s="57"/>
      <c r="AZ13" s="55"/>
      <c r="BA13" s="53"/>
      <c r="BB13" s="735"/>
      <c r="BC13" s="735"/>
    </row>
    <row r="14" spans="1:243" ht="18.75" x14ac:dyDescent="0.25">
      <c r="A14" s="220">
        <v>7</v>
      </c>
      <c r="B14" s="395" t="s">
        <v>313</v>
      </c>
      <c r="C14" s="483">
        <v>7</v>
      </c>
      <c r="D14" s="287">
        <f t="shared" si="3"/>
        <v>41.5</v>
      </c>
      <c r="E14" s="226">
        <f t="shared" si="4"/>
        <v>0</v>
      </c>
      <c r="F14" s="232">
        <f t="shared" si="0"/>
        <v>41.5</v>
      </c>
      <c r="G14" s="352" t="s">
        <v>372</v>
      </c>
      <c r="H14" s="53"/>
      <c r="I14" s="352" t="s">
        <v>372</v>
      </c>
      <c r="J14" s="57"/>
      <c r="K14" s="352" t="s">
        <v>372</v>
      </c>
      <c r="L14" s="53"/>
      <c r="M14" s="352" t="s">
        <v>372</v>
      </c>
      <c r="N14" s="214">
        <v>12</v>
      </c>
      <c r="O14" s="90">
        <v>2</v>
      </c>
      <c r="P14" s="352" t="s">
        <v>372</v>
      </c>
      <c r="Q14" s="53"/>
      <c r="R14" s="352" t="s">
        <v>372</v>
      </c>
      <c r="S14" s="218"/>
      <c r="T14" s="352" t="s">
        <v>372</v>
      </c>
      <c r="U14" s="483">
        <v>7</v>
      </c>
      <c r="V14" s="514">
        <f t="shared" si="1"/>
        <v>3.5</v>
      </c>
      <c r="W14" s="352" t="s">
        <v>372</v>
      </c>
      <c r="X14" s="483">
        <v>7</v>
      </c>
      <c r="Y14" s="218"/>
      <c r="Z14" s="352" t="s">
        <v>373</v>
      </c>
      <c r="AA14" s="53"/>
      <c r="AB14" s="310"/>
      <c r="AC14" s="57"/>
      <c r="AD14" s="310"/>
      <c r="AE14" s="483">
        <v>7</v>
      </c>
      <c r="AF14" s="519">
        <f t="shared" si="2"/>
        <v>8</v>
      </c>
      <c r="AG14" s="310"/>
      <c r="AH14" s="53"/>
      <c r="AI14" s="310"/>
      <c r="AJ14" s="57"/>
      <c r="AK14" s="310"/>
      <c r="AL14" s="483">
        <v>7</v>
      </c>
      <c r="AM14" s="768">
        <f>0.5+2+2+1+0.5+3</f>
        <v>9</v>
      </c>
      <c r="AN14" s="55"/>
      <c r="AO14" s="53"/>
      <c r="AP14" s="55"/>
      <c r="AQ14" s="483">
        <v>7</v>
      </c>
      <c r="AR14" s="768">
        <f>2+2+2+5</f>
        <v>11</v>
      </c>
      <c r="AS14" s="56"/>
      <c r="AT14" s="57"/>
      <c r="AU14" s="55"/>
      <c r="AV14" s="483">
        <v>7</v>
      </c>
      <c r="AW14" s="425">
        <f>8</f>
        <v>8</v>
      </c>
      <c r="AX14" s="55"/>
      <c r="AY14" s="57"/>
      <c r="AZ14" s="55"/>
      <c r="BA14" s="53"/>
      <c r="BB14" s="735"/>
      <c r="BC14" s="735"/>
    </row>
    <row r="15" spans="1:243" ht="18.75" x14ac:dyDescent="0.25">
      <c r="A15" s="219">
        <v>8</v>
      </c>
      <c r="B15" s="395" t="s">
        <v>314</v>
      </c>
      <c r="C15" s="483">
        <v>8</v>
      </c>
      <c r="D15" s="287">
        <f t="shared" si="3"/>
        <v>52.3</v>
      </c>
      <c r="E15" s="226">
        <f t="shared" si="4"/>
        <v>0</v>
      </c>
      <c r="F15" s="232">
        <f t="shared" si="0"/>
        <v>52.3</v>
      </c>
      <c r="G15" s="352" t="s">
        <v>372</v>
      </c>
      <c r="H15" s="53"/>
      <c r="I15" s="352" t="s">
        <v>372</v>
      </c>
      <c r="J15" s="57"/>
      <c r="K15" s="352" t="s">
        <v>372</v>
      </c>
      <c r="L15" s="53"/>
      <c r="M15" s="352" t="s">
        <v>373</v>
      </c>
      <c r="N15" s="399" t="s">
        <v>377</v>
      </c>
      <c r="O15" s="90">
        <v>3</v>
      </c>
      <c r="P15" s="352" t="s">
        <v>372</v>
      </c>
      <c r="Q15" s="53"/>
      <c r="R15" s="352" t="s">
        <v>372</v>
      </c>
      <c r="S15" s="218"/>
      <c r="T15" s="352" t="s">
        <v>373</v>
      </c>
      <c r="U15" s="483">
        <v>8</v>
      </c>
      <c r="V15" s="514">
        <f t="shared" si="1"/>
        <v>6</v>
      </c>
      <c r="W15" s="352" t="s">
        <v>373</v>
      </c>
      <c r="X15" s="483">
        <v>8</v>
      </c>
      <c r="Y15" s="904">
        <v>2.5</v>
      </c>
      <c r="Z15" s="352" t="s">
        <v>372</v>
      </c>
      <c r="AA15" s="53"/>
      <c r="AB15" s="310"/>
      <c r="AC15" s="57"/>
      <c r="AD15" s="310"/>
      <c r="AE15" s="483">
        <v>8</v>
      </c>
      <c r="AF15" s="519">
        <f t="shared" si="2"/>
        <v>6</v>
      </c>
      <c r="AG15" s="310"/>
      <c r="AH15" s="53"/>
      <c r="AI15" s="310"/>
      <c r="AJ15" s="57"/>
      <c r="AK15" s="310"/>
      <c r="AL15" s="483">
        <v>8</v>
      </c>
      <c r="AM15" s="332">
        <f>0.8+2+2+1+1.5+1.5</f>
        <v>8.8000000000000007</v>
      </c>
      <c r="AN15" s="55"/>
      <c r="AO15" s="53"/>
      <c r="AP15" s="55"/>
      <c r="AQ15" s="483">
        <v>8</v>
      </c>
      <c r="AR15" s="332">
        <f>2+2+2+5</f>
        <v>11</v>
      </c>
      <c r="AS15" s="56"/>
      <c r="AT15" s="57"/>
      <c r="AU15" s="55"/>
      <c r="AV15" s="483">
        <v>8</v>
      </c>
      <c r="AW15" s="332">
        <f>8+7</f>
        <v>15</v>
      </c>
      <c r="AX15" s="55"/>
      <c r="AY15" s="57"/>
      <c r="AZ15" s="55"/>
      <c r="BA15" s="53"/>
      <c r="BB15" s="735"/>
      <c r="BC15" s="735"/>
    </row>
    <row r="16" spans="1:243" ht="18.75" x14ac:dyDescent="0.25">
      <c r="A16" s="220">
        <v>9</v>
      </c>
      <c r="B16" s="395" t="s">
        <v>315</v>
      </c>
      <c r="C16" s="483">
        <v>9</v>
      </c>
      <c r="D16" s="287">
        <f t="shared" si="3"/>
        <v>28.4</v>
      </c>
      <c r="E16" s="226">
        <f t="shared" si="4"/>
        <v>0</v>
      </c>
      <c r="F16" s="232">
        <f t="shared" si="0"/>
        <v>28.4</v>
      </c>
      <c r="G16" s="352" t="s">
        <v>372</v>
      </c>
      <c r="H16" s="53"/>
      <c r="I16" s="352" t="s">
        <v>372</v>
      </c>
      <c r="J16" s="57"/>
      <c r="K16" s="352" t="s">
        <v>373</v>
      </c>
      <c r="L16" s="53"/>
      <c r="M16" s="352" t="s">
        <v>372</v>
      </c>
      <c r="N16" s="214" t="s">
        <v>378</v>
      </c>
      <c r="O16" s="91"/>
      <c r="P16" s="352" t="s">
        <v>372</v>
      </c>
      <c r="Q16" s="53"/>
      <c r="R16" s="352" t="s">
        <v>372</v>
      </c>
      <c r="S16" s="218"/>
      <c r="T16" s="352" t="s">
        <v>372</v>
      </c>
      <c r="U16" s="483">
        <v>9</v>
      </c>
      <c r="V16" s="514">
        <f t="shared" si="1"/>
        <v>0.8</v>
      </c>
      <c r="W16" s="352" t="s">
        <v>373</v>
      </c>
      <c r="X16" s="483">
        <v>9</v>
      </c>
      <c r="Y16" s="218">
        <v>1</v>
      </c>
      <c r="Z16" s="352" t="s">
        <v>372</v>
      </c>
      <c r="AA16" s="53"/>
      <c r="AB16" s="310"/>
      <c r="AC16" s="57"/>
      <c r="AD16" s="310"/>
      <c r="AE16" s="483">
        <v>9</v>
      </c>
      <c r="AF16" s="519">
        <f t="shared" si="2"/>
        <v>4</v>
      </c>
      <c r="AG16" s="310"/>
      <c r="AH16" s="53"/>
      <c r="AI16" s="310"/>
      <c r="AJ16" s="57"/>
      <c r="AK16" s="310"/>
      <c r="AL16" s="483">
        <v>9</v>
      </c>
      <c r="AM16" s="332">
        <f>0.8+0+2+0.8+2+1</f>
        <v>6.6</v>
      </c>
      <c r="AN16" s="55"/>
      <c r="AO16" s="53"/>
      <c r="AP16" s="55"/>
      <c r="AQ16" s="483">
        <v>9</v>
      </c>
      <c r="AR16" s="332">
        <f>2+0+0+3</f>
        <v>5</v>
      </c>
      <c r="AS16" s="56"/>
      <c r="AT16" s="57"/>
      <c r="AU16" s="55"/>
      <c r="AV16" s="483">
        <v>9</v>
      </c>
      <c r="AW16" s="332">
        <v>11</v>
      </c>
      <c r="AX16" s="55"/>
      <c r="AY16" s="57"/>
      <c r="AZ16" s="55"/>
      <c r="BA16" s="53"/>
      <c r="BB16" s="735"/>
      <c r="BC16" s="735"/>
    </row>
    <row r="17" spans="1:55" ht="18.75" x14ac:dyDescent="0.25">
      <c r="A17" s="219">
        <v>10</v>
      </c>
      <c r="B17" s="395" t="s">
        <v>316</v>
      </c>
      <c r="C17" s="483">
        <v>10</v>
      </c>
      <c r="D17" s="287">
        <f t="shared" si="3"/>
        <v>59</v>
      </c>
      <c r="E17" s="226">
        <f t="shared" si="4"/>
        <v>0</v>
      </c>
      <c r="F17" s="232">
        <f t="shared" si="0"/>
        <v>59</v>
      </c>
      <c r="G17" s="352" t="s">
        <v>372</v>
      </c>
      <c r="H17" s="53"/>
      <c r="I17" s="352" t="s">
        <v>372</v>
      </c>
      <c r="J17" s="57"/>
      <c r="K17" s="352" t="s">
        <v>373</v>
      </c>
      <c r="L17" s="53"/>
      <c r="M17" s="352" t="s">
        <v>372</v>
      </c>
      <c r="N17" s="399">
        <v>10</v>
      </c>
      <c r="O17" s="90">
        <v>2</v>
      </c>
      <c r="P17" s="352" t="s">
        <v>372</v>
      </c>
      <c r="Q17" s="53"/>
      <c r="R17" s="352" t="s">
        <v>372</v>
      </c>
      <c r="S17" s="218"/>
      <c r="T17" s="352" t="s">
        <v>372</v>
      </c>
      <c r="U17" s="483">
        <v>10</v>
      </c>
      <c r="V17" s="514">
        <f t="shared" si="1"/>
        <v>8</v>
      </c>
      <c r="W17" s="352" t="s">
        <v>372</v>
      </c>
      <c r="X17" s="483">
        <v>10</v>
      </c>
      <c r="Y17" s="218">
        <v>3</v>
      </c>
      <c r="Z17" s="352" t="s">
        <v>372</v>
      </c>
      <c r="AA17" s="53"/>
      <c r="AB17" s="310"/>
      <c r="AC17" s="57"/>
      <c r="AD17" s="310"/>
      <c r="AE17" s="483">
        <v>10</v>
      </c>
      <c r="AF17" s="519">
        <f t="shared" si="2"/>
        <v>10</v>
      </c>
      <c r="AG17" s="310"/>
      <c r="AH17" s="53"/>
      <c r="AI17" s="310"/>
      <c r="AJ17" s="57"/>
      <c r="AK17" s="310"/>
      <c r="AL17" s="483">
        <v>10</v>
      </c>
      <c r="AM17" s="332">
        <v>10</v>
      </c>
      <c r="AN17" s="55"/>
      <c r="AO17" s="53"/>
      <c r="AP17" s="55"/>
      <c r="AQ17" s="483">
        <v>10</v>
      </c>
      <c r="AR17" s="332">
        <v>11</v>
      </c>
      <c r="AS17" s="56"/>
      <c r="AT17" s="57"/>
      <c r="AU17" s="55"/>
      <c r="AV17" s="483">
        <v>10</v>
      </c>
      <c r="AW17" s="332">
        <v>15</v>
      </c>
      <c r="AX17" s="55"/>
      <c r="AY17" s="57"/>
      <c r="AZ17" s="55"/>
      <c r="BA17" s="53"/>
      <c r="BB17" s="735"/>
      <c r="BC17" s="735"/>
    </row>
    <row r="18" spans="1:55" ht="18.75" x14ac:dyDescent="0.25">
      <c r="A18" s="220">
        <v>11</v>
      </c>
      <c r="B18" s="622"/>
      <c r="C18" s="483">
        <v>11</v>
      </c>
      <c r="D18" s="287">
        <f t="shared" si="3"/>
        <v>4</v>
      </c>
      <c r="E18" s="226">
        <f t="shared" si="4"/>
        <v>0</v>
      </c>
      <c r="F18" s="232">
        <f t="shared" si="0"/>
        <v>4</v>
      </c>
      <c r="G18" s="352" t="s">
        <v>372</v>
      </c>
      <c r="H18" s="53"/>
      <c r="I18" s="352"/>
      <c r="J18" s="57"/>
      <c r="K18" s="352"/>
      <c r="L18" s="53"/>
      <c r="M18" s="352"/>
      <c r="N18" s="214"/>
      <c r="O18" s="90"/>
      <c r="P18" s="352"/>
      <c r="Q18" s="53"/>
      <c r="R18" s="352"/>
      <c r="S18" s="218"/>
      <c r="T18" s="352"/>
      <c r="U18" s="483">
        <v>11</v>
      </c>
      <c r="V18" s="514">
        <f t="shared" si="1"/>
        <v>4</v>
      </c>
      <c r="W18" s="352"/>
      <c r="X18" s="483">
        <v>11</v>
      </c>
      <c r="Y18" s="218"/>
      <c r="Z18" s="352"/>
      <c r="AA18" s="53"/>
      <c r="AB18" s="310"/>
      <c r="AC18" s="57"/>
      <c r="AD18" s="310"/>
      <c r="AE18" s="483">
        <v>11</v>
      </c>
      <c r="AF18" s="519" t="str">
        <f t="shared" si="2"/>
        <v xml:space="preserve"> </v>
      </c>
      <c r="AG18" s="310"/>
      <c r="AH18" s="53"/>
      <c r="AI18" s="310"/>
      <c r="AJ18" s="57"/>
      <c r="AK18" s="310"/>
      <c r="AL18" s="483">
        <v>11</v>
      </c>
      <c r="AM18" s="332"/>
      <c r="AN18" s="55"/>
      <c r="AO18" s="53"/>
      <c r="AP18" s="55"/>
      <c r="AQ18" s="483">
        <v>11</v>
      </c>
      <c r="AR18" s="332"/>
      <c r="AS18" s="56"/>
      <c r="AT18" s="57"/>
      <c r="AU18" s="55"/>
      <c r="AV18" s="483">
        <v>11</v>
      </c>
      <c r="AW18" s="332"/>
      <c r="AX18" s="55"/>
      <c r="AY18" s="57"/>
      <c r="AZ18" s="55"/>
      <c r="BA18" s="53"/>
      <c r="BB18" s="735"/>
      <c r="BC18" s="735"/>
    </row>
    <row r="19" spans="1:55" ht="29.25" customHeight="1" thickBot="1" x14ac:dyDescent="0.3">
      <c r="A19" s="219">
        <v>12</v>
      </c>
      <c r="B19" s="395" t="s">
        <v>317</v>
      </c>
      <c r="C19" s="483">
        <v>12</v>
      </c>
      <c r="D19" s="287">
        <f t="shared" si="3"/>
        <v>51.5</v>
      </c>
      <c r="E19" s="226">
        <f t="shared" si="4"/>
        <v>0</v>
      </c>
      <c r="F19" s="232">
        <f t="shared" si="0"/>
        <v>51.5</v>
      </c>
      <c r="G19" s="352" t="s">
        <v>372</v>
      </c>
      <c r="H19" s="53"/>
      <c r="I19" s="352" t="s">
        <v>372</v>
      </c>
      <c r="J19" s="57"/>
      <c r="K19" s="352" t="s">
        <v>372</v>
      </c>
      <c r="L19" s="53"/>
      <c r="M19" s="352" t="s">
        <v>372</v>
      </c>
      <c r="N19" s="399">
        <v>9</v>
      </c>
      <c r="O19" s="91">
        <v>1.5</v>
      </c>
      <c r="P19" s="352" t="s">
        <v>372</v>
      </c>
      <c r="Q19" s="53"/>
      <c r="R19" s="352" t="s">
        <v>372</v>
      </c>
      <c r="S19" s="218"/>
      <c r="T19" s="352" t="s">
        <v>372</v>
      </c>
      <c r="U19" s="483">
        <v>12</v>
      </c>
      <c r="V19" s="514">
        <v>5</v>
      </c>
      <c r="W19" s="352" t="s">
        <v>372</v>
      </c>
      <c r="X19" s="483">
        <v>12</v>
      </c>
      <c r="Y19" s="628">
        <v>3</v>
      </c>
      <c r="Z19" s="352" t="s">
        <v>373</v>
      </c>
      <c r="AA19" s="53"/>
      <c r="AB19" s="310"/>
      <c r="AC19" s="57"/>
      <c r="AD19" s="310"/>
      <c r="AE19" s="483">
        <v>12</v>
      </c>
      <c r="AF19" s="519">
        <v>8</v>
      </c>
      <c r="AG19" s="310"/>
      <c r="AH19" s="53"/>
      <c r="AI19" s="310"/>
      <c r="AJ19" s="57"/>
      <c r="AK19" s="310"/>
      <c r="AL19" s="483">
        <v>12</v>
      </c>
      <c r="AM19" s="332">
        <f>1+2+2+0.5+1+1.5</f>
        <v>8</v>
      </c>
      <c r="AN19" s="60"/>
      <c r="AO19" s="53"/>
      <c r="AP19" s="55"/>
      <c r="AQ19" s="483">
        <v>12</v>
      </c>
      <c r="AR19" s="332">
        <v>11</v>
      </c>
      <c r="AS19" s="56"/>
      <c r="AT19" s="57"/>
      <c r="AU19" s="55"/>
      <c r="AV19" s="483">
        <v>12</v>
      </c>
      <c r="AW19" s="332">
        <v>15</v>
      </c>
      <c r="AX19" s="55"/>
      <c r="AY19" s="57"/>
      <c r="AZ19" s="55"/>
      <c r="BA19" s="53"/>
      <c r="BB19" s="735"/>
      <c r="BC19" s="735"/>
    </row>
    <row r="20" spans="1:55" ht="19.5" thickBot="1" x14ac:dyDescent="0.3">
      <c r="A20" s="220">
        <v>13</v>
      </c>
      <c r="B20" s="687" t="s">
        <v>318</v>
      </c>
      <c r="C20" s="495">
        <v>13</v>
      </c>
      <c r="D20" s="287">
        <f t="shared" si="3"/>
        <v>1.5</v>
      </c>
      <c r="E20" s="226">
        <f t="shared" si="4"/>
        <v>0</v>
      </c>
      <c r="F20" s="232">
        <f t="shared" si="0"/>
        <v>1.5</v>
      </c>
      <c r="G20" s="66"/>
      <c r="H20" s="53"/>
      <c r="I20" s="342"/>
      <c r="J20" s="57"/>
      <c r="K20" s="352" t="s">
        <v>372</v>
      </c>
      <c r="L20" s="53"/>
      <c r="M20" s="342" t="s">
        <v>372</v>
      </c>
      <c r="N20" s="214">
        <v>8</v>
      </c>
      <c r="O20" s="723">
        <v>1.5</v>
      </c>
      <c r="P20" s="724" t="s">
        <v>372</v>
      </c>
      <c r="Q20" s="213"/>
      <c r="R20" s="724" t="s">
        <v>372</v>
      </c>
      <c r="S20" s="725"/>
      <c r="T20" s="724" t="s">
        <v>372</v>
      </c>
      <c r="U20" s="408">
        <v>13</v>
      </c>
      <c r="V20" s="521" t="str">
        <f t="shared" si="1"/>
        <v xml:space="preserve"> </v>
      </c>
      <c r="W20" s="724" t="s">
        <v>372</v>
      </c>
      <c r="X20" s="408">
        <v>13</v>
      </c>
      <c r="Y20" s="425"/>
      <c r="Z20" s="724" t="s">
        <v>373</v>
      </c>
      <c r="AA20" s="213"/>
      <c r="AB20" s="726"/>
      <c r="AC20" s="213"/>
      <c r="AD20" s="726"/>
      <c r="AE20" s="408">
        <v>13</v>
      </c>
      <c r="AF20" s="521" t="str">
        <f t="shared" si="2"/>
        <v xml:space="preserve"> </v>
      </c>
      <c r="AG20" s="726"/>
      <c r="AH20" s="213"/>
      <c r="AI20" s="726"/>
      <c r="AJ20" s="213"/>
      <c r="AK20" s="726"/>
      <c r="AL20" s="408">
        <v>13</v>
      </c>
      <c r="AM20" s="332"/>
      <c r="AN20" s="60"/>
      <c r="AO20" s="53"/>
      <c r="AP20" s="55"/>
      <c r="AQ20" s="408">
        <v>13</v>
      </c>
      <c r="AR20" s="425"/>
      <c r="AS20" s="213"/>
      <c r="AT20" s="213"/>
      <c r="AU20" s="213"/>
      <c r="AV20" s="408">
        <v>13</v>
      </c>
      <c r="AW20" s="425"/>
      <c r="AX20" s="213"/>
      <c r="AY20" s="57"/>
      <c r="AZ20" s="61"/>
      <c r="BA20" s="59"/>
      <c r="BB20" s="735"/>
      <c r="BC20" s="735"/>
    </row>
    <row r="21" spans="1:55" ht="19.5" hidden="1" thickBot="1" x14ac:dyDescent="0.3">
      <c r="A21" s="219">
        <v>14</v>
      </c>
      <c r="B21" s="444"/>
      <c r="C21" s="408"/>
      <c r="D21" s="287">
        <f t="shared" si="3"/>
        <v>0</v>
      </c>
      <c r="E21" s="226">
        <f t="shared" si="4"/>
        <v>0</v>
      </c>
      <c r="F21" s="232">
        <f t="shared" si="0"/>
        <v>0</v>
      </c>
      <c r="G21" s="66"/>
      <c r="H21" s="53"/>
      <c r="I21" s="342"/>
      <c r="J21" s="57"/>
      <c r="K21" s="310"/>
      <c r="L21" s="53"/>
      <c r="M21" s="310"/>
      <c r="N21" s="214"/>
      <c r="O21" s="90"/>
      <c r="P21" s="310"/>
      <c r="Q21" s="53"/>
      <c r="R21" s="310"/>
      <c r="S21" s="115"/>
      <c r="T21" s="310"/>
      <c r="U21" s="408"/>
      <c r="V21" s="514" t="str">
        <f t="shared" ref="V21:V22" si="5">IF(U21=0,"",VLOOKUP(U21,Підс,2,FALSE))</f>
        <v/>
      </c>
      <c r="W21" s="310"/>
      <c r="X21" s="408"/>
      <c r="Y21" s="332"/>
      <c r="Z21" s="310"/>
      <c r="AA21" s="53"/>
      <c r="AB21" s="310"/>
      <c r="AC21" s="57"/>
      <c r="AD21" s="310"/>
      <c r="AE21" s="408"/>
      <c r="AF21" s="519" t="str">
        <f t="shared" ref="AF21:AF22" si="6">IF(AE21=0,"",VLOOKUP(AE21,Підс,3,FALSE))</f>
        <v/>
      </c>
      <c r="AG21" s="310"/>
      <c r="AH21" s="53"/>
      <c r="AI21" s="310"/>
      <c r="AJ21" s="57"/>
      <c r="AK21" s="310"/>
      <c r="AL21" s="408"/>
      <c r="AM21" s="332"/>
      <c r="AN21" s="60"/>
      <c r="AO21" s="53"/>
      <c r="AP21" s="55"/>
      <c r="AQ21" s="408"/>
      <c r="AR21" s="332"/>
      <c r="AS21" s="56"/>
      <c r="AT21" s="57"/>
      <c r="AU21" s="55"/>
      <c r="AV21" s="408"/>
      <c r="AW21" s="332"/>
      <c r="AX21" s="55"/>
      <c r="AY21" s="53"/>
      <c r="AZ21" s="269"/>
      <c r="BA21" s="270"/>
      <c r="BB21" s="269"/>
      <c r="BC21" s="270"/>
    </row>
    <row r="22" spans="1:55" ht="19.5" hidden="1" thickBot="1" x14ac:dyDescent="0.3">
      <c r="A22" s="221">
        <v>15</v>
      </c>
      <c r="B22" s="687"/>
      <c r="C22" s="495"/>
      <c r="D22" s="496">
        <f t="shared" si="3"/>
        <v>0</v>
      </c>
      <c r="E22" s="344">
        <f t="shared" si="4"/>
        <v>0</v>
      </c>
      <c r="F22" s="386">
        <f t="shared" si="0"/>
        <v>0</v>
      </c>
      <c r="G22" s="136"/>
      <c r="H22" s="59"/>
      <c r="I22" s="497"/>
      <c r="J22" s="62"/>
      <c r="K22" s="412"/>
      <c r="L22" s="59"/>
      <c r="M22" s="412"/>
      <c r="N22" s="498"/>
      <c r="O22" s="411"/>
      <c r="P22" s="412"/>
      <c r="Q22" s="59"/>
      <c r="R22" s="412"/>
      <c r="S22" s="59"/>
      <c r="T22" s="412"/>
      <c r="U22" s="495"/>
      <c r="V22" s="515" t="str">
        <f t="shared" si="5"/>
        <v/>
      </c>
      <c r="W22" s="412"/>
      <c r="X22" s="495"/>
      <c r="Y22" s="419"/>
      <c r="Z22" s="412"/>
      <c r="AA22" s="59"/>
      <c r="AB22" s="412"/>
      <c r="AC22" s="62"/>
      <c r="AD22" s="412"/>
      <c r="AE22" s="495"/>
      <c r="AF22" s="520" t="str">
        <f t="shared" si="6"/>
        <v/>
      </c>
      <c r="AG22" s="412"/>
      <c r="AH22" s="59"/>
      <c r="AI22" s="412"/>
      <c r="AJ22" s="62"/>
      <c r="AK22" s="412"/>
      <c r="AL22" s="495"/>
      <c r="AM22" s="419"/>
      <c r="AN22" s="61"/>
      <c r="AO22" s="59"/>
      <c r="AP22" s="61"/>
      <c r="AQ22" s="495"/>
      <c r="AR22" s="419"/>
      <c r="AS22" s="63"/>
      <c r="AT22" s="62"/>
      <c r="AU22" s="61"/>
      <c r="AV22" s="495"/>
      <c r="AW22" s="419"/>
      <c r="AX22" s="61"/>
      <c r="AY22" s="59"/>
      <c r="AZ22" s="61"/>
      <c r="BA22" s="59"/>
      <c r="BB22" s="61"/>
      <c r="BC22" s="59"/>
    </row>
    <row r="23" spans="1:55" ht="18" x14ac:dyDescent="0.25">
      <c r="A23" s="131"/>
      <c r="B23" s="84"/>
      <c r="C23" s="132"/>
      <c r="D23" s="133"/>
      <c r="E23" s="133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24"/>
      <c r="U23" s="20"/>
      <c r="V23" s="20">
        <f>COUNT(V8:V22)</f>
        <v>12</v>
      </c>
      <c r="W23" s="124"/>
      <c r="X23" s="97"/>
      <c r="Y23" s="20">
        <f>COUNT(Y8:Y22)</f>
        <v>8</v>
      </c>
      <c r="Z23" s="97"/>
      <c r="AA23" s="124"/>
      <c r="AB23" s="97"/>
      <c r="AC23" s="97"/>
      <c r="AD23" s="97"/>
      <c r="AE23" s="97"/>
      <c r="AF23" s="20">
        <f>COUNT(AF8:AF22)</f>
        <v>11</v>
      </c>
      <c r="AG23" s="97"/>
      <c r="AH23" s="97"/>
      <c r="AI23" s="97"/>
      <c r="AJ23" s="97"/>
      <c r="AK23" s="124"/>
      <c r="AL23" s="97"/>
      <c r="AM23" s="20">
        <f>COUNT(AM8:AM22)</f>
        <v>10</v>
      </c>
      <c r="AN23" s="97"/>
      <c r="AO23" s="46"/>
      <c r="AP23" s="47"/>
      <c r="AQ23" s="46"/>
      <c r="AR23" s="20">
        <f>COUNT(AR8:AR22)</f>
        <v>10</v>
      </c>
      <c r="AW23" s="20">
        <f>COUNT(AW8:AW22)</f>
        <v>10</v>
      </c>
    </row>
    <row r="24" spans="1:55" ht="18" x14ac:dyDescent="0.25">
      <c r="A24" s="131"/>
      <c r="B24" s="84"/>
      <c r="C24" s="132"/>
      <c r="D24" s="133"/>
      <c r="E24" s="133"/>
      <c r="F24" s="134"/>
      <c r="G24" s="97"/>
      <c r="H24" s="97"/>
      <c r="I24" s="97"/>
      <c r="J24" s="97"/>
      <c r="K24" s="97"/>
      <c r="L24" s="135"/>
      <c r="M24" s="20"/>
      <c r="N24" s="97"/>
      <c r="O24" s="97">
        <f>COUNT(O8:O20)</f>
        <v>10</v>
      </c>
      <c r="P24" s="97"/>
      <c r="Q24" s="124"/>
      <c r="R24" s="97"/>
      <c r="S24" s="97"/>
      <c r="T24" s="124"/>
      <c r="U24" s="97"/>
      <c r="V24" s="97"/>
      <c r="W24" s="124"/>
      <c r="X24" s="97"/>
      <c r="Y24" s="97"/>
      <c r="Z24" s="97"/>
      <c r="AA24" s="97"/>
      <c r="AB24" s="124"/>
      <c r="AC24" s="97"/>
      <c r="AD24" s="97"/>
      <c r="AE24" s="97"/>
      <c r="AF24" s="97"/>
      <c r="AG24" s="124"/>
      <c r="AH24" s="97"/>
      <c r="AI24" s="97"/>
      <c r="AJ24" s="97"/>
      <c r="AK24" s="97"/>
      <c r="AL24" s="124"/>
      <c r="AM24" s="97"/>
      <c r="AN24" s="97"/>
      <c r="AO24" s="97"/>
      <c r="AP24" s="46"/>
      <c r="AQ24" s="47"/>
      <c r="AR24" s="46"/>
      <c r="AS24" s="25"/>
    </row>
    <row r="25" spans="1:55" ht="18" x14ac:dyDescent="0.25">
      <c r="A25" s="131"/>
      <c r="B25" s="84"/>
      <c r="C25" s="132"/>
      <c r="D25" s="133"/>
      <c r="E25" s="133"/>
      <c r="F25" s="134"/>
      <c r="G25" s="97"/>
      <c r="H25" s="97"/>
      <c r="I25" s="97"/>
      <c r="J25" s="97"/>
      <c r="K25" s="97"/>
      <c r="L25" s="135"/>
      <c r="M25" s="20"/>
      <c r="N25" s="97"/>
      <c r="O25" s="97"/>
      <c r="P25" s="97"/>
      <c r="Q25" s="124"/>
      <c r="R25" s="97"/>
      <c r="S25" s="97"/>
      <c r="T25" s="124"/>
      <c r="U25" s="97"/>
      <c r="V25" s="97"/>
      <c r="W25" s="124"/>
      <c r="X25" s="97"/>
      <c r="Y25" s="97"/>
      <c r="Z25" s="97"/>
      <c r="AA25" s="97"/>
      <c r="AB25" s="124"/>
      <c r="AC25" s="97"/>
      <c r="AD25" s="97"/>
      <c r="AE25" s="97"/>
      <c r="AF25" s="97"/>
      <c r="AG25" s="124"/>
      <c r="AH25" s="97"/>
      <c r="AI25" s="97"/>
      <c r="AJ25" s="97"/>
      <c r="AK25" s="97"/>
      <c r="AL25" s="124"/>
      <c r="AM25" s="97"/>
      <c r="AN25" s="97"/>
      <c r="AO25" s="97"/>
      <c r="AP25" s="46"/>
      <c r="AQ25" s="47"/>
      <c r="AR25" s="46"/>
      <c r="AS25" s="25"/>
    </row>
    <row r="26" spans="1:55" ht="15" x14ac:dyDescent="0.2">
      <c r="A26" s="64"/>
      <c r="B26" s="52"/>
      <c r="C26" s="26"/>
      <c r="D26" s="26"/>
      <c r="E26" s="26"/>
      <c r="F26" s="52"/>
      <c r="G26" s="20"/>
      <c r="H26" s="20"/>
      <c r="I26" s="20"/>
      <c r="J26" s="20"/>
      <c r="K26" s="20"/>
      <c r="L26" s="7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H26" s="31"/>
      <c r="AJ26" s="31"/>
    </row>
    <row r="27" spans="1:55" ht="15.75" x14ac:dyDescent="0.25">
      <c r="A27" s="64"/>
      <c r="B27" s="52"/>
      <c r="C27" s="26"/>
      <c r="D27" s="26"/>
      <c r="E27" s="26"/>
      <c r="F27" s="26"/>
      <c r="G27" s="20"/>
      <c r="H27" s="27" t="s">
        <v>154</v>
      </c>
      <c r="I27" s="20"/>
      <c r="J27" s="20"/>
      <c r="K27" s="20"/>
      <c r="L27" s="20"/>
      <c r="M27" s="20"/>
      <c r="N27" s="24"/>
      <c r="O27" s="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5" ht="15.75" x14ac:dyDescent="0.25">
      <c r="A28" s="64"/>
      <c r="B28" s="52"/>
      <c r="C28" s="26"/>
      <c r="D28" s="26"/>
      <c r="E28" s="26"/>
      <c r="F28" s="26"/>
      <c r="G28" s="20"/>
      <c r="H28" s="20" t="s">
        <v>155</v>
      </c>
      <c r="I28" s="20"/>
      <c r="J28" s="20"/>
      <c r="K28" s="28">
        <v>60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5" ht="15.75" x14ac:dyDescent="0.25">
      <c r="A29" s="64"/>
      <c r="B29" s="52"/>
      <c r="C29" s="26"/>
      <c r="D29" s="26"/>
      <c r="E29" s="26"/>
      <c r="F29" s="26"/>
      <c r="G29" s="20"/>
      <c r="H29" s="20" t="s">
        <v>238</v>
      </c>
      <c r="I29" s="20"/>
      <c r="J29" s="20"/>
      <c r="K29" s="28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55" ht="15.75" x14ac:dyDescent="0.25">
      <c r="A30" s="64"/>
      <c r="B30" s="52"/>
      <c r="C30" s="26"/>
      <c r="D30" s="26"/>
      <c r="E30" s="26"/>
      <c r="F30" s="26"/>
      <c r="G30" s="20"/>
      <c r="H30" s="20" t="s">
        <v>156</v>
      </c>
      <c r="I30" s="20"/>
      <c r="J30" s="20"/>
      <c r="K30" s="28">
        <v>40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55" ht="15.75" x14ac:dyDescent="0.25">
      <c r="A31" s="64"/>
      <c r="B31" s="52"/>
      <c r="C31" s="26"/>
      <c r="D31" s="26"/>
      <c r="E31" s="26"/>
      <c r="F31" s="26"/>
      <c r="G31" s="20"/>
      <c r="H31" s="20" t="s">
        <v>157</v>
      </c>
      <c r="I31" s="20"/>
      <c r="J31" s="20"/>
      <c r="K31" s="28">
        <f>SUM(K28:K30)</f>
        <v>100</v>
      </c>
      <c r="L31" s="20"/>
      <c r="M31" s="20"/>
      <c r="N31" s="20"/>
      <c r="O31" s="20"/>
      <c r="P31" s="20"/>
      <c r="Q31" s="20"/>
      <c r="R31" s="20"/>
      <c r="S31" s="20" t="s">
        <v>241</v>
      </c>
      <c r="T31" s="20"/>
      <c r="U31" s="20"/>
      <c r="V31" s="20"/>
      <c r="W31" s="20"/>
      <c r="X31" s="20"/>
      <c r="Y31" s="20"/>
      <c r="Z31" s="20"/>
    </row>
    <row r="32" spans="1:55" ht="26.25" customHeight="1" x14ac:dyDescent="0.2">
      <c r="A32" s="64"/>
      <c r="B32" s="150" t="s">
        <v>237</v>
      </c>
      <c r="C32" s="151" t="s">
        <v>153</v>
      </c>
      <c r="D32" s="152">
        <v>1</v>
      </c>
      <c r="E32" s="152">
        <v>2</v>
      </c>
      <c r="F32" s="152">
        <v>3</v>
      </c>
      <c r="G32" s="152">
        <v>4</v>
      </c>
      <c r="H32" s="153">
        <v>5</v>
      </c>
      <c r="I32" s="153">
        <v>6</v>
      </c>
      <c r="J32" s="153">
        <v>7</v>
      </c>
      <c r="K32" s="153">
        <v>8</v>
      </c>
      <c r="L32" s="153">
        <v>9</v>
      </c>
      <c r="M32" s="153">
        <v>10</v>
      </c>
      <c r="N32" s="153">
        <v>11</v>
      </c>
      <c r="O32" s="153">
        <v>12</v>
      </c>
      <c r="P32" s="153">
        <v>13</v>
      </c>
      <c r="Q32" s="153">
        <v>14</v>
      </c>
      <c r="R32" s="154">
        <v>15</v>
      </c>
      <c r="S32" s="155" t="s">
        <v>239</v>
      </c>
      <c r="T32" s="155" t="s">
        <v>171</v>
      </c>
      <c r="U32" s="155" t="s">
        <v>240</v>
      </c>
      <c r="V32" s="54"/>
      <c r="W32" s="54"/>
      <c r="X32" s="54"/>
      <c r="Y32" s="54"/>
      <c r="Z32" s="67"/>
      <c r="AA32" s="54"/>
      <c r="AB32" s="54"/>
      <c r="AC32" s="54"/>
      <c r="AD32" s="54"/>
      <c r="AE32" s="54"/>
      <c r="AF32" s="54"/>
      <c r="AG32" s="67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67"/>
      <c r="AV32" s="54"/>
      <c r="AW32" s="54"/>
      <c r="AX32" s="29"/>
      <c r="AY32" s="29"/>
    </row>
    <row r="33" spans="1:51" ht="15.75" x14ac:dyDescent="0.2">
      <c r="A33" s="58"/>
      <c r="B33" s="156" t="s">
        <v>235</v>
      </c>
      <c r="C33" s="157"/>
      <c r="D33" s="158"/>
      <c r="E33" s="158"/>
      <c r="F33" s="158"/>
      <c r="G33" s="158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60"/>
      <c r="S33" s="172">
        <v>1</v>
      </c>
      <c r="T33" s="143">
        <f>IF($D41=0," ",$D41)</f>
        <v>8</v>
      </c>
      <c r="U33" s="143">
        <f>IF($D47=0," ",$D47)</f>
        <v>10</v>
      </c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29"/>
      <c r="AY33" s="29"/>
    </row>
    <row r="34" spans="1:51" ht="15.75" customHeight="1" x14ac:dyDescent="0.2">
      <c r="A34" s="58"/>
      <c r="B34" s="156" t="s">
        <v>1</v>
      </c>
      <c r="C34" s="207">
        <v>1</v>
      </c>
      <c r="D34" s="317">
        <v>1</v>
      </c>
      <c r="E34" s="318">
        <v>1</v>
      </c>
      <c r="F34" s="318">
        <v>1</v>
      </c>
      <c r="G34" s="318">
        <v>0.75</v>
      </c>
      <c r="H34" s="318">
        <v>1</v>
      </c>
      <c r="I34" s="319">
        <v>1</v>
      </c>
      <c r="J34" s="318">
        <v>1</v>
      </c>
      <c r="K34" s="319">
        <v>1</v>
      </c>
      <c r="L34" s="319">
        <v>0.8</v>
      </c>
      <c r="M34" s="319">
        <v>1</v>
      </c>
      <c r="N34" s="319">
        <v>1</v>
      </c>
      <c r="O34" s="318"/>
      <c r="P34" s="319"/>
      <c r="Q34" s="319"/>
      <c r="R34" s="320"/>
      <c r="S34" s="172">
        <v>2</v>
      </c>
      <c r="T34" s="143">
        <f>IF($E41=0," ",$E41)</f>
        <v>8</v>
      </c>
      <c r="U34" s="143">
        <f>IF($E47=0," ",$E47)</f>
        <v>9.5</v>
      </c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29"/>
      <c r="AY34" s="29"/>
    </row>
    <row r="35" spans="1:51" ht="18" x14ac:dyDescent="0.2">
      <c r="A35" s="58"/>
      <c r="B35" s="156" t="s">
        <v>3</v>
      </c>
      <c r="C35" s="207">
        <v>1</v>
      </c>
      <c r="D35" s="317">
        <v>1</v>
      </c>
      <c r="E35" s="318">
        <v>1</v>
      </c>
      <c r="F35" s="318">
        <v>0.8</v>
      </c>
      <c r="G35" s="318">
        <v>0</v>
      </c>
      <c r="H35" s="318">
        <v>1</v>
      </c>
      <c r="I35" s="319">
        <v>1</v>
      </c>
      <c r="J35" s="318">
        <v>1</v>
      </c>
      <c r="K35" s="319">
        <v>1</v>
      </c>
      <c r="L35" s="720">
        <v>0</v>
      </c>
      <c r="M35" s="319">
        <v>1</v>
      </c>
      <c r="N35" s="319">
        <v>1</v>
      </c>
      <c r="O35" s="318"/>
      <c r="P35" s="319"/>
      <c r="Q35" s="319"/>
      <c r="R35" s="320"/>
      <c r="S35" s="172">
        <v>3</v>
      </c>
      <c r="T35" s="143">
        <f>IF($F41=0," ",$F41)</f>
        <v>5.8</v>
      </c>
      <c r="U35" s="143">
        <f>IF($F47=0," ",$F47)</f>
        <v>5</v>
      </c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29"/>
      <c r="AY35" s="29"/>
    </row>
    <row r="36" spans="1:51" ht="18" x14ac:dyDescent="0.2">
      <c r="A36" s="58"/>
      <c r="B36" s="156" t="s">
        <v>5</v>
      </c>
      <c r="C36" s="207">
        <v>1</v>
      </c>
      <c r="D36" s="317">
        <v>1</v>
      </c>
      <c r="E36" s="318">
        <v>1</v>
      </c>
      <c r="F36" s="318">
        <v>1</v>
      </c>
      <c r="G36" s="318">
        <v>0</v>
      </c>
      <c r="H36" s="318">
        <v>1</v>
      </c>
      <c r="I36" s="319">
        <v>1</v>
      </c>
      <c r="J36" s="902">
        <v>0</v>
      </c>
      <c r="K36" s="319">
        <v>1</v>
      </c>
      <c r="L36" s="720">
        <v>0</v>
      </c>
      <c r="M36" s="319">
        <v>1</v>
      </c>
      <c r="N36" s="319">
        <v>1</v>
      </c>
      <c r="O36" s="318"/>
      <c r="P36" s="319"/>
      <c r="Q36" s="319"/>
      <c r="R36" s="320"/>
      <c r="S36" s="172">
        <v>4</v>
      </c>
      <c r="T36" s="143">
        <f>IF($G41=0," ",$G41)</f>
        <v>1.75</v>
      </c>
      <c r="U36" s="143">
        <f>IF($G47=0," ",$G47)</f>
        <v>5</v>
      </c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29"/>
      <c r="AY36" s="29"/>
    </row>
    <row r="37" spans="1:51" ht="18" x14ac:dyDescent="0.2">
      <c r="A37" s="58"/>
      <c r="B37" s="156" t="s">
        <v>6</v>
      </c>
      <c r="C37" s="207">
        <v>1</v>
      </c>
      <c r="D37" s="317">
        <v>1</v>
      </c>
      <c r="E37" s="318">
        <v>1</v>
      </c>
      <c r="F37" s="318">
        <v>1</v>
      </c>
      <c r="G37" s="318">
        <v>1</v>
      </c>
      <c r="H37" s="318">
        <v>0</v>
      </c>
      <c r="I37" s="319">
        <v>0</v>
      </c>
      <c r="J37" s="903">
        <v>0.5</v>
      </c>
      <c r="K37" s="319">
        <v>1</v>
      </c>
      <c r="L37" s="720">
        <v>0</v>
      </c>
      <c r="M37" s="319">
        <v>1</v>
      </c>
      <c r="N37" s="319">
        <v>1</v>
      </c>
      <c r="O37" s="318"/>
      <c r="P37" s="319"/>
      <c r="Q37" s="319"/>
      <c r="R37" s="320"/>
      <c r="S37" s="172">
        <v>5</v>
      </c>
      <c r="T37" s="143">
        <f>IF($H41=0," ",$H41)</f>
        <v>4.5</v>
      </c>
      <c r="U37" s="143">
        <f>IF($H47=0," ",$H47)</f>
        <v>8</v>
      </c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29"/>
      <c r="AY37" s="29"/>
    </row>
    <row r="38" spans="1:51" ht="18" x14ac:dyDescent="0.2">
      <c r="A38" s="58"/>
      <c r="B38" s="156" t="s">
        <v>7</v>
      </c>
      <c r="C38" s="207">
        <v>2</v>
      </c>
      <c r="D38" s="317">
        <v>2</v>
      </c>
      <c r="E38" s="318">
        <v>2</v>
      </c>
      <c r="F38" s="318"/>
      <c r="G38" s="321">
        <v>0</v>
      </c>
      <c r="H38" s="318">
        <v>1.5</v>
      </c>
      <c r="I38" s="319">
        <v>1.5</v>
      </c>
      <c r="J38" s="903">
        <v>0</v>
      </c>
      <c r="K38" s="319">
        <v>0</v>
      </c>
      <c r="L38" s="720">
        <v>0</v>
      </c>
      <c r="M38" s="319">
        <v>2</v>
      </c>
      <c r="N38" s="319">
        <v>0</v>
      </c>
      <c r="O38" s="318"/>
      <c r="P38" s="319"/>
      <c r="Q38" s="319"/>
      <c r="R38" s="320"/>
      <c r="S38" s="172">
        <v>6</v>
      </c>
      <c r="T38" s="143">
        <f>IF($I41=0," ",$I41)</f>
        <v>4.5</v>
      </c>
      <c r="U38" s="143">
        <f>IF($I47=0," ",$I47)</f>
        <v>10</v>
      </c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29"/>
      <c r="AY38" s="29"/>
    </row>
    <row r="39" spans="1:51" ht="18" x14ac:dyDescent="0.2">
      <c r="A39" s="58"/>
      <c r="B39" s="156" t="s">
        <v>8</v>
      </c>
      <c r="C39" s="207">
        <v>1</v>
      </c>
      <c r="D39" s="769">
        <v>1</v>
      </c>
      <c r="E39" s="318">
        <v>1</v>
      </c>
      <c r="F39" s="318">
        <v>1</v>
      </c>
      <c r="G39" s="318"/>
      <c r="H39" s="318">
        <v>0</v>
      </c>
      <c r="I39" s="319">
        <v>0</v>
      </c>
      <c r="J39" s="902">
        <v>0</v>
      </c>
      <c r="K39" s="319">
        <v>1</v>
      </c>
      <c r="L39" s="720">
        <v>0</v>
      </c>
      <c r="M39" s="319">
        <v>1</v>
      </c>
      <c r="N39" s="319">
        <v>0</v>
      </c>
      <c r="O39" s="318"/>
      <c r="P39" s="319"/>
      <c r="Q39" s="319"/>
      <c r="R39" s="320"/>
      <c r="S39" s="172">
        <v>7</v>
      </c>
      <c r="T39" s="143">
        <f>IF($J41=0," ",$J41)</f>
        <v>3.5</v>
      </c>
      <c r="U39" s="143">
        <f>IF($J47=0," ",$J47)</f>
        <v>8</v>
      </c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29"/>
      <c r="AY39" s="29"/>
    </row>
    <row r="40" spans="1:51" ht="18" x14ac:dyDescent="0.2">
      <c r="A40" s="58"/>
      <c r="B40" s="156" t="s">
        <v>161</v>
      </c>
      <c r="C40" s="207">
        <v>1</v>
      </c>
      <c r="D40" s="769">
        <v>1</v>
      </c>
      <c r="E40" s="318">
        <v>1</v>
      </c>
      <c r="F40" s="318">
        <v>1</v>
      </c>
      <c r="G40" s="318"/>
      <c r="H40" s="318">
        <v>0</v>
      </c>
      <c r="I40" s="319">
        <v>0</v>
      </c>
      <c r="J40" s="902">
        <v>1</v>
      </c>
      <c r="K40" s="319">
        <v>1</v>
      </c>
      <c r="L40" s="720">
        <v>0</v>
      </c>
      <c r="M40" s="319">
        <v>1</v>
      </c>
      <c r="N40" s="319">
        <v>0</v>
      </c>
      <c r="O40" s="318"/>
      <c r="P40" s="319"/>
      <c r="Q40" s="319"/>
      <c r="R40" s="320"/>
      <c r="S40" s="172">
        <v>8</v>
      </c>
      <c r="T40" s="143">
        <f>IF($K41=0," ",$K41)</f>
        <v>6</v>
      </c>
      <c r="U40" s="143">
        <f>IF($K47=0," ",$K47)</f>
        <v>6</v>
      </c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29"/>
      <c r="AY40" s="29"/>
    </row>
    <row r="41" spans="1:51" ht="15.75" x14ac:dyDescent="0.2">
      <c r="A41" s="58"/>
      <c r="B41" s="161" t="s">
        <v>38</v>
      </c>
      <c r="C41" s="162">
        <f>SUM(C34:C40)</f>
        <v>8</v>
      </c>
      <c r="D41" s="145">
        <f t="shared" ref="D41:R41" si="7">SUM(D34:D40)</f>
        <v>8</v>
      </c>
      <c r="E41" s="145">
        <f t="shared" si="7"/>
        <v>8</v>
      </c>
      <c r="F41" s="145">
        <f t="shared" si="7"/>
        <v>5.8</v>
      </c>
      <c r="G41" s="145">
        <f t="shared" si="7"/>
        <v>1.75</v>
      </c>
      <c r="H41" s="145">
        <f t="shared" si="7"/>
        <v>4.5</v>
      </c>
      <c r="I41" s="145">
        <f t="shared" si="7"/>
        <v>4.5</v>
      </c>
      <c r="J41" s="145">
        <f t="shared" si="7"/>
        <v>3.5</v>
      </c>
      <c r="K41" s="145">
        <f t="shared" si="7"/>
        <v>6</v>
      </c>
      <c r="L41" s="145">
        <f t="shared" si="7"/>
        <v>0.8</v>
      </c>
      <c r="M41" s="145">
        <f t="shared" si="7"/>
        <v>8</v>
      </c>
      <c r="N41" s="145">
        <f t="shared" si="7"/>
        <v>4</v>
      </c>
      <c r="O41" s="145">
        <f t="shared" si="7"/>
        <v>0</v>
      </c>
      <c r="P41" s="145">
        <f t="shared" si="7"/>
        <v>0</v>
      </c>
      <c r="Q41" s="145">
        <f t="shared" si="7"/>
        <v>0</v>
      </c>
      <c r="R41" s="146">
        <f t="shared" si="7"/>
        <v>0</v>
      </c>
      <c r="S41" s="172">
        <v>9</v>
      </c>
      <c r="T41" s="143">
        <f>IF($L41=0," ",$L41)</f>
        <v>0.8</v>
      </c>
      <c r="U41" s="143">
        <f>IF($L47=0," ",$L47)</f>
        <v>4</v>
      </c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29"/>
      <c r="AY41" s="29"/>
    </row>
    <row r="42" spans="1:51" ht="15.75" x14ac:dyDescent="0.2">
      <c r="A42" s="58"/>
      <c r="B42" s="163" t="s">
        <v>10</v>
      </c>
      <c r="C42" s="164"/>
      <c r="D42" s="147"/>
      <c r="E42" s="147"/>
      <c r="F42" s="147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9"/>
      <c r="S42" s="172">
        <v>10</v>
      </c>
      <c r="T42" s="143">
        <f>IF($M41=0," ",$M41)</f>
        <v>8</v>
      </c>
      <c r="U42" s="143">
        <f>IF($M47=0," ",$M47)</f>
        <v>10</v>
      </c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29"/>
      <c r="AX42" s="29"/>
    </row>
    <row r="43" spans="1:51" ht="18" x14ac:dyDescent="0.25">
      <c r="A43" s="58"/>
      <c r="B43" s="165" t="s">
        <v>13</v>
      </c>
      <c r="C43" s="207">
        <v>5</v>
      </c>
      <c r="D43" s="703">
        <v>5</v>
      </c>
      <c r="E43" s="311">
        <v>5</v>
      </c>
      <c r="F43" s="311">
        <v>5</v>
      </c>
      <c r="G43" s="312">
        <v>5</v>
      </c>
      <c r="H43" s="312">
        <v>5</v>
      </c>
      <c r="I43" s="312">
        <v>5</v>
      </c>
      <c r="J43" s="312">
        <v>5</v>
      </c>
      <c r="K43" s="312">
        <v>5</v>
      </c>
      <c r="L43" s="312">
        <v>4</v>
      </c>
      <c r="M43" s="312">
        <v>5</v>
      </c>
      <c r="N43" s="312"/>
      <c r="O43" s="312"/>
      <c r="P43" s="312"/>
      <c r="Q43" s="312"/>
      <c r="R43" s="313"/>
      <c r="S43" s="172">
        <v>11</v>
      </c>
      <c r="T43" s="143">
        <f>IF($N41=0," ",$N41)</f>
        <v>4</v>
      </c>
      <c r="U43" s="143" t="str">
        <f>IF($N47=0," ",$N47)</f>
        <v xml:space="preserve"> </v>
      </c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29"/>
      <c r="AX43" s="29"/>
    </row>
    <row r="44" spans="1:51" ht="18" x14ac:dyDescent="0.25">
      <c r="A44" s="58"/>
      <c r="B44" s="165" t="s">
        <v>162</v>
      </c>
      <c r="C44" s="207">
        <v>1</v>
      </c>
      <c r="D44" s="703">
        <v>1</v>
      </c>
      <c r="E44" s="311">
        <v>1</v>
      </c>
      <c r="F44" s="311"/>
      <c r="G44" s="312"/>
      <c r="H44" s="312">
        <v>1</v>
      </c>
      <c r="I44" s="312">
        <v>1</v>
      </c>
      <c r="J44" s="312">
        <v>1</v>
      </c>
      <c r="K44" s="312">
        <v>1</v>
      </c>
      <c r="L44" s="721">
        <v>0</v>
      </c>
      <c r="M44" s="312">
        <v>1</v>
      </c>
      <c r="N44" s="312"/>
      <c r="O44" s="312"/>
      <c r="P44" s="312"/>
      <c r="Q44" s="312"/>
      <c r="R44" s="313"/>
      <c r="S44" s="172">
        <v>12</v>
      </c>
      <c r="T44" s="143" t="str">
        <f>IF($O41=0," ",$O41)</f>
        <v xml:space="preserve"> </v>
      </c>
      <c r="U44" s="143" t="str">
        <f>IF($O47=0," ",$O47)</f>
        <v xml:space="preserve"> </v>
      </c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29"/>
      <c r="AX44" s="29"/>
    </row>
    <row r="45" spans="1:51" ht="18" x14ac:dyDescent="0.25">
      <c r="A45" s="58"/>
      <c r="B45" s="165" t="s">
        <v>15</v>
      </c>
      <c r="C45" s="207">
        <v>2</v>
      </c>
      <c r="D45" s="704">
        <v>2</v>
      </c>
      <c r="E45" s="314">
        <v>2</v>
      </c>
      <c r="F45" s="314"/>
      <c r="G45" s="315"/>
      <c r="H45" s="315">
        <v>2</v>
      </c>
      <c r="I45" s="315">
        <v>2</v>
      </c>
      <c r="J45" s="315">
        <v>2</v>
      </c>
      <c r="K45" s="315">
        <v>0</v>
      </c>
      <c r="L45" s="722">
        <v>0</v>
      </c>
      <c r="M45" s="315">
        <v>2</v>
      </c>
      <c r="N45" s="315"/>
      <c r="O45" s="315"/>
      <c r="P45" s="315"/>
      <c r="Q45" s="315"/>
      <c r="R45" s="316"/>
      <c r="S45" s="172">
        <v>13</v>
      </c>
      <c r="T45" s="143" t="str">
        <f>IF($P41=0," ",$P41)</f>
        <v xml:space="preserve"> </v>
      </c>
      <c r="U45" s="143" t="str">
        <f>IF($P47=0," ",$P47)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8" x14ac:dyDescent="0.25">
      <c r="A46" s="58"/>
      <c r="B46" s="236" t="s">
        <v>229</v>
      </c>
      <c r="C46" s="207">
        <v>2</v>
      </c>
      <c r="D46" s="704">
        <v>2</v>
      </c>
      <c r="E46" s="314">
        <v>1.5</v>
      </c>
      <c r="F46" s="314"/>
      <c r="G46" s="315"/>
      <c r="H46" s="315">
        <v>0</v>
      </c>
      <c r="I46" s="315">
        <v>2</v>
      </c>
      <c r="J46" s="315">
        <v>0</v>
      </c>
      <c r="K46" s="315">
        <v>0</v>
      </c>
      <c r="L46" s="722">
        <v>0</v>
      </c>
      <c r="M46" s="315">
        <v>2</v>
      </c>
      <c r="N46" s="315"/>
      <c r="O46" s="315"/>
      <c r="P46" s="315"/>
      <c r="Q46" s="315"/>
      <c r="R46" s="316"/>
      <c r="S46" s="172">
        <v>14</v>
      </c>
      <c r="T46" s="143" t="str">
        <f>IF($Q41=0," ",$Q41)</f>
        <v xml:space="preserve"> </v>
      </c>
      <c r="U46" s="143" t="str">
        <f>IF($Q47=0," ",$Q47)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.75" x14ac:dyDescent="0.2">
      <c r="A47" s="58"/>
      <c r="B47" s="161" t="s">
        <v>38</v>
      </c>
      <c r="C47" s="162">
        <f>SUM(C43:C46)</f>
        <v>10</v>
      </c>
      <c r="D47" s="145">
        <f t="shared" ref="D47:R47" si="8">SUM(D43:D46)</f>
        <v>10</v>
      </c>
      <c r="E47" s="145">
        <f t="shared" si="8"/>
        <v>9.5</v>
      </c>
      <c r="F47" s="145">
        <f t="shared" si="8"/>
        <v>5</v>
      </c>
      <c r="G47" s="145">
        <f t="shared" si="8"/>
        <v>5</v>
      </c>
      <c r="H47" s="145">
        <f t="shared" si="8"/>
        <v>8</v>
      </c>
      <c r="I47" s="145">
        <f t="shared" si="8"/>
        <v>10</v>
      </c>
      <c r="J47" s="145">
        <f t="shared" si="8"/>
        <v>8</v>
      </c>
      <c r="K47" s="145">
        <f t="shared" si="8"/>
        <v>6</v>
      </c>
      <c r="L47" s="145">
        <f t="shared" si="8"/>
        <v>4</v>
      </c>
      <c r="M47" s="145">
        <f t="shared" si="8"/>
        <v>10</v>
      </c>
      <c r="N47" s="145">
        <f t="shared" si="8"/>
        <v>0</v>
      </c>
      <c r="O47" s="145">
        <f t="shared" si="8"/>
        <v>0</v>
      </c>
      <c r="P47" s="145">
        <f t="shared" si="8"/>
        <v>0</v>
      </c>
      <c r="Q47" s="145">
        <f t="shared" si="8"/>
        <v>0</v>
      </c>
      <c r="R47" s="146">
        <f t="shared" si="8"/>
        <v>0</v>
      </c>
      <c r="S47" s="172">
        <v>15</v>
      </c>
      <c r="T47" s="143" t="str">
        <f>IF($R41=0," ",$R41)</f>
        <v xml:space="preserve"> </v>
      </c>
      <c r="U47" s="143" t="str">
        <f>IF($R47=0," ",$R47)</f>
        <v xml:space="preserve"> 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ht="15" x14ac:dyDescent="0.2">
      <c r="A48" s="58"/>
      <c r="B48" s="166"/>
      <c r="C48" s="167"/>
      <c r="D48" s="167"/>
      <c r="E48" s="167"/>
      <c r="F48" s="167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73"/>
      <c r="T48" s="20">
        <f>COUNTIF(T33:T47,"&gt;0")</f>
        <v>11</v>
      </c>
      <c r="U48" s="20">
        <f>COUNTIF(U33:U47,"&gt;0")</f>
        <v>10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">
      <c r="A49" s="58"/>
      <c r="B49" s="166"/>
      <c r="C49" s="167"/>
      <c r="D49" s="167"/>
      <c r="E49" s="167"/>
      <c r="F49" s="167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42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8"/>
      <c r="B50" s="166"/>
      <c r="C50" s="167"/>
      <c r="D50" s="167"/>
      <c r="E50" s="167"/>
      <c r="F50" s="167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42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</row>
    <row r="51" spans="1:50" x14ac:dyDescent="0.2">
      <c r="A51" s="58"/>
      <c r="B51" s="169"/>
      <c r="C51" s="170"/>
      <c r="D51" s="170"/>
      <c r="E51" s="170"/>
      <c r="F51" s="170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</row>
    <row r="52" spans="1:50" x14ac:dyDescent="0.2">
      <c r="A52" s="58"/>
      <c r="B52" s="169"/>
      <c r="C52" s="170"/>
      <c r="D52" s="170"/>
      <c r="E52" s="170"/>
      <c r="F52" s="170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</row>
    <row r="53" spans="1:50" x14ac:dyDescent="0.2">
      <c r="A53" s="58"/>
      <c r="B53" s="65"/>
    </row>
    <row r="54" spans="1:50" x14ac:dyDescent="0.2">
      <c r="A54" s="58"/>
      <c r="B54" s="65"/>
    </row>
    <row r="55" spans="1:50" x14ac:dyDescent="0.2">
      <c r="A55" s="58"/>
      <c r="B55" s="65"/>
    </row>
    <row r="56" spans="1:50" x14ac:dyDescent="0.2">
      <c r="A56" s="58"/>
      <c r="B56" s="65"/>
    </row>
    <row r="57" spans="1:50" x14ac:dyDescent="0.2">
      <c r="A57" s="58"/>
      <c r="B57" s="65"/>
    </row>
    <row r="58" spans="1:50" x14ac:dyDescent="0.2">
      <c r="A58" s="58"/>
      <c r="B58" s="65"/>
    </row>
    <row r="59" spans="1:50" x14ac:dyDescent="0.2">
      <c r="A59" s="58"/>
      <c r="B59" s="65"/>
    </row>
    <row r="60" spans="1:50" x14ac:dyDescent="0.2">
      <c r="A60" s="58"/>
      <c r="B60" s="65"/>
    </row>
    <row r="61" spans="1:50" x14ac:dyDescent="0.2">
      <c r="A61" s="58"/>
      <c r="B61" s="65"/>
    </row>
    <row r="62" spans="1:50" x14ac:dyDescent="0.2">
      <c r="A62" s="58"/>
      <c r="B62" s="65"/>
    </row>
    <row r="63" spans="1:50" x14ac:dyDescent="0.2">
      <c r="A63" s="58"/>
      <c r="B63" s="65"/>
    </row>
    <row r="64" spans="1:50" x14ac:dyDescent="0.2">
      <c r="A64" s="58"/>
      <c r="B64" s="65"/>
    </row>
    <row r="65" spans="1:2" x14ac:dyDescent="0.2">
      <c r="A65" s="58"/>
      <c r="B65" s="65"/>
    </row>
    <row r="66" spans="1:2" x14ac:dyDescent="0.2">
      <c r="A66" s="58"/>
      <c r="B66" s="65"/>
    </row>
    <row r="67" spans="1:2" x14ac:dyDescent="0.2">
      <c r="A67" s="58"/>
      <c r="B67" s="65"/>
    </row>
    <row r="68" spans="1:2" x14ac:dyDescent="0.2">
      <c r="A68" s="58"/>
      <c r="B68" s="65"/>
    </row>
    <row r="69" spans="1:2" x14ac:dyDescent="0.2">
      <c r="A69" s="58"/>
      <c r="B69" s="65"/>
    </row>
    <row r="70" spans="1:2" x14ac:dyDescent="0.2">
      <c r="A70" s="58"/>
      <c r="B70" s="65"/>
    </row>
    <row r="71" spans="1:2" x14ac:dyDescent="0.2">
      <c r="A71" s="58"/>
      <c r="B71" s="65"/>
    </row>
    <row r="72" spans="1:2" x14ac:dyDescent="0.2">
      <c r="A72" s="58"/>
      <c r="B72" s="65"/>
    </row>
    <row r="73" spans="1:2" x14ac:dyDescent="0.2">
      <c r="A73" s="58"/>
      <c r="B73" s="65"/>
    </row>
    <row r="74" spans="1:2" x14ac:dyDescent="0.2">
      <c r="A74" s="58"/>
      <c r="B74" s="65"/>
    </row>
    <row r="75" spans="1:2" x14ac:dyDescent="0.2">
      <c r="A75" s="58"/>
      <c r="B75" s="65"/>
    </row>
    <row r="76" spans="1:2" x14ac:dyDescent="0.2">
      <c r="A76" s="58"/>
      <c r="B76" s="65"/>
    </row>
    <row r="77" spans="1:2" x14ac:dyDescent="0.2">
      <c r="A77" s="58"/>
      <c r="B77" s="65"/>
    </row>
    <row r="78" spans="1:2" x14ac:dyDescent="0.2">
      <c r="A78" s="58"/>
      <c r="B78" s="65"/>
    </row>
    <row r="79" spans="1:2" x14ac:dyDescent="0.2">
      <c r="A79" s="58"/>
      <c r="B79" s="65"/>
    </row>
    <row r="80" spans="1:2" x14ac:dyDescent="0.2">
      <c r="A80" s="58"/>
      <c r="B80" s="65"/>
    </row>
    <row r="81" spans="1:2" x14ac:dyDescent="0.2">
      <c r="A81" s="58"/>
      <c r="B81" s="65"/>
    </row>
    <row r="82" spans="1:2" x14ac:dyDescent="0.2">
      <c r="A82" s="58"/>
      <c r="B82" s="65"/>
    </row>
    <row r="83" spans="1:2" x14ac:dyDescent="0.2">
      <c r="A83" s="58"/>
      <c r="B83" s="65"/>
    </row>
    <row r="84" spans="1:2" x14ac:dyDescent="0.2">
      <c r="A84" s="58"/>
      <c r="B84" s="65"/>
    </row>
    <row r="85" spans="1:2" x14ac:dyDescent="0.2">
      <c r="A85" s="58"/>
      <c r="B85" s="65"/>
    </row>
    <row r="86" spans="1:2" x14ac:dyDescent="0.2">
      <c r="A86" s="58"/>
      <c r="B86" s="65"/>
    </row>
    <row r="87" spans="1:2" x14ac:dyDescent="0.2">
      <c r="A87" s="58"/>
      <c r="B87" s="65"/>
    </row>
    <row r="88" spans="1:2" x14ac:dyDescent="0.2">
      <c r="A88" s="58"/>
      <c r="B88" s="65"/>
    </row>
    <row r="89" spans="1:2" x14ac:dyDescent="0.2">
      <c r="A89" s="58"/>
      <c r="B89" s="65"/>
    </row>
    <row r="90" spans="1:2" x14ac:dyDescent="0.2">
      <c r="A90" s="58"/>
      <c r="B90" s="65"/>
    </row>
    <row r="91" spans="1:2" x14ac:dyDescent="0.2">
      <c r="A91" s="58"/>
      <c r="B91" s="65"/>
    </row>
    <row r="92" spans="1:2" x14ac:dyDescent="0.2">
      <c r="A92" s="58"/>
      <c r="B92" s="65"/>
    </row>
    <row r="93" spans="1:2" x14ac:dyDescent="0.2">
      <c r="A93" s="58"/>
      <c r="B93" s="65"/>
    </row>
    <row r="94" spans="1:2" x14ac:dyDescent="0.2">
      <c r="A94" s="58"/>
      <c r="B94" s="65"/>
    </row>
    <row r="95" spans="1:2" x14ac:dyDescent="0.2">
      <c r="A95" s="58"/>
      <c r="B95" s="65"/>
    </row>
    <row r="96" spans="1:2" x14ac:dyDescent="0.2">
      <c r="A96" s="58"/>
      <c r="B96" s="65"/>
    </row>
    <row r="97" spans="1:2" x14ac:dyDescent="0.2">
      <c r="A97" s="58"/>
      <c r="B97" s="65"/>
    </row>
    <row r="98" spans="1:2" x14ac:dyDescent="0.2">
      <c r="A98" s="58"/>
      <c r="B98" s="65"/>
    </row>
    <row r="99" spans="1:2" x14ac:dyDescent="0.2">
      <c r="A99" s="58"/>
      <c r="B99" s="65"/>
    </row>
    <row r="100" spans="1:2" x14ac:dyDescent="0.2">
      <c r="A100" s="58"/>
      <c r="B100" s="65"/>
    </row>
    <row r="101" spans="1:2" x14ac:dyDescent="0.2">
      <c r="A101" s="58"/>
      <c r="B101" s="65"/>
    </row>
    <row r="102" spans="1:2" x14ac:dyDescent="0.2">
      <c r="A102" s="58"/>
      <c r="B102" s="65"/>
    </row>
    <row r="103" spans="1:2" x14ac:dyDescent="0.2">
      <c r="A103" s="58"/>
      <c r="B103" s="65"/>
    </row>
    <row r="104" spans="1:2" x14ac:dyDescent="0.2">
      <c r="A104" s="58"/>
      <c r="B104" s="65"/>
    </row>
    <row r="105" spans="1:2" x14ac:dyDescent="0.2">
      <c r="A105" s="58"/>
      <c r="B105" s="65"/>
    </row>
    <row r="106" spans="1:2" x14ac:dyDescent="0.2">
      <c r="A106" s="58"/>
      <c r="B106" s="65"/>
    </row>
    <row r="107" spans="1:2" x14ac:dyDescent="0.2">
      <c r="A107" s="58"/>
      <c r="B107" s="65"/>
    </row>
    <row r="108" spans="1:2" x14ac:dyDescent="0.2">
      <c r="A108" s="58"/>
      <c r="B108" s="65"/>
    </row>
    <row r="109" spans="1:2" x14ac:dyDescent="0.2">
      <c r="A109" s="58"/>
      <c r="B109" s="65"/>
    </row>
    <row r="110" spans="1:2" x14ac:dyDescent="0.2">
      <c r="A110" s="58"/>
      <c r="B110" s="65"/>
    </row>
    <row r="111" spans="1:2" x14ac:dyDescent="0.2">
      <c r="A111" s="58"/>
      <c r="B111" s="65"/>
    </row>
    <row r="112" spans="1:2" x14ac:dyDescent="0.2">
      <c r="A112" s="58"/>
      <c r="B112" s="65"/>
    </row>
    <row r="113" spans="1:2" x14ac:dyDescent="0.2">
      <c r="A113" s="58"/>
      <c r="B113" s="65"/>
    </row>
    <row r="114" spans="1:2" x14ac:dyDescent="0.2">
      <c r="A114" s="58"/>
      <c r="B114" s="65"/>
    </row>
    <row r="115" spans="1:2" x14ac:dyDescent="0.2">
      <c r="A115" s="58"/>
      <c r="B115" s="65"/>
    </row>
    <row r="116" spans="1:2" x14ac:dyDescent="0.2">
      <c r="A116" s="58"/>
      <c r="B116" s="65"/>
    </row>
    <row r="117" spans="1:2" x14ac:dyDescent="0.2">
      <c r="A117" s="58"/>
      <c r="B117" s="65"/>
    </row>
    <row r="118" spans="1:2" x14ac:dyDescent="0.2">
      <c r="A118" s="58"/>
      <c r="B118" s="65"/>
    </row>
    <row r="119" spans="1:2" x14ac:dyDescent="0.2">
      <c r="A119" s="58"/>
      <c r="B119" s="65"/>
    </row>
    <row r="120" spans="1:2" x14ac:dyDescent="0.2">
      <c r="A120" s="58"/>
      <c r="B120" s="65"/>
    </row>
    <row r="121" spans="1:2" x14ac:dyDescent="0.2">
      <c r="A121" s="58"/>
      <c r="B121" s="65"/>
    </row>
    <row r="122" spans="1:2" x14ac:dyDescent="0.2">
      <c r="A122" s="58"/>
      <c r="B122" s="65"/>
    </row>
    <row r="123" spans="1:2" x14ac:dyDescent="0.2">
      <c r="A123" s="58"/>
      <c r="B123" s="65"/>
    </row>
    <row r="124" spans="1:2" x14ac:dyDescent="0.2">
      <c r="A124" s="58"/>
      <c r="B124" s="65"/>
    </row>
    <row r="125" spans="1:2" x14ac:dyDescent="0.2">
      <c r="A125" s="58"/>
      <c r="B125" s="65"/>
    </row>
    <row r="126" spans="1:2" x14ac:dyDescent="0.2">
      <c r="A126" s="58"/>
      <c r="B126" s="65"/>
    </row>
    <row r="127" spans="1:2" x14ac:dyDescent="0.2">
      <c r="A127" s="58"/>
      <c r="B127" s="65"/>
    </row>
    <row r="128" spans="1:2" x14ac:dyDescent="0.2">
      <c r="A128" s="58"/>
      <c r="B128" s="65"/>
    </row>
    <row r="129" spans="1:2" x14ac:dyDescent="0.2">
      <c r="A129" s="58"/>
      <c r="B129" s="65"/>
    </row>
    <row r="130" spans="1:2" x14ac:dyDescent="0.2">
      <c r="A130" s="58"/>
      <c r="B130" s="65"/>
    </row>
    <row r="131" spans="1:2" x14ac:dyDescent="0.2">
      <c r="A131" s="58"/>
      <c r="B131" s="65"/>
    </row>
    <row r="132" spans="1:2" x14ac:dyDescent="0.2">
      <c r="A132" s="58"/>
      <c r="B132" s="65"/>
    </row>
    <row r="133" spans="1:2" x14ac:dyDescent="0.2">
      <c r="A133" s="58"/>
      <c r="B133" s="65"/>
    </row>
    <row r="134" spans="1:2" x14ac:dyDescent="0.2">
      <c r="A134" s="58"/>
      <c r="B134" s="65"/>
    </row>
    <row r="135" spans="1:2" x14ac:dyDescent="0.2">
      <c r="A135" s="58"/>
      <c r="B135" s="65"/>
    </row>
    <row r="136" spans="1:2" x14ac:dyDescent="0.2">
      <c r="A136" s="58"/>
      <c r="B136" s="65"/>
    </row>
    <row r="137" spans="1:2" x14ac:dyDescent="0.2">
      <c r="A137" s="58"/>
      <c r="B137" s="65"/>
    </row>
    <row r="138" spans="1:2" x14ac:dyDescent="0.2">
      <c r="A138" s="58"/>
      <c r="B138" s="65"/>
    </row>
    <row r="139" spans="1:2" x14ac:dyDescent="0.2">
      <c r="A139" s="58"/>
      <c r="B139" s="65"/>
    </row>
    <row r="140" spans="1:2" x14ac:dyDescent="0.2">
      <c r="A140" s="58"/>
      <c r="B140" s="65"/>
    </row>
    <row r="141" spans="1:2" x14ac:dyDescent="0.2">
      <c r="A141" s="58"/>
      <c r="B141" s="65"/>
    </row>
    <row r="142" spans="1:2" x14ac:dyDescent="0.2">
      <c r="A142" s="58"/>
      <c r="B142" s="65"/>
    </row>
    <row r="143" spans="1:2" x14ac:dyDescent="0.2">
      <c r="A143" s="58"/>
      <c r="B143" s="65"/>
    </row>
    <row r="144" spans="1:2" x14ac:dyDescent="0.2">
      <c r="A144" s="58"/>
      <c r="B144" s="65"/>
    </row>
    <row r="145" spans="1:2" x14ac:dyDescent="0.2">
      <c r="A145" s="58"/>
      <c r="B145" s="65"/>
    </row>
  </sheetData>
  <customSheetViews>
    <customSheetView guid="{C2F30B35-D639-4BB4-A50F-41AB6A913442}" scale="70" showPageBreaks="1" showGridLines="0" fitToPage="1" hiddenRows="1">
      <pane xSplit="6" ySplit="7" topLeftCell="AH14" activePane="bottomRight" state="frozen"/>
      <selection pane="bottomRight" activeCell="AW17" sqref="AW17"/>
      <pageMargins left="0.56000000000000005" right="0.39" top="0.64" bottom="0.65" header="0.5" footer="0.5"/>
      <pageSetup paperSize="9" scale="44" fitToWidth="2" orientation="landscape" r:id="rId1"/>
      <headerFooter alignWithMargins="0">
        <oddHeader>&amp;C</oddHeader>
      </headerFooter>
    </customSheetView>
    <customSheetView guid="{134EDDCA-7309-47EE-BAAB-632C7B2A96A3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6" fitToWidth="2" orientation="portrait" horizontalDpi="4294967293" r:id="rId2"/>
      <headerFooter alignWithMargins="0">
        <oddHeader>&amp;C</oddHeader>
      </headerFooter>
    </customSheetView>
    <customSheetView guid="{E3076869-5D4E-4B4E-B56C-23BD0053E0A2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5" fitToWidth="2" orientation="portrait" horizontalDpi="4294967293" verticalDpi="200" r:id="rId3"/>
      <headerFooter alignWithMargins="0">
        <oddHeader>&amp;C</oddHeader>
      </headerFooter>
    </customSheetView>
    <customSheetView guid="{1C44C54F-C0A4-451D-B8A0-B8C17D7E284D}" scale="60" showPageBreaks="1" showGridLines="0" fitToPage="1" printArea="1">
      <pane xSplit="6" ySplit="6" topLeftCell="AP24" activePane="bottomRight" state="frozen"/>
      <selection pane="bottomRight" activeCell="G7" sqref="G7:BB7"/>
      <pageMargins left="0.56000000000000005" right="0.39" top="0.64" bottom="0.65" header="0.5" footer="0.5"/>
      <pageSetup paperSize="9" scale="26" fitToWidth="2" orientation="portrait" horizontalDpi="4294967293" verticalDpi="0" r:id="rId4"/>
      <headerFooter alignWithMargins="0">
        <oddHeader>&amp;C</oddHeader>
      </headerFooter>
    </customSheetView>
    <customSheetView guid="{1431BB82-382B-49E3-A435-36D988AC7FF6}" scale="75" showGridLines="0" fitToPage="1">
      <pane xSplit="6" ySplit="6" topLeftCell="T7" activePane="bottomRight" state="frozen"/>
      <selection pane="bottomRight" activeCell="AF20" sqref="AF20"/>
      <pageMargins left="0.56000000000000005" right="0.39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19"/>
      <pageMargins left="0.56000000000000005" right="0.39" top="0.64" bottom="0.65" header="0.5" footer="0.5"/>
      <pageSetup paperSize="9" scale="39" fitToWidth="2" orientation="landscape" r:id="rId5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40" fitToWidth="2" orientation="landscape" r:id="rId6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M7" activePane="bottomRight" state="frozen"/>
      <selection pane="bottomRight" activeCell="E44" sqref="E44"/>
      <pageMargins left="0.56000000000000005" right="0.39" top="0.64" bottom="0.65" header="0.5" footer="0.5"/>
      <pageSetup paperSize="9" scale="39" fitToWidth="2" orientation="landscape" r:id="rId7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AO7" activePane="bottomRight" state="frozen"/>
      <selection pane="bottomRight" activeCell="F13" sqref="F13"/>
      <pageMargins left="0.56000000000000005" right="0.39" top="0.64" bottom="0.65" header="0.5" footer="0.5"/>
      <pageSetup paperSize="9" scale="40" fitToWidth="2" orientation="landscape" r:id="rId8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V7" activePane="bottomRight" state="frozen"/>
      <selection pane="bottomRight" activeCell="AS8" sqref="AS8"/>
      <pageMargins left="0.56000000000000005" right="0.39" top="0.64" bottom="0.65" header="0.5" footer="0.5"/>
      <pageSetup paperSize="9" scale="37" fitToWidth="2" orientation="landscape" r:id="rId9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7" fitToWidth="2" orientation="landscape" r:id="rId10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6" topLeftCell="AN7" activePane="bottomRight" state="frozen"/>
      <selection pane="bottomRight" activeCell="AV13" sqref="AV13"/>
      <pageMargins left="0.56000000000000005" right="0.39" top="0.64" bottom="0.65" header="0.5" footer="0.5"/>
      <pageSetup paperSize="9" scale="37" fitToWidth="2" orientation="landscape" r:id="rId11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G34" activePane="bottomRight" state="frozen"/>
      <selection pane="bottomRight" activeCell="E44" sqref="E44"/>
      <pageMargins left="0.56000000000000005" right="0.39" top="0.64" bottom="0.65" header="0.5" footer="0.5"/>
      <pageSetup paperSize="9" scale="37" fitToWidth="2" orientation="landscape" r:id="rId12"/>
      <headerFooter alignWithMargins="0">
        <oddHeader>&amp;C</oddHeader>
      </headerFooter>
    </customSheetView>
    <customSheetView guid="{8FD84C4E-2C18-420F-8708-98FB7EED86F5}" scale="75" showPageBreaks="1" showGridLines="0" fitToPage="1" printArea="1" showRuler="0">
      <pane xSplit="6" ySplit="6" topLeftCell="AO7" activePane="bottomRight" state="frozen"/>
      <selection pane="bottomRight" activeCell="AR16" sqref="AR16"/>
      <pageMargins left="0.56000000000000005" right="0.39" top="0.64" bottom="0.65" header="0.5" footer="0.5"/>
      <pageSetup paperSize="9" scale="38" fitToWidth="2" orientation="landscape" r:id="rId13"/>
      <headerFooter alignWithMargins="0">
        <oddHeader>&amp;C</oddHeader>
      </headerFooter>
    </customSheetView>
    <customSheetView guid="{BFDDA753-D9FF-405A-BBB3-8EC16FDB9500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H7" activePane="bottomRight" state="frozen"/>
      <selection pane="bottomRight" activeCell="AM14" sqref="AM14"/>
      <pageMargins left="0.56000000000000005" right="0.25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A7" activePane="bottomRight" state="frozen"/>
      <selection pane="bottomRight" activeCell="AM19" sqref="AM19"/>
      <pageMargins left="0.56000000000000005" right="0.25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U7" activePane="bottomRight" state="frozen"/>
      <selection pane="bottomRight" activeCell="B2" sqref="B2:B6"/>
      <pageMargins left="0.56000000000000005" right="0.25" top="0.64" bottom="0.65" header="0.5" footer="0.5"/>
      <pageSetup paperSize="9" scale="52" fitToWidth="2" orientation="landscape" r:id="rId19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21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E8" activePane="bottomRight" state="frozen"/>
      <selection pane="bottomRight" activeCell="AR13" sqref="AR13"/>
      <pageMargins left="0.56000000000000005" right="0.39" top="0.64" bottom="0.65" header="0.5" footer="0.5"/>
      <pageSetup paperSize="9" scale="38" fitToWidth="2" orientation="landscape" r:id="rId22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AJ8" activePane="bottomRight" state="frozen"/>
      <selection pane="bottomRight" activeCell="AO15" sqref="AO15"/>
      <pageMargins left="0.56000000000000005" right="0.39" top="0.64" bottom="0.65" header="0.5" footer="0.5"/>
      <pageSetup paperSize="9" scale="38" fitToWidth="2" orientation="landscape" r:id="rId23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8" fitToWidth="2" orientation="landscape" r:id="rId24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X8" activePane="bottomRight" state="frozen"/>
      <selection pane="bottomRight" activeCell="AF8" sqref="AF8"/>
      <pageMargins left="0.56000000000000005" right="0.39" top="0.64" bottom="0.65" header="0.5" footer="0.5"/>
      <pageSetup paperSize="9" scale="38" fitToWidth="2" orientation="landscape" r:id="rId25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BA13" sqref="BA13"/>
      <pageMargins left="0.56000000000000005" right="0.39" top="0.64" bottom="0.65" header="0.5" footer="0.5"/>
      <pageSetup paperSize="9" scale="38" fitToWidth="2" orientation="landscape" r:id="rId26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Y11" sqref="AY11"/>
      <pageMargins left="0.56000000000000005" right="0.39" top="0.64" bottom="0.65" header="0.5" footer="0.5"/>
      <pageSetup paperSize="9" scale="37" fitToWidth="2" orientation="landscape" r:id="rId27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S7" activePane="bottomRight" state="frozen"/>
      <selection pane="bottomRight" activeCell="AV8" sqref="AV8:AV22"/>
      <pageMargins left="0.42" right="0.2" top="0.64" bottom="0.65" header="0.5" footer="0.5"/>
      <pageSetup paperSize="9" scale="40" fitToWidth="2" orientation="landscape" r:id="rId28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P7" activePane="bottomRight" state="frozen"/>
      <selection pane="bottomRight" activeCell="T20" sqref="T20"/>
      <pageMargins left="0.56000000000000005" right="0.39" top="0.64" bottom="0.65" header="0.5" footer="0.5"/>
      <pageSetup paperSize="9" scale="39" fitToWidth="2" orientation="landscape" r:id="rId29"/>
      <headerFooter alignWithMargins="0">
        <oddHeader>&amp;C</oddHeader>
      </headerFooter>
    </customSheetView>
    <customSheetView guid="{4BCF288A-A595-4C42-82E7-535EDC2AC415}" scale="75" showPageBreaks="1" showGridLines="0" fitToPage="1" printArea="1">
      <pane xSplit="6" ySplit="6" topLeftCell="AO7" activePane="bottomRight" state="frozen"/>
      <selection pane="bottomRight" activeCell="AR22" sqref="AR22"/>
      <pageMargins left="0.56000000000000005" right="0.39" top="0.64" bottom="0.65" header="0.5" footer="0.5"/>
      <pageSetup paperSize="0" fitToWidth="2" orientation="portrait" horizontalDpi="0" verticalDpi="0" copies="0" r:id="rId30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AQ7" activePane="bottomRight" state="frozen"/>
      <selection pane="bottomRight" activeCell="AN17" sqref="AN17"/>
      <pageMargins left="0.56000000000000005" right="0.39" top="0.64" bottom="0.65" header="0.5" footer="0.5"/>
      <pageSetup paperSize="9" scale="44" fitToWidth="2" orientation="landscape" r:id="rId31"/>
      <headerFooter alignWithMargins="0">
        <oddHeader>&amp;C</oddHeader>
      </headerFooter>
    </customSheetView>
    <customSheetView guid="{6C8D603E-9A1B-49F4-AEFE-06707C7BCD53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6" fitToWidth="2" orientation="portrait" horizontalDpi="4294967293" r:id="rId32"/>
      <headerFooter alignWithMargins="0">
        <oddHeader>&amp;C</oddHeader>
      </headerFooter>
    </customSheetView>
    <customSheetView guid="{C5D960BD-C1A6-4228-A267-A87ADCF0AB55}" scale="70" showPageBreaks="1" showGridLines="0" fitToPage="1" hiddenRows="1">
      <pane xSplit="6" ySplit="7" topLeftCell="AU8" activePane="bottomRight" state="frozen"/>
      <selection pane="bottomRight" activeCell="AF19" sqref="AF19"/>
      <pageMargins left="0.56000000000000005" right="0.39" top="0.64" bottom="0.65" header="0.5" footer="0.5"/>
      <pageSetup paperSize="9" scale="44" fitToWidth="2" orientation="landscape" r:id="rId33"/>
      <headerFooter alignWithMargins="0">
        <oddHeader>&amp;C</oddHeader>
      </headerFooter>
    </customSheetView>
  </customSheetViews>
  <mergeCells count="60">
    <mergeCell ref="AV5:AV6"/>
    <mergeCell ref="AQ5:AQ6"/>
    <mergeCell ref="AL5:AL6"/>
    <mergeCell ref="AU7:AW7"/>
    <mergeCell ref="AS5:AS6"/>
    <mergeCell ref="AT5:AT6"/>
    <mergeCell ref="AO5:AO6"/>
    <mergeCell ref="AN5:AN6"/>
    <mergeCell ref="T7:V7"/>
    <mergeCell ref="AK7:AL7"/>
    <mergeCell ref="AP7:AR7"/>
    <mergeCell ref="AS7:AT7"/>
    <mergeCell ref="AU3:AW3"/>
    <mergeCell ref="AG3:AH3"/>
    <mergeCell ref="AN3:AO3"/>
    <mergeCell ref="Z3:AA3"/>
    <mergeCell ref="T3:V3"/>
    <mergeCell ref="AS3:AT3"/>
    <mergeCell ref="AP3:AR3"/>
    <mergeCell ref="AI3:AJ3"/>
    <mergeCell ref="AU5:AU6"/>
    <mergeCell ref="U5:U6"/>
    <mergeCell ref="T5:T6"/>
    <mergeCell ref="AP5:AP6"/>
    <mergeCell ref="K2:L2"/>
    <mergeCell ref="W2:X2"/>
    <mergeCell ref="Z2:AA2"/>
    <mergeCell ref="AB2:AC2"/>
    <mergeCell ref="AB5:AB6"/>
    <mergeCell ref="AC5:AC6"/>
    <mergeCell ref="N5:N6"/>
    <mergeCell ref="W5:W6"/>
    <mergeCell ref="P5:P6"/>
    <mergeCell ref="K5:K6"/>
    <mergeCell ref="AB3:AC3"/>
    <mergeCell ref="AA5:AA6"/>
    <mergeCell ref="X5:X6"/>
    <mergeCell ref="Z5:Z6"/>
    <mergeCell ref="M5:M6"/>
    <mergeCell ref="R5:R6"/>
    <mergeCell ref="AD5:AD6"/>
    <mergeCell ref="AH5:AH6"/>
    <mergeCell ref="AK5:AK6"/>
    <mergeCell ref="AG5:AG6"/>
    <mergeCell ref="AE5:AE6"/>
    <mergeCell ref="AI5:AI6"/>
    <mergeCell ref="AJ5:AJ6"/>
    <mergeCell ref="I3:J3"/>
    <mergeCell ref="P3:Q3"/>
    <mergeCell ref="K3:L3"/>
    <mergeCell ref="D3:D7"/>
    <mergeCell ref="I5:I6"/>
    <mergeCell ref="J5:J6"/>
    <mergeCell ref="A3:A7"/>
    <mergeCell ref="G5:G6"/>
    <mergeCell ref="H5:H6"/>
    <mergeCell ref="E3:E7"/>
    <mergeCell ref="C3:C7"/>
    <mergeCell ref="F3:F7"/>
    <mergeCell ref="G3:H3"/>
  </mergeCells>
  <phoneticPr fontId="1" type="noConversion"/>
  <conditionalFormatting sqref="M30 F8:F25">
    <cfRule type="cellIs" dxfId="3" priority="1" stopIfTrue="1" operator="greaterThan">
      <formula>21</formula>
    </cfRule>
  </conditionalFormatting>
  <pageMargins left="0.56000000000000005" right="0.39" top="0.64" bottom="0.65" header="0.5" footer="0.5"/>
  <pageSetup paperSize="9" scale="44" fitToWidth="2" orientation="landscape" r:id="rId34"/>
  <headerFooter alignWithMargins="0">
    <oddHeader>&amp;C</oddHeader>
  </headerFooter>
  <cellWatches>
    <cellWatch r="S9"/>
    <cellWatch r="S10"/>
  </cellWatche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II145"/>
  <sheetViews>
    <sheetView showGridLines="0" zoomScale="75" zoomScaleNormal="60" zoomScalePageLayoutView="50" workbookViewId="0">
      <pane xSplit="6" ySplit="7" topLeftCell="O16" activePane="bottomRight" state="frozen"/>
      <selection pane="topRight" activeCell="G1" sqref="G1"/>
      <selection pane="bottomLeft" activeCell="A8" sqref="A8"/>
      <selection pane="bottomRight" activeCell="O20" sqref="O20"/>
    </sheetView>
  </sheetViews>
  <sheetFormatPr defaultColWidth="9.28515625" defaultRowHeight="12.75" x14ac:dyDescent="0.2"/>
  <cols>
    <col min="1" max="1" width="4.28515625" style="1" customWidth="1"/>
    <col min="2" max="2" width="54.28515625" style="30" customWidth="1"/>
    <col min="3" max="5" width="6.7109375" style="30" customWidth="1"/>
    <col min="6" max="6" width="11" style="30" customWidth="1"/>
    <col min="7" max="7" width="14" style="1" customWidth="1"/>
    <col min="8" max="8" width="8" style="1" customWidth="1"/>
    <col min="9" max="9" width="12.28515625" style="1" customWidth="1"/>
    <col min="10" max="10" width="10.42578125" style="1" customWidth="1"/>
    <col min="11" max="11" width="14.28515625" style="1" customWidth="1"/>
    <col min="12" max="12" width="10.42578125" style="1" customWidth="1"/>
    <col min="13" max="13" width="11.5703125" style="1" customWidth="1"/>
    <col min="14" max="14" width="10" style="1" customWidth="1"/>
    <col min="15" max="15" width="13.28515625" style="1" customWidth="1"/>
    <col min="16" max="16" width="14" style="1" customWidth="1"/>
    <col min="17" max="17" width="9" style="1" customWidth="1"/>
    <col min="18" max="18" width="11.28515625" style="1" customWidth="1"/>
    <col min="19" max="19" width="7.7109375" style="1" customWidth="1"/>
    <col min="20" max="20" width="9" style="58" customWidth="1"/>
    <col min="21" max="21" width="13" style="1" customWidth="1"/>
    <col min="22" max="22" width="8" style="1" customWidth="1"/>
    <col min="23" max="23" width="11.7109375" style="1" customWidth="1"/>
    <col min="24" max="24" width="11.5703125" style="1" customWidth="1"/>
    <col min="25" max="25" width="6.7109375" style="1" customWidth="1"/>
    <col min="26" max="26" width="12" style="1" customWidth="1"/>
    <col min="27" max="27" width="10.28515625" style="1" customWidth="1"/>
    <col min="28" max="28" width="11.28515625" style="1" customWidth="1"/>
    <col min="29" max="29" width="10.28515625" style="1" customWidth="1"/>
    <col min="30" max="30" width="10.7109375" style="1" customWidth="1"/>
    <col min="31" max="31" width="10.28515625" style="1" customWidth="1"/>
    <col min="32" max="32" width="8" style="1" customWidth="1"/>
    <col min="33" max="33" width="11.7109375" style="1" customWidth="1"/>
    <col min="34" max="34" width="11.5703125" style="1" customWidth="1"/>
    <col min="35" max="35" width="11.7109375" style="1" customWidth="1"/>
    <col min="36" max="36" width="11" style="1" customWidth="1"/>
    <col min="37" max="37" width="12" style="1" customWidth="1"/>
    <col min="38" max="38" width="10.7109375" style="1" customWidth="1"/>
    <col min="39" max="39" width="8" style="1" customWidth="1"/>
    <col min="40" max="40" width="11.5703125" style="1" customWidth="1"/>
    <col min="41" max="41" width="10" style="1" customWidth="1"/>
    <col min="42" max="42" width="10.85546875" style="1" customWidth="1"/>
    <col min="43" max="43" width="11.28515625" style="1" customWidth="1"/>
    <col min="44" max="44" width="8" style="1" customWidth="1"/>
    <col min="45" max="45" width="12.140625" style="1" customWidth="1"/>
    <col min="46" max="46" width="10.42578125" style="1" bestFit="1" customWidth="1"/>
    <col min="47" max="47" width="13" style="1" customWidth="1"/>
    <col min="48" max="48" width="11.42578125" style="1" customWidth="1"/>
    <col min="49" max="49" width="10.42578125" style="1" customWidth="1"/>
    <col min="50" max="50" width="11.42578125" style="1" customWidth="1"/>
    <col min="51" max="51" width="9.28515625" style="1"/>
    <col min="52" max="52" width="10.42578125" style="1" bestFit="1" customWidth="1"/>
    <col min="53" max="53" width="9.28515625" style="1"/>
    <col min="54" max="54" width="10.42578125" style="1" bestFit="1" customWidth="1"/>
    <col min="55" max="16384" width="9.28515625" style="1"/>
  </cols>
  <sheetData>
    <row r="1" spans="1:243" x14ac:dyDescent="0.2">
      <c r="U1" s="1" t="s">
        <v>282</v>
      </c>
    </row>
    <row r="2" spans="1:243" ht="29.25" customHeight="1" thickBot="1" x14ac:dyDescent="0.25">
      <c r="A2" s="20"/>
      <c r="B2" s="560" t="s">
        <v>367</v>
      </c>
      <c r="C2" s="307" t="s">
        <v>364</v>
      </c>
      <c r="D2" s="21"/>
      <c r="E2" s="21"/>
      <c r="F2" s="21"/>
      <c r="G2" t="s">
        <v>170</v>
      </c>
      <c r="H2"/>
      <c r="I2" t="s">
        <v>0</v>
      </c>
      <c r="J2"/>
      <c r="K2" s="953" t="s">
        <v>199</v>
      </c>
      <c r="L2" s="953"/>
      <c r="M2" t="s">
        <v>200</v>
      </c>
      <c r="N2"/>
      <c r="O2"/>
      <c r="P2" t="s">
        <v>176</v>
      </c>
      <c r="Q2"/>
      <c r="R2"/>
      <c r="S2" t="s">
        <v>176</v>
      </c>
      <c r="T2" s="241"/>
      <c r="U2" t="s">
        <v>176</v>
      </c>
      <c r="V2" t="s">
        <v>202</v>
      </c>
      <c r="W2" s="954" t="s">
        <v>191</v>
      </c>
      <c r="X2" s="954"/>
      <c r="Y2" t="s">
        <v>204</v>
      </c>
      <c r="Z2" s="954" t="s">
        <v>177</v>
      </c>
      <c r="AA2" s="954"/>
      <c r="AB2" s="954" t="s">
        <v>177</v>
      </c>
      <c r="AC2" s="954"/>
      <c r="AD2" t="s">
        <v>177</v>
      </c>
      <c r="AE2" s="211"/>
      <c r="AF2" s="522" t="s">
        <v>209</v>
      </c>
      <c r="AG2" s="42" t="s">
        <v>12</v>
      </c>
      <c r="AH2" s="41"/>
      <c r="AI2" s="51" t="s">
        <v>18</v>
      </c>
      <c r="AJ2" s="42"/>
      <c r="AK2" s="51"/>
      <c r="AL2" s="42"/>
      <c r="AM2" s="41"/>
      <c r="AN2" s="43"/>
      <c r="AO2" s="227" t="s">
        <v>26</v>
      </c>
      <c r="AP2" s="43"/>
      <c r="AQ2" s="228" t="s">
        <v>264</v>
      </c>
      <c r="AR2" s="44"/>
      <c r="AS2" s="43"/>
      <c r="AT2" s="227" t="s">
        <v>178</v>
      </c>
      <c r="AU2" s="70"/>
      <c r="AV2" s="44"/>
      <c r="AW2" s="44"/>
      <c r="AX2" s="43"/>
      <c r="AY2" s="116"/>
      <c r="AZ2" s="43"/>
      <c r="BA2" s="116"/>
      <c r="BB2" s="116"/>
      <c r="BC2" s="43"/>
      <c r="BD2" s="43"/>
    </row>
    <row r="3" spans="1:243" ht="22.5" customHeight="1" thickBot="1" x14ac:dyDescent="0.3">
      <c r="A3" s="924"/>
      <c r="B3" s="336"/>
      <c r="C3" s="975" t="s">
        <v>131</v>
      </c>
      <c r="D3" s="940" t="s">
        <v>175</v>
      </c>
      <c r="E3" s="931" t="s">
        <v>132</v>
      </c>
      <c r="F3" s="931" t="s">
        <v>38</v>
      </c>
      <c r="G3" s="937" t="s">
        <v>133</v>
      </c>
      <c r="H3" s="938"/>
      <c r="I3" s="937" t="s">
        <v>134</v>
      </c>
      <c r="J3" s="939"/>
      <c r="K3" s="937" t="s">
        <v>135</v>
      </c>
      <c r="L3" s="938"/>
      <c r="M3" s="777" t="s">
        <v>136</v>
      </c>
      <c r="N3" s="777"/>
      <c r="O3" s="778"/>
      <c r="P3" s="937" t="s">
        <v>137</v>
      </c>
      <c r="Q3" s="938"/>
      <c r="R3" s="184" t="s">
        <v>138</v>
      </c>
      <c r="S3" s="185"/>
      <c r="T3" s="937" t="s">
        <v>139</v>
      </c>
      <c r="U3" s="963"/>
      <c r="V3" s="938"/>
      <c r="W3" s="184" t="s">
        <v>140</v>
      </c>
      <c r="X3" s="203"/>
      <c r="Y3" s="203"/>
      <c r="Z3" s="937" t="s">
        <v>141</v>
      </c>
      <c r="AA3" s="938"/>
      <c r="AB3" s="937" t="s">
        <v>142</v>
      </c>
      <c r="AC3" s="939"/>
      <c r="AD3" s="372" t="s">
        <v>143</v>
      </c>
      <c r="AE3" s="373"/>
      <c r="AF3" s="511"/>
      <c r="AG3" s="960" t="s">
        <v>144</v>
      </c>
      <c r="AH3" s="961"/>
      <c r="AI3" s="937" t="s">
        <v>145</v>
      </c>
      <c r="AJ3" s="939"/>
      <c r="AK3" s="847" t="s">
        <v>250</v>
      </c>
      <c r="AL3" s="848"/>
      <c r="AM3" s="849"/>
      <c r="AN3" s="962" t="s">
        <v>269</v>
      </c>
      <c r="AO3" s="961"/>
      <c r="AP3" s="937" t="s">
        <v>270</v>
      </c>
      <c r="AQ3" s="959"/>
      <c r="AR3" s="938"/>
      <c r="AS3" s="937" t="s">
        <v>271</v>
      </c>
      <c r="AT3" s="938"/>
      <c r="AU3" s="937" t="s">
        <v>272</v>
      </c>
      <c r="AV3" s="959"/>
      <c r="AW3" s="938"/>
      <c r="AX3" s="38" t="s">
        <v>273</v>
      </c>
      <c r="AY3" s="183"/>
      <c r="AZ3" s="38" t="s">
        <v>283</v>
      </c>
      <c r="BA3" s="183"/>
      <c r="BB3" s="38" t="s">
        <v>289</v>
      </c>
      <c r="BC3" s="183"/>
    </row>
    <row r="4" spans="1:243" ht="22.5" customHeight="1" x14ac:dyDescent="0.25">
      <c r="A4" s="925"/>
      <c r="B4" s="337"/>
      <c r="C4" s="976"/>
      <c r="D4" s="941"/>
      <c r="E4" s="932"/>
      <c r="F4" s="932"/>
      <c r="G4" s="33" t="s">
        <v>146</v>
      </c>
      <c r="H4" s="34"/>
      <c r="I4" s="33" t="s">
        <v>147</v>
      </c>
      <c r="J4" s="202"/>
      <c r="K4" s="33" t="s">
        <v>148</v>
      </c>
      <c r="L4" s="34"/>
      <c r="M4" s="779" t="s">
        <v>148</v>
      </c>
      <c r="N4" s="780"/>
      <c r="O4" s="781"/>
      <c r="P4" s="33" t="s">
        <v>149</v>
      </c>
      <c r="Q4" s="34"/>
      <c r="R4" s="48" t="s">
        <v>150</v>
      </c>
      <c r="S4" s="22"/>
      <c r="T4" s="799" t="s">
        <v>150</v>
      </c>
      <c r="U4" s="800"/>
      <c r="V4" s="801"/>
      <c r="W4" s="815"/>
      <c r="X4" s="816" t="s">
        <v>151</v>
      </c>
      <c r="Y4" s="817"/>
      <c r="Z4" s="36" t="s">
        <v>262</v>
      </c>
      <c r="AA4" s="23"/>
      <c r="AB4" s="36" t="s">
        <v>262</v>
      </c>
      <c r="AC4" s="22"/>
      <c r="AD4" s="831"/>
      <c r="AE4" s="832" t="s">
        <v>240</v>
      </c>
      <c r="AF4" s="833"/>
      <c r="AG4" s="371" t="s">
        <v>152</v>
      </c>
      <c r="AH4" s="39"/>
      <c r="AI4" s="38" t="s">
        <v>263</v>
      </c>
      <c r="AJ4" s="22"/>
      <c r="AK4" s="850"/>
      <c r="AL4" s="851"/>
      <c r="AM4" s="852"/>
      <c r="AN4" s="37" t="s">
        <v>265</v>
      </c>
      <c r="AO4" s="39"/>
      <c r="AP4" s="860" t="s">
        <v>383</v>
      </c>
      <c r="AQ4" s="861" t="s">
        <v>267</v>
      </c>
      <c r="AR4" s="862" t="s">
        <v>218</v>
      </c>
      <c r="AS4" s="38" t="s">
        <v>266</v>
      </c>
      <c r="AT4" s="23"/>
      <c r="AU4" s="893"/>
      <c r="AV4" s="893" t="s">
        <v>234</v>
      </c>
      <c r="AW4" s="894" t="s">
        <v>179</v>
      </c>
      <c r="AX4" s="38" t="s">
        <v>268</v>
      </c>
      <c r="AY4" s="23"/>
      <c r="AZ4" s="38" t="s">
        <v>268</v>
      </c>
      <c r="BA4" s="23"/>
      <c r="BB4" s="38" t="s">
        <v>268</v>
      </c>
      <c r="BC4" s="23"/>
    </row>
    <row r="5" spans="1:243" ht="15.75" customHeight="1" x14ac:dyDescent="0.2">
      <c r="A5" s="925"/>
      <c r="B5" s="351" t="s">
        <v>277</v>
      </c>
      <c r="C5" s="976"/>
      <c r="D5" s="941"/>
      <c r="E5" s="932"/>
      <c r="F5" s="932"/>
      <c r="G5" s="927" t="s">
        <v>173</v>
      </c>
      <c r="H5" s="929" t="s">
        <v>167</v>
      </c>
      <c r="I5" s="927" t="s">
        <v>173</v>
      </c>
      <c r="J5" s="943" t="s">
        <v>167</v>
      </c>
      <c r="K5" s="927" t="s">
        <v>173</v>
      </c>
      <c r="L5" s="50" t="s">
        <v>153</v>
      </c>
      <c r="M5" s="991" t="s">
        <v>173</v>
      </c>
      <c r="N5" s="980" t="s">
        <v>223</v>
      </c>
      <c r="O5" s="782" t="s">
        <v>153</v>
      </c>
      <c r="P5" s="927" t="s">
        <v>173</v>
      </c>
      <c r="Q5" s="50" t="s">
        <v>153</v>
      </c>
      <c r="R5" s="945" t="s">
        <v>173</v>
      </c>
      <c r="S5" s="50" t="s">
        <v>153</v>
      </c>
      <c r="T5" s="971" t="s">
        <v>173</v>
      </c>
      <c r="U5" s="989" t="s">
        <v>222</v>
      </c>
      <c r="V5" s="802" t="s">
        <v>153</v>
      </c>
      <c r="W5" s="991" t="s">
        <v>173</v>
      </c>
      <c r="X5" s="980" t="s">
        <v>261</v>
      </c>
      <c r="Y5" s="818" t="s">
        <v>153</v>
      </c>
      <c r="Z5" s="927" t="s">
        <v>173</v>
      </c>
      <c r="AA5" s="929" t="s">
        <v>167</v>
      </c>
      <c r="AB5" s="927" t="s">
        <v>173</v>
      </c>
      <c r="AC5" s="943" t="s">
        <v>167</v>
      </c>
      <c r="AD5" s="985" t="s">
        <v>173</v>
      </c>
      <c r="AE5" s="973" t="s">
        <v>174</v>
      </c>
      <c r="AF5" s="834" t="s">
        <v>153</v>
      </c>
      <c r="AG5" s="945" t="s">
        <v>173</v>
      </c>
      <c r="AH5" s="943" t="s">
        <v>167</v>
      </c>
      <c r="AI5" s="927" t="s">
        <v>173</v>
      </c>
      <c r="AJ5" s="943" t="s">
        <v>167</v>
      </c>
      <c r="AK5" s="971" t="s">
        <v>173</v>
      </c>
      <c r="AL5" s="969" t="s">
        <v>275</v>
      </c>
      <c r="AM5" s="802" t="s">
        <v>153</v>
      </c>
      <c r="AN5" s="945" t="s">
        <v>173</v>
      </c>
      <c r="AO5" s="943" t="s">
        <v>167</v>
      </c>
      <c r="AP5" s="987" t="s">
        <v>173</v>
      </c>
      <c r="AQ5" s="967" t="s">
        <v>274</v>
      </c>
      <c r="AR5" s="863" t="s">
        <v>153</v>
      </c>
      <c r="AS5" s="927" t="s">
        <v>173</v>
      </c>
      <c r="AT5" s="929" t="s">
        <v>167</v>
      </c>
      <c r="AU5" s="971" t="s">
        <v>173</v>
      </c>
      <c r="AV5" s="969" t="s">
        <v>365</v>
      </c>
      <c r="AW5" s="802" t="s">
        <v>153</v>
      </c>
      <c r="AX5" s="187" t="s">
        <v>173</v>
      </c>
      <c r="AY5" s="182" t="s">
        <v>167</v>
      </c>
      <c r="AZ5" s="187" t="s">
        <v>173</v>
      </c>
      <c r="BA5" s="182" t="s">
        <v>167</v>
      </c>
      <c r="BB5" s="187" t="s">
        <v>173</v>
      </c>
      <c r="BC5" s="182" t="s">
        <v>167</v>
      </c>
    </row>
    <row r="6" spans="1:243" ht="49.5" customHeight="1" thickBot="1" x14ac:dyDescent="0.25">
      <c r="A6" s="925"/>
      <c r="B6" s="338"/>
      <c r="C6" s="976"/>
      <c r="D6" s="941"/>
      <c r="E6" s="932"/>
      <c r="F6" s="932"/>
      <c r="G6" s="928"/>
      <c r="H6" s="930"/>
      <c r="I6" s="928"/>
      <c r="J6" s="944"/>
      <c r="K6" s="928"/>
      <c r="L6" s="111"/>
      <c r="M6" s="992"/>
      <c r="N6" s="990"/>
      <c r="O6" s="783">
        <v>3</v>
      </c>
      <c r="P6" s="928"/>
      <c r="Q6" s="111"/>
      <c r="R6" s="946"/>
      <c r="S6" s="111"/>
      <c r="T6" s="972"/>
      <c r="U6" s="970"/>
      <c r="V6" s="803">
        <v>8</v>
      </c>
      <c r="W6" s="992"/>
      <c r="X6" s="981"/>
      <c r="Y6" s="819">
        <v>3</v>
      </c>
      <c r="Z6" s="928"/>
      <c r="AA6" s="930"/>
      <c r="AB6" s="928"/>
      <c r="AC6" s="944"/>
      <c r="AD6" s="986"/>
      <c r="AE6" s="974"/>
      <c r="AF6" s="835">
        <v>10</v>
      </c>
      <c r="AG6" s="946"/>
      <c r="AH6" s="944"/>
      <c r="AI6" s="928"/>
      <c r="AJ6" s="944"/>
      <c r="AK6" s="972"/>
      <c r="AL6" s="970"/>
      <c r="AM6" s="803">
        <v>10</v>
      </c>
      <c r="AN6" s="946"/>
      <c r="AO6" s="944"/>
      <c r="AP6" s="988"/>
      <c r="AQ6" s="968"/>
      <c r="AR6" s="864">
        <v>11</v>
      </c>
      <c r="AS6" s="928"/>
      <c r="AT6" s="930"/>
      <c r="AU6" s="972"/>
      <c r="AV6" s="970"/>
      <c r="AW6" s="803">
        <v>15</v>
      </c>
      <c r="AX6" s="188"/>
      <c r="AY6" s="186"/>
      <c r="AZ6" s="188"/>
      <c r="BA6" s="186"/>
      <c r="BB6" s="188"/>
      <c r="BC6" s="186"/>
    </row>
    <row r="7" spans="1:243" ht="25.5" customHeight="1" thickBot="1" x14ac:dyDescent="0.3">
      <c r="A7" s="925"/>
      <c r="B7" s="439"/>
      <c r="C7" s="936"/>
      <c r="D7" s="941"/>
      <c r="E7" s="932"/>
      <c r="F7" s="932"/>
      <c r="G7" s="233">
        <v>41285</v>
      </c>
      <c r="H7" s="499"/>
      <c r="I7" s="233">
        <v>41292</v>
      </c>
      <c r="J7" s="500"/>
      <c r="K7" s="555">
        <v>41295</v>
      </c>
      <c r="L7" s="556"/>
      <c r="M7" s="784">
        <f>G7+14</f>
        <v>41299</v>
      </c>
      <c r="N7" s="785"/>
      <c r="O7" s="786"/>
      <c r="P7" s="557">
        <f>I7+14</f>
        <v>41306</v>
      </c>
      <c r="Q7" s="558"/>
      <c r="R7" s="555">
        <f>K7+14</f>
        <v>41309</v>
      </c>
      <c r="S7" s="556"/>
      <c r="T7" s="977">
        <f>M7+14</f>
        <v>41313</v>
      </c>
      <c r="U7" s="978"/>
      <c r="V7" s="979"/>
      <c r="W7" s="784">
        <f>P7+14</f>
        <v>41320</v>
      </c>
      <c r="X7" s="785"/>
      <c r="Y7" s="785"/>
      <c r="Z7" s="555">
        <f>R7+14</f>
        <v>41323</v>
      </c>
      <c r="AA7" s="556"/>
      <c r="AB7" s="555">
        <f>T7+14</f>
        <v>41327</v>
      </c>
      <c r="AC7" s="556"/>
      <c r="AD7" s="836">
        <f>W7+14</f>
        <v>41334</v>
      </c>
      <c r="AE7" s="837"/>
      <c r="AF7" s="838"/>
      <c r="AG7" s="555">
        <f>Z7+14</f>
        <v>41337</v>
      </c>
      <c r="AH7" s="556"/>
      <c r="AI7" s="503">
        <f>AB7+14</f>
        <v>41341</v>
      </c>
      <c r="AJ7" s="504"/>
      <c r="AK7" s="977">
        <f>AD7+14</f>
        <v>41348</v>
      </c>
      <c r="AL7" s="978"/>
      <c r="AM7" s="838"/>
      <c r="AN7" s="559">
        <f>AG7+14</f>
        <v>41351</v>
      </c>
      <c r="AO7" s="506"/>
      <c r="AP7" s="982">
        <f>AI7+14</f>
        <v>41355</v>
      </c>
      <c r="AQ7" s="983"/>
      <c r="AR7" s="984"/>
      <c r="AS7" s="956">
        <f>AK7+14</f>
        <v>41362</v>
      </c>
      <c r="AT7" s="958"/>
      <c r="AU7" s="977">
        <f>AN7+14</f>
        <v>41365</v>
      </c>
      <c r="AV7" s="978"/>
      <c r="AW7" s="979"/>
      <c r="AX7" s="557">
        <f>AP7+14</f>
        <v>41369</v>
      </c>
      <c r="AY7" s="558"/>
      <c r="AZ7" s="557">
        <f>AS7+14</f>
        <v>41376</v>
      </c>
      <c r="BA7" s="558"/>
      <c r="BB7" s="507">
        <f>AU7+14</f>
        <v>41379</v>
      </c>
      <c r="BC7" s="190"/>
    </row>
    <row r="8" spans="1:243" s="643" customFormat="1" ht="18.75" x14ac:dyDescent="0.25">
      <c r="A8" s="654">
        <v>1</v>
      </c>
      <c r="B8" s="655"/>
      <c r="C8" s="656">
        <v>15</v>
      </c>
      <c r="D8" s="657">
        <f>SUM(O8,V8,Y8,AF8,AM8,AR8,AW8)</f>
        <v>0</v>
      </c>
      <c r="E8" s="657">
        <f>SUM(L8,S8,AC8,AJ8,H8,J8,Q8,AA8,AH8,AO8,AT8,AY8,BA8)</f>
        <v>0</v>
      </c>
      <c r="F8" s="658">
        <f>SUM(D8:E8)</f>
        <v>0</v>
      </c>
      <c r="G8" s="659"/>
      <c r="H8" s="660"/>
      <c r="I8" s="661"/>
      <c r="J8" s="662"/>
      <c r="K8" s="663"/>
      <c r="L8" s="664"/>
      <c r="M8" s="787"/>
      <c r="N8" s="788"/>
      <c r="O8" s="789"/>
      <c r="P8" s="663"/>
      <c r="Q8" s="665"/>
      <c r="R8" s="659"/>
      <c r="S8" s="666"/>
      <c r="T8" s="804"/>
      <c r="U8" s="805">
        <v>15</v>
      </c>
      <c r="V8" s="806" t="str">
        <f t="shared" ref="V8:V21" si="0">IF(U8=0,"",VLOOKUP(U8,Підс1,2,FALSE))</f>
        <v xml:space="preserve"> </v>
      </c>
      <c r="W8" s="820"/>
      <c r="X8" s="821">
        <v>15</v>
      </c>
      <c r="Y8" s="822"/>
      <c r="Z8" s="668"/>
      <c r="AA8" s="648"/>
      <c r="AB8" s="647"/>
      <c r="AC8" s="646"/>
      <c r="AD8" s="839"/>
      <c r="AE8" s="805">
        <v>15</v>
      </c>
      <c r="AF8" s="840" t="str">
        <f t="shared" ref="AF8:AF21" si="1">IF(AE8=0,"",VLOOKUP(AE8,Підс1,3,FALSE))</f>
        <v xml:space="preserve"> </v>
      </c>
      <c r="AG8" s="669"/>
      <c r="AH8" s="646"/>
      <c r="AI8" s="670"/>
      <c r="AJ8" s="648"/>
      <c r="AK8" s="853"/>
      <c r="AL8" s="805">
        <v>15</v>
      </c>
      <c r="AM8" s="854"/>
      <c r="AN8" s="672"/>
      <c r="AO8" s="646"/>
      <c r="AP8" s="865"/>
      <c r="AQ8" s="866">
        <v>15</v>
      </c>
      <c r="AR8" s="867"/>
      <c r="AS8" s="670"/>
      <c r="AT8" s="648"/>
      <c r="AU8" s="895"/>
      <c r="AV8" s="805">
        <v>15</v>
      </c>
      <c r="AW8" s="896"/>
      <c r="AX8" s="647"/>
      <c r="AY8" s="648"/>
      <c r="AZ8" s="671"/>
      <c r="BA8" s="673"/>
      <c r="BB8" s="671"/>
      <c r="BC8" s="673"/>
    </row>
    <row r="9" spans="1:243" ht="18.75" x14ac:dyDescent="0.25">
      <c r="A9" s="219">
        <v>2</v>
      </c>
      <c r="B9" s="540" t="s">
        <v>319</v>
      </c>
      <c r="C9" s="526">
        <v>14</v>
      </c>
      <c r="D9" s="226">
        <f t="shared" ref="D9:D21" si="2">SUM(O9,V9,Y9,AF9,AM9,AR9,AW9)</f>
        <v>42</v>
      </c>
      <c r="E9" s="240">
        <f t="shared" ref="E9:E21" si="3">SUM(L9,S9,AC9,AJ9,H9,J9,Q9,AA9,AH9,AO9,AT9,AY9,BA9)</f>
        <v>0</v>
      </c>
      <c r="F9" s="523">
        <f>SUM(D9:E9)</f>
        <v>42</v>
      </c>
      <c r="G9" s="66"/>
      <c r="H9" s="53"/>
      <c r="I9" s="117" t="s">
        <v>372</v>
      </c>
      <c r="J9" s="57"/>
      <c r="K9" s="66" t="s">
        <v>372</v>
      </c>
      <c r="L9" s="57"/>
      <c r="M9" s="790"/>
      <c r="N9" s="791">
        <v>7</v>
      </c>
      <c r="O9" s="792">
        <v>3</v>
      </c>
      <c r="P9" s="66" t="s">
        <v>372</v>
      </c>
      <c r="Q9" s="53"/>
      <c r="R9" s="117" t="s">
        <v>372</v>
      </c>
      <c r="S9" s="130"/>
      <c r="T9" s="807" t="s">
        <v>372</v>
      </c>
      <c r="U9" s="808">
        <v>14</v>
      </c>
      <c r="V9" s="806">
        <f t="shared" si="0"/>
        <v>4</v>
      </c>
      <c r="W9" s="823" t="s">
        <v>372</v>
      </c>
      <c r="X9" s="824">
        <v>14</v>
      </c>
      <c r="Y9" s="825">
        <v>2</v>
      </c>
      <c r="Z9" s="213"/>
      <c r="AA9" s="57"/>
      <c r="AB9" s="55"/>
      <c r="AC9" s="53"/>
      <c r="AD9" s="841" t="s">
        <v>372</v>
      </c>
      <c r="AE9" s="808">
        <v>14</v>
      </c>
      <c r="AF9" s="842">
        <f t="shared" si="1"/>
        <v>7</v>
      </c>
      <c r="AG9" s="56" t="s">
        <v>372</v>
      </c>
      <c r="AH9" s="53"/>
      <c r="AI9" s="56"/>
      <c r="AJ9" s="57"/>
      <c r="AK9" s="841" t="s">
        <v>372</v>
      </c>
      <c r="AL9" s="808">
        <v>14</v>
      </c>
      <c r="AM9" s="855">
        <v>7.5</v>
      </c>
      <c r="AN9" s="382" t="s">
        <v>372</v>
      </c>
      <c r="AO9" s="53"/>
      <c r="AP9" s="868" t="s">
        <v>372</v>
      </c>
      <c r="AQ9" s="869">
        <v>14</v>
      </c>
      <c r="AR9" s="870">
        <v>7.5</v>
      </c>
      <c r="AS9" s="56" t="s">
        <v>374</v>
      </c>
      <c r="AT9" s="57"/>
      <c r="AU9" s="897" t="s">
        <v>372</v>
      </c>
      <c r="AV9" s="808">
        <v>14</v>
      </c>
      <c r="AW9" s="855">
        <v>11</v>
      </c>
      <c r="AX9" s="55"/>
      <c r="AY9" s="57"/>
      <c r="AZ9" s="55"/>
      <c r="BA9" s="53"/>
      <c r="BB9" s="55"/>
      <c r="BC9" s="53"/>
      <c r="BD9" s="58"/>
      <c r="BE9" s="58"/>
      <c r="BF9" s="58"/>
      <c r="BG9" s="58"/>
      <c r="BH9" s="58"/>
    </row>
    <row r="10" spans="1:243" ht="24" customHeight="1" x14ac:dyDescent="0.25">
      <c r="A10" s="220">
        <v>3</v>
      </c>
      <c r="B10" s="540" t="s">
        <v>320</v>
      </c>
      <c r="C10" s="527">
        <v>13</v>
      </c>
      <c r="D10" s="226">
        <f t="shared" si="2"/>
        <v>35</v>
      </c>
      <c r="E10" s="240">
        <f t="shared" si="3"/>
        <v>0</v>
      </c>
      <c r="F10" s="523">
        <f>SUM(D10:E10)</f>
        <v>35</v>
      </c>
      <c r="G10" s="66"/>
      <c r="H10" s="53"/>
      <c r="I10" s="117" t="s">
        <v>374</v>
      </c>
      <c r="J10" s="57"/>
      <c r="K10" s="66" t="s">
        <v>372</v>
      </c>
      <c r="L10" s="57"/>
      <c r="M10" s="790" t="s">
        <v>374</v>
      </c>
      <c r="N10" s="793">
        <v>9</v>
      </c>
      <c r="O10" s="792">
        <v>3</v>
      </c>
      <c r="P10" s="706" t="s">
        <v>374</v>
      </c>
      <c r="Q10" s="53"/>
      <c r="R10" s="117" t="s">
        <v>372</v>
      </c>
      <c r="S10" s="130"/>
      <c r="T10" s="807" t="s">
        <v>372</v>
      </c>
      <c r="U10" s="809">
        <v>13</v>
      </c>
      <c r="V10" s="806">
        <f t="shared" si="0"/>
        <v>8</v>
      </c>
      <c r="W10" s="823" t="s">
        <v>372</v>
      </c>
      <c r="X10" s="826">
        <v>13</v>
      </c>
      <c r="Y10" s="825">
        <v>2</v>
      </c>
      <c r="Z10" s="213"/>
      <c r="AA10" s="57"/>
      <c r="AB10" s="55"/>
      <c r="AC10" s="53"/>
      <c r="AD10" s="841" t="s">
        <v>374</v>
      </c>
      <c r="AE10" s="809">
        <v>13</v>
      </c>
      <c r="AF10" s="842">
        <f t="shared" si="1"/>
        <v>9</v>
      </c>
      <c r="AG10" s="209" t="s">
        <v>372</v>
      </c>
      <c r="AH10" s="53"/>
      <c r="AI10" s="56"/>
      <c r="AJ10" s="57"/>
      <c r="AK10" s="841" t="s">
        <v>374</v>
      </c>
      <c r="AL10" s="809">
        <v>13</v>
      </c>
      <c r="AM10" s="855">
        <v>7</v>
      </c>
      <c r="AN10" s="707" t="s">
        <v>374</v>
      </c>
      <c r="AO10" s="53"/>
      <c r="AP10" s="868" t="s">
        <v>372</v>
      </c>
      <c r="AQ10" s="871">
        <v>13</v>
      </c>
      <c r="AR10" s="870">
        <v>6</v>
      </c>
      <c r="AS10" s="56" t="s">
        <v>374</v>
      </c>
      <c r="AT10" s="57"/>
      <c r="AU10" s="898" t="s">
        <v>372</v>
      </c>
      <c r="AV10" s="809">
        <v>13</v>
      </c>
      <c r="AW10" s="855"/>
      <c r="AX10" s="55"/>
      <c r="AY10" s="57"/>
      <c r="AZ10" s="55"/>
      <c r="BA10" s="53"/>
      <c r="BB10" s="55"/>
      <c r="BC10" s="53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</row>
    <row r="11" spans="1:243" ht="18.75" x14ac:dyDescent="0.25">
      <c r="A11" s="219">
        <v>4</v>
      </c>
      <c r="B11" s="540" t="s">
        <v>321</v>
      </c>
      <c r="C11" s="526">
        <v>12</v>
      </c>
      <c r="D11" s="226">
        <f t="shared" si="2"/>
        <v>55</v>
      </c>
      <c r="E11" s="240">
        <f t="shared" si="3"/>
        <v>0</v>
      </c>
      <c r="F11" s="523">
        <f>SUM(D11:E11)</f>
        <v>55</v>
      </c>
      <c r="G11" s="66"/>
      <c r="H11" s="53"/>
      <c r="I11" s="117" t="s">
        <v>372</v>
      </c>
      <c r="J11" s="57"/>
      <c r="K11" s="66" t="s">
        <v>372</v>
      </c>
      <c r="L11" s="57"/>
      <c r="M11" s="790"/>
      <c r="N11" s="791">
        <v>2</v>
      </c>
      <c r="O11" s="792">
        <v>3</v>
      </c>
      <c r="P11" s="66" t="s">
        <v>372</v>
      </c>
      <c r="Q11" s="53"/>
      <c r="R11" s="117" t="s">
        <v>372</v>
      </c>
      <c r="S11" s="130"/>
      <c r="T11" s="807" t="s">
        <v>372</v>
      </c>
      <c r="U11" s="808">
        <v>12</v>
      </c>
      <c r="V11" s="806">
        <f t="shared" si="0"/>
        <v>7.5</v>
      </c>
      <c r="W11" s="823" t="s">
        <v>374</v>
      </c>
      <c r="X11" s="824">
        <v>12</v>
      </c>
      <c r="Y11" s="825">
        <v>3</v>
      </c>
      <c r="Z11" s="213"/>
      <c r="AA11" s="57"/>
      <c r="AB11" s="55"/>
      <c r="AC11" s="53"/>
      <c r="AD11" s="841" t="s">
        <v>372</v>
      </c>
      <c r="AE11" s="808">
        <v>12</v>
      </c>
      <c r="AF11" s="842">
        <f t="shared" si="1"/>
        <v>9.5</v>
      </c>
      <c r="AG11" s="56" t="s">
        <v>372</v>
      </c>
      <c r="AH11" s="53"/>
      <c r="AI11" s="56"/>
      <c r="AJ11" s="57"/>
      <c r="AK11" s="841" t="s">
        <v>374</v>
      </c>
      <c r="AL11" s="808">
        <v>12</v>
      </c>
      <c r="AM11" s="855">
        <v>9</v>
      </c>
      <c r="AN11" s="382" t="s">
        <v>372</v>
      </c>
      <c r="AO11" s="53"/>
      <c r="AP11" s="868" t="s">
        <v>372</v>
      </c>
      <c r="AQ11" s="869">
        <v>12</v>
      </c>
      <c r="AR11" s="870">
        <v>9</v>
      </c>
      <c r="AS11" s="56" t="s">
        <v>372</v>
      </c>
      <c r="AT11" s="57"/>
      <c r="AU11" s="898" t="s">
        <v>372</v>
      </c>
      <c r="AV11" s="808">
        <v>12</v>
      </c>
      <c r="AW11" s="855">
        <v>14</v>
      </c>
      <c r="AX11" s="55"/>
      <c r="AY11" s="57"/>
      <c r="AZ11" s="55"/>
      <c r="BA11" s="53"/>
      <c r="BB11" s="55"/>
      <c r="BC11" s="53"/>
    </row>
    <row r="12" spans="1:243" s="643" customFormat="1" ht="21.75" customHeight="1" x14ac:dyDescent="0.25">
      <c r="A12" s="674">
        <v>5</v>
      </c>
      <c r="B12" s="675" t="s">
        <v>322</v>
      </c>
      <c r="C12" s="676">
        <v>11</v>
      </c>
      <c r="D12" s="650">
        <f t="shared" si="2"/>
        <v>0</v>
      </c>
      <c r="E12" s="677">
        <f t="shared" si="3"/>
        <v>0</v>
      </c>
      <c r="F12" s="678">
        <f t="shared" ref="F12:F21" si="4">SUM(D12:E12)</f>
        <v>0</v>
      </c>
      <c r="G12" s="629"/>
      <c r="H12" s="630"/>
      <c r="I12" s="631" t="s">
        <v>374</v>
      </c>
      <c r="J12" s="632"/>
      <c r="K12" s="629" t="s">
        <v>372</v>
      </c>
      <c r="L12" s="632"/>
      <c r="M12" s="629" t="s">
        <v>374</v>
      </c>
      <c r="N12" s="679">
        <v>4</v>
      </c>
      <c r="O12" s="680"/>
      <c r="P12" s="629" t="s">
        <v>374</v>
      </c>
      <c r="Q12" s="630"/>
      <c r="R12" s="631"/>
      <c r="S12" s="681"/>
      <c r="T12" s="630"/>
      <c r="U12" s="676">
        <v>11</v>
      </c>
      <c r="V12" s="667" t="str">
        <f t="shared" si="0"/>
        <v xml:space="preserve"> </v>
      </c>
      <c r="W12" s="682"/>
      <c r="X12" s="676">
        <v>11</v>
      </c>
      <c r="Y12" s="683"/>
      <c r="Z12" s="684"/>
      <c r="AA12" s="632"/>
      <c r="AB12" s="639"/>
      <c r="AC12" s="630"/>
      <c r="AD12" s="639"/>
      <c r="AE12" s="676">
        <v>11</v>
      </c>
      <c r="AF12" s="651" t="str">
        <f t="shared" si="1"/>
        <v xml:space="preserve"> </v>
      </c>
      <c r="AG12" s="652"/>
      <c r="AH12" s="630"/>
      <c r="AI12" s="641"/>
      <c r="AJ12" s="632"/>
      <c r="AK12" s="639"/>
      <c r="AL12" s="676">
        <v>11</v>
      </c>
      <c r="AM12" s="653"/>
      <c r="AN12" s="685"/>
      <c r="AO12" s="630"/>
      <c r="AP12" s="686"/>
      <c r="AQ12" s="676">
        <v>11</v>
      </c>
      <c r="AR12" s="653"/>
      <c r="AS12" s="641"/>
      <c r="AT12" s="632"/>
      <c r="AU12" s="898"/>
      <c r="AV12" s="809">
        <v>11</v>
      </c>
      <c r="AW12" s="855"/>
      <c r="AX12" s="639"/>
      <c r="AY12" s="632"/>
      <c r="AZ12" s="639"/>
      <c r="BA12" s="630"/>
      <c r="BB12" s="639"/>
      <c r="BC12" s="630"/>
    </row>
    <row r="13" spans="1:243" ht="18.75" x14ac:dyDescent="0.25">
      <c r="A13" s="219">
        <v>6</v>
      </c>
      <c r="B13" s="540" t="s">
        <v>323</v>
      </c>
      <c r="C13" s="526">
        <v>10</v>
      </c>
      <c r="D13" s="226">
        <f t="shared" si="2"/>
        <v>49</v>
      </c>
      <c r="E13" s="240">
        <f t="shared" si="3"/>
        <v>0</v>
      </c>
      <c r="F13" s="523">
        <f>SUM(D13:E13)</f>
        <v>49</v>
      </c>
      <c r="G13" s="66"/>
      <c r="H13" s="53"/>
      <c r="I13" s="117" t="s">
        <v>372</v>
      </c>
      <c r="J13" s="57"/>
      <c r="K13" s="66" t="s">
        <v>372</v>
      </c>
      <c r="L13" s="57"/>
      <c r="M13" s="790"/>
      <c r="N13" s="791">
        <v>8</v>
      </c>
      <c r="O13" s="792">
        <v>3</v>
      </c>
      <c r="P13" s="66" t="s">
        <v>372</v>
      </c>
      <c r="Q13" s="53"/>
      <c r="R13" s="117" t="s">
        <v>372</v>
      </c>
      <c r="S13" s="130"/>
      <c r="T13" s="807" t="s">
        <v>372</v>
      </c>
      <c r="U13" s="808">
        <v>10</v>
      </c>
      <c r="V13" s="806">
        <v>7</v>
      </c>
      <c r="W13" s="823" t="s">
        <v>374</v>
      </c>
      <c r="X13" s="824">
        <v>10</v>
      </c>
      <c r="Y13" s="825">
        <v>3</v>
      </c>
      <c r="Z13" s="213"/>
      <c r="AA13" s="57"/>
      <c r="AB13" s="55"/>
      <c r="AC13" s="53"/>
      <c r="AD13" s="841" t="s">
        <v>374</v>
      </c>
      <c r="AE13" s="808">
        <v>10</v>
      </c>
      <c r="AF13" s="842">
        <f t="shared" si="1"/>
        <v>9</v>
      </c>
      <c r="AG13" s="209" t="s">
        <v>372</v>
      </c>
      <c r="AH13" s="53"/>
      <c r="AI13" s="56"/>
      <c r="AJ13" s="57"/>
      <c r="AK13" s="841" t="s">
        <v>374</v>
      </c>
      <c r="AL13" s="808">
        <v>10</v>
      </c>
      <c r="AM13" s="855">
        <v>8.5</v>
      </c>
      <c r="AN13" s="708" t="s">
        <v>374</v>
      </c>
      <c r="AO13" s="53"/>
      <c r="AP13" s="868" t="s">
        <v>372</v>
      </c>
      <c r="AQ13" s="869">
        <v>10</v>
      </c>
      <c r="AR13" s="870">
        <v>7.5</v>
      </c>
      <c r="AS13" s="56" t="s">
        <v>372</v>
      </c>
      <c r="AT13" s="57"/>
      <c r="AU13" s="898" t="s">
        <v>374</v>
      </c>
      <c r="AV13" s="808">
        <v>10</v>
      </c>
      <c r="AW13" s="855">
        <v>11</v>
      </c>
      <c r="AX13" s="55"/>
      <c r="AY13" s="57"/>
      <c r="AZ13" s="55"/>
      <c r="BA13" s="53"/>
      <c r="BB13" s="55"/>
      <c r="BC13" s="53"/>
    </row>
    <row r="14" spans="1:243" ht="18.75" x14ac:dyDescent="0.25">
      <c r="A14" s="220">
        <v>7</v>
      </c>
      <c r="B14" s="540" t="s">
        <v>296</v>
      </c>
      <c r="C14" s="527">
        <v>9</v>
      </c>
      <c r="D14" s="226">
        <f t="shared" si="2"/>
        <v>46</v>
      </c>
      <c r="E14" s="240">
        <f t="shared" si="3"/>
        <v>0</v>
      </c>
      <c r="F14" s="523">
        <f>SUM(D14:E14)</f>
        <v>46</v>
      </c>
      <c r="G14" s="66"/>
      <c r="H14" s="53"/>
      <c r="I14" s="117" t="s">
        <v>374</v>
      </c>
      <c r="J14" s="57"/>
      <c r="K14" s="66" t="s">
        <v>374</v>
      </c>
      <c r="L14" s="57"/>
      <c r="M14" s="790" t="s">
        <v>374</v>
      </c>
      <c r="N14" s="793">
        <v>1</v>
      </c>
      <c r="O14" s="792">
        <v>2</v>
      </c>
      <c r="P14" s="706" t="s">
        <v>374</v>
      </c>
      <c r="Q14" s="53"/>
      <c r="R14" s="117" t="s">
        <v>372</v>
      </c>
      <c r="S14" s="130"/>
      <c r="T14" s="807" t="s">
        <v>372</v>
      </c>
      <c r="U14" s="809">
        <v>9</v>
      </c>
      <c r="V14" s="806">
        <f>IF(U14=0,"",VLOOKUP(U14,Підс1,2,FALSE))</f>
        <v>3.5</v>
      </c>
      <c r="W14" s="823" t="s">
        <v>372</v>
      </c>
      <c r="X14" s="826">
        <v>9</v>
      </c>
      <c r="Y14" s="825">
        <v>2</v>
      </c>
      <c r="Z14" s="213"/>
      <c r="AA14" s="57"/>
      <c r="AB14" s="55"/>
      <c r="AC14" s="53"/>
      <c r="AD14" s="841" t="s">
        <v>374</v>
      </c>
      <c r="AE14" s="809">
        <v>9</v>
      </c>
      <c r="AF14" s="842">
        <f t="shared" si="1"/>
        <v>9</v>
      </c>
      <c r="AG14" s="56" t="s">
        <v>372</v>
      </c>
      <c r="AH14" s="53"/>
      <c r="AI14" s="56"/>
      <c r="AJ14" s="57"/>
      <c r="AK14" s="841" t="s">
        <v>374</v>
      </c>
      <c r="AL14" s="809">
        <v>9</v>
      </c>
      <c r="AM14" s="855">
        <v>8.5</v>
      </c>
      <c r="AN14" s="707" t="s">
        <v>374</v>
      </c>
      <c r="AO14" s="53"/>
      <c r="AP14" s="868" t="s">
        <v>374</v>
      </c>
      <c r="AQ14" s="871">
        <v>9</v>
      </c>
      <c r="AR14" s="870">
        <v>8</v>
      </c>
      <c r="AS14" s="56" t="s">
        <v>372</v>
      </c>
      <c r="AT14" s="57"/>
      <c r="AU14" s="898" t="s">
        <v>372</v>
      </c>
      <c r="AV14" s="809">
        <v>9</v>
      </c>
      <c r="AW14" s="855">
        <v>13</v>
      </c>
      <c r="AX14" s="55"/>
      <c r="AY14" s="57"/>
      <c r="AZ14" s="55"/>
      <c r="BA14" s="53"/>
      <c r="BB14" s="55"/>
      <c r="BC14" s="53"/>
    </row>
    <row r="15" spans="1:243" ht="18.75" x14ac:dyDescent="0.25">
      <c r="A15" s="219">
        <v>8</v>
      </c>
      <c r="B15" s="540" t="s">
        <v>324</v>
      </c>
      <c r="C15" s="526">
        <v>8</v>
      </c>
      <c r="D15" s="226">
        <f t="shared" si="2"/>
        <v>48.5</v>
      </c>
      <c r="E15" s="240">
        <f t="shared" si="3"/>
        <v>0</v>
      </c>
      <c r="F15" s="523">
        <f t="shared" si="4"/>
        <v>48.5</v>
      </c>
      <c r="G15" s="66"/>
      <c r="H15" s="53"/>
      <c r="I15" s="117" t="s">
        <v>372</v>
      </c>
      <c r="J15" s="57"/>
      <c r="K15" s="66" t="s">
        <v>372</v>
      </c>
      <c r="L15" s="57"/>
      <c r="M15" s="790"/>
      <c r="N15" s="791">
        <v>10</v>
      </c>
      <c r="O15" s="792">
        <v>2.5</v>
      </c>
      <c r="P15" s="66" t="s">
        <v>372</v>
      </c>
      <c r="Q15" s="53"/>
      <c r="R15" s="117" t="s">
        <v>372</v>
      </c>
      <c r="S15" s="130"/>
      <c r="T15" s="807" t="s">
        <v>372</v>
      </c>
      <c r="U15" s="808">
        <v>8</v>
      </c>
      <c r="V15" s="806">
        <f t="shared" si="0"/>
        <v>6</v>
      </c>
      <c r="W15" s="823" t="s">
        <v>372</v>
      </c>
      <c r="X15" s="824">
        <v>8</v>
      </c>
      <c r="Y15" s="825">
        <v>2</v>
      </c>
      <c r="Z15" s="213"/>
      <c r="AA15" s="57"/>
      <c r="AB15" s="55"/>
      <c r="AC15" s="53"/>
      <c r="AD15" s="841" t="s">
        <v>372</v>
      </c>
      <c r="AE15" s="808">
        <v>8</v>
      </c>
      <c r="AF15" s="842">
        <f t="shared" si="1"/>
        <v>10</v>
      </c>
      <c r="AG15" s="56" t="s">
        <v>372</v>
      </c>
      <c r="AH15" s="53"/>
      <c r="AI15" s="56"/>
      <c r="AJ15" s="57"/>
      <c r="AK15" s="841" t="s">
        <v>372</v>
      </c>
      <c r="AL15" s="808">
        <v>8</v>
      </c>
      <c r="AM15" s="855">
        <f>3+5</f>
        <v>8</v>
      </c>
      <c r="AN15" s="382" t="s">
        <v>372</v>
      </c>
      <c r="AO15" s="53"/>
      <c r="AP15" s="868" t="s">
        <v>372</v>
      </c>
      <c r="AQ15" s="869">
        <v>8</v>
      </c>
      <c r="AR15" s="870">
        <v>6</v>
      </c>
      <c r="AS15" s="56" t="s">
        <v>372</v>
      </c>
      <c r="AT15" s="57"/>
      <c r="AU15" s="898" t="s">
        <v>372</v>
      </c>
      <c r="AV15" s="808">
        <v>8</v>
      </c>
      <c r="AW15" s="855">
        <v>14</v>
      </c>
      <c r="AX15" s="55"/>
      <c r="AY15" s="57"/>
      <c r="AZ15" s="55"/>
      <c r="BA15" s="53"/>
      <c r="BB15" s="55"/>
      <c r="BC15" s="53"/>
    </row>
    <row r="16" spans="1:243" ht="24" customHeight="1" x14ac:dyDescent="0.25">
      <c r="A16" s="220">
        <v>9</v>
      </c>
      <c r="B16" s="540" t="s">
        <v>325</v>
      </c>
      <c r="C16" s="527">
        <v>7</v>
      </c>
      <c r="D16" s="226">
        <f t="shared" si="2"/>
        <v>41</v>
      </c>
      <c r="E16" s="240">
        <f>SUM(L16,S16,AC16,AJ16,H16,J16,Q16,AA16,AH16,AO16,AT16,AY16,BA16)</f>
        <v>0</v>
      </c>
      <c r="F16" s="523">
        <f t="shared" si="4"/>
        <v>41</v>
      </c>
      <c r="G16" s="66"/>
      <c r="H16" s="53"/>
      <c r="I16" s="117" t="s">
        <v>372</v>
      </c>
      <c r="J16" s="57"/>
      <c r="K16" s="66" t="s">
        <v>372</v>
      </c>
      <c r="L16" s="57"/>
      <c r="M16" s="790"/>
      <c r="N16" s="793">
        <v>5</v>
      </c>
      <c r="O16" s="792">
        <v>3</v>
      </c>
      <c r="P16" s="66" t="s">
        <v>372</v>
      </c>
      <c r="Q16" s="53"/>
      <c r="R16" s="117" t="s">
        <v>372</v>
      </c>
      <c r="S16" s="130"/>
      <c r="T16" s="807" t="s">
        <v>372</v>
      </c>
      <c r="U16" s="809">
        <v>7</v>
      </c>
      <c r="V16" s="806">
        <f t="shared" si="0"/>
        <v>5</v>
      </c>
      <c r="W16" s="823" t="s">
        <v>372</v>
      </c>
      <c r="X16" s="826">
        <v>7</v>
      </c>
      <c r="Y16" s="825">
        <v>2</v>
      </c>
      <c r="Z16" s="213"/>
      <c r="AA16" s="57"/>
      <c r="AB16" s="55"/>
      <c r="AC16" s="53"/>
      <c r="AD16" s="841" t="s">
        <v>372</v>
      </c>
      <c r="AE16" s="809">
        <v>7</v>
      </c>
      <c r="AF16" s="842">
        <f t="shared" si="1"/>
        <v>6.5</v>
      </c>
      <c r="AG16" s="56" t="s">
        <v>374</v>
      </c>
      <c r="AH16" s="53"/>
      <c r="AI16" s="56"/>
      <c r="AJ16" s="57"/>
      <c r="AK16" s="841" t="s">
        <v>372</v>
      </c>
      <c r="AL16" s="809">
        <v>7</v>
      </c>
      <c r="AM16" s="855">
        <v>7.5</v>
      </c>
      <c r="AN16" s="708" t="s">
        <v>374</v>
      </c>
      <c r="AO16" s="53"/>
      <c r="AP16" s="868" t="s">
        <v>391</v>
      </c>
      <c r="AQ16" s="871">
        <v>7</v>
      </c>
      <c r="AR16" s="870">
        <v>8</v>
      </c>
      <c r="AS16" s="56" t="s">
        <v>372</v>
      </c>
      <c r="AT16" s="57"/>
      <c r="AU16" s="898" t="s">
        <v>372</v>
      </c>
      <c r="AV16" s="809">
        <v>7</v>
      </c>
      <c r="AW16" s="855">
        <v>9</v>
      </c>
      <c r="AX16" s="55"/>
      <c r="AY16" s="57"/>
      <c r="AZ16" s="55"/>
      <c r="BA16" s="53"/>
      <c r="BB16" s="55"/>
      <c r="BC16" s="53"/>
    </row>
    <row r="17" spans="1:55" s="643" customFormat="1" ht="18.75" x14ac:dyDescent="0.25">
      <c r="A17" s="878">
        <v>10</v>
      </c>
      <c r="B17" s="675" t="s">
        <v>326</v>
      </c>
      <c r="C17" s="649">
        <v>6</v>
      </c>
      <c r="D17" s="650">
        <f t="shared" si="2"/>
        <v>4.5</v>
      </c>
      <c r="E17" s="677">
        <f t="shared" si="3"/>
        <v>0</v>
      </c>
      <c r="F17" s="678">
        <f t="shared" si="4"/>
        <v>4.5</v>
      </c>
      <c r="G17" s="629"/>
      <c r="H17" s="630"/>
      <c r="I17" s="631" t="s">
        <v>374</v>
      </c>
      <c r="J17" s="632"/>
      <c r="K17" s="629" t="s">
        <v>374</v>
      </c>
      <c r="L17" s="632"/>
      <c r="M17" s="629"/>
      <c r="N17" s="690">
        <v>3</v>
      </c>
      <c r="O17" s="680">
        <v>2</v>
      </c>
      <c r="P17" s="629" t="s">
        <v>372</v>
      </c>
      <c r="Q17" s="630"/>
      <c r="R17" s="631" t="s">
        <v>374</v>
      </c>
      <c r="S17" s="681"/>
      <c r="T17" s="630" t="s">
        <v>374</v>
      </c>
      <c r="U17" s="649">
        <v>6</v>
      </c>
      <c r="V17" s="667" t="str">
        <f t="shared" si="0"/>
        <v xml:space="preserve"> </v>
      </c>
      <c r="W17" s="682" t="s">
        <v>372</v>
      </c>
      <c r="X17" s="649">
        <v>6</v>
      </c>
      <c r="Y17" s="683">
        <v>2.5</v>
      </c>
      <c r="Z17" s="684"/>
      <c r="AA17" s="632"/>
      <c r="AB17" s="639"/>
      <c r="AC17" s="630"/>
      <c r="AD17" s="639" t="s">
        <v>374</v>
      </c>
      <c r="AE17" s="649">
        <v>6</v>
      </c>
      <c r="AF17" s="651" t="str">
        <f t="shared" si="1"/>
        <v xml:space="preserve"> </v>
      </c>
      <c r="AG17" s="641" t="s">
        <v>374</v>
      </c>
      <c r="AH17" s="630"/>
      <c r="AI17" s="641"/>
      <c r="AJ17" s="632"/>
      <c r="AK17" s="639" t="s">
        <v>374</v>
      </c>
      <c r="AL17" s="649">
        <v>6</v>
      </c>
      <c r="AM17" s="653"/>
      <c r="AN17" s="879" t="s">
        <v>374</v>
      </c>
      <c r="AO17" s="630"/>
      <c r="AP17" s="686" t="s">
        <v>374</v>
      </c>
      <c r="AQ17" s="649">
        <v>6</v>
      </c>
      <c r="AR17" s="653"/>
      <c r="AS17" s="641" t="s">
        <v>374</v>
      </c>
      <c r="AT17" s="632"/>
      <c r="AU17" s="898" t="s">
        <v>374</v>
      </c>
      <c r="AV17" s="808">
        <v>6</v>
      </c>
      <c r="AW17" s="855"/>
      <c r="AX17" s="639"/>
      <c r="AY17" s="632"/>
      <c r="AZ17" s="639"/>
      <c r="BA17" s="630"/>
      <c r="BB17" s="639"/>
      <c r="BC17" s="630"/>
    </row>
    <row r="18" spans="1:55" ht="18.75" x14ac:dyDescent="0.25">
      <c r="A18" s="220">
        <v>11</v>
      </c>
      <c r="B18" s="540" t="s">
        <v>327</v>
      </c>
      <c r="C18" s="527">
        <v>5</v>
      </c>
      <c r="D18" s="226">
        <f t="shared" si="2"/>
        <v>48.5</v>
      </c>
      <c r="E18" s="240">
        <f t="shared" si="3"/>
        <v>0</v>
      </c>
      <c r="F18" s="523">
        <f>SUM(D18:E18)</f>
        <v>48.5</v>
      </c>
      <c r="G18" s="66"/>
      <c r="H18" s="53"/>
      <c r="I18" s="117" t="s">
        <v>372</v>
      </c>
      <c r="J18" s="57"/>
      <c r="K18" s="66" t="s">
        <v>372</v>
      </c>
      <c r="L18" s="57"/>
      <c r="M18" s="790"/>
      <c r="N18" s="793">
        <v>6</v>
      </c>
      <c r="O18" s="792">
        <v>2.5</v>
      </c>
      <c r="P18" s="66" t="s">
        <v>372</v>
      </c>
      <c r="Q18" s="53"/>
      <c r="R18" s="117" t="s">
        <v>372</v>
      </c>
      <c r="S18" s="130"/>
      <c r="T18" s="807" t="s">
        <v>372</v>
      </c>
      <c r="U18" s="809">
        <v>5</v>
      </c>
      <c r="V18" s="806">
        <f t="shared" si="0"/>
        <v>7</v>
      </c>
      <c r="W18" s="823" t="s">
        <v>372</v>
      </c>
      <c r="X18" s="826">
        <v>5</v>
      </c>
      <c r="Y18" s="825">
        <v>2</v>
      </c>
      <c r="Z18" s="213"/>
      <c r="AA18" s="57"/>
      <c r="AB18" s="55"/>
      <c r="AC18" s="53"/>
      <c r="AD18" s="841" t="s">
        <v>372</v>
      </c>
      <c r="AE18" s="809">
        <v>5</v>
      </c>
      <c r="AF18" s="842">
        <v>8</v>
      </c>
      <c r="AG18" s="56" t="s">
        <v>372</v>
      </c>
      <c r="AH18" s="53"/>
      <c r="AI18" s="56"/>
      <c r="AJ18" s="57"/>
      <c r="AK18" s="841" t="s">
        <v>372</v>
      </c>
      <c r="AL18" s="809">
        <v>5</v>
      </c>
      <c r="AM18" s="856">
        <v>8</v>
      </c>
      <c r="AN18" s="382" t="s">
        <v>372</v>
      </c>
      <c r="AO18" s="53"/>
      <c r="AP18" s="868" t="s">
        <v>391</v>
      </c>
      <c r="AQ18" s="871">
        <v>5</v>
      </c>
      <c r="AR18" s="870">
        <v>8</v>
      </c>
      <c r="AS18" s="56" t="s">
        <v>372</v>
      </c>
      <c r="AT18" s="57"/>
      <c r="AU18" s="898" t="s">
        <v>372</v>
      </c>
      <c r="AV18" s="809">
        <v>5</v>
      </c>
      <c r="AW18" s="855">
        <v>13</v>
      </c>
      <c r="AX18" s="55"/>
      <c r="AY18" s="57"/>
      <c r="AZ18" s="55"/>
      <c r="BA18" s="53"/>
      <c r="BB18" s="55"/>
      <c r="BC18" s="53"/>
    </row>
    <row r="19" spans="1:55" s="643" customFormat="1" ht="18.75" x14ac:dyDescent="0.25">
      <c r="A19" s="674">
        <v>12</v>
      </c>
      <c r="B19" s="622" t="s">
        <v>294</v>
      </c>
      <c r="C19" s="649">
        <v>4</v>
      </c>
      <c r="D19" s="650">
        <f t="shared" si="2"/>
        <v>0</v>
      </c>
      <c r="E19" s="677">
        <f t="shared" si="3"/>
        <v>0</v>
      </c>
      <c r="F19" s="678">
        <v>45</v>
      </c>
      <c r="G19" s="629"/>
      <c r="H19" s="630"/>
      <c r="I19" s="631"/>
      <c r="J19" s="632"/>
      <c r="K19" s="629"/>
      <c r="L19" s="632"/>
      <c r="M19" s="632"/>
      <c r="N19" s="690"/>
      <c r="O19" s="680"/>
      <c r="P19" s="629"/>
      <c r="Q19" s="630"/>
      <c r="R19" s="631"/>
      <c r="S19" s="691"/>
      <c r="T19" s="630" t="s">
        <v>374</v>
      </c>
      <c r="U19" s="649">
        <v>4</v>
      </c>
      <c r="V19" s="667" t="str">
        <f t="shared" si="0"/>
        <v xml:space="preserve"> </v>
      </c>
      <c r="W19" s="682" t="s">
        <v>374</v>
      </c>
      <c r="X19" s="649">
        <v>4</v>
      </c>
      <c r="Y19" s="692"/>
      <c r="Z19" s="684"/>
      <c r="AA19" s="632"/>
      <c r="AB19" s="639"/>
      <c r="AC19" s="630"/>
      <c r="AD19" s="639"/>
      <c r="AE19" s="649">
        <v>4</v>
      </c>
      <c r="AF19" s="651" t="str">
        <f t="shared" si="1"/>
        <v xml:space="preserve"> </v>
      </c>
      <c r="AG19" s="652" t="s">
        <v>372</v>
      </c>
      <c r="AH19" s="630"/>
      <c r="AI19" s="641"/>
      <c r="AJ19" s="632"/>
      <c r="AK19" s="639" t="s">
        <v>374</v>
      </c>
      <c r="AL19" s="649">
        <v>4</v>
      </c>
      <c r="AM19" s="693"/>
      <c r="AN19" s="652" t="s">
        <v>374</v>
      </c>
      <c r="AO19" s="630"/>
      <c r="AP19" s="639"/>
      <c r="AQ19" s="649">
        <v>4</v>
      </c>
      <c r="AR19" s="693"/>
      <c r="AS19" s="641"/>
      <c r="AT19" s="632"/>
      <c r="AU19" s="841"/>
      <c r="AV19" s="808">
        <v>4</v>
      </c>
      <c r="AW19" s="856"/>
      <c r="AX19" s="639"/>
      <c r="AY19" s="632"/>
      <c r="AZ19" s="639"/>
      <c r="BA19" s="630"/>
      <c r="BB19" s="639"/>
      <c r="BC19" s="630"/>
    </row>
    <row r="20" spans="1:55" ht="18" x14ac:dyDescent="0.25">
      <c r="A20" s="219">
        <v>13</v>
      </c>
      <c r="B20" s="359"/>
      <c r="C20" s="361"/>
      <c r="D20" s="226">
        <f t="shared" si="2"/>
        <v>0</v>
      </c>
      <c r="E20" s="240">
        <f t="shared" si="3"/>
        <v>0</v>
      </c>
      <c r="F20" s="523">
        <f t="shared" si="4"/>
        <v>0</v>
      </c>
      <c r="G20" s="66"/>
      <c r="H20" s="53"/>
      <c r="I20" s="117"/>
      <c r="J20" s="57"/>
      <c r="K20" s="66"/>
      <c r="L20" s="57"/>
      <c r="M20" s="794"/>
      <c r="N20" s="788"/>
      <c r="O20" s="795"/>
      <c r="P20" s="66"/>
      <c r="Q20" s="53"/>
      <c r="R20" s="117"/>
      <c r="S20" s="238"/>
      <c r="T20" s="810"/>
      <c r="U20" s="811"/>
      <c r="V20" s="806" t="str">
        <f t="shared" si="0"/>
        <v/>
      </c>
      <c r="W20" s="823"/>
      <c r="X20" s="827"/>
      <c r="Y20" s="828"/>
      <c r="Z20" s="55"/>
      <c r="AA20" s="57"/>
      <c r="AB20" s="55"/>
      <c r="AC20" s="53"/>
      <c r="AD20" s="841"/>
      <c r="AE20" s="843"/>
      <c r="AF20" s="842" t="str">
        <f t="shared" si="1"/>
        <v/>
      </c>
      <c r="AG20" s="56"/>
      <c r="AH20" s="53"/>
      <c r="AI20" s="56"/>
      <c r="AJ20" s="57"/>
      <c r="AK20" s="841"/>
      <c r="AL20" s="857"/>
      <c r="AM20" s="856"/>
      <c r="AN20" s="56"/>
      <c r="AO20" s="53"/>
      <c r="AP20" s="872"/>
      <c r="AQ20" s="874"/>
      <c r="AR20" s="873"/>
      <c r="AS20" s="56"/>
      <c r="AT20" s="57"/>
      <c r="AU20" s="841"/>
      <c r="AV20" s="899"/>
      <c r="AW20" s="856"/>
      <c r="AX20" s="55"/>
      <c r="AY20" s="57"/>
      <c r="AZ20" s="55"/>
      <c r="BA20" s="53"/>
      <c r="BB20" s="55"/>
      <c r="BC20" s="53"/>
    </row>
    <row r="21" spans="1:55" ht="18.75" thickBot="1" x14ac:dyDescent="0.3">
      <c r="A21" s="221"/>
      <c r="B21" s="360"/>
      <c r="C21" s="139"/>
      <c r="D21" s="231">
        <f t="shared" si="2"/>
        <v>0</v>
      </c>
      <c r="E21" s="344">
        <f t="shared" si="3"/>
        <v>0</v>
      </c>
      <c r="F21" s="524">
        <f t="shared" si="4"/>
        <v>0</v>
      </c>
      <c r="G21" s="136"/>
      <c r="H21" s="59"/>
      <c r="I21" s="140"/>
      <c r="J21" s="62"/>
      <c r="K21" s="136"/>
      <c r="L21" s="62"/>
      <c r="M21" s="796"/>
      <c r="N21" s="797"/>
      <c r="O21" s="798"/>
      <c r="P21" s="136"/>
      <c r="Q21" s="59"/>
      <c r="R21" s="140"/>
      <c r="S21" s="62"/>
      <c r="T21" s="812"/>
      <c r="U21" s="813"/>
      <c r="V21" s="814" t="str">
        <f t="shared" si="0"/>
        <v/>
      </c>
      <c r="W21" s="829"/>
      <c r="X21" s="794"/>
      <c r="Y21" s="830"/>
      <c r="Z21" s="61"/>
      <c r="AA21" s="62"/>
      <c r="AB21" s="61"/>
      <c r="AC21" s="59"/>
      <c r="AD21" s="844"/>
      <c r="AE21" s="845"/>
      <c r="AF21" s="846" t="str">
        <f t="shared" si="1"/>
        <v/>
      </c>
      <c r="AG21" s="63"/>
      <c r="AH21" s="59"/>
      <c r="AI21" s="63"/>
      <c r="AJ21" s="62"/>
      <c r="AK21" s="844"/>
      <c r="AL21" s="858" t="s">
        <v>384</v>
      </c>
      <c r="AM21" s="859"/>
      <c r="AN21" s="63" t="s">
        <v>385</v>
      </c>
      <c r="AO21" s="59"/>
      <c r="AP21" s="875"/>
      <c r="AQ21" s="876" t="s">
        <v>386</v>
      </c>
      <c r="AR21" s="877"/>
      <c r="AS21" s="63" t="s">
        <v>392</v>
      </c>
      <c r="AT21" s="62"/>
      <c r="AU21" s="844" t="s">
        <v>389</v>
      </c>
      <c r="AV21" s="900"/>
      <c r="AW21" s="901"/>
      <c r="AX21" s="61" t="s">
        <v>390</v>
      </c>
      <c r="AY21" s="62"/>
      <c r="AZ21" s="61"/>
      <c r="BA21" s="59"/>
      <c r="BB21" s="61"/>
      <c r="BC21" s="59"/>
    </row>
    <row r="22" spans="1:55" ht="18.75" thickBot="1" x14ac:dyDescent="0.3">
      <c r="A22" s="131"/>
      <c r="B22" s="84"/>
      <c r="C22" s="132"/>
      <c r="D22" s="133">
        <f>O6+V6+Y6+AF6+AM6+AR6+AW6</f>
        <v>60</v>
      </c>
      <c r="E22" s="133"/>
      <c r="F22" s="134"/>
      <c r="G22" s="387"/>
      <c r="H22" s="388"/>
      <c r="I22" s="97"/>
      <c r="J22" s="97"/>
      <c r="K22" s="97"/>
      <c r="L22" s="135"/>
      <c r="M22" s="20"/>
      <c r="N22" s="97"/>
      <c r="O22" s="135">
        <f>COUNT(O8:O21)</f>
        <v>9</v>
      </c>
      <c r="P22" s="97"/>
      <c r="Q22" s="124"/>
      <c r="R22" s="20">
        <f>COUNT(S8:S21)</f>
        <v>0</v>
      </c>
      <c r="S22" s="97"/>
      <c r="T22" s="124"/>
      <c r="U22" s="20"/>
      <c r="V22" s="517">
        <f>COUNT(V8:V21)</f>
        <v>8</v>
      </c>
      <c r="W22" s="124"/>
      <c r="X22" s="135"/>
      <c r="Y22" s="135">
        <f>COUNT(Y8:Y21)</f>
        <v>9</v>
      </c>
      <c r="Z22" s="135"/>
      <c r="AA22" s="124"/>
      <c r="AB22" s="97"/>
      <c r="AC22" s="97"/>
      <c r="AD22" s="97"/>
      <c r="AE22" s="97"/>
      <c r="AF22" s="517">
        <f>COUNT(AF8:AF21)</f>
        <v>8</v>
      </c>
      <c r="AG22" s="97"/>
      <c r="AH22" s="97"/>
      <c r="AI22" s="97"/>
      <c r="AJ22" s="97"/>
      <c r="AK22" s="124"/>
      <c r="AL22" s="97" t="s">
        <v>387</v>
      </c>
      <c r="AM22" s="135">
        <f>COUNT(AM8:AM21)</f>
        <v>8</v>
      </c>
      <c r="AN22" s="97" t="s">
        <v>388</v>
      </c>
      <c r="AO22" s="46"/>
      <c r="AP22" s="47"/>
      <c r="AQ22" s="46" t="s">
        <v>388</v>
      </c>
      <c r="AR22" s="135">
        <f>COUNT(AR8:AR21)</f>
        <v>8</v>
      </c>
      <c r="AS22" s="705" t="s">
        <v>387</v>
      </c>
      <c r="AT22" s="705"/>
      <c r="AU22" s="705" t="s">
        <v>388</v>
      </c>
      <c r="AW22" s="135">
        <f>COUNT(AW8:AW21)</f>
        <v>7</v>
      </c>
      <c r="AX22" s="705" t="s">
        <v>388</v>
      </c>
      <c r="AZ22" s="29"/>
      <c r="BA22" s="29"/>
    </row>
    <row r="23" spans="1:55" ht="18" x14ac:dyDescent="0.25">
      <c r="A23" s="131"/>
      <c r="B23" s="84"/>
      <c r="C23" s="132"/>
      <c r="D23" s="133"/>
      <c r="E23" s="133"/>
      <c r="F23" s="134"/>
      <c r="G23" s="97"/>
      <c r="H23" s="97"/>
      <c r="I23" s="97"/>
      <c r="J23" s="97"/>
      <c r="K23" s="97"/>
      <c r="L23" s="135"/>
      <c r="M23" s="20"/>
      <c r="N23" s="97"/>
      <c r="O23" s="97"/>
      <c r="P23" s="97"/>
      <c r="Q23" s="124"/>
      <c r="R23" s="97"/>
      <c r="S23" s="97"/>
      <c r="T23" s="124"/>
      <c r="U23" s="97"/>
      <c r="V23" s="97"/>
      <c r="W23" s="124"/>
      <c r="X23" s="97"/>
      <c r="Y23" s="97"/>
      <c r="Z23" s="97"/>
      <c r="AA23" s="97"/>
      <c r="AB23" s="124"/>
      <c r="AC23" s="97"/>
      <c r="AD23" s="97"/>
      <c r="AE23" s="97"/>
      <c r="AF23" s="97"/>
      <c r="AG23" s="124"/>
      <c r="AH23" s="97"/>
      <c r="AI23" s="97"/>
      <c r="AJ23" s="97"/>
      <c r="AK23" s="97"/>
      <c r="AL23" s="124"/>
      <c r="AM23" s="97"/>
      <c r="AN23" s="97"/>
      <c r="AO23" s="97"/>
      <c r="AP23" s="46"/>
      <c r="AQ23" s="47"/>
      <c r="AR23" s="46"/>
      <c r="AS23" s="25"/>
    </row>
    <row r="24" spans="1:55" s="888" customFormat="1" ht="44.25" x14ac:dyDescent="0.55000000000000004">
      <c r="A24" s="882"/>
      <c r="B24" s="890"/>
      <c r="C24" s="883"/>
      <c r="D24" s="884"/>
      <c r="E24" s="884"/>
      <c r="F24" s="891"/>
      <c r="G24" s="880"/>
      <c r="H24" s="880"/>
      <c r="I24" s="880"/>
      <c r="J24" s="880"/>
      <c r="K24" s="880"/>
      <c r="L24" s="881"/>
      <c r="M24" s="885">
        <v>1</v>
      </c>
      <c r="N24" s="880"/>
      <c r="O24" s="880"/>
      <c r="P24" s="880"/>
      <c r="Q24" s="892"/>
      <c r="R24" s="880"/>
      <c r="S24" s="880"/>
      <c r="T24" s="881">
        <v>2</v>
      </c>
      <c r="U24" s="880"/>
      <c r="V24" s="880"/>
      <c r="W24" s="881">
        <v>3</v>
      </c>
      <c r="X24" s="880"/>
      <c r="Y24" s="880"/>
      <c r="Z24" s="880"/>
      <c r="AA24" s="880"/>
      <c r="AB24" s="892"/>
      <c r="AC24" s="880"/>
      <c r="AD24" s="881">
        <v>4</v>
      </c>
      <c r="AE24" s="880"/>
      <c r="AF24" s="880"/>
      <c r="AG24" s="892"/>
      <c r="AH24" s="880"/>
      <c r="AI24" s="880"/>
      <c r="AJ24" s="880"/>
      <c r="AK24" s="880">
        <v>5.6</v>
      </c>
      <c r="AL24" s="892"/>
      <c r="AM24" s="880"/>
      <c r="AN24" s="880"/>
      <c r="AO24" s="880"/>
      <c r="AP24" s="886" t="s">
        <v>400</v>
      </c>
      <c r="AQ24" s="887"/>
      <c r="AR24" s="886"/>
      <c r="AS24" s="887"/>
      <c r="AU24" s="889" t="s">
        <v>194</v>
      </c>
    </row>
    <row r="25" spans="1:55" ht="15" x14ac:dyDescent="0.2">
      <c r="A25" s="64"/>
      <c r="B25" s="52"/>
      <c r="C25" s="26"/>
      <c r="D25" s="26"/>
      <c r="E25" s="26"/>
      <c r="F25" s="52"/>
      <c r="G25" s="20"/>
      <c r="H25" s="20"/>
      <c r="I25" s="20"/>
      <c r="J25" s="20"/>
      <c r="K25" s="20"/>
      <c r="L25" s="71"/>
      <c r="M25" s="20"/>
      <c r="N25" s="20"/>
      <c r="O25" s="20"/>
      <c r="P25" s="20"/>
      <c r="Q25" s="20"/>
      <c r="R25" s="20"/>
      <c r="S25" s="20"/>
      <c r="T25" s="64"/>
      <c r="U25" s="20"/>
      <c r="V25" s="20"/>
      <c r="W25" s="20"/>
      <c r="X25" s="20"/>
      <c r="Y25" s="20"/>
      <c r="Z25" s="20"/>
      <c r="AA25" s="20"/>
      <c r="AB25" s="20"/>
      <c r="AH25" s="31"/>
      <c r="AJ25" s="31"/>
    </row>
    <row r="26" spans="1:55" ht="15.75" x14ac:dyDescent="0.25">
      <c r="A26" s="64"/>
      <c r="B26" s="52"/>
      <c r="C26" s="26"/>
      <c r="D26" s="26"/>
      <c r="E26" s="26"/>
      <c r="F26" s="26"/>
      <c r="G26" s="20"/>
      <c r="H26" s="27" t="s">
        <v>154</v>
      </c>
      <c r="I26" s="20"/>
      <c r="J26" s="20"/>
      <c r="K26" s="20"/>
      <c r="L26" s="20"/>
      <c r="M26" s="20"/>
      <c r="N26" s="24"/>
      <c r="O26" s="24"/>
      <c r="P26" s="20"/>
      <c r="Q26" s="20"/>
      <c r="R26" s="20"/>
      <c r="S26" s="20"/>
      <c r="T26" s="64"/>
      <c r="U26" s="20"/>
      <c r="V26" s="20"/>
      <c r="W26" s="20"/>
      <c r="X26" s="20"/>
      <c r="Y26" s="20"/>
      <c r="Z26" s="20"/>
    </row>
    <row r="27" spans="1:55" ht="15.75" x14ac:dyDescent="0.25">
      <c r="A27" s="64"/>
      <c r="B27" s="52"/>
      <c r="C27" s="26"/>
      <c r="D27" s="26"/>
      <c r="E27" s="26"/>
      <c r="F27" s="26"/>
      <c r="G27" s="20"/>
      <c r="H27" s="20" t="s">
        <v>155</v>
      </c>
      <c r="I27" s="20"/>
      <c r="J27" s="20"/>
      <c r="K27" s="28">
        <v>60</v>
      </c>
      <c r="L27" s="20"/>
      <c r="M27" s="20"/>
      <c r="N27" s="20"/>
      <c r="O27" s="20"/>
      <c r="P27" s="20"/>
      <c r="Q27" s="20"/>
      <c r="R27" s="20"/>
      <c r="S27" s="20"/>
      <c r="T27" s="64"/>
      <c r="U27" s="20"/>
      <c r="V27" s="20"/>
      <c r="W27" s="20"/>
      <c r="X27" s="20"/>
      <c r="Y27" s="20"/>
      <c r="Z27" s="20"/>
    </row>
    <row r="28" spans="1:55" ht="15.75" x14ac:dyDescent="0.25">
      <c r="A28" s="64"/>
      <c r="B28" s="52"/>
      <c r="C28" s="26"/>
      <c r="D28" s="26"/>
      <c r="E28" s="26"/>
      <c r="F28" s="26"/>
      <c r="G28" s="20"/>
      <c r="H28" s="20" t="s">
        <v>238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64"/>
      <c r="U28" s="20"/>
      <c r="V28" s="20"/>
      <c r="W28" s="20"/>
      <c r="X28" s="20"/>
      <c r="Y28" s="20"/>
      <c r="Z28" s="20"/>
    </row>
    <row r="29" spans="1:55" ht="15.75" x14ac:dyDescent="0.25">
      <c r="A29" s="64"/>
      <c r="B29" s="52"/>
      <c r="C29" s="26"/>
      <c r="D29" s="26"/>
      <c r="E29" s="26"/>
      <c r="F29" s="26"/>
      <c r="G29" s="20"/>
      <c r="H29" s="20" t="s">
        <v>156</v>
      </c>
      <c r="I29" s="20"/>
      <c r="J29" s="20"/>
      <c r="K29" s="28">
        <v>40</v>
      </c>
      <c r="L29" s="20"/>
      <c r="M29" s="20"/>
      <c r="N29" s="20"/>
      <c r="O29" s="20"/>
      <c r="P29" s="20"/>
      <c r="Q29" s="20"/>
      <c r="R29" s="20"/>
      <c r="S29" s="20"/>
      <c r="T29" s="64"/>
      <c r="U29" s="20"/>
      <c r="V29" s="20"/>
      <c r="W29" s="20"/>
      <c r="X29" s="20"/>
      <c r="Y29" s="20"/>
      <c r="Z29" s="20"/>
    </row>
    <row r="30" spans="1:55" ht="15.75" x14ac:dyDescent="0.25">
      <c r="A30" s="64"/>
      <c r="B30" s="52"/>
      <c r="C30" s="26"/>
      <c r="D30" s="26"/>
      <c r="E30" s="26"/>
      <c r="F30" s="26"/>
      <c r="G30" s="20"/>
      <c r="H30" s="20" t="s">
        <v>157</v>
      </c>
      <c r="I30" s="20"/>
      <c r="J30" s="20"/>
      <c r="K30" s="28">
        <f>SUM(K27:K29)</f>
        <v>100</v>
      </c>
      <c r="L30" s="20"/>
      <c r="M30" s="20"/>
      <c r="N30" s="20"/>
      <c r="O30" s="20"/>
      <c r="P30" s="20" t="s">
        <v>405</v>
      </c>
      <c r="Q30" s="20"/>
      <c r="R30" s="20"/>
      <c r="S30" s="20" t="s">
        <v>241</v>
      </c>
      <c r="T30" s="64"/>
      <c r="U30" s="20"/>
      <c r="V30" s="20"/>
      <c r="W30" s="20"/>
      <c r="X30" s="20"/>
      <c r="Y30" s="20"/>
      <c r="Z30" s="20"/>
    </row>
    <row r="31" spans="1:55" s="702" customFormat="1" ht="56.25" customHeight="1" thickBot="1" x14ac:dyDescent="0.3">
      <c r="A31" s="696"/>
      <c r="B31" s="697"/>
      <c r="C31" s="698"/>
      <c r="D31" s="699"/>
      <c r="E31" s="699"/>
      <c r="F31" s="699"/>
      <c r="G31" s="700" t="str">
        <f>B19</f>
        <v>Кличко Валерія Вадимівна</v>
      </c>
      <c r="H31" s="700" t="str">
        <f>B18</f>
        <v>Черновол Антон Юрійович</v>
      </c>
      <c r="I31" s="700" t="str">
        <f>B17</f>
        <v>Хмельницький Роман Сергійович</v>
      </c>
      <c r="J31" s="700" t="str">
        <f>B16</f>
        <v>Тіганов Олег Сергійович</v>
      </c>
      <c r="K31" s="700" t="str">
        <f>B15</f>
        <v>Таранов Микита Олександрович</v>
      </c>
      <c r="L31" s="700" t="str">
        <f>B14</f>
        <v>Сторчак Андрій Олександрович</v>
      </c>
      <c r="M31" s="700" t="str">
        <f>B13</f>
        <v>Стецюра Ігор Сергійович</v>
      </c>
      <c r="N31" s="700" t="str">
        <f>B12</f>
        <v>Рогач Олександр Олександрович</v>
      </c>
      <c r="O31" s="700" t="str">
        <f>B11</f>
        <v>Попель Марія Іванівна</v>
      </c>
      <c r="P31" s="700" t="str">
        <f>B10</f>
        <v>Медведенко Олександр Петрович</v>
      </c>
      <c r="Q31" s="700" t="str">
        <f>B9</f>
        <v>Мазур Іван Миколайович</v>
      </c>
      <c r="R31" s="701"/>
      <c r="T31" s="696"/>
    </row>
    <row r="32" spans="1:55" ht="26.25" customHeight="1" x14ac:dyDescent="0.2">
      <c r="A32" s="64"/>
      <c r="B32" s="541" t="s">
        <v>366</v>
      </c>
      <c r="C32" s="542" t="s">
        <v>153</v>
      </c>
      <c r="D32" s="543">
        <v>1</v>
      </c>
      <c r="E32" s="543">
        <v>2</v>
      </c>
      <c r="F32" s="543">
        <v>3</v>
      </c>
      <c r="G32" s="694">
        <v>4</v>
      </c>
      <c r="H32" s="544">
        <v>5</v>
      </c>
      <c r="I32" s="544">
        <v>6</v>
      </c>
      <c r="J32" s="544">
        <v>7</v>
      </c>
      <c r="K32" s="544">
        <v>8</v>
      </c>
      <c r="L32" s="544">
        <v>9</v>
      </c>
      <c r="M32" s="544">
        <v>10</v>
      </c>
      <c r="N32" s="695">
        <v>11</v>
      </c>
      <c r="O32" s="544">
        <v>12</v>
      </c>
      <c r="P32" s="544">
        <v>13</v>
      </c>
      <c r="Q32" s="544">
        <v>14</v>
      </c>
      <c r="R32" s="695">
        <v>15</v>
      </c>
      <c r="S32" s="545" t="s">
        <v>239</v>
      </c>
      <c r="T32" s="546" t="s">
        <v>171</v>
      </c>
      <c r="U32" s="547" t="s">
        <v>240</v>
      </c>
      <c r="V32" s="54"/>
      <c r="W32" s="54"/>
      <c r="X32" s="54"/>
      <c r="Y32" s="54"/>
      <c r="Z32" s="67"/>
      <c r="AA32" s="54"/>
      <c r="AB32" s="54"/>
      <c r="AC32" s="54"/>
      <c r="AD32" s="54"/>
      <c r="AE32" s="54"/>
      <c r="AF32" s="54"/>
      <c r="AG32" s="67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67"/>
      <c r="AV32" s="54"/>
      <c r="AW32" s="54"/>
      <c r="AX32" s="29"/>
      <c r="AY32" s="29"/>
    </row>
    <row r="33" spans="1:51" ht="15.75" x14ac:dyDescent="0.2">
      <c r="A33" s="58"/>
      <c r="B33" s="125" t="s">
        <v>235</v>
      </c>
      <c r="C33" s="101"/>
      <c r="D33" s="98"/>
      <c r="E33" s="98"/>
      <c r="F33" s="98"/>
      <c r="G33" s="98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172">
        <v>1</v>
      </c>
      <c r="T33" s="242" t="str">
        <f>IF($D41=0," ",$D41)</f>
        <v xml:space="preserve"> </v>
      </c>
      <c r="U33" s="548" t="str">
        <f>IF($D47=0," ",$D47)</f>
        <v xml:space="preserve"> </v>
      </c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29"/>
      <c r="AY33" s="29"/>
    </row>
    <row r="34" spans="1:51" ht="18" x14ac:dyDescent="0.2">
      <c r="A34" s="58"/>
      <c r="B34" s="125" t="s">
        <v>1</v>
      </c>
      <c r="C34" s="208">
        <v>1</v>
      </c>
      <c r="D34" s="244"/>
      <c r="E34" s="244"/>
      <c r="F34" s="244"/>
      <c r="G34" s="244"/>
      <c r="H34" s="245">
        <v>1</v>
      </c>
      <c r="I34" s="381"/>
      <c r="J34" s="245">
        <v>1</v>
      </c>
      <c r="K34" s="245">
        <v>1</v>
      </c>
      <c r="L34" s="245"/>
      <c r="M34" s="245">
        <v>0.5</v>
      </c>
      <c r="N34" s="245"/>
      <c r="O34" s="245">
        <v>1</v>
      </c>
      <c r="P34" s="909">
        <v>1</v>
      </c>
      <c r="Q34" s="245"/>
      <c r="R34" s="245"/>
      <c r="S34" s="172">
        <v>2</v>
      </c>
      <c r="T34" s="242" t="str">
        <f>IF($E41=0," ",$E41)</f>
        <v xml:space="preserve"> </v>
      </c>
      <c r="U34" s="548" t="str">
        <f>IF($E47=0," ",$E47)</f>
        <v xml:space="preserve"> </v>
      </c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29"/>
      <c r="AY34" s="29"/>
    </row>
    <row r="35" spans="1:51" ht="18" x14ac:dyDescent="0.2">
      <c r="A35" s="58"/>
      <c r="B35" s="125" t="s">
        <v>3</v>
      </c>
      <c r="C35" s="208">
        <v>1</v>
      </c>
      <c r="D35" s="244"/>
      <c r="E35" s="244"/>
      <c r="F35" s="244"/>
      <c r="G35" s="244"/>
      <c r="H35" s="245">
        <v>1</v>
      </c>
      <c r="I35" s="381"/>
      <c r="J35" s="245">
        <v>1</v>
      </c>
      <c r="K35" s="245">
        <v>1</v>
      </c>
      <c r="L35" s="245"/>
      <c r="M35" s="245">
        <v>0.5</v>
      </c>
      <c r="N35" s="245"/>
      <c r="O35" s="245">
        <v>1</v>
      </c>
      <c r="P35" s="909">
        <v>1</v>
      </c>
      <c r="Q35" s="245">
        <v>1</v>
      </c>
      <c r="R35" s="245"/>
      <c r="S35" s="172">
        <v>3</v>
      </c>
      <c r="T35" s="242" t="str">
        <f>IF($F41=0," ",$F41)</f>
        <v xml:space="preserve"> </v>
      </c>
      <c r="U35" s="548" t="str">
        <f>IF($F47=0," ",$F47)</f>
        <v xml:space="preserve"> </v>
      </c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29"/>
      <c r="AY35" s="29"/>
    </row>
    <row r="36" spans="1:51" ht="18" x14ac:dyDescent="0.2">
      <c r="A36" s="58"/>
      <c r="B36" s="125" t="s">
        <v>5</v>
      </c>
      <c r="C36" s="208">
        <v>1</v>
      </c>
      <c r="D36" s="244"/>
      <c r="E36" s="244"/>
      <c r="F36" s="244"/>
      <c r="G36" s="244"/>
      <c r="H36" s="245">
        <v>1</v>
      </c>
      <c r="I36" s="381"/>
      <c r="J36" s="245"/>
      <c r="K36" s="245">
        <v>1</v>
      </c>
      <c r="L36" s="245">
        <v>1</v>
      </c>
      <c r="M36" s="245">
        <v>1</v>
      </c>
      <c r="N36" s="245"/>
      <c r="O36" s="245">
        <v>0.5</v>
      </c>
      <c r="P36" s="909">
        <v>1</v>
      </c>
      <c r="Q36" s="245">
        <v>0.5</v>
      </c>
      <c r="R36" s="245"/>
      <c r="S36" s="172">
        <v>4</v>
      </c>
      <c r="T36" s="242" t="str">
        <f>IF($G41=0," ",$G41)</f>
        <v xml:space="preserve"> </v>
      </c>
      <c r="U36" s="548" t="str">
        <f>IF($G47=0," ",$G47)</f>
        <v xml:space="preserve"> </v>
      </c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29"/>
      <c r="AY36" s="29"/>
    </row>
    <row r="37" spans="1:51" ht="18" x14ac:dyDescent="0.2">
      <c r="A37" s="58"/>
      <c r="B37" s="125" t="s">
        <v>6</v>
      </c>
      <c r="C37" s="208">
        <v>1</v>
      </c>
      <c r="D37" s="244"/>
      <c r="E37" s="244"/>
      <c r="F37" s="244"/>
      <c r="G37" s="244"/>
      <c r="H37" s="245">
        <v>1</v>
      </c>
      <c r="I37" s="381"/>
      <c r="J37" s="245">
        <v>1</v>
      </c>
      <c r="K37" s="245">
        <v>1</v>
      </c>
      <c r="L37" s="245">
        <v>1</v>
      </c>
      <c r="M37" s="245">
        <v>0.5</v>
      </c>
      <c r="N37" s="245"/>
      <c r="O37" s="245">
        <v>1</v>
      </c>
      <c r="P37" s="909">
        <v>1</v>
      </c>
      <c r="Q37" s="245">
        <v>0.5</v>
      </c>
      <c r="R37" s="245"/>
      <c r="S37" s="172">
        <v>5</v>
      </c>
      <c r="T37" s="242">
        <f>IF($H41=0," ",$H41)</f>
        <v>7</v>
      </c>
      <c r="U37" s="548">
        <f>IF($H47=0," ",$H47)</f>
        <v>9</v>
      </c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29"/>
      <c r="AY37" s="29"/>
    </row>
    <row r="38" spans="1:51" ht="18" x14ac:dyDescent="0.2">
      <c r="A38" s="58"/>
      <c r="B38" s="125" t="s">
        <v>7</v>
      </c>
      <c r="C38" s="208">
        <v>2</v>
      </c>
      <c r="D38" s="244"/>
      <c r="E38" s="244"/>
      <c r="F38" s="244"/>
      <c r="G38" s="244"/>
      <c r="H38" s="245">
        <v>1.5</v>
      </c>
      <c r="I38" s="381"/>
      <c r="J38" s="245"/>
      <c r="K38" s="245">
        <v>1.5</v>
      </c>
      <c r="L38" s="245"/>
      <c r="M38" s="245">
        <v>1.5</v>
      </c>
      <c r="N38" s="245"/>
      <c r="O38" s="245">
        <v>2</v>
      </c>
      <c r="P38" s="909">
        <v>2</v>
      </c>
      <c r="Q38" s="245">
        <v>1</v>
      </c>
      <c r="R38" s="245"/>
      <c r="S38" s="172">
        <v>6</v>
      </c>
      <c r="T38" s="242" t="str">
        <f>IF($I41=0," ",$I41)</f>
        <v xml:space="preserve"> </v>
      </c>
      <c r="U38" s="548" t="str">
        <f>IF($I47=0," ",$I47)</f>
        <v xml:space="preserve"> </v>
      </c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29"/>
      <c r="AY38" s="29"/>
    </row>
    <row r="39" spans="1:51" ht="18" x14ac:dyDescent="0.2">
      <c r="A39" s="58"/>
      <c r="B39" s="125" t="s">
        <v>8</v>
      </c>
      <c r="C39" s="208">
        <v>1</v>
      </c>
      <c r="D39" s="244"/>
      <c r="E39" s="244"/>
      <c r="F39" s="244"/>
      <c r="G39" s="244"/>
      <c r="H39" s="245">
        <v>0.5</v>
      </c>
      <c r="I39" s="381"/>
      <c r="J39" s="245">
        <v>1</v>
      </c>
      <c r="K39" s="245">
        <v>0.5</v>
      </c>
      <c r="L39" s="245">
        <v>1</v>
      </c>
      <c r="M39" s="245">
        <v>1</v>
      </c>
      <c r="N39" s="245"/>
      <c r="O39" s="245">
        <v>1</v>
      </c>
      <c r="P39" s="909">
        <v>1</v>
      </c>
      <c r="Q39" s="245">
        <v>0.5</v>
      </c>
      <c r="R39" s="245"/>
      <c r="S39" s="172">
        <v>7</v>
      </c>
      <c r="T39" s="242">
        <f>IF($J41=0," ",$J41)</f>
        <v>5</v>
      </c>
      <c r="U39" s="548">
        <f>IF($J47=0," ",$J47)</f>
        <v>6.5</v>
      </c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29"/>
      <c r="AY39" s="29"/>
    </row>
    <row r="40" spans="1:51" ht="18" x14ac:dyDescent="0.2">
      <c r="A40" s="58"/>
      <c r="B40" s="125" t="s">
        <v>161</v>
      </c>
      <c r="C40" s="208">
        <v>1</v>
      </c>
      <c r="D40" s="244"/>
      <c r="E40" s="244"/>
      <c r="F40" s="244"/>
      <c r="G40" s="244"/>
      <c r="H40" s="245">
        <v>1</v>
      </c>
      <c r="I40" s="381"/>
      <c r="J40" s="245">
        <v>1</v>
      </c>
      <c r="K40" s="245"/>
      <c r="L40" s="245">
        <v>0.5</v>
      </c>
      <c r="M40" s="245">
        <v>1</v>
      </c>
      <c r="N40" s="245"/>
      <c r="O40" s="245">
        <v>1</v>
      </c>
      <c r="P40" s="909">
        <v>1</v>
      </c>
      <c r="Q40" s="245">
        <v>0.5</v>
      </c>
      <c r="R40" s="245"/>
      <c r="S40" s="172">
        <v>8</v>
      </c>
      <c r="T40" s="242">
        <f>IF($K41=0," ",$K41)</f>
        <v>6</v>
      </c>
      <c r="U40" s="548">
        <f>IF($K47=0," ",$K47)</f>
        <v>10</v>
      </c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29"/>
      <c r="AY40" s="29"/>
    </row>
    <row r="41" spans="1:51" ht="15.75" x14ac:dyDescent="0.2">
      <c r="A41" s="58"/>
      <c r="B41" s="125" t="s">
        <v>38</v>
      </c>
      <c r="C41" s="120">
        <f>SUM(C34:C40)</f>
        <v>8</v>
      </c>
      <c r="D41" s="145">
        <f t="shared" ref="D41:R41" si="5">SUM(D34:D40)</f>
        <v>0</v>
      </c>
      <c r="E41" s="145">
        <f t="shared" si="5"/>
        <v>0</v>
      </c>
      <c r="F41" s="145">
        <f t="shared" si="5"/>
        <v>0</v>
      </c>
      <c r="G41" s="145">
        <f t="shared" si="5"/>
        <v>0</v>
      </c>
      <c r="H41" s="145">
        <f t="shared" si="5"/>
        <v>7</v>
      </c>
      <c r="I41" s="145">
        <f t="shared" si="5"/>
        <v>0</v>
      </c>
      <c r="J41" s="145">
        <f t="shared" si="5"/>
        <v>5</v>
      </c>
      <c r="K41" s="145">
        <f t="shared" si="5"/>
        <v>6</v>
      </c>
      <c r="L41" s="145">
        <f t="shared" si="5"/>
        <v>3.5</v>
      </c>
      <c r="M41" s="145">
        <f t="shared" si="5"/>
        <v>6</v>
      </c>
      <c r="N41" s="145">
        <f t="shared" si="5"/>
        <v>0</v>
      </c>
      <c r="O41" s="145">
        <f t="shared" si="5"/>
        <v>7.5</v>
      </c>
      <c r="P41" s="910">
        <f t="shared" si="5"/>
        <v>8</v>
      </c>
      <c r="Q41" s="145">
        <f t="shared" si="5"/>
        <v>4</v>
      </c>
      <c r="R41" s="145">
        <f t="shared" si="5"/>
        <v>0</v>
      </c>
      <c r="S41" s="172">
        <v>9</v>
      </c>
      <c r="T41" s="242">
        <f>IF($L41=0," ",$L41)</f>
        <v>3.5</v>
      </c>
      <c r="U41" s="548">
        <f>IF($L47=0," ",$L47)</f>
        <v>9</v>
      </c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29"/>
      <c r="AY41" s="29"/>
    </row>
    <row r="42" spans="1:51" ht="15.75" x14ac:dyDescent="0.2">
      <c r="A42" s="58"/>
      <c r="B42" s="549" t="s">
        <v>10</v>
      </c>
      <c r="C42" s="102"/>
      <c r="D42" s="103"/>
      <c r="E42" s="103"/>
      <c r="F42" s="103"/>
      <c r="G42" s="104"/>
      <c r="H42" s="104"/>
      <c r="I42" s="104"/>
      <c r="J42" s="104"/>
      <c r="K42" s="104"/>
      <c r="L42" s="104"/>
      <c r="M42" s="104"/>
      <c r="N42" s="104"/>
      <c r="O42" s="104"/>
      <c r="P42" s="911"/>
      <c r="Q42" s="104"/>
      <c r="R42" s="99"/>
      <c r="S42" s="172">
        <v>10</v>
      </c>
      <c r="T42" s="242">
        <f>IF($M41=0," ",$M41)</f>
        <v>6</v>
      </c>
      <c r="U42" s="548">
        <f>IF($M47=0," ",$M47)</f>
        <v>9</v>
      </c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29"/>
      <c r="AX42" s="29"/>
    </row>
    <row r="43" spans="1:51" ht="18" x14ac:dyDescent="0.2">
      <c r="A43" s="58"/>
      <c r="B43" s="127" t="s">
        <v>13</v>
      </c>
      <c r="C43" s="208">
        <v>5</v>
      </c>
      <c r="D43" s="246"/>
      <c r="E43" s="246"/>
      <c r="F43" s="246"/>
      <c r="G43" s="247"/>
      <c r="H43" s="247">
        <v>5</v>
      </c>
      <c r="I43" s="247"/>
      <c r="J43" s="381">
        <v>4</v>
      </c>
      <c r="K43" s="247">
        <v>5</v>
      </c>
      <c r="L43" s="247">
        <v>5</v>
      </c>
      <c r="M43" s="247">
        <v>4.5</v>
      </c>
      <c r="N43" s="247"/>
      <c r="O43" s="247">
        <v>4.5</v>
      </c>
      <c r="P43" s="912">
        <v>4</v>
      </c>
      <c r="Q43" s="247">
        <v>4.5</v>
      </c>
      <c r="R43" s="247"/>
      <c r="S43" s="172">
        <v>11</v>
      </c>
      <c r="T43" s="242" t="str">
        <f>IF($N41=0," ",$N41)</f>
        <v xml:space="preserve"> </v>
      </c>
      <c r="U43" s="548" t="str">
        <f>IF($N47=0," ",$N47)</f>
        <v xml:space="preserve"> </v>
      </c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29"/>
      <c r="AX43" s="29"/>
    </row>
    <row r="44" spans="1:51" ht="18" x14ac:dyDescent="0.2">
      <c r="A44" s="58"/>
      <c r="B44" s="127" t="s">
        <v>162</v>
      </c>
      <c r="C44" s="208">
        <v>1</v>
      </c>
      <c r="D44" s="282"/>
      <c r="E44" s="282"/>
      <c r="F44" s="282"/>
      <c r="G44" s="283"/>
      <c r="H44" s="283">
        <v>1</v>
      </c>
      <c r="I44" s="283"/>
      <c r="J44" s="381">
        <v>1</v>
      </c>
      <c r="K44" s="283">
        <v>1</v>
      </c>
      <c r="L44" s="283">
        <v>1</v>
      </c>
      <c r="M44" s="283">
        <v>1</v>
      </c>
      <c r="N44" s="283"/>
      <c r="O44" s="283">
        <v>1</v>
      </c>
      <c r="P44" s="912">
        <v>1</v>
      </c>
      <c r="Q44" s="283">
        <v>1</v>
      </c>
      <c r="R44" s="283"/>
      <c r="S44" s="172">
        <v>12</v>
      </c>
      <c r="T44" s="242">
        <f>IF($O41=0," ",$O41)</f>
        <v>7.5</v>
      </c>
      <c r="U44" s="548">
        <f>IF($O47=0," ",$O47)</f>
        <v>9.5</v>
      </c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29"/>
      <c r="AX44" s="29"/>
    </row>
    <row r="45" spans="1:51" ht="18" x14ac:dyDescent="0.2">
      <c r="A45" s="58"/>
      <c r="B45" s="127" t="s">
        <v>15</v>
      </c>
      <c r="C45" s="208">
        <v>2</v>
      </c>
      <c r="D45" s="284"/>
      <c r="E45" s="284"/>
      <c r="F45" s="284"/>
      <c r="G45" s="285"/>
      <c r="H45" s="285">
        <v>1.5</v>
      </c>
      <c r="I45" s="285"/>
      <c r="J45" s="381">
        <v>1</v>
      </c>
      <c r="K45" s="285">
        <v>2</v>
      </c>
      <c r="L45" s="285">
        <v>1.5</v>
      </c>
      <c r="M45" s="285">
        <v>1.5</v>
      </c>
      <c r="N45" s="285"/>
      <c r="O45" s="285">
        <v>2</v>
      </c>
      <c r="P45" s="913">
        <v>2</v>
      </c>
      <c r="Q45" s="285">
        <v>1</v>
      </c>
      <c r="R45" s="285"/>
      <c r="S45" s="172">
        <v>13</v>
      </c>
      <c r="T45" s="242">
        <f>IF($P41=0," ",$P41)</f>
        <v>8</v>
      </c>
      <c r="U45" s="548">
        <f>IF($P47=0," ",$P47)</f>
        <v>9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8" x14ac:dyDescent="0.2">
      <c r="A46" s="58"/>
      <c r="B46" s="127" t="s">
        <v>229</v>
      </c>
      <c r="C46" s="208">
        <v>2</v>
      </c>
      <c r="D46" s="284"/>
      <c r="E46" s="284"/>
      <c r="F46" s="284"/>
      <c r="G46" s="285"/>
      <c r="H46" s="285">
        <v>1.5</v>
      </c>
      <c r="I46" s="285"/>
      <c r="J46" s="381">
        <v>0.5</v>
      </c>
      <c r="K46" s="285">
        <v>2</v>
      </c>
      <c r="L46" s="285">
        <v>1.5</v>
      </c>
      <c r="M46" s="285">
        <v>2</v>
      </c>
      <c r="N46" s="285"/>
      <c r="O46" s="285">
        <v>2</v>
      </c>
      <c r="P46" s="913">
        <v>2</v>
      </c>
      <c r="Q46" s="285">
        <v>0.5</v>
      </c>
      <c r="R46" s="285"/>
      <c r="S46" s="172">
        <v>14</v>
      </c>
      <c r="T46" s="242">
        <f>IF($Q41=0," ",$Q41)</f>
        <v>4</v>
      </c>
      <c r="U46" s="548">
        <f>IF($Q47=0," ",$Q47)</f>
        <v>7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6.5" thickBot="1" x14ac:dyDescent="0.25">
      <c r="A47" s="58"/>
      <c r="B47" s="550" t="s">
        <v>38</v>
      </c>
      <c r="C47" s="551">
        <f>SUM(C43:C46)</f>
        <v>10</v>
      </c>
      <c r="D47" s="551">
        <f t="shared" ref="D47:R47" si="6">SUM(D43:D46)</f>
        <v>0</v>
      </c>
      <c r="E47" s="551">
        <f t="shared" si="6"/>
        <v>0</v>
      </c>
      <c r="F47" s="551">
        <f t="shared" si="6"/>
        <v>0</v>
      </c>
      <c r="G47" s="551">
        <f t="shared" si="6"/>
        <v>0</v>
      </c>
      <c r="H47" s="551">
        <f t="shared" si="6"/>
        <v>9</v>
      </c>
      <c r="I47" s="551">
        <f t="shared" si="6"/>
        <v>0</v>
      </c>
      <c r="J47" s="551">
        <f t="shared" si="6"/>
        <v>6.5</v>
      </c>
      <c r="K47" s="551">
        <f t="shared" si="6"/>
        <v>10</v>
      </c>
      <c r="L47" s="551">
        <f t="shared" si="6"/>
        <v>9</v>
      </c>
      <c r="M47" s="551">
        <f t="shared" si="6"/>
        <v>9</v>
      </c>
      <c r="N47" s="551">
        <f t="shared" si="6"/>
        <v>0</v>
      </c>
      <c r="O47" s="551">
        <f t="shared" si="6"/>
        <v>9.5</v>
      </c>
      <c r="P47" s="551">
        <f t="shared" si="6"/>
        <v>9</v>
      </c>
      <c r="Q47" s="551">
        <f t="shared" si="6"/>
        <v>7</v>
      </c>
      <c r="R47" s="551">
        <f t="shared" si="6"/>
        <v>0</v>
      </c>
      <c r="S47" s="552">
        <v>15</v>
      </c>
      <c r="T47" s="553" t="str">
        <f>IF($R41=0," ",$R41)</f>
        <v xml:space="preserve"> </v>
      </c>
      <c r="U47" s="554" t="str">
        <f>IF($R47=0," ",$R47)</f>
        <v xml:space="preserve"> 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x14ac:dyDescent="0.2">
      <c r="A48" s="58"/>
      <c r="B48" s="68"/>
      <c r="C48" s="69"/>
      <c r="D48" s="69"/>
      <c r="E48" s="69"/>
      <c r="F48" s="6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173"/>
      <c r="T48" s="243"/>
      <c r="U48" s="171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">
      <c r="A49" s="58"/>
      <c r="B49" s="68"/>
      <c r="C49" s="69"/>
      <c r="D49" s="69"/>
      <c r="E49" s="69"/>
      <c r="F49" s="6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8"/>
      <c r="B50" s="68"/>
      <c r="C50" s="69"/>
      <c r="D50" s="69"/>
      <c r="E50" s="69"/>
      <c r="F50" s="6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</row>
    <row r="51" spans="1:50" x14ac:dyDescent="0.2">
      <c r="A51" s="58"/>
      <c r="B51" s="65"/>
    </row>
    <row r="52" spans="1:50" x14ac:dyDescent="0.2">
      <c r="A52" s="58"/>
      <c r="B52" s="65"/>
    </row>
    <row r="53" spans="1:50" x14ac:dyDescent="0.2">
      <c r="A53" s="58"/>
      <c r="B53" s="65"/>
    </row>
    <row r="54" spans="1:50" x14ac:dyDescent="0.2">
      <c r="A54" s="58"/>
      <c r="B54" s="65"/>
    </row>
    <row r="55" spans="1:50" x14ac:dyDescent="0.2">
      <c r="A55" s="58"/>
      <c r="B55" s="65"/>
    </row>
    <row r="56" spans="1:50" x14ac:dyDescent="0.2">
      <c r="A56" s="58"/>
      <c r="B56" s="65"/>
    </row>
    <row r="57" spans="1:50" x14ac:dyDescent="0.2">
      <c r="A57" s="58"/>
      <c r="B57" s="65"/>
    </row>
    <row r="58" spans="1:50" x14ac:dyDescent="0.2">
      <c r="A58" s="58"/>
      <c r="B58" s="65"/>
    </row>
    <row r="59" spans="1:50" x14ac:dyDescent="0.2">
      <c r="A59" s="58"/>
      <c r="B59" s="65"/>
    </row>
    <row r="60" spans="1:50" x14ac:dyDescent="0.2">
      <c r="A60" s="58"/>
      <c r="B60" s="65"/>
    </row>
    <row r="61" spans="1:50" x14ac:dyDescent="0.2">
      <c r="A61" s="58"/>
      <c r="B61" s="65"/>
    </row>
    <row r="62" spans="1:50" x14ac:dyDescent="0.2">
      <c r="A62" s="58"/>
      <c r="B62" s="65"/>
    </row>
    <row r="63" spans="1:50" x14ac:dyDescent="0.2">
      <c r="A63" s="58"/>
      <c r="B63" s="65"/>
    </row>
    <row r="64" spans="1:50" x14ac:dyDescent="0.2">
      <c r="A64" s="58"/>
      <c r="B64" s="65"/>
    </row>
    <row r="65" spans="1:2" x14ac:dyDescent="0.2">
      <c r="A65" s="58"/>
      <c r="B65" s="65"/>
    </row>
    <row r="66" spans="1:2" x14ac:dyDescent="0.2">
      <c r="A66" s="58"/>
      <c r="B66" s="65"/>
    </row>
    <row r="67" spans="1:2" x14ac:dyDescent="0.2">
      <c r="A67" s="58"/>
      <c r="B67" s="65"/>
    </row>
    <row r="68" spans="1:2" x14ac:dyDescent="0.2">
      <c r="A68" s="58"/>
      <c r="B68" s="65"/>
    </row>
    <row r="69" spans="1:2" x14ac:dyDescent="0.2">
      <c r="A69" s="58"/>
      <c r="B69" s="65"/>
    </row>
    <row r="70" spans="1:2" x14ac:dyDescent="0.2">
      <c r="A70" s="58"/>
      <c r="B70" s="65"/>
    </row>
    <row r="71" spans="1:2" x14ac:dyDescent="0.2">
      <c r="A71" s="58"/>
      <c r="B71" s="65"/>
    </row>
    <row r="72" spans="1:2" x14ac:dyDescent="0.2">
      <c r="A72" s="58"/>
      <c r="B72" s="65"/>
    </row>
    <row r="73" spans="1:2" x14ac:dyDescent="0.2">
      <c r="A73" s="58"/>
      <c r="B73" s="65"/>
    </row>
    <row r="74" spans="1:2" x14ac:dyDescent="0.2">
      <c r="A74" s="58"/>
      <c r="B74" s="65"/>
    </row>
    <row r="75" spans="1:2" x14ac:dyDescent="0.2">
      <c r="A75" s="58"/>
      <c r="B75" s="65"/>
    </row>
    <row r="76" spans="1:2" x14ac:dyDescent="0.2">
      <c r="A76" s="58"/>
      <c r="B76" s="65"/>
    </row>
    <row r="77" spans="1:2" x14ac:dyDescent="0.2">
      <c r="A77" s="58"/>
      <c r="B77" s="65"/>
    </row>
    <row r="78" spans="1:2" x14ac:dyDescent="0.2">
      <c r="A78" s="58"/>
      <c r="B78" s="65"/>
    </row>
    <row r="79" spans="1:2" x14ac:dyDescent="0.2">
      <c r="A79" s="58"/>
      <c r="B79" s="65"/>
    </row>
    <row r="80" spans="1:2" x14ac:dyDescent="0.2">
      <c r="A80" s="58"/>
      <c r="B80" s="65"/>
    </row>
    <row r="81" spans="1:2" x14ac:dyDescent="0.2">
      <c r="A81" s="58"/>
      <c r="B81" s="65"/>
    </row>
    <row r="82" spans="1:2" x14ac:dyDescent="0.2">
      <c r="A82" s="58"/>
      <c r="B82" s="65"/>
    </row>
    <row r="83" spans="1:2" x14ac:dyDescent="0.2">
      <c r="A83" s="58"/>
      <c r="B83" s="65"/>
    </row>
    <row r="84" spans="1:2" x14ac:dyDescent="0.2">
      <c r="A84" s="58"/>
      <c r="B84" s="65"/>
    </row>
    <row r="85" spans="1:2" x14ac:dyDescent="0.2">
      <c r="A85" s="58"/>
      <c r="B85" s="65"/>
    </row>
    <row r="86" spans="1:2" x14ac:dyDescent="0.2">
      <c r="A86" s="58"/>
      <c r="B86" s="65"/>
    </row>
    <row r="87" spans="1:2" x14ac:dyDescent="0.2">
      <c r="A87" s="58"/>
      <c r="B87" s="65"/>
    </row>
    <row r="88" spans="1:2" x14ac:dyDescent="0.2">
      <c r="A88" s="58"/>
      <c r="B88" s="65"/>
    </row>
    <row r="89" spans="1:2" x14ac:dyDescent="0.2">
      <c r="A89" s="58"/>
      <c r="B89" s="65"/>
    </row>
    <row r="90" spans="1:2" x14ac:dyDescent="0.2">
      <c r="A90" s="58"/>
      <c r="B90" s="65"/>
    </row>
    <row r="91" spans="1:2" x14ac:dyDescent="0.2">
      <c r="A91" s="58"/>
      <c r="B91" s="65"/>
    </row>
    <row r="92" spans="1:2" x14ac:dyDescent="0.2">
      <c r="A92" s="58"/>
      <c r="B92" s="65"/>
    </row>
    <row r="93" spans="1:2" x14ac:dyDescent="0.2">
      <c r="A93" s="58"/>
      <c r="B93" s="65"/>
    </row>
    <row r="94" spans="1:2" x14ac:dyDescent="0.2">
      <c r="A94" s="58"/>
      <c r="B94" s="65"/>
    </row>
    <row r="95" spans="1:2" x14ac:dyDescent="0.2">
      <c r="A95" s="58"/>
      <c r="B95" s="65"/>
    </row>
    <row r="96" spans="1:2" x14ac:dyDescent="0.2">
      <c r="A96" s="58"/>
      <c r="B96" s="65"/>
    </row>
    <row r="97" spans="1:2" x14ac:dyDescent="0.2">
      <c r="A97" s="58"/>
      <c r="B97" s="65"/>
    </row>
    <row r="98" spans="1:2" x14ac:dyDescent="0.2">
      <c r="A98" s="58"/>
      <c r="B98" s="65"/>
    </row>
    <row r="99" spans="1:2" x14ac:dyDescent="0.2">
      <c r="A99" s="58"/>
      <c r="B99" s="65"/>
    </row>
    <row r="100" spans="1:2" x14ac:dyDescent="0.2">
      <c r="A100" s="58"/>
      <c r="B100" s="65"/>
    </row>
    <row r="101" spans="1:2" x14ac:dyDescent="0.2">
      <c r="A101" s="58"/>
      <c r="B101" s="65"/>
    </row>
    <row r="102" spans="1:2" x14ac:dyDescent="0.2">
      <c r="A102" s="58"/>
      <c r="B102" s="65"/>
    </row>
    <row r="103" spans="1:2" x14ac:dyDescent="0.2">
      <c r="A103" s="58"/>
      <c r="B103" s="65"/>
    </row>
    <row r="104" spans="1:2" x14ac:dyDescent="0.2">
      <c r="A104" s="58"/>
      <c r="B104" s="65"/>
    </row>
    <row r="105" spans="1:2" x14ac:dyDescent="0.2">
      <c r="A105" s="58"/>
      <c r="B105" s="65"/>
    </row>
    <row r="106" spans="1:2" x14ac:dyDescent="0.2">
      <c r="A106" s="58"/>
      <c r="B106" s="65"/>
    </row>
    <row r="107" spans="1:2" x14ac:dyDescent="0.2">
      <c r="A107" s="58"/>
      <c r="B107" s="65"/>
    </row>
    <row r="108" spans="1:2" x14ac:dyDescent="0.2">
      <c r="A108" s="58"/>
      <c r="B108" s="65"/>
    </row>
    <row r="109" spans="1:2" x14ac:dyDescent="0.2">
      <c r="A109" s="58"/>
      <c r="B109" s="65"/>
    </row>
    <row r="110" spans="1:2" x14ac:dyDescent="0.2">
      <c r="A110" s="58"/>
      <c r="B110" s="65"/>
    </row>
    <row r="111" spans="1:2" x14ac:dyDescent="0.2">
      <c r="A111" s="58"/>
      <c r="B111" s="65"/>
    </row>
    <row r="112" spans="1:2" x14ac:dyDescent="0.2">
      <c r="A112" s="58"/>
      <c r="B112" s="65"/>
    </row>
    <row r="113" spans="1:2" x14ac:dyDescent="0.2">
      <c r="A113" s="58"/>
      <c r="B113" s="65"/>
    </row>
    <row r="114" spans="1:2" x14ac:dyDescent="0.2">
      <c r="A114" s="58"/>
      <c r="B114" s="65"/>
    </row>
    <row r="115" spans="1:2" x14ac:dyDescent="0.2">
      <c r="A115" s="58"/>
      <c r="B115" s="65"/>
    </row>
    <row r="116" spans="1:2" x14ac:dyDescent="0.2">
      <c r="A116" s="58"/>
      <c r="B116" s="65"/>
    </row>
    <row r="117" spans="1:2" x14ac:dyDescent="0.2">
      <c r="A117" s="58"/>
      <c r="B117" s="65"/>
    </row>
    <row r="118" spans="1:2" x14ac:dyDescent="0.2">
      <c r="A118" s="58"/>
      <c r="B118" s="65"/>
    </row>
    <row r="119" spans="1:2" x14ac:dyDescent="0.2">
      <c r="A119" s="58"/>
      <c r="B119" s="65"/>
    </row>
    <row r="120" spans="1:2" x14ac:dyDescent="0.2">
      <c r="A120" s="58"/>
      <c r="B120" s="65"/>
    </row>
    <row r="121" spans="1:2" x14ac:dyDescent="0.2">
      <c r="A121" s="58"/>
      <c r="B121" s="65"/>
    </row>
    <row r="122" spans="1:2" x14ac:dyDescent="0.2">
      <c r="A122" s="58"/>
      <c r="B122" s="65"/>
    </row>
    <row r="123" spans="1:2" x14ac:dyDescent="0.2">
      <c r="A123" s="58"/>
      <c r="B123" s="65"/>
    </row>
    <row r="124" spans="1:2" x14ac:dyDescent="0.2">
      <c r="A124" s="58"/>
      <c r="B124" s="65"/>
    </row>
    <row r="125" spans="1:2" x14ac:dyDescent="0.2">
      <c r="A125" s="58"/>
      <c r="B125" s="65"/>
    </row>
    <row r="126" spans="1:2" x14ac:dyDescent="0.2">
      <c r="A126" s="58"/>
      <c r="B126" s="65"/>
    </row>
    <row r="127" spans="1:2" x14ac:dyDescent="0.2">
      <c r="A127" s="58"/>
      <c r="B127" s="65"/>
    </row>
    <row r="128" spans="1:2" x14ac:dyDescent="0.2">
      <c r="A128" s="58"/>
      <c r="B128" s="65"/>
    </row>
    <row r="129" spans="1:2" x14ac:dyDescent="0.2">
      <c r="A129" s="58"/>
      <c r="B129" s="65"/>
    </row>
    <row r="130" spans="1:2" x14ac:dyDescent="0.2">
      <c r="A130" s="58"/>
      <c r="B130" s="65"/>
    </row>
    <row r="131" spans="1:2" x14ac:dyDescent="0.2">
      <c r="A131" s="58"/>
      <c r="B131" s="65"/>
    </row>
    <row r="132" spans="1:2" x14ac:dyDescent="0.2">
      <c r="A132" s="58"/>
      <c r="B132" s="65"/>
    </row>
    <row r="133" spans="1:2" x14ac:dyDescent="0.2">
      <c r="A133" s="58"/>
      <c r="B133" s="65"/>
    </row>
    <row r="134" spans="1:2" x14ac:dyDescent="0.2">
      <c r="A134" s="58"/>
      <c r="B134" s="65"/>
    </row>
    <row r="135" spans="1:2" x14ac:dyDescent="0.2">
      <c r="A135" s="58"/>
      <c r="B135" s="65"/>
    </row>
    <row r="136" spans="1:2" x14ac:dyDescent="0.2">
      <c r="A136" s="58"/>
      <c r="B136" s="65"/>
    </row>
    <row r="137" spans="1:2" x14ac:dyDescent="0.2">
      <c r="A137" s="58"/>
      <c r="B137" s="65"/>
    </row>
    <row r="138" spans="1:2" x14ac:dyDescent="0.2">
      <c r="A138" s="58"/>
      <c r="B138" s="65"/>
    </row>
    <row r="139" spans="1:2" x14ac:dyDescent="0.2">
      <c r="A139" s="58"/>
      <c r="B139" s="65"/>
    </row>
    <row r="140" spans="1:2" x14ac:dyDescent="0.2">
      <c r="A140" s="58"/>
      <c r="B140" s="65"/>
    </row>
    <row r="141" spans="1:2" x14ac:dyDescent="0.2">
      <c r="A141" s="58"/>
      <c r="B141" s="65"/>
    </row>
    <row r="142" spans="1:2" x14ac:dyDescent="0.2">
      <c r="A142" s="58"/>
      <c r="B142" s="65"/>
    </row>
    <row r="143" spans="1:2" x14ac:dyDescent="0.2">
      <c r="A143" s="58"/>
      <c r="B143" s="65"/>
    </row>
    <row r="144" spans="1:2" x14ac:dyDescent="0.2">
      <c r="A144" s="58"/>
      <c r="B144" s="65"/>
    </row>
    <row r="145" spans="1:2" x14ac:dyDescent="0.2">
      <c r="A145" s="58"/>
      <c r="B145" s="65"/>
    </row>
  </sheetData>
  <customSheetViews>
    <customSheetView guid="{C2F30B35-D639-4BB4-A50F-41AB6A913442}" scale="75" showPageBreaks="1" showGridLines="0" fitToPage="1">
      <pane xSplit="6" ySplit="7" topLeftCell="O16" activePane="bottomRight" state="frozen"/>
      <selection pane="bottomRight" activeCell="O20" sqref="O20"/>
      <pageMargins left="0.56000000000000005" right="0.44" top="0.64" bottom="0.65" header="0.5" footer="0.5"/>
      <pageSetup paperSize="9" scale="11" fitToWidth="2" orientation="landscape" r:id="rId1"/>
      <headerFooter alignWithMargins="0">
        <oddHeader>&amp;C</oddHeader>
      </headerFooter>
    </customSheetView>
    <customSheetView guid="{134EDDCA-7309-47EE-BAAB-632C7B2A96A3}" scale="60" showPageBreaks="1" showGridLines="0" fitToPage="1" printArea="1">
      <pane xSplit="6" ySplit="7" topLeftCell="G8" activePane="bottomRight" state="frozen"/>
      <selection pane="bottomRight" activeCell="P25" sqref="P25"/>
      <pageMargins left="0.55118110236220474" right="0.43307086614173229" top="0.62992125984251968" bottom="0.6692913385826772" header="0.51181102362204722" footer="0.51181102362204722"/>
      <pageSetup paperSize="9" scale="52" fitToWidth="3" orientation="landscape" horizontalDpi="4294967293" r:id="rId2"/>
      <headerFooter alignWithMargins="0">
        <oddHeader>&amp;C</oddHeader>
      </headerFooter>
    </customSheetView>
    <customSheetView guid="{E3076869-5D4E-4B4E-B56C-23BD0053E0A2}" scale="75" showPageBreaks="1" showGridLines="0" fitToPage="1" printArea="1">
      <pane xSplit="6" ySplit="7" topLeftCell="G8" activePane="bottomRight" state="frozen"/>
      <selection pane="bottomRight" activeCell="AX14" sqref="AX14"/>
      <pageMargins left="0.55118110236220474" right="0.43307086614173229" top="0.62992125984251968" bottom="0.6692913385826772" header="0.51181102362204722" footer="0.51181102362204722"/>
      <pageSetup paperSize="9" scale="49" fitToWidth="3" orientation="landscape" horizontalDpi="4294967293" verticalDpi="200" r:id="rId3"/>
      <headerFooter alignWithMargins="0">
        <oddHeader>&amp;C</oddHeader>
      </headerFooter>
    </customSheetView>
    <customSheetView guid="{1C44C54F-C0A4-451D-B8A0-B8C17D7E284D}" scale="75" showPageBreaks="1" showGridLines="0" fitToPage="1" printArea="1">
      <pane xSplit="6" ySplit="7" topLeftCell="G27" activePane="bottomRight" state="frozen"/>
      <selection pane="bottomRight" activeCell="K31" sqref="K31"/>
      <pageMargins left="0.55118110236220474" right="0.43307086614173229" top="0.62992125984251968" bottom="0.6692913385826772" header="0.51181102362204722" footer="0.51181102362204722"/>
      <pageSetup paperSize="9" scale="52" fitToWidth="3" orientation="landscape" horizontalDpi="4294967293" verticalDpi="0" r:id="rId4"/>
      <headerFooter alignWithMargins="0">
        <oddHeader>&amp;C</oddHeader>
      </headerFooter>
    </customSheetView>
    <customSheetView guid="{1431BB82-382B-49E3-A435-36D988AC7FF6}" scale="75" showGridLines="0" fitToPage="1" state="hidden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7" topLeftCell="K8" activePane="bottomRight" state="frozen"/>
      <selection pane="bottomRight" activeCell="K16" sqref="K16"/>
      <pageMargins left="0.56000000000000005" right="0.44" top="0.64" bottom="0.65" header="0.5" footer="0.5"/>
      <pageSetup paperSize="9" scale="46" fitToWidth="2" orientation="landscape" r:id="rId5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7" topLeftCell="G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6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7" topLeftCell="AQ17" activePane="bottomRight" state="frozen"/>
      <selection pane="bottomRight" activeCell="D17" sqref="D17"/>
      <pageMargins left="0.56000000000000005" right="0.44" top="0.64" bottom="0.65" header="0.5" footer="0.5"/>
      <pageSetup paperSize="9" scale="46" fitToWidth="2" orientation="landscape" r:id="rId7"/>
      <headerFooter alignWithMargins="0">
        <oddHeader>&amp;C</oddHeader>
      </headerFooter>
    </customSheetView>
    <customSheetView guid="{54CA7618-6F98-4F47-B371-BA051FE75870}" scale="75" showGridLines="0" fitToPage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8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9" scale="46" fitToWidth="2" orientation="landscape" r:id="rId9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10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11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7" topLeftCell="W8" activePane="bottomRight" state="frozen"/>
      <selection pane="bottomRight" activeCell="A20" sqref="A20"/>
      <pageMargins left="0.56000000000000005" right="0.44" top="0.64" bottom="0.65" header="0.5" footer="0.5"/>
      <pageSetup paperSize="9" scale="45" fitToWidth="2" orientation="landscape" r:id="rId12"/>
      <headerFooter alignWithMargins="0">
        <oddHeader>&amp;C</oddHeader>
      </headerFooter>
    </customSheetView>
    <customSheetView guid="{8FD84C4E-2C18-420F-8708-98FB7EED86F5}" scale="75" showPageBreaks="1" showGridLines="0" fitToPage="1" printArea="1" showRuler="0">
      <pane xSplit="6" ySplit="7" topLeftCell="AM8" activePane="bottomRight" state="frozen"/>
      <selection pane="bottomRight" activeCell="AS7" sqref="AS7:AT7"/>
      <pageMargins left="0.56000000000000005" right="0.44" top="0.64" bottom="0.65" header="0.5" footer="0.5"/>
      <pageSetup paperSize="9" scale="46" fitToWidth="2" orientation="landscape" r:id="rId13"/>
      <headerFooter alignWithMargins="0">
        <oddHeader>&amp;C</oddHeader>
      </headerFooter>
    </customSheetView>
    <customSheetView guid="{BFDDA753-D9FF-405A-BBB3-8EC16FDB9500}" scale="75" showPageBreaks="1" showGridLines="0" printArea="1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D7" activePane="bottomRight" state="frozen"/>
      <selection pane="bottomRight" activeCell="B7" sqref="B7:F20"/>
      <pageMargins left="0.56000000000000005" right="0.44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AD7" activePane="bottomRight" state="frozen"/>
      <selection pane="bottomRight" activeCell="AM27" sqref="AM27"/>
      <pageMargins left="0.56000000000000005" right="0.44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BE29CB45-C44C-4909-A8C9-0850A17CCE3A}" scale="75" showGridLines="0" showRuler="0">
      <pane xSplit="6" ySplit="6" topLeftCell="AS7" activePane="bottomRight" state="frozen"/>
      <selection pane="bottomRight" activeCell="F18" sqref="F18"/>
      <pageMargins left="0.56000000000000005" right="0.36" top="0.64" bottom="0.65" header="0.5" footer="0.5"/>
      <pageSetup paperSize="9" scale="45" fitToWidth="2" orientation="landscape" r:id="rId17"/>
      <headerFooter alignWithMargins="0">
        <oddHeader>&amp;C2005/2006 уч.рік 5 трим</oddHeader>
      </headerFooter>
    </customSheetView>
    <customSheetView guid="{6EA0E7B6-C486-4B39-8128-16821F7A9C03}" scale="75" showGridLines="0" showRuler="0">
      <pane xSplit="6" ySplit="6" topLeftCell="G7" activePane="bottomRight" state="frozen"/>
      <selection pane="bottomRight" activeCell="C17" sqref="C17"/>
      <pageMargins left="0.56000000000000005" right="0.36" top="0.64" bottom="0.65" header="0.5" footer="0.5"/>
      <pageSetup paperSize="9" scale="45" fitToWidth="2" orientation="landscape" r:id="rId18"/>
      <headerFooter alignWithMargins="0">
        <oddHeader>&amp;C2005/2006 уч.рік 5 трим</oddHeader>
      </headerFooter>
    </customSheetView>
    <customSheetView guid="{2B1F19F5-DDBC-46F8-92CB-9A790CB7FD61}" scale="75" showGridLines="0" showRuler="0">
      <pane xSplit="6" ySplit="6" topLeftCell="L7" activePane="bottomRight" state="frozen"/>
      <selection pane="bottomRight" activeCell="T17" sqref="T17"/>
      <pageMargins left="0.56000000000000005" right="0.36" top="0.64" bottom="0.65" header="0.5" footer="0.5"/>
      <pageSetup paperSize="9" scale="45" fitToWidth="2" orientation="landscape" r:id="rId19"/>
      <headerFooter alignWithMargins="0">
        <oddHeader>&amp;C2005/2006 уч.рік 5 трим</oddHeader>
      </headerFooter>
    </customSheetView>
    <customSheetView guid="{86E46D09-7AE0-4152-9FFC-C08D0784D8A7}" scale="75" showGridLines="0" fitToPage="1" showRuler="0">
      <pane xSplit="6" ySplit="6" topLeftCell="G7" activePane="bottomRight" state="frozen"/>
      <selection pane="bottomRight" activeCell="K7" sqref="K7"/>
      <pageMargins left="0.56000000000000005" right="0.75" top="0.64" bottom="0.65" header="0.5" footer="0.5"/>
      <pageSetup paperSize="9" scale="43" fitToWidth="2" orientation="landscape" r:id="rId20"/>
      <headerFooter alignWithMargins="0">
        <oddHeader>&amp;C2003/2004 уч.рік 5 трим</oddHeader>
      </headerFooter>
    </customSheetView>
    <customSheetView guid="{F6031743-2EF4-4963-B0D7-9FFF72490A27}" scale="75" showGridLines="0" fitToPage="1" showRuler="0">
      <pane xSplit="6" ySplit="6" topLeftCell="U13" activePane="bottomRight" state="frozen"/>
      <selection pane="bottomRight" activeCell="K4" sqref="K4:K5"/>
      <pageMargins left="0.56000000000000005" right="0.75" top="0.64" bottom="0.65" header="0.5" footer="0.5"/>
      <pageSetup paperSize="9" scale="43" fitToWidth="2" orientation="landscape" r:id="rId21"/>
      <headerFooter alignWithMargins="0">
        <oddHeader>&amp;C2003/2004 уч.рік 5 трим</oddHeader>
      </headerFooter>
    </customSheetView>
    <customSheetView guid="{85387D8F-322B-4575-A31F-6C67D6D60B03}" scale="75" showGridLines="0" fitToPage="1" showRuler="0">
      <pane xSplit="6" ySplit="6" topLeftCell="V7" activePane="bottomRight" state="frozen"/>
      <selection pane="bottomRight" activeCell="E17" sqref="E17"/>
      <pageMargins left="0.56000000000000005" right="0.75" top="0.64" bottom="0.65" header="0.5" footer="0.5"/>
      <pageSetup paperSize="9" scale="43" fitToWidth="2" orientation="landscape" r:id="rId22"/>
      <headerFooter alignWithMargins="0">
        <oddHeader>&amp;C2003/2004 уч.рік 5 трим</oddHeader>
      </headerFooter>
    </customSheetView>
    <customSheetView guid="{AAE6FF24-C1F0-4266-B899-2398D5DAFFD0}" scale="75" showPageBreaks="1" showGridLines="0" fitToPage="1" printArea="1" showRuler="0">
      <pane xSplit="6" ySplit="6" topLeftCell="G7" activePane="bottomRight" state="frozen"/>
      <selection pane="bottomRight" activeCell="G7" sqref="G7"/>
      <pageMargins left="0.56000000000000005" right="0.75" top="0.64" bottom="0.65" header="0.5" footer="0.5"/>
      <pageSetup paperSize="9" scale="43" fitToWidth="2" orientation="landscape" r:id="rId23"/>
      <headerFooter alignWithMargins="0">
        <oddHeader>&amp;C2003/2004 уч.рік 5 трим</oddHeader>
      </headerFooter>
    </customSheetView>
    <customSheetView guid="{9441459E-E2AF-4712-941E-3718915AA278}" scale="75" showGridLines="0" showRuler="0">
      <pane xSplit="6" ySplit="6" topLeftCell="AE7" activePane="bottomRight" state="frozen"/>
      <selection pane="bottomRight" activeCell="AJ17" sqref="AJ17"/>
      <pageMargins left="0.56000000000000005" right="0.36" top="0.64" bottom="0.65" header="0.5" footer="0.5"/>
      <pageSetup paperSize="9" scale="45" fitToWidth="2" orientation="landscape" r:id="rId24"/>
      <headerFooter alignWithMargins="0">
        <oddHeader>&amp;C2005/2006 уч.рік 5 трим</oddHeader>
      </headerFooter>
    </customSheetView>
    <customSheetView guid="{BA384526-2B52-499B-A6CB-A20D93F7D458}" scale="75" showGridLines="0" showRuler="0">
      <pane xSplit="6" ySplit="6" topLeftCell="Z7" activePane="bottomRight" state="frozen"/>
      <selection pane="bottomRight" activeCell="X4" sqref="X4:X5"/>
      <pageMargins left="0.56000000000000005" right="0.36" top="0.64" bottom="0.65" header="0.5" footer="0.5"/>
      <pageSetup paperSize="9" scale="45" fitToWidth="2" orientation="landscape" r:id="rId25"/>
      <headerFooter alignWithMargins="0">
        <oddHeader>&amp;C2005/2006 уч.рік 5 трим</oddHeader>
      </headerFooter>
    </customSheetView>
    <customSheetView guid="{CCC0C40E-6D64-44D7-9C77-D75A2E2899A6}" scale="75" showGridLines="0" hiddenRows="1" showRuler="0">
      <pane xSplit="6" ySplit="6" topLeftCell="AD7" activePane="bottomRight" state="frozen"/>
      <selection pane="bottomRight" activeCell="AM27" sqref="AM27"/>
      <pageMargins left="0.56000000000000005" right="0.44" top="0.64" bottom="0.65" header="0.5" footer="0.5"/>
      <pageSetup paperSize="9" scale="55" fitToWidth="2" orientation="landscape" r:id="rId26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D7" activePane="bottomRight" state="frozen"/>
      <selection pane="bottomRight" activeCell="AE18" sqref="AE18"/>
      <pageMargins left="0.56000000000000005" right="0.44" top="0.64" bottom="0.65" header="0.5" footer="0.5"/>
      <pageSetup paperSize="9" scale="55" fitToWidth="2" orientation="landscape" r:id="rId27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N7" activePane="bottomRight" state="frozen"/>
      <selection pane="bottomRight" activeCell="B2" sqref="B2:B6"/>
      <pageMargins left="0.56000000000000005" right="0.25" top="0.64" bottom="0.65" header="0.5" footer="0.5"/>
      <pageSetup paperSize="9" scale="46" fitToWidth="2" orientation="landscape" r:id="rId28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29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30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7" topLeftCell="AP8" activePane="bottomRight" state="frozen"/>
      <selection pane="bottomRight" activeCell="F14" sqref="F14"/>
      <pageMargins left="0.56000000000000005" right="0.44" top="0.64" bottom="0.65" header="0.5" footer="0.5"/>
      <pageSetup paperSize="9" scale="46" fitToWidth="2" orientation="landscape" r:id="rId31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7" topLeftCell="N8" activePane="bottomRight" state="frozen"/>
      <selection pane="bottomRight" activeCell="AW19" sqref="AW19"/>
      <pageMargins left="0.56000000000000005" right="0.44" top="0.64" bottom="0.65" header="0.5" footer="0.5"/>
      <pageSetup paperSize="9" scale="46" fitToWidth="2" orientation="landscape" r:id="rId32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3"/>
      <headerFooter alignWithMargins="0">
        <oddHeader>&amp;C</oddHeader>
      </headerFooter>
    </customSheetView>
    <customSheetView guid="{63677729-B220-4674-B8DA-E23D188A7DD0}" scale="75" showGridLines="0" fitToPage="1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4"/>
      <headerFooter alignWithMargins="0">
        <oddHeader>&amp;C</oddHeader>
      </headerFooter>
    </customSheetView>
    <customSheetView guid="{DD783D5A-D326-44F8-82C1-529ADF80E68D}" scale="75" showGridLines="0" fitToPage="1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5"/>
      <headerFooter alignWithMargins="0">
        <oddHeader>&amp;C</oddHeader>
      </headerFooter>
    </customSheetView>
    <customSheetView guid="{7DAD0CBB-837D-490E-8AD8-C7F6F6026BC2}" scale="75" showGridLines="0" fitToPage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36"/>
      <headerFooter alignWithMargins="0">
        <oddHeader>&amp;C</oddHeader>
      </headerFooter>
    </customSheetView>
    <customSheetView guid="{9581BC83-4638-4839-B4A7-A6430282DE49}" scale="75" showPageBreaks="1" showGridLines="0" fitToPage="1" printArea="1" state="hidden" showRuler="0">
      <pane xSplit="6" ySplit="7" topLeftCell="T8" activePane="bottomRight" state="frozen"/>
      <selection pane="bottomRight" activeCell="V14" sqref="V14"/>
      <pageMargins left="0.56000000000000005" right="0.44" top="0.64" bottom="0.65" header="0.5" footer="0.5"/>
      <pageSetup paperSize="9" scale="46" fitToWidth="2" orientation="landscape" r:id="rId37"/>
      <headerFooter alignWithMargins="0">
        <oddHeader>&amp;C</oddHeader>
      </headerFooter>
    </customSheetView>
    <customSheetView guid="{96BFE75B-9E94-4DC9-803C-D5A288E717C0}" scale="75" showPageBreaks="1" showGridLines="0" fitToPage="1" printArea="1" state="hidden">
      <pane xSplit="6" ySplit="7" topLeftCell="AM8" activePane="bottomRight" state="frozen"/>
      <selection pane="bottomRight" activeCell="C8" sqref="C8:C19"/>
      <pageMargins left="0.56000000000000005" right="0.44" top="0.64" bottom="0.65" header="0.5" footer="0.5"/>
      <pageSetup paperSize="9" scale="46" fitToWidth="2" orientation="landscape" r:id="rId38"/>
      <headerFooter alignWithMargins="0">
        <oddHeader>&amp;C</oddHeader>
      </headerFooter>
    </customSheetView>
    <customSheetView guid="{4BCF288A-A595-4C42-82E7-535EDC2AC415}" scale="75" showPageBreaks="1" showGridLines="0" fitToPage="1" printArea="1" state="hidden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0" fitToWidth="2" orientation="portrait" horizontalDpi="0" verticalDpi="0" copies="0" r:id="rId39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AK11" activePane="bottomRight" state="frozen"/>
      <selection pane="bottomRight" activeCell="AM14" sqref="AM14"/>
      <pageMargins left="0.56000000000000005" right="0.44" top="0.64" bottom="0.65" header="0.5" footer="0.5"/>
      <pageSetup paperSize="9" scale="11" fitToWidth="2" orientation="landscape" r:id="rId40"/>
      <headerFooter alignWithMargins="0">
        <oddHeader>&amp;C</oddHeader>
      </headerFooter>
    </customSheetView>
    <customSheetView guid="{6C8D603E-9A1B-49F4-AEFE-06707C7BCD53}" scale="60" showPageBreaks="1" showGridLines="0" fitToPage="1" printArea="1">
      <pane xSplit="6" ySplit="7" topLeftCell="L8" activePane="bottomRight" state="frozen"/>
      <selection pane="bottomRight" activeCell="T24" sqref="T24"/>
      <pageMargins left="0.55118110236220474" right="0.43307086614173229" top="0.62992125984251968" bottom="0.6692913385826772" header="0.51181102362204722" footer="0.51181102362204722"/>
      <pageSetup paperSize="9" scale="52" fitToWidth="3" orientation="landscape" horizontalDpi="4294967293" r:id="rId41"/>
      <headerFooter alignWithMargins="0">
        <oddHeader>&amp;C</oddHeader>
      </headerFooter>
    </customSheetView>
    <customSheetView guid="{C5D960BD-C1A6-4228-A267-A87ADCF0AB55}" scale="75" showPageBreaks="1" showGridLines="0" fitToPage="1">
      <pane xSplit="6" ySplit="7" topLeftCell="O37" activePane="bottomRight" state="frozen"/>
      <selection pane="bottomRight" activeCell="Q54" sqref="Q54"/>
      <pageMargins left="0.56000000000000005" right="0.44" top="0.64" bottom="0.65" header="0.5" footer="0.5"/>
      <pageSetup paperSize="9" scale="11" fitToWidth="2" orientation="landscape" r:id="rId42"/>
      <headerFooter alignWithMargins="0">
        <oddHeader>&amp;C</oddHeader>
      </headerFooter>
    </customSheetView>
  </customSheetViews>
  <mergeCells count="60">
    <mergeCell ref="AB2:AC2"/>
    <mergeCell ref="K2:L2"/>
    <mergeCell ref="W2:X2"/>
    <mergeCell ref="Z2:AA2"/>
    <mergeCell ref="AA5:AA6"/>
    <mergeCell ref="R5:R6"/>
    <mergeCell ref="U5:U6"/>
    <mergeCell ref="N5:N6"/>
    <mergeCell ref="P5:P6"/>
    <mergeCell ref="M5:M6"/>
    <mergeCell ref="K3:L3"/>
    <mergeCell ref="K5:K6"/>
    <mergeCell ref="W5:W6"/>
    <mergeCell ref="AK7:AL7"/>
    <mergeCell ref="AP7:AR7"/>
    <mergeCell ref="AS7:AT7"/>
    <mergeCell ref="AU7:AW7"/>
    <mergeCell ref="AD5:AD6"/>
    <mergeCell ref="AP5:AP6"/>
    <mergeCell ref="AG5:AG6"/>
    <mergeCell ref="AN3:AO3"/>
    <mergeCell ref="AK5:AK6"/>
    <mergeCell ref="AL5:AL6"/>
    <mergeCell ref="AG3:AH3"/>
    <mergeCell ref="AN5:AN6"/>
    <mergeCell ref="AH5:AH6"/>
    <mergeCell ref="AI5:AI6"/>
    <mergeCell ref="AJ5:AJ6"/>
    <mergeCell ref="J5:J6"/>
    <mergeCell ref="AB5:AB6"/>
    <mergeCell ref="AC5:AC6"/>
    <mergeCell ref="A3:A7"/>
    <mergeCell ref="E3:E7"/>
    <mergeCell ref="C3:C7"/>
    <mergeCell ref="F3:F7"/>
    <mergeCell ref="D3:D7"/>
    <mergeCell ref="T7:V7"/>
    <mergeCell ref="AB3:AC3"/>
    <mergeCell ref="Z5:Z6"/>
    <mergeCell ref="P3:Q3"/>
    <mergeCell ref="T3:V3"/>
    <mergeCell ref="T5:T6"/>
    <mergeCell ref="X5:X6"/>
    <mergeCell ref="Z3:AA3"/>
    <mergeCell ref="AU3:AW3"/>
    <mergeCell ref="AQ5:AQ6"/>
    <mergeCell ref="AO5:AO6"/>
    <mergeCell ref="H5:H6"/>
    <mergeCell ref="I5:I6"/>
    <mergeCell ref="G3:H3"/>
    <mergeCell ref="AV5:AV6"/>
    <mergeCell ref="AS3:AT3"/>
    <mergeCell ref="AI3:AJ3"/>
    <mergeCell ref="AU5:AU6"/>
    <mergeCell ref="AP3:AR3"/>
    <mergeCell ref="AS5:AS6"/>
    <mergeCell ref="AT5:AT6"/>
    <mergeCell ref="G5:G6"/>
    <mergeCell ref="I3:J3"/>
    <mergeCell ref="AE5:AE6"/>
  </mergeCells>
  <phoneticPr fontId="1" type="noConversion"/>
  <conditionalFormatting sqref="M29 F8:F24">
    <cfRule type="cellIs" dxfId="2" priority="1" stopIfTrue="1" operator="greaterThan">
      <formula>21</formula>
    </cfRule>
  </conditionalFormatting>
  <pageMargins left="0.56000000000000005" right="0.44" top="0.64" bottom="0.65" header="0.5" footer="0.5"/>
  <pageSetup paperSize="9" scale="11" fitToWidth="2" orientation="landscape" r:id="rId43"/>
  <headerFooter alignWithMargins="0">
    <oddHeader>&amp;C</oddHeader>
  </headerFooter>
  <legacyDrawing r:id="rId4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IE145"/>
  <sheetViews>
    <sheetView showGridLines="0" zoomScale="80" zoomScaleNormal="80" workbookViewId="0">
      <pane xSplit="6" ySplit="7" topLeftCell="AM8" activePane="bottomRight" state="frozen"/>
      <selection pane="topRight" activeCell="G1" sqref="G1"/>
      <selection pane="bottomLeft" activeCell="A8" sqref="A8"/>
      <selection pane="bottomRight" activeCell="AR14" sqref="AR14"/>
    </sheetView>
  </sheetViews>
  <sheetFormatPr defaultColWidth="9.28515625" defaultRowHeight="12.75" x14ac:dyDescent="0.2"/>
  <cols>
    <col min="1" max="1" width="4.28515625" style="1" customWidth="1"/>
    <col min="2" max="2" width="49.7109375" style="30" customWidth="1"/>
    <col min="3" max="3" width="6.7109375" style="30" customWidth="1"/>
    <col min="4" max="4" width="9.28515625" style="30"/>
    <col min="5" max="5" width="6.7109375" style="30" customWidth="1"/>
    <col min="6" max="6" width="11" style="30" customWidth="1"/>
    <col min="7" max="7" width="12.7109375" style="1" customWidth="1"/>
    <col min="8" max="8" width="9.7109375" style="1" customWidth="1"/>
    <col min="9" max="9" width="12.28515625" style="1" customWidth="1"/>
    <col min="10" max="10" width="10.42578125" style="1" customWidth="1"/>
    <col min="11" max="11" width="11.140625" style="1" customWidth="1"/>
    <col min="12" max="12" width="10.42578125" style="1" customWidth="1"/>
    <col min="13" max="13" width="11.5703125" style="1" customWidth="1"/>
    <col min="14" max="14" width="10" style="1" customWidth="1"/>
    <col min="15" max="15" width="10.28515625" style="1" customWidth="1"/>
    <col min="16" max="16" width="9.7109375" style="1" customWidth="1"/>
    <col min="17" max="17" width="11.7109375" style="1" customWidth="1"/>
    <col min="18" max="18" width="12.28515625" style="1" customWidth="1"/>
    <col min="19" max="19" width="9.42578125" style="1" customWidth="1"/>
    <col min="20" max="20" width="9.28515625" style="1" customWidth="1"/>
    <col min="21" max="21" width="13" style="1" customWidth="1"/>
    <col min="22" max="22" width="15" style="1" customWidth="1"/>
    <col min="23" max="23" width="10.42578125" style="1" customWidth="1"/>
    <col min="24" max="24" width="13.28515625" style="1" customWidth="1"/>
    <col min="25" max="26" width="8.42578125" style="1" customWidth="1"/>
    <col min="27" max="27" width="10.28515625" style="1" customWidth="1"/>
    <col min="28" max="28" width="9.7109375" style="1" customWidth="1"/>
    <col min="29" max="29" width="11.42578125" style="1" customWidth="1"/>
    <col min="30" max="30" width="10.7109375" style="1" customWidth="1"/>
    <col min="31" max="31" width="10.28515625" style="1" customWidth="1"/>
    <col min="32" max="32" width="12.7109375" style="1" customWidth="1"/>
    <col min="33" max="33" width="11.7109375" style="1" customWidth="1"/>
    <col min="34" max="34" width="15.140625" style="1" customWidth="1"/>
    <col min="35" max="35" width="12.85546875" style="1" customWidth="1"/>
    <col min="36" max="36" width="11" style="1" customWidth="1"/>
    <col min="37" max="37" width="9.7109375" style="1" customWidth="1"/>
    <col min="38" max="38" width="10.7109375" style="1" customWidth="1"/>
    <col min="39" max="39" width="8" style="1" customWidth="1"/>
    <col min="40" max="40" width="9.85546875" style="1" customWidth="1"/>
    <col min="41" max="41" width="10" style="1" customWidth="1"/>
    <col min="42" max="42" width="9" style="1" customWidth="1"/>
    <col min="43" max="43" width="11.28515625" style="1" customWidth="1"/>
    <col min="44" max="44" width="8" style="1" customWidth="1"/>
    <col min="45" max="45" width="9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42578125" style="1" customWidth="1"/>
    <col min="51" max="51" width="9.28515625" style="1"/>
    <col min="52" max="52" width="12" style="1" customWidth="1"/>
    <col min="53" max="53" width="9.28515625" style="1"/>
    <col min="54" max="54" width="10.42578125" style="1" bestFit="1" customWidth="1"/>
    <col min="55" max="16384" width="9.28515625" style="1"/>
  </cols>
  <sheetData>
    <row r="1" spans="1:239" x14ac:dyDescent="0.2">
      <c r="V1" s="4"/>
      <c r="W1" s="1" t="s">
        <v>282</v>
      </c>
    </row>
    <row r="2" spans="1:239" ht="26.25" customHeight="1" thickBot="1" x14ac:dyDescent="0.25">
      <c r="A2" s="20"/>
      <c r="B2" s="489" t="s">
        <v>363</v>
      </c>
      <c r="C2" s="307" t="s">
        <v>364</v>
      </c>
      <c r="D2" s="21"/>
      <c r="E2" s="21"/>
      <c r="F2" s="21"/>
      <c r="G2" t="s">
        <v>170</v>
      </c>
      <c r="H2"/>
      <c r="I2" t="s">
        <v>0</v>
      </c>
      <c r="J2"/>
      <c r="K2" s="953" t="s">
        <v>199</v>
      </c>
      <c r="L2" s="953"/>
      <c r="M2" t="s">
        <v>200</v>
      </c>
      <c r="N2"/>
      <c r="O2"/>
      <c r="P2" t="s">
        <v>176</v>
      </c>
      <c r="Q2"/>
      <c r="R2"/>
      <c r="S2" t="s">
        <v>176</v>
      </c>
      <c r="T2"/>
      <c r="U2" t="s">
        <v>176</v>
      </c>
      <c r="V2" s="239" t="s">
        <v>202</v>
      </c>
      <c r="W2" s="954" t="s">
        <v>191</v>
      </c>
      <c r="X2" s="954"/>
      <c r="Y2" t="s">
        <v>204</v>
      </c>
      <c r="Z2" s="954" t="s">
        <v>177</v>
      </c>
      <c r="AA2" s="954"/>
      <c r="AB2" s="954" t="s">
        <v>177</v>
      </c>
      <c r="AC2" s="954"/>
      <c r="AD2" t="s">
        <v>177</v>
      </c>
      <c r="AE2" s="211"/>
      <c r="AF2" s="522" t="s">
        <v>209</v>
      </c>
      <c r="AG2" s="42" t="s">
        <v>12</v>
      </c>
      <c r="AH2" s="41"/>
      <c r="AI2" s="51" t="s">
        <v>18</v>
      </c>
      <c r="AJ2" s="42"/>
      <c r="AK2" s="51"/>
      <c r="AL2" s="42"/>
      <c r="AM2" s="41"/>
      <c r="AN2" s="43"/>
      <c r="AO2" s="227" t="s">
        <v>26</v>
      </c>
      <c r="AP2" s="43"/>
      <c r="AQ2" s="228" t="s">
        <v>264</v>
      </c>
      <c r="AR2" s="44"/>
      <c r="AS2" s="43"/>
      <c r="AT2" s="227" t="s">
        <v>178</v>
      </c>
      <c r="AU2" s="70"/>
      <c r="AV2" s="44"/>
      <c r="AW2" s="44"/>
      <c r="AX2" s="43"/>
      <c r="AY2" s="116"/>
      <c r="AZ2" s="116"/>
      <c r="BA2" s="43"/>
      <c r="BB2" s="43"/>
    </row>
    <row r="3" spans="1:239" ht="22.5" customHeight="1" thickBot="1" x14ac:dyDescent="0.3">
      <c r="A3" s="924"/>
      <c r="B3" s="998" t="s">
        <v>278</v>
      </c>
      <c r="C3" s="975" t="s">
        <v>131</v>
      </c>
      <c r="D3" s="940" t="s">
        <v>175</v>
      </c>
      <c r="E3" s="931" t="s">
        <v>132</v>
      </c>
      <c r="F3" s="931" t="s">
        <v>38</v>
      </c>
      <c r="G3" s="937" t="s">
        <v>133</v>
      </c>
      <c r="H3" s="938"/>
      <c r="I3" s="937" t="s">
        <v>134</v>
      </c>
      <c r="J3" s="939"/>
      <c r="K3" s="937" t="s">
        <v>135</v>
      </c>
      <c r="L3" s="938"/>
      <c r="M3" s="199" t="s">
        <v>136</v>
      </c>
      <c r="N3" s="199"/>
      <c r="O3" s="200"/>
      <c r="P3" s="937" t="s">
        <v>137</v>
      </c>
      <c r="Q3" s="938"/>
      <c r="R3" s="184" t="s">
        <v>138</v>
      </c>
      <c r="S3" s="185"/>
      <c r="T3" s="937" t="s">
        <v>139</v>
      </c>
      <c r="U3" s="963"/>
      <c r="V3" s="938"/>
      <c r="W3" s="184" t="s">
        <v>140</v>
      </c>
      <c r="X3" s="203"/>
      <c r="Y3" s="203"/>
      <c r="Z3" s="937" t="s">
        <v>141</v>
      </c>
      <c r="AA3" s="938"/>
      <c r="AB3" s="937" t="s">
        <v>142</v>
      </c>
      <c r="AC3" s="938"/>
      <c r="AD3" s="198" t="s">
        <v>143</v>
      </c>
      <c r="AE3" s="199"/>
      <c r="AF3" s="508"/>
      <c r="AG3" s="960" t="s">
        <v>144</v>
      </c>
      <c r="AH3" s="961"/>
      <c r="AI3" s="937" t="s">
        <v>145</v>
      </c>
      <c r="AJ3" s="939"/>
      <c r="AK3" s="184" t="s">
        <v>250</v>
      </c>
      <c r="AL3" s="203"/>
      <c r="AM3" s="185"/>
      <c r="AN3" s="962" t="s">
        <v>269</v>
      </c>
      <c r="AO3" s="961"/>
      <c r="AP3" s="937" t="s">
        <v>270</v>
      </c>
      <c r="AQ3" s="959"/>
      <c r="AR3" s="938"/>
      <c r="AS3" s="937" t="s">
        <v>271</v>
      </c>
      <c r="AT3" s="938"/>
      <c r="AU3" s="937" t="s">
        <v>272</v>
      </c>
      <c r="AV3" s="959"/>
      <c r="AW3" s="939"/>
      <c r="AX3" s="38" t="s">
        <v>273</v>
      </c>
      <c r="AY3" s="432"/>
      <c r="AZ3" s="38" t="s">
        <v>283</v>
      </c>
      <c r="BA3" s="432"/>
      <c r="BB3" s="38" t="s">
        <v>289</v>
      </c>
      <c r="BC3" s="432"/>
    </row>
    <row r="4" spans="1:239" ht="22.5" customHeight="1" x14ac:dyDescent="0.25">
      <c r="A4" s="925"/>
      <c r="B4" s="999"/>
      <c r="C4" s="976"/>
      <c r="D4" s="941"/>
      <c r="E4" s="932"/>
      <c r="F4" s="932"/>
      <c r="G4" s="435" t="s">
        <v>146</v>
      </c>
      <c r="H4" s="34"/>
      <c r="I4" s="435" t="s">
        <v>147</v>
      </c>
      <c r="J4" s="202"/>
      <c r="K4" s="435" t="s">
        <v>148</v>
      </c>
      <c r="L4" s="34"/>
      <c r="M4" s="96" t="s">
        <v>148</v>
      </c>
      <c r="N4" s="40"/>
      <c r="O4" s="49"/>
      <c r="P4" s="435" t="s">
        <v>149</v>
      </c>
      <c r="Q4" s="34"/>
      <c r="R4" s="48" t="s">
        <v>150</v>
      </c>
      <c r="S4" s="22"/>
      <c r="T4" s="431" t="s">
        <v>150</v>
      </c>
      <c r="U4" s="433"/>
      <c r="V4" s="23"/>
      <c r="W4" s="35"/>
      <c r="X4" s="431" t="s">
        <v>151</v>
      </c>
      <c r="Y4" s="22"/>
      <c r="Z4" s="431" t="s">
        <v>262</v>
      </c>
      <c r="AA4" s="23"/>
      <c r="AB4" s="431" t="s">
        <v>262</v>
      </c>
      <c r="AC4" s="23"/>
      <c r="AD4" s="92"/>
      <c r="AE4" s="92" t="s">
        <v>240</v>
      </c>
      <c r="AF4" s="93"/>
      <c r="AG4" s="212" t="s">
        <v>152</v>
      </c>
      <c r="AH4" s="39"/>
      <c r="AI4" s="38" t="s">
        <v>263</v>
      </c>
      <c r="AJ4" s="22"/>
      <c r="AK4" s="38"/>
      <c r="AL4" s="94"/>
      <c r="AM4" s="206"/>
      <c r="AN4" s="434" t="s">
        <v>265</v>
      </c>
      <c r="AO4" s="39"/>
      <c r="AP4" s="38" t="s">
        <v>266</v>
      </c>
      <c r="AQ4" s="94" t="s">
        <v>267</v>
      </c>
      <c r="AR4" s="229" t="s">
        <v>218</v>
      </c>
      <c r="AS4" s="38" t="s">
        <v>266</v>
      </c>
      <c r="AT4" s="23"/>
      <c r="AU4" s="95"/>
      <c r="AV4" s="95" t="s">
        <v>234</v>
      </c>
      <c r="AW4" s="330"/>
      <c r="AX4" s="38" t="s">
        <v>268</v>
      </c>
      <c r="AY4" s="23"/>
      <c r="AZ4" s="38" t="s">
        <v>268</v>
      </c>
      <c r="BA4" s="23"/>
      <c r="BB4" s="38" t="s">
        <v>268</v>
      </c>
      <c r="BC4" s="23"/>
    </row>
    <row r="5" spans="1:239" ht="15.75" customHeight="1" x14ac:dyDescent="0.2">
      <c r="A5" s="925"/>
      <c r="B5" s="1000"/>
      <c r="C5" s="976"/>
      <c r="D5" s="941"/>
      <c r="E5" s="932"/>
      <c r="F5" s="932"/>
      <c r="G5" s="927" t="s">
        <v>173</v>
      </c>
      <c r="H5" s="929" t="s">
        <v>167</v>
      </c>
      <c r="I5" s="927" t="s">
        <v>173</v>
      </c>
      <c r="J5" s="943" t="s">
        <v>167</v>
      </c>
      <c r="K5" s="927" t="s">
        <v>173</v>
      </c>
      <c r="L5" s="50" t="s">
        <v>153</v>
      </c>
      <c r="M5" s="945" t="s">
        <v>173</v>
      </c>
      <c r="N5" s="947" t="s">
        <v>223</v>
      </c>
      <c r="O5" s="50" t="s">
        <v>153</v>
      </c>
      <c r="P5" s="927" t="s">
        <v>173</v>
      </c>
      <c r="Q5" s="50" t="s">
        <v>153</v>
      </c>
      <c r="R5" s="945" t="s">
        <v>173</v>
      </c>
      <c r="S5" s="50" t="s">
        <v>153</v>
      </c>
      <c r="T5" s="927" t="s">
        <v>173</v>
      </c>
      <c r="U5" s="947" t="s">
        <v>222</v>
      </c>
      <c r="V5" s="50" t="s">
        <v>153</v>
      </c>
      <c r="W5" s="945" t="s">
        <v>173</v>
      </c>
      <c r="X5" s="947" t="s">
        <v>261</v>
      </c>
      <c r="Y5" s="204" t="s">
        <v>153</v>
      </c>
      <c r="Z5" s="927" t="s">
        <v>173</v>
      </c>
      <c r="AA5" s="929" t="s">
        <v>167</v>
      </c>
      <c r="AB5" s="927" t="s">
        <v>173</v>
      </c>
      <c r="AC5" s="929" t="s">
        <v>167</v>
      </c>
      <c r="AD5" s="927" t="s">
        <v>173</v>
      </c>
      <c r="AE5" s="947" t="s">
        <v>174</v>
      </c>
      <c r="AF5" s="509" t="s">
        <v>153</v>
      </c>
      <c r="AG5" s="945" t="s">
        <v>173</v>
      </c>
      <c r="AH5" s="943" t="s">
        <v>167</v>
      </c>
      <c r="AI5" s="927" t="s">
        <v>173</v>
      </c>
      <c r="AJ5" s="943" t="s">
        <v>167</v>
      </c>
      <c r="AK5" s="927" t="s">
        <v>173</v>
      </c>
      <c r="AL5" s="966" t="s">
        <v>275</v>
      </c>
      <c r="AM5" s="50" t="s">
        <v>153</v>
      </c>
      <c r="AN5" s="945" t="s">
        <v>173</v>
      </c>
      <c r="AO5" s="943" t="s">
        <v>167</v>
      </c>
      <c r="AP5" s="927" t="s">
        <v>173</v>
      </c>
      <c r="AQ5" s="966" t="s">
        <v>274</v>
      </c>
      <c r="AR5" s="50" t="s">
        <v>153</v>
      </c>
      <c r="AS5" s="927" t="s">
        <v>173</v>
      </c>
      <c r="AT5" s="929" t="s">
        <v>167</v>
      </c>
      <c r="AU5" s="927" t="s">
        <v>173</v>
      </c>
      <c r="AV5" s="966" t="s">
        <v>365</v>
      </c>
      <c r="AW5" s="204" t="s">
        <v>153</v>
      </c>
      <c r="AX5" s="429" t="s">
        <v>173</v>
      </c>
      <c r="AY5" s="427" t="s">
        <v>167</v>
      </c>
      <c r="AZ5" s="429" t="s">
        <v>173</v>
      </c>
      <c r="BA5" s="427" t="s">
        <v>167</v>
      </c>
      <c r="BB5" s="429" t="s">
        <v>173</v>
      </c>
      <c r="BC5" s="427" t="s">
        <v>167</v>
      </c>
    </row>
    <row r="6" spans="1:239" ht="42.75" customHeight="1" thickBot="1" x14ac:dyDescent="0.25">
      <c r="A6" s="925"/>
      <c r="B6" s="1000"/>
      <c r="C6" s="976"/>
      <c r="D6" s="941"/>
      <c r="E6" s="932"/>
      <c r="F6" s="932"/>
      <c r="G6" s="928"/>
      <c r="H6" s="930"/>
      <c r="I6" s="928"/>
      <c r="J6" s="944"/>
      <c r="K6" s="928"/>
      <c r="L6" s="111"/>
      <c r="M6" s="946"/>
      <c r="N6" s="948"/>
      <c r="O6" s="111">
        <v>3</v>
      </c>
      <c r="P6" s="928"/>
      <c r="Q6" s="111"/>
      <c r="R6" s="946"/>
      <c r="S6" s="111"/>
      <c r="T6" s="928"/>
      <c r="U6" s="948"/>
      <c r="V6" s="111">
        <v>8</v>
      </c>
      <c r="W6" s="946"/>
      <c r="X6" s="955"/>
      <c r="Y6" s="205">
        <v>3</v>
      </c>
      <c r="Z6" s="928"/>
      <c r="AA6" s="930"/>
      <c r="AB6" s="928"/>
      <c r="AC6" s="930"/>
      <c r="AD6" s="928"/>
      <c r="AE6" s="948"/>
      <c r="AF6" s="510">
        <v>10</v>
      </c>
      <c r="AG6" s="946"/>
      <c r="AH6" s="944"/>
      <c r="AI6" s="928"/>
      <c r="AJ6" s="944"/>
      <c r="AK6" s="928"/>
      <c r="AL6" s="948"/>
      <c r="AM6" s="111">
        <v>10</v>
      </c>
      <c r="AN6" s="946"/>
      <c r="AO6" s="944"/>
      <c r="AP6" s="928"/>
      <c r="AQ6" s="948"/>
      <c r="AR6" s="111">
        <v>11</v>
      </c>
      <c r="AS6" s="928"/>
      <c r="AT6" s="930"/>
      <c r="AU6" s="928"/>
      <c r="AV6" s="948"/>
      <c r="AW6" s="205">
        <v>15</v>
      </c>
      <c r="AX6" s="430"/>
      <c r="AY6" s="428"/>
      <c r="AZ6" s="430"/>
      <c r="BA6" s="428"/>
      <c r="BB6" s="430"/>
      <c r="BC6" s="428"/>
    </row>
    <row r="7" spans="1:239" ht="16.5" thickBot="1" x14ac:dyDescent="0.3">
      <c r="A7" s="926"/>
      <c r="B7" s="1001"/>
      <c r="C7" s="936"/>
      <c r="D7" s="942"/>
      <c r="E7" s="933"/>
      <c r="F7" s="933"/>
      <c r="G7" s="534">
        <v>41284</v>
      </c>
      <c r="H7" s="499"/>
      <c r="I7" s="534">
        <v>41284</v>
      </c>
      <c r="J7" s="500"/>
      <c r="K7" s="501">
        <v>41291</v>
      </c>
      <c r="L7" s="502"/>
      <c r="M7" s="956">
        <f>G7+14</f>
        <v>41298</v>
      </c>
      <c r="N7" s="957"/>
      <c r="O7" s="958"/>
      <c r="P7" s="993">
        <f>I7+14</f>
        <v>41298</v>
      </c>
      <c r="Q7" s="997"/>
      <c r="R7" s="956">
        <f>K7+14</f>
        <v>41305</v>
      </c>
      <c r="S7" s="958"/>
      <c r="T7" s="956">
        <f>M7+14</f>
        <v>41312</v>
      </c>
      <c r="U7" s="957"/>
      <c r="V7" s="958"/>
      <c r="W7" s="956">
        <f>P7+14</f>
        <v>41312</v>
      </c>
      <c r="X7" s="957"/>
      <c r="Y7" s="957"/>
      <c r="Z7" s="956">
        <f>R7+14</f>
        <v>41319</v>
      </c>
      <c r="AA7" s="958"/>
      <c r="AB7" s="956">
        <f>T7+14</f>
        <v>41326</v>
      </c>
      <c r="AC7" s="958"/>
      <c r="AD7" s="956">
        <f>W7+14</f>
        <v>41326</v>
      </c>
      <c r="AE7" s="957"/>
      <c r="AF7" s="996"/>
      <c r="AG7" s="956">
        <f>Z7+14</f>
        <v>41333</v>
      </c>
      <c r="AH7" s="958"/>
      <c r="AI7" s="993">
        <f>AB7+14</f>
        <v>41340</v>
      </c>
      <c r="AJ7" s="995"/>
      <c r="AK7" s="956">
        <f>AD7+14</f>
        <v>41340</v>
      </c>
      <c r="AL7" s="957"/>
      <c r="AM7" s="958"/>
      <c r="AN7" s="505">
        <f>AG7+14</f>
        <v>41347</v>
      </c>
      <c r="AO7" s="506"/>
      <c r="AP7" s="993">
        <f>AI7+14</f>
        <v>41354</v>
      </c>
      <c r="AQ7" s="994"/>
      <c r="AR7" s="535"/>
      <c r="AS7" s="993">
        <f>AK7+14</f>
        <v>41354</v>
      </c>
      <c r="AT7" s="997"/>
      <c r="AU7" s="956">
        <f>AN7+14</f>
        <v>41361</v>
      </c>
      <c r="AV7" s="957"/>
      <c r="AW7" s="957"/>
      <c r="AX7" s="956">
        <f>AS7+7</f>
        <v>41361</v>
      </c>
      <c r="AY7" s="958"/>
      <c r="AZ7" s="956">
        <f>AS7+14</f>
        <v>41368</v>
      </c>
      <c r="BA7" s="958"/>
      <c r="BB7" s="536">
        <f>AU7+14</f>
        <v>41375</v>
      </c>
      <c r="BC7" s="442"/>
    </row>
    <row r="8" spans="1:239" ht="18.75" x14ac:dyDescent="0.25">
      <c r="A8" s="400">
        <v>1</v>
      </c>
      <c r="B8" s="538" t="s">
        <v>328</v>
      </c>
      <c r="C8" s="531">
        <v>1</v>
      </c>
      <c r="D8" s="528">
        <f>SUM(O8,V8,Y8,AF8,AM8,AR8,AW8)</f>
        <v>60</v>
      </c>
      <c r="E8" s="210">
        <f>SUM(L8,S8,AC8,AJ8,H8,J8,Q8,AA8,AH8,AO8,AT8,AY8)</f>
        <v>0</v>
      </c>
      <c r="F8" s="250">
        <f>SUM(D8:E8)</f>
        <v>60</v>
      </c>
      <c r="G8" s="248"/>
      <c r="H8" s="449"/>
      <c r="I8" s="368"/>
      <c r="J8" s="448"/>
      <c r="K8" s="451" t="s">
        <v>373</v>
      </c>
      <c r="L8" s="405"/>
      <c r="M8" s="451" t="s">
        <v>373</v>
      </c>
      <c r="N8" s="406" t="s">
        <v>379</v>
      </c>
      <c r="O8" s="452">
        <v>3</v>
      </c>
      <c r="P8" s="451" t="s">
        <v>373</v>
      </c>
      <c r="Q8" s="402"/>
      <c r="R8" s="451" t="s">
        <v>373</v>
      </c>
      <c r="S8" s="250"/>
      <c r="T8" s="451" t="s">
        <v>372</v>
      </c>
      <c r="U8" s="531">
        <v>1</v>
      </c>
      <c r="V8" s="516">
        <f t="shared" ref="V8:V18" si="0">IF(U8=0,"",VLOOKUP(U8,Підс2,2,FALSE))</f>
        <v>8</v>
      </c>
      <c r="W8" s="451" t="s">
        <v>373</v>
      </c>
      <c r="X8" s="531">
        <v>1</v>
      </c>
      <c r="Y8" s="407">
        <v>3</v>
      </c>
      <c r="Z8" s="269" t="s">
        <v>372</v>
      </c>
      <c r="AA8" s="270"/>
      <c r="AB8" s="269" t="s">
        <v>372</v>
      </c>
      <c r="AC8" s="249"/>
      <c r="AD8" s="269" t="s">
        <v>372</v>
      </c>
      <c r="AE8" s="531">
        <v>1</v>
      </c>
      <c r="AF8" s="516">
        <f t="shared" ref="AF8:AF18" si="1">IF(AE8=0,"",VLOOKUP(AE8,Підс2,3,FALSE))</f>
        <v>10</v>
      </c>
      <c r="AG8" s="269" t="s">
        <v>372</v>
      </c>
      <c r="AH8" s="270"/>
      <c r="AI8" s="269"/>
      <c r="AJ8" s="249"/>
      <c r="AK8" s="269"/>
      <c r="AL8" s="531">
        <v>1</v>
      </c>
      <c r="AM8" s="404">
        <v>10</v>
      </c>
      <c r="AN8" s="269" t="s">
        <v>372</v>
      </c>
      <c r="AO8" s="249"/>
      <c r="AP8" s="269"/>
      <c r="AQ8" s="531">
        <v>1</v>
      </c>
      <c r="AR8" s="404">
        <v>11</v>
      </c>
      <c r="AS8" s="141"/>
      <c r="AT8" s="249"/>
      <c r="AU8" s="353"/>
      <c r="AV8" s="531">
        <v>1</v>
      </c>
      <c r="AW8" s="404">
        <v>15</v>
      </c>
      <c r="AX8" s="141"/>
      <c r="AY8" s="270"/>
      <c r="AZ8" s="269"/>
      <c r="BA8" s="270"/>
      <c r="BB8" s="269"/>
      <c r="BC8" s="270"/>
      <c r="BD8" s="58"/>
    </row>
    <row r="9" spans="1:239" s="58" customFormat="1" ht="18.75" x14ac:dyDescent="0.25">
      <c r="A9" s="396">
        <v>2</v>
      </c>
      <c r="B9" s="539" t="s">
        <v>329</v>
      </c>
      <c r="C9" s="531">
        <v>2</v>
      </c>
      <c r="D9" s="529">
        <f t="shared" ref="D9:D22" si="2">SUM(O9,V9,Y9,AF9,AM9,AR9,AW9)</f>
        <v>30</v>
      </c>
      <c r="E9" s="118">
        <f t="shared" ref="E9:E22" si="3">SUM(L9,S9,AC9,AJ9,H9,J9,Q9,AA9,AH9,AO9,AT9,AY9)</f>
        <v>0</v>
      </c>
      <c r="F9" s="218">
        <f t="shared" ref="F9:F22" si="4">SUM(D9:E9)</f>
        <v>30</v>
      </c>
      <c r="G9" s="66"/>
      <c r="H9" s="53"/>
      <c r="I9" s="117"/>
      <c r="J9" s="57"/>
      <c r="K9" s="292" t="s">
        <v>372</v>
      </c>
      <c r="L9" s="290"/>
      <c r="M9" s="292" t="s">
        <v>372</v>
      </c>
      <c r="N9" s="137">
        <v>1</v>
      </c>
      <c r="O9" s="91">
        <v>3</v>
      </c>
      <c r="P9" s="292" t="s">
        <v>372</v>
      </c>
      <c r="Q9" s="57"/>
      <c r="R9" s="292" t="s">
        <v>372</v>
      </c>
      <c r="S9" s="218"/>
      <c r="T9" s="292" t="s">
        <v>372</v>
      </c>
      <c r="U9" s="531">
        <v>2</v>
      </c>
      <c r="V9" s="516">
        <f t="shared" si="0"/>
        <v>8</v>
      </c>
      <c r="W9" s="292" t="s">
        <v>372</v>
      </c>
      <c r="X9" s="531">
        <v>2</v>
      </c>
      <c r="Y9" s="385">
        <v>3</v>
      </c>
      <c r="Z9" s="55" t="s">
        <v>372</v>
      </c>
      <c r="AA9" s="53"/>
      <c r="AB9" s="55" t="s">
        <v>372</v>
      </c>
      <c r="AC9" s="57"/>
      <c r="AD9" s="55" t="s">
        <v>372</v>
      </c>
      <c r="AE9" s="531">
        <v>2</v>
      </c>
      <c r="AF9" s="516" t="str">
        <f t="shared" si="1"/>
        <v xml:space="preserve"> </v>
      </c>
      <c r="AG9" s="55" t="s">
        <v>372</v>
      </c>
      <c r="AH9" s="53"/>
      <c r="AI9" s="55"/>
      <c r="AJ9" s="57"/>
      <c r="AK9" s="55"/>
      <c r="AL9" s="531">
        <v>2</v>
      </c>
      <c r="AM9" s="384">
        <v>10</v>
      </c>
      <c r="AN9" s="55" t="s">
        <v>372</v>
      </c>
      <c r="AO9" s="57"/>
      <c r="AP9" s="55"/>
      <c r="AQ9" s="531">
        <v>2</v>
      </c>
      <c r="AR9" s="384">
        <f>6</f>
        <v>6</v>
      </c>
      <c r="AS9" s="56"/>
      <c r="AT9" s="57"/>
      <c r="AU9" s="60"/>
      <c r="AV9" s="531">
        <v>2</v>
      </c>
      <c r="AW9" s="384"/>
      <c r="AX9" s="56"/>
      <c r="AY9" s="53"/>
      <c r="AZ9" s="55"/>
      <c r="BA9" s="53"/>
      <c r="BB9" s="55"/>
      <c r="BC9" s="53"/>
    </row>
    <row r="10" spans="1:239" ht="18.75" x14ac:dyDescent="0.25">
      <c r="A10" s="222">
        <v>3</v>
      </c>
      <c r="B10" s="539" t="s">
        <v>330</v>
      </c>
      <c r="C10" s="532">
        <v>3</v>
      </c>
      <c r="D10" s="529">
        <f t="shared" si="2"/>
        <v>43</v>
      </c>
      <c r="E10" s="118">
        <f t="shared" si="3"/>
        <v>0</v>
      </c>
      <c r="F10" s="218">
        <f t="shared" si="4"/>
        <v>43</v>
      </c>
      <c r="G10" s="66"/>
      <c r="H10" s="53"/>
      <c r="I10" s="117"/>
      <c r="J10" s="57"/>
      <c r="K10" s="292" t="s">
        <v>372</v>
      </c>
      <c r="L10" s="290"/>
      <c r="M10" s="292" t="s">
        <v>372</v>
      </c>
      <c r="N10" s="138">
        <v>2</v>
      </c>
      <c r="O10" s="91">
        <v>2</v>
      </c>
      <c r="P10" s="292" t="s">
        <v>372</v>
      </c>
      <c r="Q10" s="57"/>
      <c r="R10" s="292" t="s">
        <v>372</v>
      </c>
      <c r="S10" s="218"/>
      <c r="T10" s="292" t="s">
        <v>372</v>
      </c>
      <c r="U10" s="532">
        <v>3</v>
      </c>
      <c r="V10" s="516">
        <f t="shared" si="0"/>
        <v>8</v>
      </c>
      <c r="W10" s="292" t="s">
        <v>372</v>
      </c>
      <c r="X10" s="532">
        <v>3</v>
      </c>
      <c r="Y10" s="385"/>
      <c r="Z10" s="55" t="s">
        <v>372</v>
      </c>
      <c r="AA10" s="53"/>
      <c r="AB10" s="55" t="s">
        <v>372</v>
      </c>
      <c r="AC10" s="57"/>
      <c r="AD10" s="55" t="s">
        <v>372</v>
      </c>
      <c r="AE10" s="532">
        <v>3</v>
      </c>
      <c r="AF10" s="516">
        <f t="shared" si="1"/>
        <v>5</v>
      </c>
      <c r="AG10" s="55" t="s">
        <v>372</v>
      </c>
      <c r="AH10" s="53"/>
      <c r="AI10" s="55"/>
      <c r="AJ10" s="57"/>
      <c r="AK10" s="55"/>
      <c r="AL10" s="532">
        <v>3</v>
      </c>
      <c r="AM10" s="384">
        <v>9</v>
      </c>
      <c r="AN10" s="55" t="s">
        <v>372</v>
      </c>
      <c r="AO10" s="57"/>
      <c r="AP10" s="55"/>
      <c r="AQ10" s="532">
        <v>3</v>
      </c>
      <c r="AR10" s="384">
        <v>11</v>
      </c>
      <c r="AS10" s="56"/>
      <c r="AT10" s="57"/>
      <c r="AU10" s="60"/>
      <c r="AV10" s="532">
        <v>3</v>
      </c>
      <c r="AW10" s="384">
        <v>8</v>
      </c>
      <c r="AX10" s="56"/>
      <c r="AY10" s="53"/>
      <c r="AZ10" s="55"/>
      <c r="BA10" s="53"/>
      <c r="BB10" s="55"/>
      <c r="BC10" s="53"/>
      <c r="BD10" s="58" t="s">
        <v>401</v>
      </c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</row>
    <row r="11" spans="1:239" s="643" customFormat="1" ht="24" customHeight="1" x14ac:dyDescent="0.25">
      <c r="A11" s="624">
        <v>4</v>
      </c>
      <c r="B11" s="623" t="s">
        <v>331</v>
      </c>
      <c r="C11" s="625">
        <v>4</v>
      </c>
      <c r="D11" s="626">
        <f>SUM(O11,V11,Y11,AF11,AM11,AR11,AW11)</f>
        <v>0</v>
      </c>
      <c r="E11" s="627">
        <f>SUM(L11,S11,AC11,AJ11,H11,J11,Q11,AA11,AH11,AO11,AT11,AY11)</f>
        <v>0</v>
      </c>
      <c r="F11" s="628">
        <f>SUM(D11:E11)</f>
        <v>0</v>
      </c>
      <c r="G11" s="629"/>
      <c r="H11" s="630"/>
      <c r="I11" s="631"/>
      <c r="J11" s="632"/>
      <c r="K11" s="633" t="s">
        <v>373</v>
      </c>
      <c r="L11" s="634"/>
      <c r="M11" s="633" t="s">
        <v>373</v>
      </c>
      <c r="N11" s="635"/>
      <c r="O11" s="636"/>
      <c r="P11" s="633" t="s">
        <v>373</v>
      </c>
      <c r="Q11" s="632"/>
      <c r="R11" s="633" t="s">
        <v>373</v>
      </c>
      <c r="S11" s="628"/>
      <c r="T11" s="633" t="s">
        <v>373</v>
      </c>
      <c r="U11" s="625">
        <v>4</v>
      </c>
      <c r="V11" s="637" t="str">
        <f t="shared" si="0"/>
        <v xml:space="preserve"> </v>
      </c>
      <c r="W11" s="633" t="s">
        <v>373</v>
      </c>
      <c r="X11" s="625">
        <v>4</v>
      </c>
      <c r="Y11" s="638"/>
      <c r="Z11" s="639"/>
      <c r="AA11" s="630"/>
      <c r="AB11" s="639"/>
      <c r="AC11" s="632"/>
      <c r="AD11" s="639"/>
      <c r="AE11" s="625">
        <v>4</v>
      </c>
      <c r="AF11" s="637" t="str">
        <f t="shared" si="1"/>
        <v xml:space="preserve"> </v>
      </c>
      <c r="AG11" s="639"/>
      <c r="AH11" s="630"/>
      <c r="AI11" s="639"/>
      <c r="AJ11" s="632"/>
      <c r="AK11" s="639"/>
      <c r="AL11" s="625">
        <v>4</v>
      </c>
      <c r="AM11" s="640"/>
      <c r="AN11" s="639"/>
      <c r="AO11" s="632"/>
      <c r="AP11" s="639"/>
      <c r="AQ11" s="625">
        <v>4</v>
      </c>
      <c r="AR11" s="640"/>
      <c r="AS11" s="641"/>
      <c r="AT11" s="632"/>
      <c r="AU11" s="642"/>
      <c r="AV11" s="625">
        <v>4</v>
      </c>
      <c r="AW11" s="640"/>
      <c r="AX11" s="641"/>
      <c r="AY11" s="630"/>
      <c r="AZ11" s="639"/>
      <c r="BA11" s="630"/>
      <c r="BB11" s="639"/>
      <c r="BC11" s="630"/>
    </row>
    <row r="12" spans="1:239" s="643" customFormat="1" ht="18.75" x14ac:dyDescent="0.25">
      <c r="A12" s="644">
        <v>5</v>
      </c>
      <c r="B12" s="623" t="s">
        <v>332</v>
      </c>
      <c r="C12" s="625">
        <v>5</v>
      </c>
      <c r="D12" s="626">
        <f t="shared" si="2"/>
        <v>0</v>
      </c>
      <c r="E12" s="627">
        <f t="shared" si="3"/>
        <v>0</v>
      </c>
      <c r="F12" s="628">
        <f t="shared" si="4"/>
        <v>0</v>
      </c>
      <c r="G12" s="629"/>
      <c r="H12" s="630"/>
      <c r="I12" s="631"/>
      <c r="J12" s="632"/>
      <c r="K12" s="633" t="s">
        <v>373</v>
      </c>
      <c r="L12" s="634"/>
      <c r="M12" s="633" t="s">
        <v>373</v>
      </c>
      <c r="N12" s="645"/>
      <c r="O12" s="636"/>
      <c r="P12" s="633" t="s">
        <v>373</v>
      </c>
      <c r="Q12" s="632"/>
      <c r="R12" s="633" t="s">
        <v>373</v>
      </c>
      <c r="S12" s="628"/>
      <c r="T12" s="633" t="s">
        <v>373</v>
      </c>
      <c r="U12" s="625">
        <v>5</v>
      </c>
      <c r="V12" s="637" t="str">
        <f t="shared" si="0"/>
        <v xml:space="preserve"> </v>
      </c>
      <c r="W12" s="633" t="s">
        <v>373</v>
      </c>
      <c r="X12" s="625">
        <v>5</v>
      </c>
      <c r="Y12" s="638"/>
      <c r="Z12" s="639"/>
      <c r="AA12" s="630"/>
      <c r="AB12" s="639"/>
      <c r="AC12" s="632"/>
      <c r="AD12" s="639"/>
      <c r="AE12" s="625">
        <v>5</v>
      </c>
      <c r="AF12" s="637" t="str">
        <f t="shared" si="1"/>
        <v xml:space="preserve"> </v>
      </c>
      <c r="AG12" s="639"/>
      <c r="AH12" s="646"/>
      <c r="AI12" s="647"/>
      <c r="AJ12" s="648"/>
      <c r="AK12" s="647"/>
      <c r="AL12" s="625">
        <v>5</v>
      </c>
      <c r="AM12" s="640"/>
      <c r="AN12" s="647"/>
      <c r="AO12" s="632"/>
      <c r="AP12" s="639"/>
      <c r="AQ12" s="625">
        <v>5</v>
      </c>
      <c r="AR12" s="640"/>
      <c r="AS12" s="641"/>
      <c r="AT12" s="632"/>
      <c r="AU12" s="639"/>
      <c r="AV12" s="625">
        <v>5</v>
      </c>
      <c r="AW12" s="640"/>
      <c r="AX12" s="641"/>
      <c r="AY12" s="630"/>
      <c r="AZ12" s="639"/>
      <c r="BA12" s="630"/>
      <c r="BB12" s="639"/>
      <c r="BC12" s="630"/>
    </row>
    <row r="13" spans="1:239" ht="18.75" x14ac:dyDescent="0.25">
      <c r="A13" s="396">
        <v>6</v>
      </c>
      <c r="B13" s="539" t="s">
        <v>333</v>
      </c>
      <c r="C13" s="532">
        <v>6</v>
      </c>
      <c r="D13" s="529">
        <f t="shared" si="2"/>
        <v>58</v>
      </c>
      <c r="E13" s="118">
        <f t="shared" si="3"/>
        <v>0</v>
      </c>
      <c r="F13" s="218">
        <f t="shared" si="4"/>
        <v>58</v>
      </c>
      <c r="G13" s="66"/>
      <c r="H13" s="53"/>
      <c r="I13" s="117"/>
      <c r="J13" s="57"/>
      <c r="K13" s="292" t="s">
        <v>372</v>
      </c>
      <c r="L13" s="290"/>
      <c r="M13" s="292" t="s">
        <v>372</v>
      </c>
      <c r="N13" s="137">
        <v>3</v>
      </c>
      <c r="O13" s="91">
        <v>2</v>
      </c>
      <c r="P13" s="292" t="s">
        <v>372</v>
      </c>
      <c r="Q13" s="57"/>
      <c r="R13" s="292" t="s">
        <v>372</v>
      </c>
      <c r="S13" s="218"/>
      <c r="T13" s="292" t="s">
        <v>372</v>
      </c>
      <c r="U13" s="532">
        <v>6</v>
      </c>
      <c r="V13" s="516">
        <f t="shared" si="0"/>
        <v>8</v>
      </c>
      <c r="W13" s="292" t="s">
        <v>372</v>
      </c>
      <c r="X13" s="532">
        <v>6</v>
      </c>
      <c r="Y13" s="385">
        <v>3</v>
      </c>
      <c r="Z13" s="55" t="s">
        <v>372</v>
      </c>
      <c r="AA13" s="53"/>
      <c r="AB13" s="55" t="s">
        <v>372</v>
      </c>
      <c r="AC13" s="57"/>
      <c r="AD13" s="55" t="s">
        <v>372</v>
      </c>
      <c r="AE13" s="532">
        <v>6</v>
      </c>
      <c r="AF13" s="516">
        <f t="shared" si="1"/>
        <v>9</v>
      </c>
      <c r="AG13" s="55" t="s">
        <v>372</v>
      </c>
      <c r="AH13" s="53"/>
      <c r="AI13" s="55"/>
      <c r="AJ13" s="57"/>
      <c r="AK13" s="55"/>
      <c r="AL13" s="532">
        <v>6</v>
      </c>
      <c r="AM13" s="384">
        <v>10</v>
      </c>
      <c r="AN13" s="55" t="s">
        <v>372</v>
      </c>
      <c r="AO13" s="57"/>
      <c r="AP13" s="55"/>
      <c r="AQ13" s="532">
        <v>6</v>
      </c>
      <c r="AR13" s="384">
        <v>11</v>
      </c>
      <c r="AS13" s="56"/>
      <c r="AT13" s="57"/>
      <c r="AU13" s="55"/>
      <c r="AV13" s="532">
        <v>6</v>
      </c>
      <c r="AW13" s="384">
        <v>15</v>
      </c>
      <c r="AX13" s="56"/>
      <c r="AY13" s="53"/>
      <c r="AZ13" s="55"/>
      <c r="BA13" s="53"/>
      <c r="BB13" s="55"/>
      <c r="BC13" s="53"/>
      <c r="BD13" s="58"/>
    </row>
    <row r="14" spans="1:239" ht="18.75" x14ac:dyDescent="0.25">
      <c r="A14" s="222">
        <v>7</v>
      </c>
      <c r="B14" s="539" t="s">
        <v>334</v>
      </c>
      <c r="C14" s="532">
        <v>7</v>
      </c>
      <c r="D14" s="529">
        <f t="shared" si="2"/>
        <v>39</v>
      </c>
      <c r="E14" s="118">
        <f t="shared" si="3"/>
        <v>0</v>
      </c>
      <c r="F14" s="218">
        <f t="shared" si="4"/>
        <v>39</v>
      </c>
      <c r="G14" s="66"/>
      <c r="H14" s="53"/>
      <c r="I14" s="117"/>
      <c r="J14" s="57"/>
      <c r="K14" s="292" t="s">
        <v>372</v>
      </c>
      <c r="L14" s="290"/>
      <c r="M14" s="292" t="s">
        <v>372</v>
      </c>
      <c r="N14" s="138" t="s">
        <v>380</v>
      </c>
      <c r="O14" s="91">
        <v>2</v>
      </c>
      <c r="P14" s="292" t="s">
        <v>372</v>
      </c>
      <c r="Q14" s="57"/>
      <c r="R14" s="292" t="s">
        <v>372</v>
      </c>
      <c r="S14" s="218"/>
      <c r="T14" s="292" t="s">
        <v>373</v>
      </c>
      <c r="U14" s="532">
        <v>7</v>
      </c>
      <c r="V14" s="516">
        <v>8</v>
      </c>
      <c r="W14" s="292" t="s">
        <v>372</v>
      </c>
      <c r="X14" s="532">
        <v>7</v>
      </c>
      <c r="Y14" s="385">
        <v>1</v>
      </c>
      <c r="Z14" s="55" t="s">
        <v>372</v>
      </c>
      <c r="AA14" s="53"/>
      <c r="AB14" s="55" t="s">
        <v>372</v>
      </c>
      <c r="AC14" s="57"/>
      <c r="AD14" s="55" t="s">
        <v>372</v>
      </c>
      <c r="AE14" s="532">
        <v>7</v>
      </c>
      <c r="AF14" s="516">
        <f t="shared" si="1"/>
        <v>4</v>
      </c>
      <c r="AG14" s="55" t="s">
        <v>372</v>
      </c>
      <c r="AH14" s="53"/>
      <c r="AI14" s="55"/>
      <c r="AJ14" s="57"/>
      <c r="AK14" s="55"/>
      <c r="AL14" s="532">
        <v>7</v>
      </c>
      <c r="AM14" s="384">
        <v>7</v>
      </c>
      <c r="AN14" s="55" t="s">
        <v>373</v>
      </c>
      <c r="AO14" s="57"/>
      <c r="AP14" s="55"/>
      <c r="AQ14" s="532">
        <v>7</v>
      </c>
      <c r="AR14" s="384">
        <v>8</v>
      </c>
      <c r="AS14" s="56"/>
      <c r="AT14" s="57"/>
      <c r="AU14" s="55"/>
      <c r="AV14" s="532">
        <v>7</v>
      </c>
      <c r="AW14" s="384">
        <v>9</v>
      </c>
      <c r="AX14" s="56"/>
      <c r="AY14" s="53"/>
      <c r="AZ14" s="55"/>
      <c r="BA14" s="53"/>
      <c r="BB14" s="55"/>
      <c r="BC14" s="53"/>
      <c r="BD14" s="58"/>
    </row>
    <row r="15" spans="1:239" ht="18.75" x14ac:dyDescent="0.25">
      <c r="A15" s="396">
        <v>8</v>
      </c>
      <c r="B15" s="539" t="s">
        <v>335</v>
      </c>
      <c r="C15" s="532">
        <v>8</v>
      </c>
      <c r="D15" s="529">
        <f t="shared" si="2"/>
        <v>38.5</v>
      </c>
      <c r="E15" s="118">
        <f t="shared" si="3"/>
        <v>0</v>
      </c>
      <c r="F15" s="218">
        <f t="shared" si="4"/>
        <v>38.5</v>
      </c>
      <c r="G15" s="66"/>
      <c r="H15" s="53"/>
      <c r="I15" s="117"/>
      <c r="J15" s="57"/>
      <c r="K15" s="292" t="s">
        <v>372</v>
      </c>
      <c r="L15" s="290"/>
      <c r="M15" s="292" t="s">
        <v>372</v>
      </c>
      <c r="N15" s="137">
        <v>5</v>
      </c>
      <c r="O15" s="91">
        <v>2</v>
      </c>
      <c r="P15" s="292" t="s">
        <v>372</v>
      </c>
      <c r="Q15" s="57"/>
      <c r="R15" s="292" t="s">
        <v>372</v>
      </c>
      <c r="S15" s="218"/>
      <c r="T15" s="292" t="s">
        <v>373</v>
      </c>
      <c r="U15" s="532">
        <v>8</v>
      </c>
      <c r="V15" s="516">
        <f t="shared" si="0"/>
        <v>7.5</v>
      </c>
      <c r="W15" s="292" t="s">
        <v>372</v>
      </c>
      <c r="X15" s="532">
        <v>8</v>
      </c>
      <c r="Y15" s="385">
        <v>3</v>
      </c>
      <c r="Z15" s="55" t="s">
        <v>372</v>
      </c>
      <c r="AA15" s="53"/>
      <c r="AB15" s="55" t="s">
        <v>372</v>
      </c>
      <c r="AC15" s="57"/>
      <c r="AD15" s="55" t="s">
        <v>372</v>
      </c>
      <c r="AE15" s="532">
        <v>8</v>
      </c>
      <c r="AF15" s="516">
        <f t="shared" si="1"/>
        <v>7</v>
      </c>
      <c r="AG15" s="55" t="s">
        <v>372</v>
      </c>
      <c r="AH15" s="53"/>
      <c r="AI15" s="55"/>
      <c r="AJ15" s="57"/>
      <c r="AK15" s="55"/>
      <c r="AL15" s="532">
        <v>8</v>
      </c>
      <c r="AM15" s="384">
        <f>1+2+1.5+2+0.5+2</f>
        <v>9</v>
      </c>
      <c r="AN15" s="55" t="s">
        <v>372</v>
      </c>
      <c r="AO15" s="57"/>
      <c r="AP15" s="55"/>
      <c r="AQ15" s="532">
        <v>8</v>
      </c>
      <c r="AR15" s="384">
        <f>2+2+2+4</f>
        <v>10</v>
      </c>
      <c r="AS15" s="56"/>
      <c r="AT15" s="57"/>
      <c r="AU15" s="55"/>
      <c r="AV15" s="532">
        <v>8</v>
      </c>
      <c r="AW15" s="384"/>
      <c r="AX15" s="56"/>
      <c r="AY15" s="53"/>
      <c r="AZ15" s="55"/>
      <c r="BA15" s="53"/>
      <c r="BB15" s="55"/>
      <c r="BC15" s="53"/>
      <c r="BD15" s="58"/>
    </row>
    <row r="16" spans="1:239" ht="18" customHeight="1" x14ac:dyDescent="0.25">
      <c r="A16" s="222">
        <v>9</v>
      </c>
      <c r="B16" s="539" t="s">
        <v>336</v>
      </c>
      <c r="C16" s="532">
        <v>9</v>
      </c>
      <c r="D16" s="529">
        <f t="shared" si="2"/>
        <v>50.5</v>
      </c>
      <c r="E16" s="118">
        <f t="shared" si="3"/>
        <v>0</v>
      </c>
      <c r="F16" s="218">
        <f t="shared" si="4"/>
        <v>50.5</v>
      </c>
      <c r="G16" s="66"/>
      <c r="H16" s="53"/>
      <c r="I16" s="117"/>
      <c r="J16" s="57"/>
      <c r="K16" s="292" t="s">
        <v>372</v>
      </c>
      <c r="L16" s="290"/>
      <c r="M16" s="292" t="s">
        <v>372</v>
      </c>
      <c r="N16" s="138">
        <v>6</v>
      </c>
      <c r="O16" s="91">
        <v>2</v>
      </c>
      <c r="P16" s="292" t="s">
        <v>372</v>
      </c>
      <c r="Q16" s="57"/>
      <c r="R16" s="292" t="s">
        <v>372</v>
      </c>
      <c r="S16" s="218"/>
      <c r="T16" s="292" t="s">
        <v>372</v>
      </c>
      <c r="U16" s="532">
        <v>9</v>
      </c>
      <c r="V16" s="516">
        <f t="shared" si="0"/>
        <v>5</v>
      </c>
      <c r="W16" s="292" t="s">
        <v>372</v>
      </c>
      <c r="X16" s="532">
        <v>9</v>
      </c>
      <c r="Y16" s="385">
        <v>3</v>
      </c>
      <c r="Z16" s="55" t="s">
        <v>372</v>
      </c>
      <c r="AA16" s="53"/>
      <c r="AB16" s="55" t="s">
        <v>372</v>
      </c>
      <c r="AC16" s="57"/>
      <c r="AD16" s="55" t="s">
        <v>372</v>
      </c>
      <c r="AE16" s="532">
        <v>9</v>
      </c>
      <c r="AF16" s="516">
        <f t="shared" si="1"/>
        <v>8</v>
      </c>
      <c r="AG16" s="55" t="s">
        <v>372</v>
      </c>
      <c r="AH16" s="53"/>
      <c r="AI16" s="55"/>
      <c r="AJ16" s="57"/>
      <c r="AK16" s="55"/>
      <c r="AL16" s="532">
        <v>9</v>
      </c>
      <c r="AM16" s="384">
        <f>1+1.5+0+2+1+2</f>
        <v>7.5</v>
      </c>
      <c r="AN16" s="55" t="s">
        <v>372</v>
      </c>
      <c r="AO16" s="57"/>
      <c r="AP16" s="55"/>
      <c r="AQ16" s="532">
        <v>9</v>
      </c>
      <c r="AR16" s="384">
        <v>11</v>
      </c>
      <c r="AS16" s="56"/>
      <c r="AT16" s="57"/>
      <c r="AU16" s="55"/>
      <c r="AV16" s="532">
        <v>9</v>
      </c>
      <c r="AW16" s="384">
        <f>8+6</f>
        <v>14</v>
      </c>
      <c r="AX16" s="56"/>
      <c r="AY16" s="53"/>
      <c r="AZ16" s="55"/>
      <c r="BA16" s="53"/>
      <c r="BB16" s="55"/>
      <c r="BC16" s="53"/>
      <c r="BD16" s="58"/>
    </row>
    <row r="17" spans="1:56" s="58" customFormat="1" ht="18.75" x14ac:dyDescent="0.25">
      <c r="A17" s="396">
        <v>10</v>
      </c>
      <c r="B17" s="539" t="s">
        <v>337</v>
      </c>
      <c r="C17" s="532">
        <v>10</v>
      </c>
      <c r="D17" s="529">
        <f t="shared" si="2"/>
        <v>59</v>
      </c>
      <c r="E17" s="118">
        <f t="shared" si="3"/>
        <v>0</v>
      </c>
      <c r="F17" s="218">
        <f t="shared" si="4"/>
        <v>59</v>
      </c>
      <c r="G17" s="66"/>
      <c r="H17" s="53"/>
      <c r="I17" s="117"/>
      <c r="J17" s="57"/>
      <c r="K17" s="292" t="s">
        <v>372</v>
      </c>
      <c r="L17" s="290"/>
      <c r="M17" s="292" t="s">
        <v>372</v>
      </c>
      <c r="N17" s="137">
        <v>7</v>
      </c>
      <c r="O17" s="91">
        <v>2</v>
      </c>
      <c r="P17" s="292" t="s">
        <v>372</v>
      </c>
      <c r="Q17" s="57"/>
      <c r="R17" s="292" t="s">
        <v>372</v>
      </c>
      <c r="S17" s="218"/>
      <c r="T17" s="292" t="s">
        <v>372</v>
      </c>
      <c r="U17" s="532">
        <v>10</v>
      </c>
      <c r="V17" s="516">
        <f t="shared" si="0"/>
        <v>8</v>
      </c>
      <c r="W17" s="292" t="s">
        <v>372</v>
      </c>
      <c r="X17" s="532">
        <v>10</v>
      </c>
      <c r="Y17" s="385">
        <v>3</v>
      </c>
      <c r="Z17" s="55" t="s">
        <v>372</v>
      </c>
      <c r="AA17" s="53"/>
      <c r="AB17" s="55" t="s">
        <v>372</v>
      </c>
      <c r="AC17" s="57"/>
      <c r="AD17" s="55" t="s">
        <v>372</v>
      </c>
      <c r="AE17" s="532">
        <v>10</v>
      </c>
      <c r="AF17" s="516">
        <f t="shared" si="1"/>
        <v>10</v>
      </c>
      <c r="AG17" s="55" t="s">
        <v>372</v>
      </c>
      <c r="AH17" s="53"/>
      <c r="AI17" s="55"/>
      <c r="AJ17" s="57"/>
      <c r="AK17" s="55"/>
      <c r="AL17" s="532">
        <v>10</v>
      </c>
      <c r="AM17" s="384">
        <v>10</v>
      </c>
      <c r="AN17" s="55" t="s">
        <v>372</v>
      </c>
      <c r="AO17" s="57"/>
      <c r="AP17" s="55"/>
      <c r="AQ17" s="532">
        <v>10</v>
      </c>
      <c r="AR17" s="384">
        <v>11</v>
      </c>
      <c r="AS17" s="56"/>
      <c r="AT17" s="57"/>
      <c r="AU17" s="55"/>
      <c r="AV17" s="532">
        <v>10</v>
      </c>
      <c r="AW17" s="384">
        <f>8+7</f>
        <v>15</v>
      </c>
      <c r="AX17" s="56"/>
      <c r="AY17" s="53"/>
      <c r="AZ17" s="55"/>
      <c r="BA17" s="53"/>
      <c r="BB17" s="55"/>
      <c r="BC17" s="53"/>
    </row>
    <row r="18" spans="1:56" ht="19.5" thickBot="1" x14ac:dyDescent="0.3">
      <c r="A18" s="222">
        <v>11</v>
      </c>
      <c r="B18" s="395" t="s">
        <v>295</v>
      </c>
      <c r="C18" s="532">
        <v>11</v>
      </c>
      <c r="D18" s="529">
        <f t="shared" si="2"/>
        <v>0</v>
      </c>
      <c r="E18" s="118">
        <f t="shared" si="3"/>
        <v>0</v>
      </c>
      <c r="F18" s="218">
        <f t="shared" si="4"/>
        <v>0</v>
      </c>
      <c r="G18" s="66"/>
      <c r="H18" s="53"/>
      <c r="I18" s="117"/>
      <c r="J18" s="57"/>
      <c r="K18" s="292" t="s">
        <v>372</v>
      </c>
      <c r="L18" s="290"/>
      <c r="M18" s="292" t="s">
        <v>372</v>
      </c>
      <c r="N18" s="138" t="s">
        <v>381</v>
      </c>
      <c r="O18" s="91"/>
      <c r="P18" s="292" t="s">
        <v>372</v>
      </c>
      <c r="Q18" s="57"/>
      <c r="R18" s="292" t="s">
        <v>372</v>
      </c>
      <c r="S18" s="218"/>
      <c r="T18" s="292" t="s">
        <v>373</v>
      </c>
      <c r="U18" s="532">
        <v>11</v>
      </c>
      <c r="V18" s="516" t="str">
        <f t="shared" si="0"/>
        <v xml:space="preserve"> </v>
      </c>
      <c r="W18" s="292" t="s">
        <v>372</v>
      </c>
      <c r="X18" s="532">
        <v>11</v>
      </c>
      <c r="Y18" s="385"/>
      <c r="Z18" s="55" t="s">
        <v>372</v>
      </c>
      <c r="AA18" s="53"/>
      <c r="AB18" s="55" t="s">
        <v>372</v>
      </c>
      <c r="AC18" s="57"/>
      <c r="AD18" s="55" t="s">
        <v>372</v>
      </c>
      <c r="AE18" s="532">
        <v>11</v>
      </c>
      <c r="AF18" s="516" t="str">
        <f t="shared" si="1"/>
        <v xml:space="preserve"> </v>
      </c>
      <c r="AG18" s="55" t="s">
        <v>372</v>
      </c>
      <c r="AH18" s="53"/>
      <c r="AI18" s="55"/>
      <c r="AJ18" s="57"/>
      <c r="AK18" s="55"/>
      <c r="AL18" s="532">
        <v>11</v>
      </c>
      <c r="AM18" s="384"/>
      <c r="AN18" s="55" t="s">
        <v>373</v>
      </c>
      <c r="AO18" s="57"/>
      <c r="AP18" s="55"/>
      <c r="AQ18" s="532">
        <v>11</v>
      </c>
      <c r="AR18" s="384"/>
      <c r="AS18" s="56"/>
      <c r="AT18" s="57"/>
      <c r="AU18" s="55"/>
      <c r="AV18" s="532">
        <v>11</v>
      </c>
      <c r="AW18" s="384"/>
      <c r="AX18" s="56"/>
      <c r="AY18" s="53"/>
      <c r="AZ18" s="55"/>
      <c r="BA18" s="53"/>
      <c r="BB18" s="55"/>
      <c r="BC18" s="53"/>
      <c r="BD18" s="58"/>
    </row>
    <row r="19" spans="1:56" s="58" customFormat="1" ht="23.25" hidden="1" customHeight="1" x14ac:dyDescent="0.25">
      <c r="A19" s="396"/>
      <c r="B19" s="446"/>
      <c r="C19" s="532"/>
      <c r="D19" s="529">
        <f t="shared" si="2"/>
        <v>0</v>
      </c>
      <c r="E19" s="118">
        <f t="shared" si="3"/>
        <v>0</v>
      </c>
      <c r="F19" s="218">
        <f t="shared" si="4"/>
        <v>0</v>
      </c>
      <c r="G19" s="66"/>
      <c r="H19" s="53"/>
      <c r="I19" s="117"/>
      <c r="J19" s="57"/>
      <c r="K19" s="292"/>
      <c r="L19" s="290"/>
      <c r="M19" s="292"/>
      <c r="N19" s="137"/>
      <c r="O19" s="91"/>
      <c r="P19" s="292"/>
      <c r="Q19" s="57"/>
      <c r="R19" s="292"/>
      <c r="S19" s="218"/>
      <c r="T19" s="292"/>
      <c r="U19" s="417"/>
      <c r="V19" s="516" t="str">
        <f t="shared" ref="V19:V22" si="5">IF(U19=0,"",VLOOKUP(U19,Підс2,2,FALSE))</f>
        <v/>
      </c>
      <c r="W19" s="292"/>
      <c r="X19" s="417"/>
      <c r="Y19" s="130"/>
      <c r="Z19" s="55"/>
      <c r="AA19" s="53"/>
      <c r="AB19" s="55"/>
      <c r="AC19" s="57"/>
      <c r="AD19" s="55"/>
      <c r="AE19" s="417"/>
      <c r="AF19" s="516" t="str">
        <f t="shared" ref="AF19:AF21" si="6">IF(AE19=0,"",VLOOKUP(AE19,Підс2,3,FALSE))</f>
        <v/>
      </c>
      <c r="AG19" s="55"/>
      <c r="AH19" s="53"/>
      <c r="AI19" s="55"/>
      <c r="AJ19" s="57"/>
      <c r="AK19" s="55"/>
      <c r="AL19" s="417"/>
      <c r="AM19" s="53"/>
      <c r="AN19" s="209"/>
      <c r="AO19" s="57"/>
      <c r="AP19" s="55"/>
      <c r="AQ19" s="417"/>
      <c r="AR19" s="53"/>
      <c r="AS19" s="56"/>
      <c r="AT19" s="57"/>
      <c r="AU19" s="55"/>
      <c r="AV19" s="417"/>
      <c r="AW19" s="53"/>
      <c r="AX19" s="56"/>
      <c r="AY19" s="53"/>
      <c r="AZ19" s="55"/>
      <c r="BA19" s="53"/>
      <c r="BB19" s="55"/>
      <c r="BC19" s="53"/>
    </row>
    <row r="20" spans="1:56" ht="18" hidden="1" x14ac:dyDescent="0.25">
      <c r="A20" s="107"/>
      <c r="B20" s="343"/>
      <c r="C20" s="533"/>
      <c r="D20" s="529">
        <f t="shared" si="2"/>
        <v>0</v>
      </c>
      <c r="E20" s="118">
        <f t="shared" si="3"/>
        <v>0</v>
      </c>
      <c r="F20" s="218">
        <f t="shared" si="4"/>
        <v>0</v>
      </c>
      <c r="G20" s="66"/>
      <c r="H20" s="53"/>
      <c r="I20" s="117"/>
      <c r="J20" s="57"/>
      <c r="K20" s="292"/>
      <c r="L20" s="290"/>
      <c r="M20" s="292"/>
      <c r="N20" s="137"/>
      <c r="O20" s="91"/>
      <c r="P20" s="292"/>
      <c r="Q20" s="57"/>
      <c r="R20" s="292"/>
      <c r="S20" s="115"/>
      <c r="T20" s="292"/>
      <c r="U20" s="453"/>
      <c r="V20" s="516" t="str">
        <f t="shared" si="5"/>
        <v/>
      </c>
      <c r="W20" s="292"/>
      <c r="X20" s="251"/>
      <c r="Y20" s="267"/>
      <c r="Z20" s="55"/>
      <c r="AA20" s="53"/>
      <c r="AB20" s="55"/>
      <c r="AC20" s="57"/>
      <c r="AD20" s="55"/>
      <c r="AE20" s="251"/>
      <c r="AF20" s="521" t="str">
        <f t="shared" si="6"/>
        <v/>
      </c>
      <c r="AG20" s="55"/>
      <c r="AH20" s="53"/>
      <c r="AI20" s="55"/>
      <c r="AJ20" s="57"/>
      <c r="AK20" s="55"/>
      <c r="AL20" s="369"/>
      <c r="AM20" s="53"/>
      <c r="AN20" s="209"/>
      <c r="AO20" s="57"/>
      <c r="AP20" s="55"/>
      <c r="AQ20" s="369"/>
      <c r="AR20" s="53"/>
      <c r="AS20" s="56"/>
      <c r="AT20" s="57"/>
      <c r="AU20" s="55"/>
      <c r="AV20" s="369"/>
      <c r="AW20" s="53"/>
      <c r="AX20" s="56"/>
      <c r="AY20" s="53"/>
      <c r="AZ20" s="55"/>
      <c r="BA20" s="53"/>
      <c r="BB20" s="55"/>
      <c r="BC20" s="53"/>
      <c r="BD20" s="58"/>
    </row>
    <row r="21" spans="1:56" ht="18.75" hidden="1" thickBot="1" x14ac:dyDescent="0.3">
      <c r="A21" s="106"/>
      <c r="B21" s="237"/>
      <c r="C21" s="533"/>
      <c r="D21" s="529">
        <f t="shared" si="2"/>
        <v>0</v>
      </c>
      <c r="E21" s="118">
        <f t="shared" si="3"/>
        <v>0</v>
      </c>
      <c r="F21" s="218">
        <f t="shared" si="4"/>
        <v>0</v>
      </c>
      <c r="G21" s="66"/>
      <c r="H21" s="53"/>
      <c r="I21" s="117"/>
      <c r="J21" s="57"/>
      <c r="K21" s="292"/>
      <c r="L21" s="290"/>
      <c r="M21" s="117"/>
      <c r="N21" s="137"/>
      <c r="O21" s="91"/>
      <c r="P21" s="117"/>
      <c r="Q21" s="57"/>
      <c r="R21" s="66"/>
      <c r="S21" s="115"/>
      <c r="T21" s="56"/>
      <c r="U21" s="144"/>
      <c r="V21" s="516" t="str">
        <f t="shared" si="5"/>
        <v/>
      </c>
      <c r="W21" s="56"/>
      <c r="X21" s="251"/>
      <c r="Y21" s="267"/>
      <c r="Z21" s="55"/>
      <c r="AA21" s="53"/>
      <c r="AB21" s="55"/>
      <c r="AC21" s="57"/>
      <c r="AD21" s="55"/>
      <c r="AE21" s="251"/>
      <c r="AF21" s="521" t="str">
        <f t="shared" si="6"/>
        <v/>
      </c>
      <c r="AG21" s="209"/>
      <c r="AH21" s="53"/>
      <c r="AI21" s="56"/>
      <c r="AJ21" s="57"/>
      <c r="AK21" s="55"/>
      <c r="AL21" s="369"/>
      <c r="AM21" s="53"/>
      <c r="AN21" s="209"/>
      <c r="AO21" s="57"/>
      <c r="AP21" s="55"/>
      <c r="AQ21" s="369"/>
      <c r="AR21" s="53"/>
      <c r="AS21" s="56"/>
      <c r="AT21" s="57"/>
      <c r="AU21" s="55"/>
      <c r="AV21" s="369"/>
      <c r="AW21" s="53"/>
      <c r="AX21" s="56"/>
      <c r="AY21" s="53"/>
      <c r="AZ21" s="55"/>
      <c r="BA21" s="53"/>
      <c r="BB21" s="55"/>
      <c r="BC21" s="53"/>
      <c r="BD21" s="58"/>
    </row>
    <row r="22" spans="1:56" ht="19.5" thickBot="1" x14ac:dyDescent="0.3">
      <c r="A22" s="108"/>
      <c r="B22" s="395"/>
      <c r="C22" s="525"/>
      <c r="D22" s="530">
        <f t="shared" si="2"/>
        <v>0</v>
      </c>
      <c r="E22" s="454">
        <f t="shared" si="3"/>
        <v>0</v>
      </c>
      <c r="F22" s="345">
        <f t="shared" si="4"/>
        <v>0</v>
      </c>
      <c r="G22" s="136"/>
      <c r="H22" s="59"/>
      <c r="I22" s="140"/>
      <c r="J22" s="62"/>
      <c r="K22" s="293"/>
      <c r="L22" s="291"/>
      <c r="M22" s="140"/>
      <c r="N22" s="139"/>
      <c r="O22" s="89"/>
      <c r="P22" s="140"/>
      <c r="Q22" s="62"/>
      <c r="R22" s="136"/>
      <c r="S22" s="59"/>
      <c r="T22" s="63"/>
      <c r="U22" s="455"/>
      <c r="V22" s="516" t="str">
        <f t="shared" si="5"/>
        <v/>
      </c>
      <c r="W22" s="63"/>
      <c r="X22" s="201"/>
      <c r="Y22" s="62"/>
      <c r="Z22" s="61"/>
      <c r="AA22" s="59"/>
      <c r="AB22" s="61"/>
      <c r="AC22" s="62"/>
      <c r="AD22" s="61"/>
      <c r="AE22" s="456"/>
      <c r="AF22" s="521" t="str">
        <f>IF(AE22=0,"",VLOOKUP(AE22,Підс3,3,FALSE))</f>
        <v/>
      </c>
      <c r="AG22" s="63"/>
      <c r="AH22" s="59"/>
      <c r="AI22" s="63"/>
      <c r="AJ22" s="62"/>
      <c r="AK22" s="61"/>
      <c r="AL22" s="456"/>
      <c r="AM22" s="59"/>
      <c r="AN22" s="63"/>
      <c r="AO22" s="62"/>
      <c r="AP22" s="61"/>
      <c r="AQ22" s="456"/>
      <c r="AR22" s="59"/>
      <c r="AS22" s="63"/>
      <c r="AT22" s="62"/>
      <c r="AU22" s="61"/>
      <c r="AV22" s="456"/>
      <c r="AW22" s="59"/>
      <c r="AX22" s="63"/>
      <c r="AY22" s="59"/>
      <c r="AZ22" s="61"/>
      <c r="BA22" s="59"/>
      <c r="BB22" s="61"/>
      <c r="BC22" s="59"/>
      <c r="BD22" s="58"/>
    </row>
    <row r="23" spans="1:56" ht="18" x14ac:dyDescent="0.25">
      <c r="A23" s="131"/>
      <c r="B23" s="84"/>
      <c r="C23" s="132"/>
      <c r="D23" s="133"/>
      <c r="E23" s="133"/>
      <c r="F23" s="134"/>
      <c r="G23" s="97"/>
      <c r="H23" s="97"/>
      <c r="I23" s="97"/>
      <c r="J23" s="97"/>
      <c r="K23" s="97"/>
      <c r="L23" s="135"/>
      <c r="M23" s="20"/>
      <c r="N23" s="97"/>
      <c r="O23" s="97">
        <f>COUNT(O8:O22)</f>
        <v>8</v>
      </c>
      <c r="P23" s="97"/>
      <c r="Q23" s="124"/>
      <c r="R23" s="20">
        <f>COUNTIF(S8:S20,"&gt;0")</f>
        <v>0</v>
      </c>
      <c r="S23" s="97"/>
      <c r="T23" s="124"/>
      <c r="U23" s="20"/>
      <c r="V23" s="20">
        <f>COUNT(V8:V22)</f>
        <v>8</v>
      </c>
      <c r="W23" s="322"/>
      <c r="X23" s="323"/>
      <c r="Y23" s="20">
        <f>COUNT(Y8:Y22)</f>
        <v>7</v>
      </c>
      <c r="Z23" s="97"/>
      <c r="AA23" s="124"/>
      <c r="AB23" s="97"/>
      <c r="AC23" s="97"/>
      <c r="AD23" s="97"/>
      <c r="AE23" s="97"/>
      <c r="AF23" s="20">
        <f>COUNT(AF8:AF22)</f>
        <v>7</v>
      </c>
      <c r="AG23" s="97"/>
      <c r="AH23" s="97"/>
      <c r="AI23" s="97" t="s">
        <v>382</v>
      </c>
      <c r="AJ23" s="97"/>
      <c r="AK23" s="124" t="s">
        <v>382</v>
      </c>
      <c r="AL23" s="97"/>
      <c r="AM23" s="20">
        <f>COUNT(AM8:AM22)</f>
        <v>8</v>
      </c>
      <c r="AN23" s="47"/>
      <c r="AO23" s="46"/>
      <c r="AP23" s="25"/>
      <c r="AR23" s="20">
        <f>COUNT(AR8:AR22)</f>
        <v>8</v>
      </c>
      <c r="AW23" s="20">
        <f>COUNT(AW8:AW22)</f>
        <v>6</v>
      </c>
    </row>
    <row r="24" spans="1:56" ht="18" x14ac:dyDescent="0.25">
      <c r="A24" s="131"/>
      <c r="B24" s="84"/>
      <c r="C24" s="132"/>
      <c r="D24" s="133"/>
      <c r="E24" s="133"/>
      <c r="F24" s="134"/>
      <c r="G24" s="97"/>
      <c r="H24" s="97"/>
      <c r="I24" s="97"/>
      <c r="J24" s="97"/>
      <c r="K24" s="97"/>
      <c r="L24" s="135"/>
      <c r="M24" s="20"/>
      <c r="N24" s="97"/>
      <c r="O24" s="97"/>
      <c r="P24" s="97"/>
      <c r="Q24" s="124"/>
      <c r="R24" s="97"/>
      <c r="S24" s="97"/>
      <c r="T24" s="124"/>
      <c r="U24" s="97"/>
      <c r="V24" s="97"/>
      <c r="W24" s="124"/>
      <c r="X24" s="97"/>
      <c r="Y24" s="97"/>
      <c r="Z24" s="97"/>
      <c r="AA24" s="97"/>
      <c r="AB24" s="124"/>
      <c r="AC24" s="97"/>
      <c r="AD24" s="97"/>
      <c r="AE24" s="97"/>
      <c r="AF24" s="97"/>
      <c r="AG24" s="124"/>
      <c r="AH24" s="97"/>
      <c r="AI24" s="97"/>
      <c r="AJ24" s="97"/>
      <c r="AK24" s="97"/>
      <c r="AL24" s="124"/>
      <c r="AM24" s="97"/>
      <c r="AN24" s="46"/>
      <c r="AO24" s="47"/>
      <c r="AP24" s="46"/>
      <c r="AQ24" s="25"/>
    </row>
    <row r="25" spans="1:56" ht="18" x14ac:dyDescent="0.25">
      <c r="A25" s="131"/>
      <c r="B25" s="84"/>
      <c r="C25" s="132"/>
      <c r="D25" s="133"/>
      <c r="E25" s="133"/>
      <c r="F25" s="134"/>
      <c r="G25" s="97"/>
      <c r="H25" s="97"/>
      <c r="I25" s="97"/>
      <c r="J25" s="97"/>
      <c r="K25" s="97"/>
      <c r="L25" s="135"/>
      <c r="M25" s="20"/>
      <c r="N25" s="97"/>
      <c r="O25" s="97"/>
      <c r="P25" s="97"/>
      <c r="Q25" s="124"/>
      <c r="R25" s="97"/>
      <c r="S25" s="97"/>
      <c r="T25" s="124"/>
      <c r="U25" s="97"/>
      <c r="V25" s="97"/>
      <c r="W25" s="124"/>
      <c r="X25" s="97"/>
      <c r="Y25" s="97"/>
      <c r="Z25" s="97"/>
      <c r="AA25" s="97"/>
      <c r="AB25" s="124"/>
      <c r="AC25" s="97"/>
      <c r="AD25" s="97"/>
      <c r="AE25" s="97"/>
      <c r="AF25" s="97"/>
      <c r="AG25" s="124"/>
      <c r="AH25" s="97"/>
      <c r="AI25" s="97"/>
      <c r="AJ25" s="97"/>
      <c r="AK25" s="97"/>
      <c r="AL25" s="124"/>
      <c r="AM25" s="97"/>
      <c r="AN25" s="46"/>
      <c r="AO25" s="47"/>
      <c r="AP25" s="46"/>
      <c r="AQ25" s="25"/>
    </row>
    <row r="26" spans="1:56" ht="15" x14ac:dyDescent="0.2">
      <c r="A26" s="64"/>
      <c r="B26" s="52"/>
      <c r="C26" s="26"/>
      <c r="D26" s="26"/>
      <c r="E26" s="26"/>
      <c r="F26" s="52"/>
      <c r="G26" s="20"/>
      <c r="H26" s="20"/>
      <c r="I26" s="20"/>
      <c r="J26" s="20"/>
      <c r="K26" s="20"/>
      <c r="L26" s="7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H26" s="31"/>
      <c r="AJ26" s="31"/>
    </row>
    <row r="27" spans="1:56" ht="15.75" x14ac:dyDescent="0.25">
      <c r="A27" s="64"/>
      <c r="B27" s="52"/>
      <c r="C27" s="26"/>
      <c r="D27" s="26"/>
      <c r="E27" s="26"/>
      <c r="F27" s="26"/>
      <c r="G27" s="20"/>
      <c r="H27" s="27" t="s">
        <v>154</v>
      </c>
      <c r="I27" s="20"/>
      <c r="J27" s="20"/>
      <c r="K27" s="20"/>
      <c r="L27" s="20"/>
      <c r="M27" s="20"/>
      <c r="N27" s="24"/>
      <c r="O27" s="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6" ht="15.75" x14ac:dyDescent="0.25">
      <c r="A28" s="64"/>
      <c r="B28" s="52"/>
      <c r="C28" s="26"/>
      <c r="D28" s="26"/>
      <c r="E28" s="26"/>
      <c r="F28" s="26"/>
      <c r="G28" s="20"/>
      <c r="H28" s="20" t="s">
        <v>155</v>
      </c>
      <c r="I28" s="20"/>
      <c r="J28" s="20"/>
      <c r="K28" s="28">
        <v>60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6" ht="15.75" x14ac:dyDescent="0.25">
      <c r="A29" s="64"/>
      <c r="B29" s="52"/>
      <c r="C29" s="26"/>
      <c r="D29" s="26"/>
      <c r="E29" s="26"/>
      <c r="F29" s="26"/>
      <c r="G29" s="20"/>
      <c r="H29" s="20" t="s">
        <v>238</v>
      </c>
      <c r="I29" s="20"/>
      <c r="J29" s="20"/>
      <c r="K29" s="28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56" ht="15.75" x14ac:dyDescent="0.25">
      <c r="A30" s="64"/>
      <c r="B30" s="52"/>
      <c r="C30" s="26"/>
      <c r="D30" s="26"/>
      <c r="E30" s="26"/>
      <c r="F30" s="26"/>
      <c r="G30" s="20"/>
      <c r="H30" s="20" t="s">
        <v>156</v>
      </c>
      <c r="I30" s="20"/>
      <c r="J30" s="20"/>
      <c r="K30" s="28">
        <v>40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56" ht="15.75" x14ac:dyDescent="0.25">
      <c r="A31" s="64"/>
      <c r="B31" s="52"/>
      <c r="C31" s="26"/>
      <c r="D31" s="26"/>
      <c r="E31" s="26"/>
      <c r="F31" s="26"/>
      <c r="G31" s="20"/>
      <c r="H31" s="20" t="s">
        <v>157</v>
      </c>
      <c r="I31" s="20"/>
      <c r="J31" s="20"/>
      <c r="K31" s="28">
        <f>SUM(K28:K30)</f>
        <v>100</v>
      </c>
      <c r="L31" s="20"/>
      <c r="M31" s="20"/>
      <c r="N31" s="20"/>
      <c r="O31" s="20"/>
      <c r="P31" s="20"/>
      <c r="Q31" s="20"/>
      <c r="R31" s="20"/>
      <c r="S31" s="20" t="s">
        <v>241</v>
      </c>
      <c r="T31" s="20"/>
      <c r="U31" s="20"/>
      <c r="V31" s="20"/>
      <c r="W31" s="20"/>
      <c r="X31" s="20"/>
      <c r="Y31" s="20"/>
      <c r="Z31" s="20"/>
    </row>
    <row r="32" spans="1:56" ht="26.25" customHeight="1" x14ac:dyDescent="0.2">
      <c r="A32" s="64"/>
      <c r="B32" s="121" t="s">
        <v>237</v>
      </c>
      <c r="C32" s="100" t="s">
        <v>153</v>
      </c>
      <c r="D32" s="128">
        <v>1</v>
      </c>
      <c r="E32" s="128">
        <v>2</v>
      </c>
      <c r="F32" s="128">
        <v>3</v>
      </c>
      <c r="G32" s="128">
        <v>4</v>
      </c>
      <c r="H32" s="129">
        <v>5</v>
      </c>
      <c r="I32" s="129">
        <v>6</v>
      </c>
      <c r="J32" s="129">
        <v>7</v>
      </c>
      <c r="K32" s="129">
        <v>8</v>
      </c>
      <c r="L32" s="129">
        <v>9</v>
      </c>
      <c r="M32" s="129">
        <v>10</v>
      </c>
      <c r="N32" s="129">
        <v>11</v>
      </c>
      <c r="O32" s="129">
        <v>12</v>
      </c>
      <c r="P32" s="129">
        <v>13</v>
      </c>
      <c r="Q32" s="129">
        <v>14</v>
      </c>
      <c r="R32" s="129">
        <v>15</v>
      </c>
      <c r="S32" s="155" t="s">
        <v>239</v>
      </c>
      <c r="T32" s="155" t="s">
        <v>171</v>
      </c>
      <c r="U32" s="155" t="s">
        <v>240</v>
      </c>
      <c r="V32" s="54"/>
      <c r="W32" s="54"/>
      <c r="X32" s="54"/>
      <c r="Y32" s="54"/>
      <c r="Z32" s="67"/>
      <c r="AA32" s="54"/>
      <c r="AB32" s="54"/>
      <c r="AC32" s="54"/>
      <c r="AD32" s="54"/>
      <c r="AE32" s="54"/>
      <c r="AF32" s="54"/>
      <c r="AG32" s="67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67"/>
      <c r="AV32" s="54"/>
      <c r="AW32" s="54"/>
      <c r="AX32" s="29"/>
      <c r="AY32" s="29"/>
    </row>
    <row r="33" spans="1:51" ht="15.75" x14ac:dyDescent="0.2">
      <c r="A33" s="58"/>
      <c r="B33" s="125" t="s">
        <v>235</v>
      </c>
      <c r="C33" s="101"/>
      <c r="D33" s="98"/>
      <c r="E33" s="98"/>
      <c r="F33" s="98"/>
      <c r="G33" s="98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172">
        <v>1</v>
      </c>
      <c r="T33" s="143">
        <f>IF($D41=0," ",$D41)</f>
        <v>8</v>
      </c>
      <c r="U33" s="143">
        <f>IF($D47=0," ",$D47)</f>
        <v>10</v>
      </c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29"/>
      <c r="AY33" s="29"/>
    </row>
    <row r="34" spans="1:51" ht="18" x14ac:dyDescent="0.2">
      <c r="A34" s="58"/>
      <c r="B34" s="125" t="s">
        <v>1</v>
      </c>
      <c r="C34" s="208">
        <v>1</v>
      </c>
      <c r="D34" s="375">
        <v>1</v>
      </c>
      <c r="E34" s="375">
        <v>1</v>
      </c>
      <c r="F34" s="375">
        <v>1</v>
      </c>
      <c r="G34" s="375"/>
      <c r="H34" s="374"/>
      <c r="I34" s="374">
        <v>1</v>
      </c>
      <c r="J34" s="374"/>
      <c r="K34" s="374">
        <v>1</v>
      </c>
      <c r="L34" s="374">
        <v>1</v>
      </c>
      <c r="M34" s="374">
        <v>1</v>
      </c>
      <c r="N34" s="374"/>
      <c r="O34" s="374"/>
      <c r="P34" s="374"/>
      <c r="Q34" s="374"/>
      <c r="R34" s="374"/>
      <c r="S34" s="172">
        <v>2</v>
      </c>
      <c r="T34" s="143">
        <f>IF($E41=0," ",$E41)</f>
        <v>8</v>
      </c>
      <c r="U34" s="143" t="str">
        <f>IF($E47=0," ",$E47)</f>
        <v xml:space="preserve"> </v>
      </c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29"/>
      <c r="AY34" s="29"/>
    </row>
    <row r="35" spans="1:51" ht="18" x14ac:dyDescent="0.2">
      <c r="A35" s="58"/>
      <c r="B35" s="125" t="s">
        <v>3</v>
      </c>
      <c r="C35" s="208">
        <v>1</v>
      </c>
      <c r="D35" s="375">
        <v>1</v>
      </c>
      <c r="E35" s="375">
        <v>1</v>
      </c>
      <c r="F35" s="375">
        <v>1</v>
      </c>
      <c r="G35" s="375"/>
      <c r="H35" s="374"/>
      <c r="I35" s="374">
        <v>1</v>
      </c>
      <c r="J35" s="374"/>
      <c r="K35" s="374">
        <v>1</v>
      </c>
      <c r="L35" s="374">
        <v>0.5</v>
      </c>
      <c r="M35" s="374">
        <v>1</v>
      </c>
      <c r="N35" s="374"/>
      <c r="O35" s="374"/>
      <c r="P35" s="374"/>
      <c r="Q35" s="374"/>
      <c r="R35" s="374"/>
      <c r="S35" s="172">
        <v>3</v>
      </c>
      <c r="T35" s="143">
        <f>IF($F41=0," ",$F41)</f>
        <v>8</v>
      </c>
      <c r="U35" s="143">
        <f>IF($F47=0," ",$F47)</f>
        <v>5</v>
      </c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29"/>
      <c r="AY35" s="29"/>
    </row>
    <row r="36" spans="1:51" ht="18" x14ac:dyDescent="0.2">
      <c r="A36" s="58"/>
      <c r="B36" s="125" t="s">
        <v>5</v>
      </c>
      <c r="C36" s="208">
        <v>1</v>
      </c>
      <c r="D36" s="375">
        <v>1</v>
      </c>
      <c r="E36" s="375">
        <v>1</v>
      </c>
      <c r="F36" s="375">
        <v>1</v>
      </c>
      <c r="G36" s="375"/>
      <c r="H36" s="374"/>
      <c r="I36" s="374">
        <v>1</v>
      </c>
      <c r="J36" s="374"/>
      <c r="K36" s="374">
        <v>0.5</v>
      </c>
      <c r="L36" s="374">
        <v>1</v>
      </c>
      <c r="M36" s="374">
        <v>1</v>
      </c>
      <c r="N36" s="374"/>
      <c r="O36" s="374"/>
      <c r="P36" s="374"/>
      <c r="Q36" s="374"/>
      <c r="R36" s="374"/>
      <c r="S36" s="172">
        <v>4</v>
      </c>
      <c r="T36" s="143" t="str">
        <f>IF($G41=0," ",$G41)</f>
        <v xml:space="preserve"> </v>
      </c>
      <c r="U36" s="143" t="str">
        <f>IF($G47=0," ",$G47)</f>
        <v xml:space="preserve"> </v>
      </c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29"/>
      <c r="AY36" s="29"/>
    </row>
    <row r="37" spans="1:51" ht="18" x14ac:dyDescent="0.2">
      <c r="A37" s="58"/>
      <c r="B37" s="125" t="s">
        <v>6</v>
      </c>
      <c r="C37" s="208">
        <v>1</v>
      </c>
      <c r="D37" s="375">
        <v>1</v>
      </c>
      <c r="E37" s="375">
        <v>1</v>
      </c>
      <c r="F37" s="375">
        <v>1</v>
      </c>
      <c r="G37" s="375"/>
      <c r="H37" s="374"/>
      <c r="I37" s="374">
        <v>1</v>
      </c>
      <c r="J37" s="374"/>
      <c r="K37" s="374">
        <v>1</v>
      </c>
      <c r="L37" s="374">
        <v>1</v>
      </c>
      <c r="M37" s="374">
        <v>1</v>
      </c>
      <c r="N37" s="374"/>
      <c r="O37" s="374"/>
      <c r="P37" s="374"/>
      <c r="Q37" s="374"/>
      <c r="R37" s="374"/>
      <c r="S37" s="172">
        <v>5</v>
      </c>
      <c r="T37" s="143" t="str">
        <f>IF($H41=0," ",$H41)</f>
        <v xml:space="preserve"> </v>
      </c>
      <c r="U37" s="143" t="str">
        <f>IF($H47=0," ",$H47)</f>
        <v xml:space="preserve"> </v>
      </c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29"/>
      <c r="AY37" s="29"/>
    </row>
    <row r="38" spans="1:51" ht="18" x14ac:dyDescent="0.2">
      <c r="A38" s="58"/>
      <c r="B38" s="125" t="s">
        <v>7</v>
      </c>
      <c r="C38" s="208">
        <v>2</v>
      </c>
      <c r="D38" s="375">
        <v>2</v>
      </c>
      <c r="E38" s="375">
        <v>2</v>
      </c>
      <c r="F38" s="375">
        <v>2</v>
      </c>
      <c r="G38" s="375"/>
      <c r="H38" s="374"/>
      <c r="I38" s="374">
        <v>2</v>
      </c>
      <c r="J38" s="374"/>
      <c r="K38" s="374">
        <v>2</v>
      </c>
      <c r="L38" s="374">
        <v>0</v>
      </c>
      <c r="M38" s="374">
        <v>2</v>
      </c>
      <c r="N38" s="374"/>
      <c r="O38" s="374"/>
      <c r="P38" s="374"/>
      <c r="Q38" s="374"/>
      <c r="R38" s="374"/>
      <c r="S38" s="172">
        <v>6</v>
      </c>
      <c r="T38" s="143">
        <f>IF($I41=0," ",$I41)</f>
        <v>8</v>
      </c>
      <c r="U38" s="143">
        <f>IF($I47=0," ",$I47)</f>
        <v>9</v>
      </c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29"/>
      <c r="AY38" s="29"/>
    </row>
    <row r="39" spans="1:51" ht="18" x14ac:dyDescent="0.2">
      <c r="A39" s="58"/>
      <c r="B39" s="125" t="s">
        <v>8</v>
      </c>
      <c r="C39" s="208">
        <v>1</v>
      </c>
      <c r="D39" s="375">
        <v>1</v>
      </c>
      <c r="E39" s="375">
        <v>1</v>
      </c>
      <c r="F39" s="375">
        <v>1</v>
      </c>
      <c r="G39" s="375"/>
      <c r="H39" s="374"/>
      <c r="I39" s="374">
        <v>1</v>
      </c>
      <c r="J39" s="374"/>
      <c r="K39" s="374">
        <v>1</v>
      </c>
      <c r="L39" s="374">
        <v>1</v>
      </c>
      <c r="M39" s="374">
        <v>1</v>
      </c>
      <c r="N39" s="374"/>
      <c r="O39" s="374"/>
      <c r="P39" s="374"/>
      <c r="Q39" s="374"/>
      <c r="R39" s="374"/>
      <c r="S39" s="172">
        <v>7</v>
      </c>
      <c r="T39" s="143" t="str">
        <f>IF($J41=0," ",$J41)</f>
        <v xml:space="preserve"> </v>
      </c>
      <c r="U39" s="143">
        <f>IF($J47=0," ",$J47)</f>
        <v>4</v>
      </c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29"/>
      <c r="AY39" s="29"/>
    </row>
    <row r="40" spans="1:51" ht="18" x14ac:dyDescent="0.2">
      <c r="A40" s="58"/>
      <c r="B40" s="125" t="s">
        <v>161</v>
      </c>
      <c r="C40" s="208">
        <v>1</v>
      </c>
      <c r="D40" s="375">
        <v>1</v>
      </c>
      <c r="E40" s="375">
        <v>1</v>
      </c>
      <c r="F40" s="375">
        <v>1</v>
      </c>
      <c r="G40" s="375"/>
      <c r="H40" s="374"/>
      <c r="I40" s="374">
        <v>1</v>
      </c>
      <c r="J40" s="374"/>
      <c r="K40" s="374">
        <v>1</v>
      </c>
      <c r="L40" s="374">
        <v>0.5</v>
      </c>
      <c r="M40" s="374">
        <v>1</v>
      </c>
      <c r="N40" s="374"/>
      <c r="O40" s="374"/>
      <c r="P40" s="374"/>
      <c r="Q40" s="374"/>
      <c r="R40" s="374"/>
      <c r="S40" s="172">
        <v>8</v>
      </c>
      <c r="T40" s="143">
        <f>IF($K41=0," ",$K41)</f>
        <v>7.5</v>
      </c>
      <c r="U40" s="143">
        <f>IF($K47=0," ",$K47)</f>
        <v>7</v>
      </c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29"/>
      <c r="AY40" s="29"/>
    </row>
    <row r="41" spans="1:51" ht="15.75" x14ac:dyDescent="0.2">
      <c r="A41" s="58"/>
      <c r="B41" s="119" t="s">
        <v>38</v>
      </c>
      <c r="C41" s="120">
        <f>SUM(C34:C40)</f>
        <v>8</v>
      </c>
      <c r="D41" s="120">
        <f t="shared" ref="D41:R41" si="7">SUM(D34:D40)</f>
        <v>8</v>
      </c>
      <c r="E41" s="120">
        <f t="shared" si="7"/>
        <v>8</v>
      </c>
      <c r="F41" s="120">
        <f t="shared" si="7"/>
        <v>8</v>
      </c>
      <c r="G41" s="120">
        <f t="shared" si="7"/>
        <v>0</v>
      </c>
      <c r="H41" s="120">
        <f t="shared" si="7"/>
        <v>0</v>
      </c>
      <c r="I41" s="120">
        <f t="shared" si="7"/>
        <v>8</v>
      </c>
      <c r="J41" s="120">
        <f t="shared" si="7"/>
        <v>0</v>
      </c>
      <c r="K41" s="120">
        <f t="shared" si="7"/>
        <v>7.5</v>
      </c>
      <c r="L41" s="120">
        <f t="shared" si="7"/>
        <v>5</v>
      </c>
      <c r="M41" s="120">
        <f t="shared" si="7"/>
        <v>8</v>
      </c>
      <c r="N41" s="120">
        <f t="shared" si="7"/>
        <v>0</v>
      </c>
      <c r="O41" s="120">
        <f t="shared" si="7"/>
        <v>0</v>
      </c>
      <c r="P41" s="120">
        <f t="shared" si="7"/>
        <v>0</v>
      </c>
      <c r="Q41" s="120">
        <f t="shared" si="7"/>
        <v>0</v>
      </c>
      <c r="R41" s="120">
        <f t="shared" si="7"/>
        <v>0</v>
      </c>
      <c r="S41" s="172">
        <v>9</v>
      </c>
      <c r="T41" s="143">
        <f>IF($L41=0," ",$L41)</f>
        <v>5</v>
      </c>
      <c r="U41" s="143">
        <f>IF($L47=0," ",$L47)</f>
        <v>8</v>
      </c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29"/>
      <c r="AY41" s="29"/>
    </row>
    <row r="42" spans="1:51" ht="15.75" x14ac:dyDescent="0.2">
      <c r="A42" s="58"/>
      <c r="B42" s="126" t="s">
        <v>10</v>
      </c>
      <c r="C42" s="102"/>
      <c r="D42" s="103"/>
      <c r="E42" s="103"/>
      <c r="F42" s="103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99"/>
      <c r="S42" s="172">
        <v>10</v>
      </c>
      <c r="T42" s="143">
        <f>IF($M41=0," ",$M41)</f>
        <v>8</v>
      </c>
      <c r="U42" s="143">
        <f>IF($M47=0," ",$M47)</f>
        <v>10</v>
      </c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29"/>
      <c r="AX42" s="29"/>
    </row>
    <row r="43" spans="1:51" ht="18" x14ac:dyDescent="0.2">
      <c r="A43" s="58"/>
      <c r="B43" s="127" t="s">
        <v>13</v>
      </c>
      <c r="C43" s="208">
        <v>5</v>
      </c>
      <c r="D43" s="377">
        <v>5</v>
      </c>
      <c r="E43" s="377"/>
      <c r="F43" s="377">
        <v>5</v>
      </c>
      <c r="G43" s="378"/>
      <c r="H43" s="378"/>
      <c r="I43" s="378">
        <v>5</v>
      </c>
      <c r="J43" s="378">
        <v>4</v>
      </c>
      <c r="K43" s="378">
        <v>5</v>
      </c>
      <c r="L43" s="378">
        <v>5</v>
      </c>
      <c r="M43" s="378">
        <v>5</v>
      </c>
      <c r="N43" s="378"/>
      <c r="O43" s="378"/>
      <c r="P43" s="378"/>
      <c r="Q43" s="378"/>
      <c r="R43" s="378"/>
      <c r="S43" s="172">
        <v>11</v>
      </c>
      <c r="T43" s="143" t="str">
        <f>IF($N41=0," ",$N41)</f>
        <v xml:space="preserve"> </v>
      </c>
      <c r="U43" s="143" t="str">
        <f>IF($N47=0," ",$N47)</f>
        <v xml:space="preserve"> </v>
      </c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29"/>
      <c r="AX43" s="29"/>
    </row>
    <row r="44" spans="1:51" ht="18" x14ac:dyDescent="0.2">
      <c r="A44" s="58"/>
      <c r="B44" s="127" t="s">
        <v>162</v>
      </c>
      <c r="C44" s="208">
        <v>1</v>
      </c>
      <c r="D44" s="377">
        <v>1</v>
      </c>
      <c r="E44" s="377"/>
      <c r="F44" s="377"/>
      <c r="G44" s="378"/>
      <c r="H44" s="378"/>
      <c r="I44" s="378">
        <v>1</v>
      </c>
      <c r="J44" s="378"/>
      <c r="K44" s="378"/>
      <c r="L44" s="378">
        <v>1</v>
      </c>
      <c r="M44" s="378">
        <v>1</v>
      </c>
      <c r="N44" s="378"/>
      <c r="O44" s="378"/>
      <c r="P44" s="378"/>
      <c r="Q44" s="378"/>
      <c r="R44" s="378"/>
      <c r="S44" s="172">
        <v>12</v>
      </c>
      <c r="T44" s="143" t="str">
        <f>IF($O41=0," ",$O41)</f>
        <v xml:space="preserve"> </v>
      </c>
      <c r="U44" s="143" t="str">
        <f>IF($O47=0," ",$O47)</f>
        <v xml:space="preserve"> </v>
      </c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29"/>
      <c r="AX44" s="29"/>
    </row>
    <row r="45" spans="1:51" ht="18" x14ac:dyDescent="0.2">
      <c r="A45" s="58"/>
      <c r="B45" s="127" t="s">
        <v>15</v>
      </c>
      <c r="C45" s="208">
        <v>2</v>
      </c>
      <c r="D45" s="379">
        <v>2</v>
      </c>
      <c r="E45" s="379"/>
      <c r="F45" s="379"/>
      <c r="G45" s="380"/>
      <c r="H45" s="380"/>
      <c r="I45" s="380">
        <v>2</v>
      </c>
      <c r="J45" s="380"/>
      <c r="K45" s="380">
        <v>2</v>
      </c>
      <c r="L45" s="380">
        <v>2</v>
      </c>
      <c r="M45" s="380">
        <v>2</v>
      </c>
      <c r="N45" s="380"/>
      <c r="O45" s="380"/>
      <c r="P45" s="380"/>
      <c r="Q45" s="380"/>
      <c r="R45" s="380"/>
      <c r="S45" s="172">
        <v>13</v>
      </c>
      <c r="T45" s="143" t="str">
        <f>IF($P41=0," ",$P41)</f>
        <v xml:space="preserve"> </v>
      </c>
      <c r="U45" s="143" t="str">
        <f>IF($P47=0," ",$P47)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8" x14ac:dyDescent="0.2">
      <c r="A46" s="58"/>
      <c r="B46" s="217" t="s">
        <v>229</v>
      </c>
      <c r="C46" s="208">
        <v>2</v>
      </c>
      <c r="D46" s="379">
        <v>2</v>
      </c>
      <c r="E46" s="379"/>
      <c r="F46" s="379"/>
      <c r="G46" s="380"/>
      <c r="H46" s="380"/>
      <c r="I46" s="380">
        <v>1</v>
      </c>
      <c r="J46" s="380"/>
      <c r="K46" s="380">
        <v>0</v>
      </c>
      <c r="L46" s="380">
        <v>0</v>
      </c>
      <c r="M46" s="380">
        <v>2</v>
      </c>
      <c r="N46" s="380"/>
      <c r="O46" s="380"/>
      <c r="P46" s="380"/>
      <c r="Q46" s="380"/>
      <c r="R46" s="380"/>
      <c r="S46" s="172">
        <v>14</v>
      </c>
      <c r="T46" s="143" t="str">
        <f>IF($Q41=0," ",$Q41)</f>
        <v xml:space="preserve"> </v>
      </c>
      <c r="U46" s="143" t="str">
        <f>IF($Q47=0," ",$Q47)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.75" x14ac:dyDescent="0.2">
      <c r="A47" s="58"/>
      <c r="B47" s="119" t="s">
        <v>38</v>
      </c>
      <c r="C47" s="120">
        <f>SUM(C43:C46)</f>
        <v>10</v>
      </c>
      <c r="D47" s="120">
        <f t="shared" ref="D47:R47" si="8">SUM(D43:D46)</f>
        <v>10</v>
      </c>
      <c r="E47" s="120">
        <f t="shared" si="8"/>
        <v>0</v>
      </c>
      <c r="F47" s="120">
        <f t="shared" si="8"/>
        <v>5</v>
      </c>
      <c r="G47" s="120">
        <f t="shared" si="8"/>
        <v>0</v>
      </c>
      <c r="H47" s="120">
        <f t="shared" si="8"/>
        <v>0</v>
      </c>
      <c r="I47" s="120">
        <f t="shared" si="8"/>
        <v>9</v>
      </c>
      <c r="J47" s="120">
        <f t="shared" si="8"/>
        <v>4</v>
      </c>
      <c r="K47" s="120">
        <f t="shared" si="8"/>
        <v>7</v>
      </c>
      <c r="L47" s="120">
        <f t="shared" si="8"/>
        <v>8</v>
      </c>
      <c r="M47" s="120">
        <f t="shared" si="8"/>
        <v>10</v>
      </c>
      <c r="N47" s="120">
        <f t="shared" si="8"/>
        <v>0</v>
      </c>
      <c r="O47" s="120">
        <f t="shared" si="8"/>
        <v>0</v>
      </c>
      <c r="P47" s="120">
        <f t="shared" si="8"/>
        <v>0</v>
      </c>
      <c r="Q47" s="120">
        <f t="shared" si="8"/>
        <v>0</v>
      </c>
      <c r="R47" s="120">
        <f t="shared" si="8"/>
        <v>0</v>
      </c>
      <c r="S47" s="172">
        <v>15</v>
      </c>
      <c r="T47" s="143" t="str">
        <f>IF($R41=0," ",$R41)</f>
        <v xml:space="preserve"> </v>
      </c>
      <c r="U47" s="143" t="str">
        <f>IF($R47=0," ",$R47)</f>
        <v xml:space="preserve"> 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ht="15" x14ac:dyDescent="0.2">
      <c r="A48" s="58"/>
      <c r="B48" s="68"/>
      <c r="C48" s="69"/>
      <c r="D48" s="69"/>
      <c r="E48" s="69"/>
      <c r="F48" s="6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173"/>
      <c r="T48" s="20">
        <f>COUNTIF(T33:T47,"&gt;0")</f>
        <v>7</v>
      </c>
      <c r="U48" s="20">
        <f>COUNTIF(U33:U47,"&gt;0")</f>
        <v>7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">
      <c r="A49" s="58"/>
      <c r="B49" s="68"/>
      <c r="C49" s="69"/>
      <c r="D49" s="69"/>
      <c r="E49" s="69"/>
      <c r="F49" s="6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8"/>
      <c r="B50" s="68"/>
      <c r="C50" s="69"/>
      <c r="D50" s="69"/>
      <c r="E50" s="69"/>
      <c r="F50" s="6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</row>
    <row r="51" spans="1:50" x14ac:dyDescent="0.2">
      <c r="A51" s="58"/>
      <c r="B51" s="65"/>
    </row>
    <row r="52" spans="1:50" x14ac:dyDescent="0.2">
      <c r="A52" s="58"/>
      <c r="B52" s="65"/>
    </row>
    <row r="53" spans="1:50" x14ac:dyDescent="0.2">
      <c r="A53" s="58"/>
      <c r="B53" s="65"/>
    </row>
    <row r="54" spans="1:50" x14ac:dyDescent="0.2">
      <c r="A54" s="58"/>
      <c r="B54" s="65"/>
    </row>
    <row r="55" spans="1:50" x14ac:dyDescent="0.2">
      <c r="A55" s="58"/>
      <c r="B55" s="65"/>
    </row>
    <row r="56" spans="1:50" x14ac:dyDescent="0.2">
      <c r="A56" s="58"/>
      <c r="B56" s="65"/>
    </row>
    <row r="57" spans="1:50" x14ac:dyDescent="0.2">
      <c r="A57" s="58"/>
      <c r="B57" s="65"/>
    </row>
    <row r="58" spans="1:50" x14ac:dyDescent="0.2">
      <c r="A58" s="58"/>
      <c r="B58" s="65"/>
    </row>
    <row r="59" spans="1:50" x14ac:dyDescent="0.2">
      <c r="A59" s="58"/>
      <c r="B59" s="65"/>
    </row>
    <row r="60" spans="1:50" x14ac:dyDescent="0.2">
      <c r="A60" s="58"/>
      <c r="B60" s="65"/>
    </row>
    <row r="61" spans="1:50" x14ac:dyDescent="0.2">
      <c r="A61" s="58"/>
      <c r="B61" s="65"/>
    </row>
    <row r="62" spans="1:50" x14ac:dyDescent="0.2">
      <c r="A62" s="58"/>
      <c r="B62" s="65"/>
    </row>
    <row r="63" spans="1:50" x14ac:dyDescent="0.2">
      <c r="A63" s="58"/>
      <c r="B63" s="65"/>
    </row>
    <row r="64" spans="1:50" x14ac:dyDescent="0.2">
      <c r="A64" s="58"/>
      <c r="B64" s="65"/>
    </row>
    <row r="65" spans="1:2" x14ac:dyDescent="0.2">
      <c r="A65" s="58"/>
      <c r="B65" s="65"/>
    </row>
    <row r="66" spans="1:2" x14ac:dyDescent="0.2">
      <c r="A66" s="58"/>
      <c r="B66" s="65"/>
    </row>
    <row r="67" spans="1:2" x14ac:dyDescent="0.2">
      <c r="A67" s="58"/>
      <c r="B67" s="65"/>
    </row>
    <row r="68" spans="1:2" x14ac:dyDescent="0.2">
      <c r="A68" s="58"/>
      <c r="B68" s="65"/>
    </row>
    <row r="69" spans="1:2" x14ac:dyDescent="0.2">
      <c r="A69" s="58"/>
      <c r="B69" s="65"/>
    </row>
    <row r="70" spans="1:2" x14ac:dyDescent="0.2">
      <c r="A70" s="58"/>
      <c r="B70" s="65"/>
    </row>
    <row r="71" spans="1:2" x14ac:dyDescent="0.2">
      <c r="A71" s="58"/>
      <c r="B71" s="65"/>
    </row>
    <row r="72" spans="1:2" x14ac:dyDescent="0.2">
      <c r="A72" s="58"/>
      <c r="B72" s="65"/>
    </row>
    <row r="73" spans="1:2" x14ac:dyDescent="0.2">
      <c r="A73" s="58"/>
      <c r="B73" s="65"/>
    </row>
    <row r="74" spans="1:2" x14ac:dyDescent="0.2">
      <c r="A74" s="58"/>
      <c r="B74" s="65"/>
    </row>
    <row r="75" spans="1:2" x14ac:dyDescent="0.2">
      <c r="A75" s="58"/>
      <c r="B75" s="65"/>
    </row>
    <row r="76" spans="1:2" x14ac:dyDescent="0.2">
      <c r="A76" s="58"/>
      <c r="B76" s="65"/>
    </row>
    <row r="77" spans="1:2" x14ac:dyDescent="0.2">
      <c r="A77" s="58"/>
      <c r="B77" s="65"/>
    </row>
    <row r="78" spans="1:2" x14ac:dyDescent="0.2">
      <c r="A78" s="58"/>
      <c r="B78" s="65"/>
    </row>
    <row r="79" spans="1:2" x14ac:dyDescent="0.2">
      <c r="A79" s="58"/>
      <c r="B79" s="65"/>
    </row>
    <row r="80" spans="1:2" x14ac:dyDescent="0.2">
      <c r="A80" s="58"/>
      <c r="B80" s="65"/>
    </row>
    <row r="81" spans="1:2" x14ac:dyDescent="0.2">
      <c r="A81" s="58"/>
      <c r="B81" s="65"/>
    </row>
    <row r="82" spans="1:2" x14ac:dyDescent="0.2">
      <c r="A82" s="58"/>
      <c r="B82" s="65"/>
    </row>
    <row r="83" spans="1:2" x14ac:dyDescent="0.2">
      <c r="A83" s="58"/>
      <c r="B83" s="65"/>
    </row>
    <row r="84" spans="1:2" x14ac:dyDescent="0.2">
      <c r="A84" s="58"/>
      <c r="B84" s="65"/>
    </row>
    <row r="85" spans="1:2" x14ac:dyDescent="0.2">
      <c r="A85" s="58"/>
      <c r="B85" s="65"/>
    </row>
    <row r="86" spans="1:2" x14ac:dyDescent="0.2">
      <c r="A86" s="58"/>
      <c r="B86" s="65"/>
    </row>
    <row r="87" spans="1:2" x14ac:dyDescent="0.2">
      <c r="A87" s="58"/>
      <c r="B87" s="65"/>
    </row>
    <row r="88" spans="1:2" x14ac:dyDescent="0.2">
      <c r="A88" s="58"/>
      <c r="B88" s="65"/>
    </row>
    <row r="89" spans="1:2" x14ac:dyDescent="0.2">
      <c r="A89" s="58"/>
      <c r="B89" s="65"/>
    </row>
    <row r="90" spans="1:2" x14ac:dyDescent="0.2">
      <c r="A90" s="58"/>
      <c r="B90" s="65"/>
    </row>
    <row r="91" spans="1:2" x14ac:dyDescent="0.2">
      <c r="A91" s="58"/>
      <c r="B91" s="65"/>
    </row>
    <row r="92" spans="1:2" x14ac:dyDescent="0.2">
      <c r="A92" s="58"/>
      <c r="B92" s="65"/>
    </row>
    <row r="93" spans="1:2" x14ac:dyDescent="0.2">
      <c r="A93" s="58"/>
      <c r="B93" s="65"/>
    </row>
    <row r="94" spans="1:2" x14ac:dyDescent="0.2">
      <c r="A94" s="58"/>
      <c r="B94" s="65"/>
    </row>
    <row r="95" spans="1:2" x14ac:dyDescent="0.2">
      <c r="A95" s="58"/>
      <c r="B95" s="65"/>
    </row>
    <row r="96" spans="1:2" x14ac:dyDescent="0.2">
      <c r="A96" s="58"/>
      <c r="B96" s="65"/>
    </row>
    <row r="97" spans="1:2" x14ac:dyDescent="0.2">
      <c r="A97" s="58"/>
      <c r="B97" s="65"/>
    </row>
    <row r="98" spans="1:2" x14ac:dyDescent="0.2">
      <c r="A98" s="58"/>
      <c r="B98" s="65"/>
    </row>
    <row r="99" spans="1:2" x14ac:dyDescent="0.2">
      <c r="A99" s="58"/>
      <c r="B99" s="65"/>
    </row>
    <row r="100" spans="1:2" x14ac:dyDescent="0.2">
      <c r="A100" s="58"/>
      <c r="B100" s="65"/>
    </row>
    <row r="101" spans="1:2" x14ac:dyDescent="0.2">
      <c r="A101" s="58"/>
      <c r="B101" s="65"/>
    </row>
    <row r="102" spans="1:2" x14ac:dyDescent="0.2">
      <c r="A102" s="58"/>
      <c r="B102" s="65"/>
    </row>
    <row r="103" spans="1:2" x14ac:dyDescent="0.2">
      <c r="A103" s="58"/>
      <c r="B103" s="65"/>
    </row>
    <row r="104" spans="1:2" x14ac:dyDescent="0.2">
      <c r="A104" s="58"/>
      <c r="B104" s="65"/>
    </row>
    <row r="105" spans="1:2" x14ac:dyDescent="0.2">
      <c r="A105" s="58"/>
      <c r="B105" s="65"/>
    </row>
    <row r="106" spans="1:2" x14ac:dyDescent="0.2">
      <c r="A106" s="58"/>
      <c r="B106" s="65"/>
    </row>
    <row r="107" spans="1:2" x14ac:dyDescent="0.2">
      <c r="A107" s="58"/>
      <c r="B107" s="65"/>
    </row>
    <row r="108" spans="1:2" x14ac:dyDescent="0.2">
      <c r="A108" s="58"/>
      <c r="B108" s="65"/>
    </row>
    <row r="109" spans="1:2" x14ac:dyDescent="0.2">
      <c r="A109" s="58"/>
      <c r="B109" s="65"/>
    </row>
    <row r="110" spans="1:2" x14ac:dyDescent="0.2">
      <c r="A110" s="58"/>
      <c r="B110" s="65"/>
    </row>
    <row r="111" spans="1:2" x14ac:dyDescent="0.2">
      <c r="A111" s="58"/>
      <c r="B111" s="65"/>
    </row>
    <row r="112" spans="1:2" x14ac:dyDescent="0.2">
      <c r="A112" s="58"/>
      <c r="B112" s="65"/>
    </row>
    <row r="113" spans="1:2" x14ac:dyDescent="0.2">
      <c r="A113" s="58"/>
      <c r="B113" s="65"/>
    </row>
    <row r="114" spans="1:2" x14ac:dyDescent="0.2">
      <c r="A114" s="58"/>
      <c r="B114" s="65"/>
    </row>
    <row r="115" spans="1:2" x14ac:dyDescent="0.2">
      <c r="A115" s="58"/>
      <c r="B115" s="65"/>
    </row>
    <row r="116" spans="1:2" x14ac:dyDescent="0.2">
      <c r="A116" s="58"/>
      <c r="B116" s="65"/>
    </row>
    <row r="117" spans="1:2" x14ac:dyDescent="0.2">
      <c r="A117" s="58"/>
      <c r="B117" s="65"/>
    </row>
    <row r="118" spans="1:2" x14ac:dyDescent="0.2">
      <c r="A118" s="58"/>
      <c r="B118" s="65"/>
    </row>
    <row r="119" spans="1:2" x14ac:dyDescent="0.2">
      <c r="A119" s="58"/>
      <c r="B119" s="65"/>
    </row>
    <row r="120" spans="1:2" x14ac:dyDescent="0.2">
      <c r="A120" s="58"/>
      <c r="B120" s="65"/>
    </row>
    <row r="121" spans="1:2" x14ac:dyDescent="0.2">
      <c r="A121" s="58"/>
      <c r="B121" s="65"/>
    </row>
    <row r="122" spans="1:2" x14ac:dyDescent="0.2">
      <c r="A122" s="58"/>
      <c r="B122" s="65"/>
    </row>
    <row r="123" spans="1:2" x14ac:dyDescent="0.2">
      <c r="A123" s="58"/>
      <c r="B123" s="65"/>
    </row>
    <row r="124" spans="1:2" x14ac:dyDescent="0.2">
      <c r="A124" s="58"/>
      <c r="B124" s="65"/>
    </row>
    <row r="125" spans="1:2" x14ac:dyDescent="0.2">
      <c r="A125" s="58"/>
      <c r="B125" s="65"/>
    </row>
    <row r="126" spans="1:2" x14ac:dyDescent="0.2">
      <c r="A126" s="58"/>
      <c r="B126" s="65"/>
    </row>
    <row r="127" spans="1:2" x14ac:dyDescent="0.2">
      <c r="A127" s="58"/>
      <c r="B127" s="65"/>
    </row>
    <row r="128" spans="1:2" x14ac:dyDescent="0.2">
      <c r="A128" s="58"/>
      <c r="B128" s="65"/>
    </row>
    <row r="129" spans="1:2" x14ac:dyDescent="0.2">
      <c r="A129" s="58"/>
      <c r="B129" s="65"/>
    </row>
    <row r="130" spans="1:2" x14ac:dyDescent="0.2">
      <c r="A130" s="58"/>
      <c r="B130" s="65"/>
    </row>
    <row r="131" spans="1:2" x14ac:dyDescent="0.2">
      <c r="A131" s="58"/>
      <c r="B131" s="65"/>
    </row>
    <row r="132" spans="1:2" x14ac:dyDescent="0.2">
      <c r="A132" s="58"/>
      <c r="B132" s="65"/>
    </row>
    <row r="133" spans="1:2" x14ac:dyDescent="0.2">
      <c r="A133" s="58"/>
      <c r="B133" s="65"/>
    </row>
    <row r="134" spans="1:2" x14ac:dyDescent="0.2">
      <c r="A134" s="58"/>
      <c r="B134" s="65"/>
    </row>
    <row r="135" spans="1:2" x14ac:dyDescent="0.2">
      <c r="A135" s="58"/>
      <c r="B135" s="65"/>
    </row>
    <row r="136" spans="1:2" x14ac:dyDescent="0.2">
      <c r="A136" s="58"/>
      <c r="B136" s="65"/>
    </row>
    <row r="137" spans="1:2" x14ac:dyDescent="0.2">
      <c r="A137" s="58"/>
      <c r="B137" s="65"/>
    </row>
    <row r="138" spans="1:2" x14ac:dyDescent="0.2">
      <c r="A138" s="58"/>
      <c r="B138" s="65"/>
    </row>
    <row r="139" spans="1:2" x14ac:dyDescent="0.2">
      <c r="A139" s="58"/>
      <c r="B139" s="65"/>
    </row>
    <row r="140" spans="1:2" x14ac:dyDescent="0.2">
      <c r="A140" s="58"/>
      <c r="B140" s="65"/>
    </row>
    <row r="141" spans="1:2" x14ac:dyDescent="0.2">
      <c r="A141" s="58"/>
      <c r="B141" s="65"/>
    </row>
    <row r="142" spans="1:2" x14ac:dyDescent="0.2">
      <c r="A142" s="58"/>
      <c r="B142" s="65"/>
    </row>
    <row r="143" spans="1:2" x14ac:dyDescent="0.2">
      <c r="A143" s="58"/>
      <c r="B143" s="65"/>
    </row>
    <row r="144" spans="1:2" x14ac:dyDescent="0.2">
      <c r="A144" s="58"/>
      <c r="B144" s="65"/>
    </row>
    <row r="145" spans="1:2" x14ac:dyDescent="0.2">
      <c r="A145" s="58"/>
      <c r="B145" s="65"/>
    </row>
  </sheetData>
  <customSheetViews>
    <customSheetView guid="{C2F30B35-D639-4BB4-A50F-41AB6A913442}" scale="80" showPageBreaks="1" showGridLines="0" fitToPage="1" hiddenRows="1">
      <pane xSplit="6" ySplit="7" topLeftCell="AM8" activePane="bottomRight" state="frozen"/>
      <selection pane="bottomRight" activeCell="AR14" sqref="AR14"/>
      <pageMargins left="0.56000000000000005" right="0.25" top="0.64" bottom="0.65" header="0.5" footer="0.5"/>
      <pageSetup paperSize="9" scale="12" fitToWidth="2" orientation="landscape" r:id="rId1"/>
      <headerFooter alignWithMargins="0">
        <oddHeader>&amp;C</oddHeader>
      </headerFooter>
    </customSheetView>
    <customSheetView guid="{134EDDCA-7309-47EE-BAAB-632C7B2A96A3}" scale="80" showPageBreaks="1" showGridLines="0" fitToPage="1" printArea="1" hiddenRows="1">
      <pane xSplit="6" ySplit="7" topLeftCell="P8" activePane="bottomRight" state="frozen"/>
      <selection pane="bottomRight" activeCell="N22" sqref="N22"/>
      <pageMargins left="0.56000000000000005" right="0.25" top="0.64" bottom="0.65" header="0.5" footer="0.5"/>
      <pageSetup paperSize="9" scale="35" fitToWidth="2" orientation="portrait" horizontalDpi="4294967293" r:id="rId2"/>
      <headerFooter alignWithMargins="0">
        <oddHeader>&amp;C</oddHeader>
      </headerFooter>
    </customSheetView>
    <customSheetView guid="{E3076869-5D4E-4B4E-B56C-23BD0053E0A2}" scale="80" showPageBreaks="1" showGridLines="0" fitToPage="1" printArea="1" hiddenRows="1">
      <pane xSplit="6" ySplit="7" topLeftCell="P8" activePane="bottomRight" state="frozen"/>
      <selection pane="bottomRight" activeCell="N22" sqref="N22"/>
      <pageMargins left="0.56000000000000005" right="0.25" top="0.64" bottom="0.65" header="0.5" footer="0.5"/>
      <pageSetup paperSize="9" scale="33" fitToWidth="2" orientation="portrait" horizontalDpi="4294967293" verticalDpi="200" r:id="rId3"/>
      <headerFooter alignWithMargins="0">
        <oddHeader>&amp;C</oddHeader>
      </headerFooter>
    </customSheetView>
    <customSheetView guid="{1C44C54F-C0A4-451D-B8A0-B8C17D7E284D}" scale="60" showPageBreaks="1" showGridLines="0" fitToPage="1" printArea="1">
      <pane xSplit="6" ySplit="6" topLeftCell="G22" activePane="bottomRight" state="frozen"/>
      <selection pane="bottomRight" activeCell="A17" sqref="A17:XFD17"/>
      <pageMargins left="0.56000000000000005" right="0.25" top="0.64" bottom="0.65" header="0.5" footer="0.5"/>
      <pageSetup paperSize="9" scale="36" fitToWidth="2" orientation="portrait" horizontalDpi="4294967293" verticalDpi="0" r:id="rId4"/>
      <headerFooter alignWithMargins="0">
        <oddHeader>&amp;C</oddHeader>
      </headerFooter>
    </customSheetView>
    <customSheetView guid="{1431BB82-382B-49E3-A435-36D988AC7FF6}" scale="75" showGridLines="0" fitToPage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21"/>
      <pageMargins left="0.56000000000000005" right="0.25" top="0.64" bottom="0.65" header="0.5" footer="0.5"/>
      <pageSetup paperSize="9" scale="52" fitToWidth="2" orientation="landscape" r:id="rId5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6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AQ7" activePane="bottomRight" state="frozen"/>
      <selection pane="bottomRight" activeCell="AW22" sqref="AW22"/>
      <pageMargins left="0.56000000000000005" right="0.25" top="0.64" bottom="0.65" header="0.5" footer="0.5"/>
      <pageSetup paperSize="9" scale="52" fitToWidth="2" orientation="landscape" r:id="rId7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G7" activePane="bottomRight" state="frozen"/>
      <selection pane="bottomRight" activeCell="B19" sqref="B19"/>
      <pageMargins left="0.56000000000000005" right="0.25" top="0.64" bottom="0.65" header="0.5" footer="0.5"/>
      <pageSetup paperSize="9" scale="52" fitToWidth="2" orientation="landscape" r:id="rId8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9" scale="51" fitToWidth="2" orientation="landscape" r:id="rId9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0" fitToWidth="2" orientation="landscape" r:id="rId10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6" topLeftCell="H7" activePane="bottomRight" state="frozen"/>
      <selection pane="bottomRight" activeCell="AU7" sqref="AU7:AW7"/>
      <pageMargins left="0.56000000000000005" right="0.25" top="0.64" bottom="0.65" header="0.5" footer="0.5"/>
      <pageSetup paperSize="9" scale="51" fitToWidth="2" orientation="landscape" r:id="rId11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AO7" activePane="bottomRight" state="frozen"/>
      <selection pane="bottomRight" activeCell="AW15" sqref="AW15"/>
      <pageMargins left="0.56000000000000005" right="0.25" top="0.64" bottom="0.65" header="0.5" footer="0.5"/>
      <pageSetup paperSize="9" scale="50" fitToWidth="2" orientation="landscape" r:id="rId12"/>
      <headerFooter alignWithMargins="0">
        <oddHeader>&amp;C</oddHeader>
      </headerFooter>
    </customSheetView>
    <customSheetView guid="{8FD84C4E-2C18-420F-8708-98FB7EED86F5}" scale="75" showPageBreaks="1" showGridLines="0" fitToPage="1" printArea="1" showRuler="0">
      <pane xSplit="6" ySplit="6" topLeftCell="AP7" activePane="bottomRight" state="frozen"/>
      <selection pane="bottomRight" activeCell="AW22" sqref="AW22"/>
      <pageMargins left="0.56000000000000005" right="0.25" top="0.64" bottom="0.65" header="0.5" footer="0.5"/>
      <pageSetup paperSize="9" scale="52" fitToWidth="2" orientation="landscape" r:id="rId13"/>
      <headerFooter alignWithMargins="0">
        <oddHeader>&amp;C</oddHeader>
      </headerFooter>
    </customSheetView>
    <customSheetView guid="{BFDDA753-D9FF-405A-BBB3-8EC16FDB9500}" scale="75" showPageBreaks="1" showGridLines="0" printArea="1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X7" activePane="bottomRight" state="frozen"/>
      <selection pane="bottomRight" activeCell="AB9" sqref="AB9"/>
      <pageMargins left="0.56000000000000005" right="0.25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S12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S12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DB247C62-AD53-4E02-85BF-C5978A17182C}" scale="85" showGridLines="0" hiddenRows="1" showRuler="0">
      <pane xSplit="6" ySplit="6" topLeftCell="AA7" activePane="bottomRight" state="frozen"/>
      <selection pane="bottomRight" activeCell="AB18" sqref="AB18"/>
      <pageMargins left="0.56000000000000005" right="0.25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G10" activePane="bottomRight" state="frozen"/>
      <selection pane="bottomRight" activeCell="L8" sqref="L8"/>
      <pageMargins left="0.56000000000000005" right="0.25" top="0.64" bottom="0.65" header="0.5" footer="0.5"/>
      <pageSetup paperSize="9" scale="56" fitToWidth="2" orientation="landscape" r:id="rId19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21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W7" activePane="bottomRight" state="frozen"/>
      <selection pane="bottomRight" activeCell="W7" sqref="W7:Y7"/>
      <pageMargins left="0.56000000000000005" right="0.25" top="0.64" bottom="0.65" header="0.5" footer="0.5"/>
      <pageSetup paperSize="9" scale="52" fitToWidth="2" orientation="landscape" r:id="rId22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G26" activePane="bottomRight" state="frozen"/>
      <selection pane="bottomRight" activeCell="H44" sqref="H44"/>
      <pageMargins left="0.56000000000000005" right="0.25" top="0.64" bottom="0.65" header="0.5" footer="0.5"/>
      <pageSetup paperSize="9" scale="52" fitToWidth="2" orientation="landscape" r:id="rId23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4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5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6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K7" activePane="bottomRight" state="frozen"/>
      <selection pane="bottomRight" activeCell="AX8" sqref="AX8"/>
      <pageMargins left="0.56000000000000005" right="0.25" top="0.64" bottom="0.65" header="0.5" footer="0.5"/>
      <pageSetup paperSize="9" scale="51" fitToWidth="2" orientation="landscape" r:id="rId27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I7" activePane="bottomRight" state="frozen"/>
      <selection pane="bottomRight" activeCell="AV8" sqref="AV8:AV19"/>
      <pageMargins left="0.4" right="0.34" top="0.64" bottom="0.65" header="0.5" footer="0.5"/>
      <pageSetup paperSize="9" scale="39" fitToWidth="2" orientation="landscape" r:id="rId28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X7" activePane="bottomRight" state="frozen"/>
      <selection pane="bottomRight" activeCell="O19" sqref="O19"/>
      <pageMargins left="0.56000000000000005" right="0.25" top="0.64" bottom="0.65" header="0.5" footer="0.5"/>
      <pageSetup paperSize="9" scale="52" fitToWidth="2" orientation="landscape" r:id="rId29"/>
      <headerFooter alignWithMargins="0">
        <oddHeader>&amp;C</oddHeader>
      </headerFooter>
    </customSheetView>
    <customSheetView guid="{4BCF288A-A595-4C42-82E7-535EDC2AC415}" scale="75" showPageBreaks="1" showGridLines="0" fitToPage="1" printArea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0" fitToWidth="2" orientation="portrait" horizontalDpi="0" verticalDpi="0" copies="0" r:id="rId30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H10" activePane="bottomRight" state="frozen"/>
      <selection pane="bottomRight" activeCell="AU7" sqref="AU7:AW7"/>
      <pageMargins left="0.56000000000000005" right="0.25" top="0.64" bottom="0.65" header="0.5" footer="0.5"/>
      <pageSetup paperSize="9" scale="12" fitToWidth="2" orientation="landscape" r:id="rId31"/>
      <headerFooter alignWithMargins="0">
        <oddHeader>&amp;C</oddHeader>
      </headerFooter>
    </customSheetView>
    <customSheetView guid="{6C8D603E-9A1B-49F4-AEFE-06707C7BCD53}" scale="80" showPageBreaks="1" showGridLines="0" fitToPage="1" printArea="1" hiddenRows="1">
      <pane xSplit="6" ySplit="7" topLeftCell="G8" activePane="bottomRight" state="frozen"/>
      <selection pane="bottomRight" activeCell="N22" sqref="N22"/>
      <pageMargins left="0.56000000000000005" right="0.25" top="0.64" bottom="0.65" header="0.5" footer="0.5"/>
      <pageSetup paperSize="9" scale="35" fitToWidth="2" orientation="portrait" horizontalDpi="4294967293" r:id="rId32"/>
      <headerFooter alignWithMargins="0">
        <oddHeader>&amp;C</oddHeader>
      </headerFooter>
    </customSheetView>
    <customSheetView guid="{C5D960BD-C1A6-4228-A267-A87ADCF0AB55}" scale="80" showPageBreaks="1" showGridLines="0" fitToPage="1" hiddenRows="1">
      <pane xSplit="6" ySplit="7" topLeftCell="AR8" activePane="bottomRight" state="frozen"/>
      <selection pane="bottomRight" activeCell="AW9" sqref="AW9"/>
      <pageMargins left="0.56000000000000005" right="0.25" top="0.64" bottom="0.65" header="0.5" footer="0.5"/>
      <pageSetup paperSize="9" scale="12" fitToWidth="2" orientation="landscape" r:id="rId33"/>
      <headerFooter alignWithMargins="0">
        <oddHeader>&amp;C</oddHeader>
      </headerFooter>
    </customSheetView>
  </customSheetViews>
  <mergeCells count="72">
    <mergeCell ref="AU7:AW7"/>
    <mergeCell ref="AK7:AM7"/>
    <mergeCell ref="AS7:AT7"/>
    <mergeCell ref="AS3:AT3"/>
    <mergeCell ref="AU3:AW3"/>
    <mergeCell ref="AP5:AP6"/>
    <mergeCell ref="AS5:AS6"/>
    <mergeCell ref="AT5:AT6"/>
    <mergeCell ref="AU5:AU6"/>
    <mergeCell ref="AV5:AV6"/>
    <mergeCell ref="AN5:AN6"/>
    <mergeCell ref="AK5:AK6"/>
    <mergeCell ref="AI5:AI6"/>
    <mergeCell ref="AJ5:AJ6"/>
    <mergeCell ref="AH5:AH6"/>
    <mergeCell ref="A3:A7"/>
    <mergeCell ref="B3:B7"/>
    <mergeCell ref="G5:G6"/>
    <mergeCell ref="H5:H6"/>
    <mergeCell ref="I5:I6"/>
    <mergeCell ref="E3:E7"/>
    <mergeCell ref="D3:D7"/>
    <mergeCell ref="C3:C7"/>
    <mergeCell ref="Z7:AA7"/>
    <mergeCell ref="G3:H3"/>
    <mergeCell ref="F3:F7"/>
    <mergeCell ref="I3:J3"/>
    <mergeCell ref="J5:J6"/>
    <mergeCell ref="K2:L2"/>
    <mergeCell ref="W2:X2"/>
    <mergeCell ref="N5:N6"/>
    <mergeCell ref="R5:R6"/>
    <mergeCell ref="K3:L3"/>
    <mergeCell ref="K5:K6"/>
    <mergeCell ref="P3:Q3"/>
    <mergeCell ref="Z2:AA2"/>
    <mergeCell ref="W5:W6"/>
    <mergeCell ref="Z5:Z6"/>
    <mergeCell ref="P7:Q7"/>
    <mergeCell ref="R7:S7"/>
    <mergeCell ref="AA5:AA6"/>
    <mergeCell ref="M7:O7"/>
    <mergeCell ref="W7:Y7"/>
    <mergeCell ref="P5:P6"/>
    <mergeCell ref="M5:M6"/>
    <mergeCell ref="T7:V7"/>
    <mergeCell ref="X5:X6"/>
    <mergeCell ref="AD7:AF7"/>
    <mergeCell ref="U5:U6"/>
    <mergeCell ref="T3:V3"/>
    <mergeCell ref="T5:T6"/>
    <mergeCell ref="AB7:AC7"/>
    <mergeCell ref="Z3:AA3"/>
    <mergeCell ref="AE5:AE6"/>
    <mergeCell ref="AB3:AC3"/>
    <mergeCell ref="AD5:AD6"/>
    <mergeCell ref="AX7:AY7"/>
    <mergeCell ref="AZ7:BA7"/>
    <mergeCell ref="AB2:AC2"/>
    <mergeCell ref="AN3:AO3"/>
    <mergeCell ref="AL5:AL6"/>
    <mergeCell ref="AB5:AB6"/>
    <mergeCell ref="AC5:AC6"/>
    <mergeCell ref="AG7:AH7"/>
    <mergeCell ref="AP3:AR3"/>
    <mergeCell ref="AP7:AQ7"/>
    <mergeCell ref="AI3:AJ3"/>
    <mergeCell ref="AG3:AH3"/>
    <mergeCell ref="AI7:AJ7"/>
    <mergeCell ref="AG5:AG6"/>
    <mergeCell ref="AQ5:AQ6"/>
    <mergeCell ref="AO5:AO6"/>
  </mergeCells>
  <phoneticPr fontId="1" type="noConversion"/>
  <conditionalFormatting sqref="M30 F8:F25">
    <cfRule type="cellIs" dxfId="1" priority="1" stopIfTrue="1" operator="greaterThan">
      <formula>21</formula>
    </cfRule>
  </conditionalFormatting>
  <pageMargins left="0.56000000000000005" right="0.25" top="0.64" bottom="0.65" header="0.5" footer="0.5"/>
  <pageSetup paperSize="9" scale="12" fitToWidth="2" orientation="landscape" r:id="rId34"/>
  <headerFooter alignWithMargins="0">
    <oddHeader>&amp;C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Лекції</vt:lpstr>
      <vt:lpstr>Бали за контр</vt:lpstr>
      <vt:lpstr>Довідник</vt:lpstr>
      <vt:lpstr>Завдання</vt:lpstr>
      <vt:lpstr>Списки</vt:lpstr>
      <vt:lpstr>Підсумки</vt:lpstr>
      <vt:lpstr>201_1</vt:lpstr>
      <vt:lpstr>201_2</vt:lpstr>
      <vt:lpstr>202_1</vt:lpstr>
      <vt:lpstr>202_2</vt:lpstr>
      <vt:lpstr>ESTC</vt:lpstr>
      <vt:lpstr>Підс</vt:lpstr>
      <vt:lpstr>Підс1</vt:lpstr>
      <vt:lpstr>Підс2</vt:lpstr>
      <vt:lpstr>Підс3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Фісун Микола Тихонович</cp:lastModifiedBy>
  <cp:lastPrinted>2013-01-17T19:48:29Z</cp:lastPrinted>
  <dcterms:created xsi:type="dcterms:W3CDTF">2003-01-15T20:44:10Z</dcterms:created>
  <dcterms:modified xsi:type="dcterms:W3CDTF">2013-09-04T13:16:00Z</dcterms:modified>
</cp:coreProperties>
</file>