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2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2400" yWindow="375" windowWidth="15480" windowHeight="8130" tabRatio="768" firstSheet="1" activeTab="5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</sheets>
  <externalReferences>
    <externalReference r:id="rId13"/>
  </externalReferences>
  <definedNames>
    <definedName name="_xlnm._FilterDatabase" localSheetId="5" hidden="1">Підсумки!$A$3:$N$52</definedName>
    <definedName name="ESTC">Довідник!$A$2:$B$9</definedName>
    <definedName name="_xlnm.Print_Area" localSheetId="10">'203_1'!$A$2:$AK$46</definedName>
    <definedName name="_xlnm.Print_Area" localSheetId="11">'203_2'!$A$2:$AK$46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'201_1'!$A$2:$BA$46</definedName>
    <definedName name="Z_0DACDB9F_1DED_4CA1_A223_ED8CF3AAE059_.wvu.PrintArea" localSheetId="7" hidden="1">'201_2'!$A$2:$AO$46</definedName>
    <definedName name="Z_0DACDB9F_1DED_4CA1_A223_ED8CF3AAE059_.wvu.PrintArea" localSheetId="8" hidden="1">'202_1'!$A$2:$AK$46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'203_1'!$A$2:$AK$46</definedName>
    <definedName name="Z_0DACDB9F_1DED_4CA1_A223_ED8CF3AAE059_.wvu.PrintArea" localSheetId="11" hidden="1">'203_2'!$A$2:$AK$46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Підсумки!$A$3:$N$52</definedName>
    <definedName name="Z_134EDDCA_7309_47EE_BAAB_632C7B2A96A3_.wvu.PrintArea" localSheetId="6" hidden="1">'201_1'!$A$2:$BA$46</definedName>
    <definedName name="Z_134EDDCA_7309_47EE_BAAB_632C7B2A96A3_.wvu.PrintArea" localSheetId="7" hidden="1">'201_2'!$A$2:$BA$46</definedName>
    <definedName name="Z_134EDDCA_7309_47EE_BAAB_632C7B2A96A3_.wvu.PrintArea" localSheetId="8" hidden="1">'202_1'!$A$2:$AK$46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'203_1'!$A$2:$AK$46</definedName>
    <definedName name="Z_134EDDCA_7309_47EE_BAAB_632C7B2A96A3_.wvu.PrintArea" localSheetId="11" hidden="1">'203_2'!$A$2:$AK$46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Підсумки!$A$3:$N$52</definedName>
    <definedName name="Z_1431BB82_382B_49E3_A435_36D988AC7FF6_.wvu.PrintArea" localSheetId="6" hidden="1">'201_1'!$A$2:$BA$46</definedName>
    <definedName name="Z_1431BB82_382B_49E3_A435_36D988AC7FF6_.wvu.PrintArea" localSheetId="7" hidden="1">'201_2'!$A$2:$AO$46</definedName>
    <definedName name="Z_1431BB82_382B_49E3_A435_36D988AC7FF6_.wvu.PrintArea" localSheetId="8" hidden="1">'202_1'!$A$2:$AK$46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'203_1'!$A$2:$AK$46</definedName>
    <definedName name="Z_1431BB82_382B_49E3_A435_36D988AC7FF6_.wvu.PrintArea" localSheetId="11" hidden="1">'203_2'!$A$2:$AK$46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'201_1'!$A$2:$BA$46</definedName>
    <definedName name="Z_17400EAF_4B0B_49FE_8262_4A59DA70D10F_.wvu.PrintArea" localSheetId="7" hidden="1">'201_2'!$A$2:$AO$46</definedName>
    <definedName name="Z_17400EAF_4B0B_49FE_8262_4A59DA70D10F_.wvu.PrintArea" localSheetId="8" hidden="1">'202_1'!$A$2:$AK$46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'203_1'!$A$2:$AK$46</definedName>
    <definedName name="Z_17400EAF_4B0B_49FE_8262_4A59DA70D10F_.wvu.PrintArea" localSheetId="11" hidden="1">'203_2'!$A$2:$AK$46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Підсумки!$A$3:$N$52</definedName>
    <definedName name="Z_1C44C54F_C0A4_451D_B8A0_B8C17D7E284D_.wvu.PrintArea" localSheetId="6" hidden="1">'201_1'!$A$2:$BA$46</definedName>
    <definedName name="Z_1C44C54F_C0A4_451D_B8A0_B8C17D7E284D_.wvu.PrintArea" localSheetId="7" hidden="1">'201_2'!$A$2:$BA$46</definedName>
    <definedName name="Z_1C44C54F_C0A4_451D_B8A0_B8C17D7E284D_.wvu.PrintArea" localSheetId="8" hidden="1">'202_1'!$A$2:$AK$46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'203_1'!$A$2:$AK$46</definedName>
    <definedName name="Z_1C44C54F_C0A4_451D_B8A0_B8C17D7E284D_.wvu.PrintArea" localSheetId="11" hidden="1">'203_2'!$A$2:$AK$46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'201_1'!$A$2:$AO$46</definedName>
    <definedName name="Z_1F0D860E_98B2_498A_824D_8FEF04055655_.wvu.PrintArea" localSheetId="7" hidden="1">'201_2'!$A$2:$AO$46</definedName>
    <definedName name="Z_1F0D860E_98B2_498A_824D_8FEF04055655_.wvu.PrintArea" localSheetId="8" hidden="1">'202_1'!$A$2:$AK$46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'203_1'!$A$2:$AK$46</definedName>
    <definedName name="Z_1F0D860E_98B2_498A_824D_8FEF04055655_.wvu.PrintArea" localSheetId="11" hidden="1">'203_2'!$A$2:$AK$46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Підсумки!$A$3:$N$52</definedName>
    <definedName name="Z_24E4B1B0_BD46_442E_9239_4999257F794B_.wvu.PrintArea" localSheetId="6" hidden="1">'201_1'!$A$2:$AU$31</definedName>
    <definedName name="Z_24E4B1B0_BD46_442E_9239_4999257F794B_.wvu.PrintArea" localSheetId="7" hidden="1">'201_2'!$A$2:$AU$31</definedName>
    <definedName name="Z_24E4B1B0_BD46_442E_9239_4999257F794B_.wvu.PrintArea" localSheetId="8" hidden="1">'202_1'!$A$2:$AU$31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'203_1'!$A$2:$AU$31</definedName>
    <definedName name="Z_24E4B1B0_BD46_442E_9239_4999257F794B_.wvu.PrintArea" localSheetId="11" hidden="1">'203_2'!$A$2:$AU$31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'201_1'!$A$2:$AU$31</definedName>
    <definedName name="Z_2B1F19F5_DDBC_46F8_92CB_9A790CB7FD61_.wvu.PrintArea" localSheetId="7" hidden="1">'201_2'!$A$2:$AU$31</definedName>
    <definedName name="Z_2B1F19F5_DDBC_46F8_92CB_9A790CB7FD61_.wvu.PrintArea" localSheetId="8" hidden="1">'202_1'!$A$2:$AU$31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'203_1'!$A$2:$AU$31</definedName>
    <definedName name="Z_2B1F19F5_DDBC_46F8_92CB_9A790CB7FD61_.wvu.PrintArea" localSheetId="11" hidden="1">'203_2'!$A$2:$AU$31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'201_1'!$A$2:$BA$46</definedName>
    <definedName name="Z_30318990_97FA_4B74_8A96_20B9CEE7B653_.wvu.PrintArea" localSheetId="7" hidden="1">'201_2'!$A$2:$AO$46</definedName>
    <definedName name="Z_30318990_97FA_4B74_8A96_20B9CEE7B653_.wvu.PrintArea" localSheetId="8" hidden="1">'202_1'!$A$2:$AK$46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'203_1'!$A$2:$AK$46</definedName>
    <definedName name="Z_30318990_97FA_4B74_8A96_20B9CEE7B653_.wvu.PrintArea" localSheetId="11" hidden="1">'203_2'!$A$2:$AK$46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Підсумки!$A$3:$N$52</definedName>
    <definedName name="Z_3EF0F3E9_9201_4028_86FF_6B06B2998A48_.wvu.PrintArea" localSheetId="6" hidden="1">'201_1'!$A$2:$BA$46</definedName>
    <definedName name="Z_3EF0F3E9_9201_4028_86FF_6B06B2998A48_.wvu.PrintArea" localSheetId="7" hidden="1">'201_2'!$A$2:$AO$46</definedName>
    <definedName name="Z_3EF0F3E9_9201_4028_86FF_6B06B2998A48_.wvu.PrintArea" localSheetId="8" hidden="1">'202_1'!$A$2:$AK$46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'203_1'!$A$2:$AK$46</definedName>
    <definedName name="Z_3EF0F3E9_9201_4028_86FF_6B06B2998A48_.wvu.PrintArea" localSheetId="11" hidden="1">'203_2'!$A$2:$AK$46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'201_1'!$A$2:$BA$46</definedName>
    <definedName name="Z_4A4E10B3_98EA_434A_B904_9D953C49E914_.wvu.PrintArea" localSheetId="7" hidden="1">'201_2'!$A$2:$AO$46</definedName>
    <definedName name="Z_4A4E10B3_98EA_434A_B904_9D953C49E914_.wvu.PrintArea" localSheetId="8" hidden="1">'202_1'!$A$2:$AK$46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'203_1'!$A$2:$AK$46</definedName>
    <definedName name="Z_4A4E10B3_98EA_434A_B904_9D953C49E914_.wvu.PrintArea" localSheetId="11" hidden="1">'203_2'!$A$2:$AK$46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Підсумки!$A$3:$N$52</definedName>
    <definedName name="Z_4BCF288A_A595_4C42_82E7_535EDC2AC415_.wvu.PrintArea" localSheetId="6" hidden="1">'201_1'!$A$2:$BA$46</definedName>
    <definedName name="Z_4BCF288A_A595_4C42_82E7_535EDC2AC415_.wvu.PrintArea" localSheetId="7" hidden="1">'201_2'!$A$2:$BA$46</definedName>
    <definedName name="Z_4BCF288A_A595_4C42_82E7_535EDC2AC415_.wvu.PrintArea" localSheetId="8" hidden="1">'202_1'!$A$2:$AK$46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'203_1'!$A$2:$AK$46</definedName>
    <definedName name="Z_4BCF288A_A595_4C42_82E7_535EDC2AC415_.wvu.PrintArea" localSheetId="11" hidden="1">'203_2'!$A$2:$AK$46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Підсумки!$A$3:$N$52</definedName>
    <definedName name="Z_52C4EB7E_D421_4F3C_9418_E2E13C53098F_.wvu.PrintArea" localSheetId="6" hidden="1">'201_1'!$A$2:$BA$46</definedName>
    <definedName name="Z_52C4EB7E_D421_4F3C_9418_E2E13C53098F_.wvu.PrintArea" localSheetId="7" hidden="1">'201_2'!$A$2:$AO$46</definedName>
    <definedName name="Z_52C4EB7E_D421_4F3C_9418_E2E13C53098F_.wvu.PrintArea" localSheetId="8" hidden="1">'202_1'!$A$2:$AK$46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'203_1'!$A$2:$AK$46</definedName>
    <definedName name="Z_52C4EB7E_D421_4F3C_9418_E2E13C53098F_.wvu.PrintArea" localSheetId="11" hidden="1">'203_2'!$A$2:$AK$46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4CA7618_6F98_4F47_B371_BA051FE75870_.wvu.PrintArea" localSheetId="6" hidden="1">'201_1'!$A$2:$BA$46</definedName>
    <definedName name="Z_54CA7618_6F98_4F47_B371_BA051FE75870_.wvu.PrintArea" localSheetId="7" hidden="1">'201_2'!$A$2:$AO$46</definedName>
    <definedName name="Z_54CA7618_6F98_4F47_B371_BA051FE75870_.wvu.PrintArea" localSheetId="8" hidden="1">'202_1'!$A$2:$AK$46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'203_1'!$A$2:$AK$46</definedName>
    <definedName name="Z_54CA7618_6F98_4F47_B371_BA051FE75870_.wvu.PrintArea" localSheetId="11" hidden="1">'203_2'!$A$2:$AK$46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Підсумки!$A$3:$N$52</definedName>
    <definedName name="Z_575DD556_2391_4DD2_B247_D76EB2E70299_.wvu.PrintArea" localSheetId="6" hidden="1">'201_1'!$A$2:$BA$46</definedName>
    <definedName name="Z_575DD556_2391_4DD2_B247_D76EB2E70299_.wvu.PrintArea" localSheetId="7" hidden="1">'201_2'!$A$2:$AO$46</definedName>
    <definedName name="Z_575DD556_2391_4DD2_B247_D76EB2E70299_.wvu.PrintArea" localSheetId="8" hidden="1">'202_1'!$A$2:$AK$46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'203_1'!$A$2:$AK$46</definedName>
    <definedName name="Z_575DD556_2391_4DD2_B247_D76EB2E70299_.wvu.PrintArea" localSheetId="11" hidden="1">'203_2'!$A$2:$AK$46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'201_1'!$A$2:$BA$46</definedName>
    <definedName name="Z_5FE79F59_D06C_47E9_A091_8A454305106D_.wvu.PrintArea" localSheetId="7" hidden="1">'201_2'!$A$2:$AO$46</definedName>
    <definedName name="Z_5FE79F59_D06C_47E9_A091_8A454305106D_.wvu.PrintArea" localSheetId="8" hidden="1">'202_1'!$A$2:$AK$46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'203_1'!$A$2:$AK$46</definedName>
    <definedName name="Z_5FE79F59_D06C_47E9_A091_8A454305106D_.wvu.PrintArea" localSheetId="11" hidden="1">'203_2'!$A$2:$AK$46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'201_1'!$A$2:$AU$31</definedName>
    <definedName name="Z_6328EA24_1FA5_4B94_9ABC_245F045AD520_.wvu.PrintArea" localSheetId="7" hidden="1">'201_2'!$A$2:$AU$31</definedName>
    <definedName name="Z_6328EA24_1FA5_4B94_9ABC_245F045AD520_.wvu.PrintArea" localSheetId="8" hidden="1">'202_1'!$A$2:$AU$31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'203_1'!$A$2:$AU$31</definedName>
    <definedName name="Z_6328EA24_1FA5_4B94_9ABC_245F045AD520_.wvu.PrintArea" localSheetId="11" hidden="1">'203_2'!$A$2:$AU$31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'201_1'!$A$2:$BA$46</definedName>
    <definedName name="Z_63677729_B220_4674_B8DA_E23D188A7DD0_.wvu.PrintArea" localSheetId="7" hidden="1">'201_2'!$A$2:$AO$46</definedName>
    <definedName name="Z_63677729_B220_4674_B8DA_E23D188A7DD0_.wvu.PrintArea" localSheetId="8" hidden="1">'202_1'!$A$2:$AK$46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'203_1'!$A$2:$AK$46</definedName>
    <definedName name="Z_63677729_B220_4674_B8DA_E23D188A7DD0_.wvu.PrintArea" localSheetId="11" hidden="1">'203_2'!$A$2:$AK$46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'201_1'!$A$2:$BA$46</definedName>
    <definedName name="Z_639E5188_D90A_45C8_B0E7_531B3D055CC4_.wvu.PrintArea" localSheetId="7" hidden="1">'201_2'!$A$2:$AO$46</definedName>
    <definedName name="Z_639E5188_D90A_45C8_B0E7_531B3D055CC4_.wvu.PrintArea" localSheetId="8" hidden="1">'202_1'!$A$2:$AK$46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'203_1'!$A$2:$AK$46</definedName>
    <definedName name="Z_639E5188_D90A_45C8_B0E7_531B3D055CC4_.wvu.PrintArea" localSheetId="11" hidden="1">'203_2'!$A$2:$AK$46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Підсумки!$A$3:$N$52</definedName>
    <definedName name="Z_6C8D603E_9A1B_49F4_AEFE_06707C7BCD53_.wvu.PrintArea" localSheetId="6" hidden="1">'201_1'!$A$2:$BA$46</definedName>
    <definedName name="Z_6C8D603E_9A1B_49F4_AEFE_06707C7BCD53_.wvu.PrintArea" localSheetId="7" hidden="1">'201_2'!$A$2:$BA$46</definedName>
    <definedName name="Z_6C8D603E_9A1B_49F4_AEFE_06707C7BCD53_.wvu.PrintArea" localSheetId="8" hidden="1">'202_1'!$A$2:$AK$46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'203_1'!$A$2:$AK$46</definedName>
    <definedName name="Z_6C8D603E_9A1B_49F4_AEFE_06707C7BCD53_.wvu.PrintArea" localSheetId="11" hidden="1">'203_2'!$A$2:$AK$46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Rows" localSheetId="8" hidden="1">'202_1'!$19:$21</definedName>
    <definedName name="Z_6FD4170C_FF34_4F29_9D4F_E51601E8E054_.wvu.PrintArea" localSheetId="6" hidden="1">'201_1'!$A$2:$AO$46</definedName>
    <definedName name="Z_6FD4170C_FF34_4F29_9D4F_E51601E8E054_.wvu.PrintArea" localSheetId="7" hidden="1">'201_2'!$A$2:$AW$46</definedName>
    <definedName name="Z_6FD4170C_FF34_4F29_9D4F_E51601E8E054_.wvu.PrintArea" localSheetId="8" hidden="1">'202_1'!$A$2:$AK$46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'203_1'!$A$2:$AK$46</definedName>
    <definedName name="Z_6FD4170C_FF34_4F29_9D4F_E51601E8E054_.wvu.PrintArea" localSheetId="11" hidden="1">'203_2'!$A$2:$AK$46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'201_1'!$A$2:$AO$46</definedName>
    <definedName name="Z_75769618_2852_4512_8EF1_DEA65DE197E1_.wvu.PrintArea" localSheetId="7" hidden="1">'201_2'!$A$2:$AO$46</definedName>
    <definedName name="Z_75769618_2852_4512_8EF1_DEA65DE197E1_.wvu.PrintArea" localSheetId="8" hidden="1">'202_1'!$A$2:$AK$46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'203_1'!$A$2:$AK$46</definedName>
    <definedName name="Z_75769618_2852_4512_8EF1_DEA65DE197E1_.wvu.PrintArea" localSheetId="11" hidden="1">'203_2'!$A$2:$AK$46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'201_1'!$A$2:$AU$31</definedName>
    <definedName name="Z_7828284E_5BC2_4532_AE4F_135B19275FE1_.wvu.PrintArea" localSheetId="7" hidden="1">'201_2'!$A$2:$AU$31</definedName>
    <definedName name="Z_7828284E_5BC2_4532_AE4F_135B19275FE1_.wvu.PrintArea" localSheetId="8" hidden="1">'202_1'!$A$2:$AU$31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'203_1'!$A$2:$AU$31</definedName>
    <definedName name="Z_7828284E_5BC2_4532_AE4F_135B19275FE1_.wvu.PrintArea" localSheetId="11" hidden="1">'203_2'!$A$2:$AU$31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'201_1'!$A$2:$BA$46</definedName>
    <definedName name="Z_7DAD0CBB_837D_490E_8AD8_C7F6F6026BC2_.wvu.PrintArea" localSheetId="7" hidden="1">'201_2'!$A$2:$AO$46</definedName>
    <definedName name="Z_7DAD0CBB_837D_490E_8AD8_C7F6F6026BC2_.wvu.PrintArea" localSheetId="8" hidden="1">'202_1'!$A$2:$AK$46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'203_1'!$A$2:$AK$46</definedName>
    <definedName name="Z_7DAD0CBB_837D_490E_8AD8_C7F6F6026BC2_.wvu.PrintArea" localSheetId="11" hidden="1">'203_2'!$A$2:$AK$46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'201_1'!$A$2:$AU$31</definedName>
    <definedName name="Z_85387D8F_322B_4575_A31F_6C67D6D60B03_.wvu.PrintArea" localSheetId="7" hidden="1">'201_2'!$A$2:$AU$31</definedName>
    <definedName name="Z_85387D8F_322B_4575_A31F_6C67D6D60B03_.wvu.PrintArea" localSheetId="8" hidden="1">'202_1'!$A$2:$AU$31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'203_1'!$A$2:$AU$31</definedName>
    <definedName name="Z_85387D8F_322B_4575_A31F_6C67D6D60B03_.wvu.PrintArea" localSheetId="11" hidden="1">'203_2'!$A$2:$AU$31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'201_1'!$A$2:$AU$31</definedName>
    <definedName name="Z_86E46D09_7AE0_4152_9FFC_C08D0784D8A7_.wvu.PrintArea" localSheetId="7" hidden="1">'201_2'!$A$2:$AU$31</definedName>
    <definedName name="Z_86E46D09_7AE0_4152_9FFC_C08D0784D8A7_.wvu.PrintArea" localSheetId="8" hidden="1">'202_1'!$A$2:$AU$31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'203_1'!$A$2:$AU$31</definedName>
    <definedName name="Z_86E46D09_7AE0_4152_9FFC_C08D0784D8A7_.wvu.PrintArea" localSheetId="11" hidden="1">'203_2'!$A$2:$AU$31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'201_1'!$A$2:$AO$46</definedName>
    <definedName name="Z_8DFD9D66_8B11_4E3E_B614_03CD90A02DAE_.wvu.PrintArea" localSheetId="7" hidden="1">'201_2'!$A$2:$AO$46</definedName>
    <definedName name="Z_8DFD9D66_8B11_4E3E_B614_03CD90A02DAE_.wvu.PrintArea" localSheetId="8" hidden="1">'202_1'!$A$2:$AK$46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'203_1'!$A$2:$AK$46</definedName>
    <definedName name="Z_8DFD9D66_8B11_4E3E_B614_03CD90A02DAE_.wvu.PrintArea" localSheetId="11" hidden="1">'203_2'!$A$2:$AK$46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'201_1'!$33:$33,'201_1'!$37:$37,'201_1'!$43:$43,'201_1'!$45:$45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'202_1'!$33:$33,'202_1'!$37:$37,'202_1'!$43:$43,'202_1'!$45:$45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'203_1'!$33:$33,'203_1'!$37:$37,'203_1'!$43:$43,'203_1'!$45:$45</definedName>
    <definedName name="Z_8DFD9D66_8B11_4E3E_B614_03CD90A02DAE_.wvu.Rows" localSheetId="11" hidden="1">'203_2'!$33:$33,'203_2'!$37:$37,'203_2'!$43:$43,'203_2'!$45:$45</definedName>
    <definedName name="Z_8FD84C4E_2C18_420F_8708_98FB7EED86F5_.wvu.PrintArea" localSheetId="6" hidden="1">'201_1'!$A$2:$BA$46</definedName>
    <definedName name="Z_8FD84C4E_2C18_420F_8708_98FB7EED86F5_.wvu.PrintArea" localSheetId="7" hidden="1">'201_2'!$A$2:$AO$46</definedName>
    <definedName name="Z_8FD84C4E_2C18_420F_8708_98FB7EED86F5_.wvu.PrintArea" localSheetId="8" hidden="1">'202_1'!$A$2:$AK$46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'203_1'!$A$2:$AK$46</definedName>
    <definedName name="Z_8FD84C4E_2C18_420F_8708_98FB7EED86F5_.wvu.PrintArea" localSheetId="11" hidden="1">'203_2'!$A$2:$AK$46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'201_1'!$A$2:$AU$31</definedName>
    <definedName name="Z_93F6C3DE_1F92_4632_8907_1A4A95278937_.wvu.PrintArea" localSheetId="7" hidden="1">'201_2'!$A$2:$AU$31</definedName>
    <definedName name="Z_93F6C3DE_1F92_4632_8907_1A4A95278937_.wvu.PrintArea" localSheetId="8" hidden="1">'202_1'!$A$2:$AU$31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'203_1'!$A$2:$AU$31</definedName>
    <definedName name="Z_93F6C3DE_1F92_4632_8907_1A4A95278937_.wvu.PrintArea" localSheetId="11" hidden="1">'203_2'!$A$2:$AU$31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'201_1'!$A$2:$AU$31</definedName>
    <definedName name="Z_9441459E_E2AF_4712_941E_3718915AA278_.wvu.PrintArea" localSheetId="7" hidden="1">'201_2'!$A$2:$AU$31</definedName>
    <definedName name="Z_9441459E_E2AF_4712_941E_3718915AA278_.wvu.PrintArea" localSheetId="8" hidden="1">'202_1'!$A$2:$AU$31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'203_1'!$A$2:$AU$31</definedName>
    <definedName name="Z_9441459E_E2AF_4712_941E_3718915AA278_.wvu.PrintArea" localSheetId="11" hidden="1">'203_2'!$A$2:$AU$31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'201_1'!$A$1:$BC$46</definedName>
    <definedName name="Z_9581BC83_4638_4839_B4A7_A6430282DE49_.wvu.PrintArea" localSheetId="7" hidden="1">'201_2'!$A$2:$AO$46</definedName>
    <definedName name="Z_9581BC83_4638_4839_B4A7_A6430282DE49_.wvu.PrintArea" localSheetId="8" hidden="1">'202_1'!$A$1:$BC$46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'203_1'!$A$1:$BC$46</definedName>
    <definedName name="Z_9581BC83_4638_4839_B4A7_A6430282DE49_.wvu.PrintArea" localSheetId="11" hidden="1">'203_2'!$A$1:$BC$46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Підсумки!$15:$26</definedName>
    <definedName name="Z_96BFE75B_9E94_4DC9_803C_D5A288E717C0_.wvu.FilterData" localSheetId="5" hidden="1">Підсумки!$A$3:$N$52</definedName>
    <definedName name="Z_96BFE75B_9E94_4DC9_803C_D5A288E717C0_.wvu.PrintArea" localSheetId="6" hidden="1">'201_1'!$A$2:$BA$46</definedName>
    <definedName name="Z_96BFE75B_9E94_4DC9_803C_D5A288E717C0_.wvu.PrintArea" localSheetId="7" hidden="1">'201_2'!$A$2:$AO$46</definedName>
    <definedName name="Z_96BFE75B_9E94_4DC9_803C_D5A288E717C0_.wvu.PrintArea" localSheetId="8" hidden="1">'202_1'!$A$2:$AK$46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'203_1'!$A$2:$AK$46</definedName>
    <definedName name="Z_96BFE75B_9E94_4DC9_803C_D5A288E717C0_.wvu.PrintArea" localSheetId="11" hidden="1">'203_2'!$A$2:$AK$46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Підсумки!$15:$26</definedName>
    <definedName name="Z_AAE6FF24_C1F0_4266_B899_2398D5DAFFD0_.wvu.PrintArea" localSheetId="6" hidden="1">'201_1'!$A$2:$AU$31</definedName>
    <definedName name="Z_AAE6FF24_C1F0_4266_B899_2398D5DAFFD0_.wvu.PrintArea" localSheetId="7" hidden="1">'201_2'!$A$2:$AU$31</definedName>
    <definedName name="Z_AAE6FF24_C1F0_4266_B899_2398D5DAFFD0_.wvu.PrintArea" localSheetId="8" hidden="1">'202_1'!$A$2:$AU$31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'203_1'!$A$2:$AU$31</definedName>
    <definedName name="Z_AAE6FF24_C1F0_4266_B899_2398D5DAFFD0_.wvu.PrintArea" localSheetId="11" hidden="1">'203_2'!$A$2:$AU$31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'201_1'!$A$2:$AU$31</definedName>
    <definedName name="Z_BA384526_2B52_499B_A6CB_A20D93F7D458_.wvu.PrintArea" localSheetId="7" hidden="1">'201_2'!$A$2:$AU$31</definedName>
    <definedName name="Z_BA384526_2B52_499B_A6CB_A20D93F7D458_.wvu.PrintArea" localSheetId="8" hidden="1">'202_1'!$A$2:$AU$31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'203_1'!$A$2:$AU$31</definedName>
    <definedName name="Z_BA384526_2B52_499B_A6CB_A20D93F7D458_.wvu.PrintArea" localSheetId="11" hidden="1">'203_2'!$A$2:$AU$31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'201_1'!$A$2:$AU$31</definedName>
    <definedName name="Z_BE29CB45_C44C_4909_A8C9_0850A17CCE3A_.wvu.PrintArea" localSheetId="7" hidden="1">'201_2'!$A$2:$AU$31</definedName>
    <definedName name="Z_BE29CB45_C44C_4909_A8C9_0850A17CCE3A_.wvu.PrintArea" localSheetId="8" hidden="1">'202_1'!$A$2:$AU$31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'203_1'!$A$2:$AU$31</definedName>
    <definedName name="Z_BE29CB45_C44C_4909_A8C9_0850A17CCE3A_.wvu.PrintArea" localSheetId="11" hidden="1">'203_2'!$A$2:$AU$31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'201_1'!$A$2:$AO$46</definedName>
    <definedName name="Z_BFDDA753_D9FF_405A_BBB3_8EC16FDB9500_.wvu.PrintArea" localSheetId="7" hidden="1">'201_2'!$A$2:$AO$46</definedName>
    <definedName name="Z_BFDDA753_D9FF_405A_BBB3_8EC16FDB9500_.wvu.PrintArea" localSheetId="8" hidden="1">'202_1'!$A$2:$AK$46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'203_1'!$A$2:$AK$46</definedName>
    <definedName name="Z_BFDDA753_D9FF_405A_BBB3_8EC16FDB9500_.wvu.PrintArea" localSheetId="11" hidden="1">'203_2'!$A$2:$AK$46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Підсумки!$A$3:$N$52</definedName>
    <definedName name="Z_C2F30B35_D639_4BB4_A50F_41AB6A913442_.wvu.PrintArea" localSheetId="10" hidden="1">'203_1'!$A$2:$AK$46</definedName>
    <definedName name="Z_C2F30B35_D639_4BB4_A50F_41AB6A913442_.wvu.PrintArea" localSheetId="11" hidden="1">'203_2'!$A$2:$AK$46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FilterData" localSheetId="5" hidden="1">Підсумки!$A$3:$N$52</definedName>
    <definedName name="Z_C5D960BD_C1A6_4228_A267_A87ADCF0AB55_.wvu.PrintArea" localSheetId="6" hidden="1">'201_1'!$A$2:$BA$46</definedName>
    <definedName name="Z_C5D960BD_C1A6_4228_A267_A87ADCF0AB55_.wvu.PrintArea" localSheetId="7" hidden="1">'201_2'!$A$2:$BA$46</definedName>
    <definedName name="Z_C5D960BD_C1A6_4228_A267_A87ADCF0AB55_.wvu.PrintArea" localSheetId="8" hidden="1">'202_1'!$A$2:$AK$46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'203_1'!$A$2:$AK$46</definedName>
    <definedName name="Z_C5D960BD_C1A6_4228_A267_A87ADCF0AB55_.wvu.PrintArea" localSheetId="11" hidden="1">'203_2'!$A$2:$AK$46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'201_1'!$A$2:$AO$46</definedName>
    <definedName name="Z_CCC0C40E_6D64_44D7_9C77_D75A2E2899A6_.wvu.PrintArea" localSheetId="7" hidden="1">'201_2'!$A$2:$AO$46</definedName>
    <definedName name="Z_CCC0C40E_6D64_44D7_9C77_D75A2E2899A6_.wvu.PrintArea" localSheetId="8" hidden="1">'202_1'!$A$2:$AK$46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'203_1'!$A$2:$AK$46</definedName>
    <definedName name="Z_CCC0C40E_6D64_44D7_9C77_D75A2E2899A6_.wvu.PrintArea" localSheetId="11" hidden="1">'203_2'!$A$2:$AK$46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'201_1'!$33:$33,'201_1'!$37:$37,'201_1'!$43:$43,'201_1'!$45:$45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'202_1'!$33:$33,'202_1'!$37:$37,'202_1'!$43:$43,'202_1'!$45:$45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'203_1'!$33:$33,'203_1'!$37:$37,'203_1'!$43:$43,'203_1'!$45:$45</definedName>
    <definedName name="Z_CCC0C40E_6D64_44D7_9C77_D75A2E2899A6_.wvu.Rows" localSheetId="11" hidden="1">'203_2'!$33:$33,'203_2'!$37:$37,'203_2'!$43:$43,'203_2'!$45:$45</definedName>
    <definedName name="Z_D36C8CE2_BD51_473C_907A_C6FC583FFDFD_.wvu.PrintArea" localSheetId="6" hidden="1">'201_1'!$A$2:$BA$46</definedName>
    <definedName name="Z_D36C8CE2_BD51_473C_907A_C6FC583FFDFD_.wvu.PrintArea" localSheetId="7" hidden="1">'201_2'!$A$2:$AO$46</definedName>
    <definedName name="Z_D36C8CE2_BD51_473C_907A_C6FC583FFDFD_.wvu.PrintArea" localSheetId="8" hidden="1">'202_1'!$A$2:$AK$46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'203_1'!$A$2:$AK$46</definedName>
    <definedName name="Z_D36C8CE2_BD51_473C_907A_C6FC583FFDFD_.wvu.PrintArea" localSheetId="11" hidden="1">'203_2'!$A$2:$AK$46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'201_1'!$A$2:$AO$46</definedName>
    <definedName name="Z_DB247C62_AD53_4E02_85BF_C5978A17182C_.wvu.PrintArea" localSheetId="7" hidden="1">'201_2'!$A$2:$AO$46</definedName>
    <definedName name="Z_DB247C62_AD53_4E02_85BF_C5978A17182C_.wvu.PrintArea" localSheetId="8" hidden="1">'202_1'!$A$2:$AK$46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'203_1'!$A$2:$AK$46</definedName>
    <definedName name="Z_DB247C62_AD53_4E02_85BF_C5978A17182C_.wvu.PrintArea" localSheetId="11" hidden="1">'203_2'!$A$2:$AK$46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'201_1'!$33:$33,'201_1'!$37:$37,'201_1'!$43:$43,'201_1'!$45:$45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'202_1'!$33:$33,'202_1'!$37:$37,'202_1'!$43:$43,'202_1'!$45:$45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'203_1'!$33:$33,'203_1'!$37:$37,'203_1'!$43:$43,'203_1'!$45:$45</definedName>
    <definedName name="Z_DB247C62_AD53_4E02_85BF_C5978A17182C_.wvu.Rows" localSheetId="11" hidden="1">'203_2'!$33:$33,'203_2'!$37:$37,'203_2'!$43:$43,'203_2'!$45:$45</definedName>
    <definedName name="Z_DC418718_8A23_11D8_9B08_00605205386C_.wvu.PrintArea" localSheetId="6" hidden="1">'201_1'!$A$2:$AU$31</definedName>
    <definedName name="Z_DC418718_8A23_11D8_9B08_00605205386C_.wvu.PrintArea" localSheetId="7" hidden="1">'201_2'!$A$2:$AU$31</definedName>
    <definedName name="Z_DC418718_8A23_11D8_9B08_00605205386C_.wvu.PrintArea" localSheetId="8" hidden="1">'202_1'!$A$2:$AU$31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'203_1'!$A$2:$AU$31</definedName>
    <definedName name="Z_DC418718_8A23_11D8_9B08_00605205386C_.wvu.PrintArea" localSheetId="11" hidden="1">'203_2'!$A$2:$AU$31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'201_1'!$A$2:$BA$46</definedName>
    <definedName name="Z_DD783D5A_D326_44F8_82C1_529ADF80E68D_.wvu.PrintArea" localSheetId="7" hidden="1">'201_2'!$A$2:$AO$46</definedName>
    <definedName name="Z_DD783D5A_D326_44F8_82C1_529ADF80E68D_.wvu.PrintArea" localSheetId="8" hidden="1">'202_1'!$A$2:$AK$46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'203_1'!$A$2:$AK$46</definedName>
    <definedName name="Z_DD783D5A_D326_44F8_82C1_529ADF80E68D_.wvu.PrintArea" localSheetId="11" hidden="1">'203_2'!$A$2:$AK$46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Підсумки!$A$3:$N$52</definedName>
    <definedName name="Z_E3076869_5D4E_4B4E_B56C_23BD0053E0A2_.wvu.PrintArea" localSheetId="6" hidden="1">'201_1'!$A$2:$BA$46</definedName>
    <definedName name="Z_E3076869_5D4E_4B4E_B56C_23BD0053E0A2_.wvu.PrintArea" localSheetId="7" hidden="1">'201_2'!$A$2:$BA$46</definedName>
    <definedName name="Z_E3076869_5D4E_4B4E_B56C_23BD0053E0A2_.wvu.PrintArea" localSheetId="8" hidden="1">'202_1'!$A$2:$AK$46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'203_1'!$A$2:$AK$46</definedName>
    <definedName name="Z_E3076869_5D4E_4B4E_B56C_23BD0053E0A2_.wvu.PrintArea" localSheetId="11" hidden="1">'203_2'!$A$2:$AK$46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Підсумки!$A$3:$N$52</definedName>
    <definedName name="Z_F5BB156E_46BF_4970_8BDC_FACCC2530DB4_.wvu.PrintArea" localSheetId="6" hidden="1">'201_1'!$A$2:$AO$46</definedName>
    <definedName name="Z_F5BB156E_46BF_4970_8BDC_FACCC2530DB4_.wvu.PrintArea" localSheetId="7" hidden="1">'201_2'!$A$2:$AO$46</definedName>
    <definedName name="Z_F5BB156E_46BF_4970_8BDC_FACCC2530DB4_.wvu.PrintArea" localSheetId="8" hidden="1">'202_1'!$A$2:$AK$46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'203_1'!$A$2:$AK$46</definedName>
    <definedName name="Z_F5BB156E_46BF_4970_8BDC_FACCC2530DB4_.wvu.PrintArea" localSheetId="11" hidden="1">'203_2'!$A$2:$AK$46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'201_1'!$33:$33,'201_1'!$37:$37,'201_1'!$43:$43,'201_1'!$45:$45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'202_1'!$33:$33,'202_1'!$37:$37,'202_1'!$43:$43,'202_1'!$45:$45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'203_1'!$33:$33,'203_1'!$37:$37,'203_1'!$43:$43,'203_1'!$45:$45</definedName>
    <definedName name="Z_F5BB156E_46BF_4970_8BDC_FACCC2530DB4_.wvu.Rows" localSheetId="11" hidden="1">'203_2'!$33:$33,'203_2'!$37:$37,'203_2'!$43:$43,'203_2'!$45:$45</definedName>
    <definedName name="Z_F6031743_2EF4_4963_B0D7_9FFF72490A27_.wvu.PrintArea" localSheetId="6" hidden="1">'201_1'!$A$2:$AU$31</definedName>
    <definedName name="Z_F6031743_2EF4_4963_B0D7_9FFF72490A27_.wvu.PrintArea" localSheetId="7" hidden="1">'201_2'!$A$2:$AU$31</definedName>
    <definedName name="Z_F6031743_2EF4_4963_B0D7_9FFF72490A27_.wvu.PrintArea" localSheetId="8" hidden="1">'202_1'!$A$2:$AU$31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'203_1'!$A$2:$AU$31</definedName>
    <definedName name="Z_F6031743_2EF4_4963_B0D7_9FFF72490A27_.wvu.PrintArea" localSheetId="11" hidden="1">'203_2'!$A$2:$AU$31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>'201_1'!$S$31:$U$46</definedName>
    <definedName name="Підс1">'201_2'!$S$31:$U$46</definedName>
    <definedName name="Підс2" localSheetId="10">'203_1'!$S$31:$U$46</definedName>
    <definedName name="Підс2">'202_1'!$S$31:$U$46</definedName>
    <definedName name="Підс3" localSheetId="11">'203_2'!$S$31:$U$47</definedName>
    <definedName name="Підс3">'202_2'!$S$31:$U$47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Фісун Микола Тихонович - Personal View" guid="{C2F30B35-D639-4BB4-A50F-41AB6A913442}" mergeInterval="0" personalView="1" maximized="1" windowWidth="1020" windowHeight="503" tabRatio="768" activeSheetId="6"/>
    <customWorkbookView name="Ніколенко Світлана Григорівна - Personal View" guid="{C5D960BD-C1A6-4228-A267-A87ADCF0AB55}" mergeInterval="0" personalView="1" xWindow="-150" yWindow="57" windowWidth="1019" windowHeight="500" tabRatio="613" activeSheetId="6"/>
    <customWorkbookView name="Давиденко Євген Олександрович - Personal View" guid="{6C8D603E-9A1B-49F4-AEFE-06707C7BCD53}" mergeInterval="0" personalView="1" maximized="1" windowWidth="1276" windowHeight="795" tabRatio="768" activeSheetId="10"/>
    <customWorkbookView name="мама - Личное представление" guid="{1C44C54F-C0A4-451D-B8A0-B8C17D7E284D}" mergeInterval="0" personalView="1" xWindow="50" yWindow="45" windowWidth="1259" windowHeight="500" tabRatio="843" activeSheetId="7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Nikolenko - Личное представление" guid="{4BCF288A-A595-4C42-82E7-535EDC2AC415}" mergeInterval="0" personalView="1" maximized="1" windowWidth="958" windowHeight="595" tabRatio="752" activeSheetId="6"/>
  </customWorkbookViews>
</workbook>
</file>

<file path=xl/calcChain.xml><?xml version="1.0" encoding="utf-8"?>
<calcChain xmlns="http://schemas.openxmlformats.org/spreadsheetml/2006/main">
  <c r="AK18" i="9" l="1"/>
  <c r="AK11" i="7" l="1"/>
  <c r="AK8" i="7"/>
  <c r="AK19" i="7"/>
  <c r="AH19" i="7"/>
  <c r="AH8" i="7"/>
  <c r="AH11" i="9" l="1"/>
  <c r="AK17" i="9" l="1"/>
  <c r="AK11" i="9"/>
  <c r="AK18" i="7"/>
  <c r="AK17" i="7"/>
  <c r="AK12" i="7"/>
  <c r="AH18" i="7"/>
  <c r="AH13" i="7"/>
  <c r="AK15" i="9" l="1"/>
  <c r="AH15" i="9"/>
  <c r="AH15" i="11" l="1"/>
  <c r="AH12" i="11" l="1"/>
  <c r="AK12" i="11"/>
  <c r="AK17" i="11" l="1"/>
  <c r="F59" i="6"/>
  <c r="AK14" i="11"/>
  <c r="AH10" i="11"/>
  <c r="AK11" i="11"/>
  <c r="AK19" i="11"/>
  <c r="AK15" i="11" l="1"/>
  <c r="AH19" i="11"/>
  <c r="AH16" i="11"/>
  <c r="AH8" i="11"/>
  <c r="K26" i="6" l="1"/>
  <c r="F82" i="6" l="1"/>
  <c r="K82" i="6" s="1"/>
  <c r="F71" i="6"/>
  <c r="K71" i="6" s="1"/>
  <c r="F72" i="6"/>
  <c r="K72" i="6" s="1"/>
  <c r="F73" i="6"/>
  <c r="K73" i="6" s="1"/>
  <c r="F74" i="6"/>
  <c r="K74" i="6" s="1"/>
  <c r="F75" i="6"/>
  <c r="K75" i="6" s="1"/>
  <c r="F76" i="6"/>
  <c r="K76" i="6" s="1"/>
  <c r="F77" i="6"/>
  <c r="K77" i="6" s="1"/>
  <c r="F78" i="6"/>
  <c r="K78" i="6" s="1"/>
  <c r="F79" i="6"/>
  <c r="K79" i="6" s="1"/>
  <c r="F80" i="6"/>
  <c r="K80" i="6" s="1"/>
  <c r="F81" i="6"/>
  <c r="K81" i="6" s="1"/>
  <c r="F58" i="6"/>
  <c r="K58" i="6" s="1"/>
  <c r="K59" i="6"/>
  <c r="F60" i="6"/>
  <c r="K60" i="6" s="1"/>
  <c r="F61" i="6"/>
  <c r="K61" i="6" s="1"/>
  <c r="F62" i="6"/>
  <c r="K62" i="6" s="1"/>
  <c r="F63" i="6"/>
  <c r="K63" i="6" s="1"/>
  <c r="F64" i="6"/>
  <c r="K64" i="6" s="1"/>
  <c r="F65" i="6"/>
  <c r="K65" i="6" s="1"/>
  <c r="F66" i="6"/>
  <c r="K66" i="6" s="1"/>
  <c r="F67" i="6"/>
  <c r="K67" i="6" s="1"/>
  <c r="F68" i="6"/>
  <c r="K68" i="6" s="1"/>
  <c r="F69" i="6"/>
  <c r="K69" i="6" s="1"/>
  <c r="F70" i="6"/>
  <c r="K70" i="6" s="1"/>
  <c r="F57" i="6"/>
  <c r="K57" i="6" s="1"/>
  <c r="F56" i="6"/>
  <c r="K56" i="6" s="1"/>
  <c r="F54" i="6"/>
  <c r="K54" i="6" s="1"/>
  <c r="F42" i="6"/>
  <c r="K42" i="6" s="1"/>
  <c r="F43" i="6"/>
  <c r="K43" i="6" s="1"/>
  <c r="F44" i="6"/>
  <c r="K44" i="6" s="1"/>
  <c r="F45" i="6"/>
  <c r="K45" i="6" s="1"/>
  <c r="F46" i="6"/>
  <c r="K46" i="6" s="1"/>
  <c r="F47" i="6"/>
  <c r="K47" i="6" s="1"/>
  <c r="F48" i="6"/>
  <c r="K48" i="6" s="1"/>
  <c r="F49" i="6"/>
  <c r="K49" i="6" s="1"/>
  <c r="F50" i="6"/>
  <c r="K50" i="6" s="1"/>
  <c r="F51" i="6"/>
  <c r="K51" i="6" s="1"/>
  <c r="F52" i="6"/>
  <c r="K52" i="6" s="1"/>
  <c r="F53" i="6"/>
  <c r="K53" i="6" s="1"/>
  <c r="F29" i="6"/>
  <c r="K29" i="6" s="1"/>
  <c r="F30" i="6"/>
  <c r="K30" i="6" s="1"/>
  <c r="F31" i="6"/>
  <c r="K31" i="6" s="1"/>
  <c r="F32" i="6"/>
  <c r="K32" i="6" s="1"/>
  <c r="F33" i="6"/>
  <c r="K33" i="6" s="1"/>
  <c r="F34" i="6"/>
  <c r="K34" i="6" s="1"/>
  <c r="F35" i="6"/>
  <c r="K35" i="6" s="1"/>
  <c r="F36" i="6"/>
  <c r="K36" i="6" s="1"/>
  <c r="F37" i="6"/>
  <c r="K37" i="6" s="1"/>
  <c r="F38" i="6"/>
  <c r="K38" i="6" s="1"/>
  <c r="F39" i="6"/>
  <c r="K39" i="6" s="1"/>
  <c r="F40" i="6"/>
  <c r="K40" i="6" s="1"/>
  <c r="F41" i="6"/>
  <c r="K41" i="6" s="1"/>
  <c r="F28" i="6"/>
  <c r="K28" i="6" s="1"/>
  <c r="F23" i="6"/>
  <c r="K23" i="6" s="1"/>
  <c r="F24" i="6"/>
  <c r="K24" i="6" s="1"/>
  <c r="F25" i="6"/>
  <c r="K25" i="6" s="1"/>
  <c r="F12" i="6"/>
  <c r="K12" i="6" s="1"/>
  <c r="F13" i="6"/>
  <c r="K13" i="6" s="1"/>
  <c r="F14" i="6"/>
  <c r="K14" i="6" s="1"/>
  <c r="F15" i="6"/>
  <c r="K15" i="6" s="1"/>
  <c r="F16" i="6"/>
  <c r="K16" i="6" s="1"/>
  <c r="F17" i="6"/>
  <c r="K17" i="6" s="1"/>
  <c r="F18" i="6"/>
  <c r="K18" i="6" s="1"/>
  <c r="F19" i="6"/>
  <c r="K19" i="6" s="1"/>
  <c r="F20" i="6"/>
  <c r="K20" i="6" s="1"/>
  <c r="F21" i="6"/>
  <c r="K21" i="6" s="1"/>
  <c r="F22" i="6"/>
  <c r="K22" i="6" s="1"/>
  <c r="F4" i="6"/>
  <c r="K4" i="6" s="1"/>
  <c r="F5" i="6"/>
  <c r="K5" i="6" s="1"/>
  <c r="F6" i="6"/>
  <c r="K6" i="6" s="1"/>
  <c r="F7" i="6"/>
  <c r="K7" i="6" s="1"/>
  <c r="F8" i="6"/>
  <c r="K8" i="6" s="1"/>
  <c r="F9" i="6"/>
  <c r="K9" i="6" s="1"/>
  <c r="F10" i="6"/>
  <c r="K10" i="6" s="1"/>
  <c r="F11" i="6"/>
  <c r="K11" i="6" s="1"/>
  <c r="F3" i="6"/>
  <c r="K3" i="6" s="1"/>
  <c r="AK22" i="7" l="1"/>
  <c r="AH22" i="7"/>
  <c r="T22" i="7"/>
  <c r="L22" i="7"/>
  <c r="AK22" i="9"/>
  <c r="AH22" i="9"/>
  <c r="T22" i="9"/>
  <c r="T22" i="11" l="1"/>
  <c r="L22" i="11"/>
  <c r="R30" i="8" l="1"/>
  <c r="G36" i="2" l="1"/>
  <c r="K13" i="2"/>
  <c r="L22" i="9" l="1"/>
  <c r="Y21" i="11"/>
  <c r="Y21" i="9"/>
  <c r="Q21" i="9"/>
  <c r="Q21" i="11" l="1"/>
  <c r="C70" i="6" l="1"/>
  <c r="C71" i="6"/>
  <c r="C72" i="6"/>
  <c r="C73" i="6"/>
  <c r="C74" i="6"/>
  <c r="C75" i="6"/>
  <c r="C76" i="6"/>
  <c r="C77" i="6"/>
  <c r="C78" i="6"/>
  <c r="C79" i="6"/>
  <c r="C80" i="6"/>
  <c r="C81" i="6"/>
  <c r="C82" i="6"/>
  <c r="C69" i="6"/>
  <c r="C57" i="6"/>
  <c r="C58" i="6"/>
  <c r="C59" i="6"/>
  <c r="C60" i="6"/>
  <c r="C61" i="6"/>
  <c r="C62" i="6"/>
  <c r="C63" i="6"/>
  <c r="C64" i="6"/>
  <c r="C65" i="6"/>
  <c r="C66" i="6"/>
  <c r="C67" i="6"/>
  <c r="C68" i="6"/>
  <c r="C56" i="6"/>
  <c r="C53" i="6"/>
  <c r="C54" i="6"/>
  <c r="C42" i="6"/>
  <c r="C43" i="6"/>
  <c r="C44" i="6"/>
  <c r="C45" i="6"/>
  <c r="C46" i="6"/>
  <c r="C47" i="6"/>
  <c r="C48" i="6"/>
  <c r="C49" i="6"/>
  <c r="C50" i="6"/>
  <c r="C51" i="6"/>
  <c r="C52" i="6"/>
  <c r="C41" i="6"/>
  <c r="C29" i="6"/>
  <c r="C30" i="6"/>
  <c r="C31" i="6"/>
  <c r="C32" i="6"/>
  <c r="C33" i="6"/>
  <c r="C34" i="6"/>
  <c r="C35" i="6"/>
  <c r="C36" i="6"/>
  <c r="C37" i="6"/>
  <c r="C38" i="6"/>
  <c r="C39" i="6"/>
  <c r="C40" i="6"/>
  <c r="D21" i="11"/>
  <c r="D21" i="9"/>
  <c r="C16" i="6"/>
  <c r="C17" i="6"/>
  <c r="C18" i="6"/>
  <c r="C19" i="6"/>
  <c r="C20" i="6"/>
  <c r="C21" i="6"/>
  <c r="C22" i="6"/>
  <c r="C23" i="6"/>
  <c r="C24" i="6"/>
  <c r="C25" i="6"/>
  <c r="C15" i="6"/>
  <c r="C4" i="6"/>
  <c r="C5" i="6"/>
  <c r="C6" i="6"/>
  <c r="C7" i="6"/>
  <c r="C8" i="6"/>
  <c r="C9" i="6"/>
  <c r="C10" i="6"/>
  <c r="C11" i="6"/>
  <c r="C12" i="6"/>
  <c r="C13" i="6"/>
  <c r="C14" i="6"/>
  <c r="R46" i="12"/>
  <c r="U46" i="12" s="1"/>
  <c r="Y8" i="12" s="1"/>
  <c r="Q46" i="12"/>
  <c r="U45" i="12" s="1"/>
  <c r="Y9" i="12" s="1"/>
  <c r="P46" i="12"/>
  <c r="U44" i="12" s="1"/>
  <c r="Y10" i="12" s="1"/>
  <c r="O46" i="12"/>
  <c r="U43" i="12" s="1"/>
  <c r="Y11" i="12" s="1"/>
  <c r="N46" i="12"/>
  <c r="U42" i="12" s="1"/>
  <c r="Y12" i="12" s="1"/>
  <c r="M46" i="12"/>
  <c r="U41" i="12" s="1"/>
  <c r="Y13" i="12" s="1"/>
  <c r="L46" i="12"/>
  <c r="U40" i="12" s="1"/>
  <c r="Y14" i="12" s="1"/>
  <c r="K46" i="12"/>
  <c r="U39" i="12" s="1"/>
  <c r="Y15" i="12" s="1"/>
  <c r="J46" i="12"/>
  <c r="U38" i="12" s="1"/>
  <c r="Y16" i="12" s="1"/>
  <c r="I46" i="12"/>
  <c r="U37" i="12" s="1"/>
  <c r="H46" i="12"/>
  <c r="U36" i="12" s="1"/>
  <c r="Y18" i="12" s="1"/>
  <c r="G46" i="12"/>
  <c r="U35" i="12" s="1"/>
  <c r="Y19" i="12" s="1"/>
  <c r="F46" i="12"/>
  <c r="U34" i="12" s="1"/>
  <c r="Y20" i="12" s="1"/>
  <c r="E46" i="12"/>
  <c r="U33" i="12" s="1"/>
  <c r="Y21" i="12" s="1"/>
  <c r="D46" i="12"/>
  <c r="U32" i="12" s="1"/>
  <c r="C46" i="12"/>
  <c r="R40" i="12"/>
  <c r="T46" i="12" s="1"/>
  <c r="Q8" i="12" s="1"/>
  <c r="Q40" i="12"/>
  <c r="T45" i="12" s="1"/>
  <c r="Q9" i="12" s="1"/>
  <c r="P40" i="12"/>
  <c r="T44" i="12" s="1"/>
  <c r="Q10" i="12" s="1"/>
  <c r="O40" i="12"/>
  <c r="T43" i="12" s="1"/>
  <c r="Q11" i="12" s="1"/>
  <c r="N40" i="12"/>
  <c r="T42" i="12" s="1"/>
  <c r="Q12" i="12" s="1"/>
  <c r="M40" i="12"/>
  <c r="T41" i="12" s="1"/>
  <c r="Q13" i="12" s="1"/>
  <c r="L40" i="12"/>
  <c r="T40" i="12" s="1"/>
  <c r="Q14" i="12" s="1"/>
  <c r="K40" i="12"/>
  <c r="T39" i="12" s="1"/>
  <c r="Q15" i="12" s="1"/>
  <c r="J40" i="12"/>
  <c r="T38" i="12" s="1"/>
  <c r="Q16" i="12" s="1"/>
  <c r="I40" i="12"/>
  <c r="H40" i="12"/>
  <c r="T36" i="12" s="1"/>
  <c r="Q18" i="12" s="1"/>
  <c r="G40" i="12"/>
  <c r="T35" i="12" s="1"/>
  <c r="Q19" i="12" s="1"/>
  <c r="F40" i="12"/>
  <c r="T34" i="12" s="1"/>
  <c r="Q20" i="12" s="1"/>
  <c r="E40" i="12"/>
  <c r="T33" i="12" s="1"/>
  <c r="Q21" i="12" s="1"/>
  <c r="D40" i="12"/>
  <c r="T32" i="12" s="1"/>
  <c r="C40" i="12"/>
  <c r="T37" i="12"/>
  <c r="Q17" i="12" s="1"/>
  <c r="AW22" i="12"/>
  <c r="AR22" i="12"/>
  <c r="AM22" i="12"/>
  <c r="Y22" i="12"/>
  <c r="O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R46" i="11"/>
  <c r="U46" i="11" s="1"/>
  <c r="Q46" i="11"/>
  <c r="U45" i="11" s="1"/>
  <c r="P46" i="11"/>
  <c r="U44" i="11" s="1"/>
  <c r="Y20" i="11" s="1"/>
  <c r="O46" i="11"/>
  <c r="U43" i="11" s="1"/>
  <c r="Y19" i="11" s="1"/>
  <c r="N46" i="11"/>
  <c r="U42" i="11" s="1"/>
  <c r="Y18" i="11" s="1"/>
  <c r="M46" i="11"/>
  <c r="U41" i="11" s="1"/>
  <c r="Y17" i="11" s="1"/>
  <c r="L46" i="11"/>
  <c r="U40" i="11" s="1"/>
  <c r="Y16" i="11" s="1"/>
  <c r="K46" i="11"/>
  <c r="U39" i="11" s="1"/>
  <c r="Y15" i="11" s="1"/>
  <c r="J46" i="11"/>
  <c r="U38" i="11" s="1"/>
  <c r="Y14" i="11" s="1"/>
  <c r="I46" i="11"/>
  <c r="U37" i="11" s="1"/>
  <c r="Y13" i="11" s="1"/>
  <c r="H46" i="11"/>
  <c r="U36" i="11" s="1"/>
  <c r="Y12" i="11" s="1"/>
  <c r="G46" i="11"/>
  <c r="F46" i="11"/>
  <c r="U34" i="11" s="1"/>
  <c r="Y10" i="11" s="1"/>
  <c r="E46" i="11"/>
  <c r="U33" i="11" s="1"/>
  <c r="Y9" i="11" s="1"/>
  <c r="D46" i="11"/>
  <c r="U32" i="11" s="1"/>
  <c r="Y8" i="11" s="1"/>
  <c r="C46" i="11"/>
  <c r="R40" i="11"/>
  <c r="T46" i="11" s="1"/>
  <c r="Q40" i="11"/>
  <c r="T45" i="11" s="1"/>
  <c r="P40" i="11"/>
  <c r="T44" i="11" s="1"/>
  <c r="Q20" i="11" s="1"/>
  <c r="D20" i="11" s="1"/>
  <c r="E20" i="11" s="1"/>
  <c r="D68" i="6" s="1"/>
  <c r="O40" i="11"/>
  <c r="T43" i="11" s="1"/>
  <c r="Q19" i="11" s="1"/>
  <c r="D19" i="11" s="1"/>
  <c r="E19" i="11" s="1"/>
  <c r="D67" i="6" s="1"/>
  <c r="N40" i="11"/>
  <c r="T42" i="11" s="1"/>
  <c r="Q18" i="11" s="1"/>
  <c r="D18" i="11" s="1"/>
  <c r="E18" i="11" s="1"/>
  <c r="D66" i="6" s="1"/>
  <c r="M40" i="11"/>
  <c r="T41" i="11" s="1"/>
  <c r="Q17" i="11" s="1"/>
  <c r="L40" i="11"/>
  <c r="T40" i="11" s="1"/>
  <c r="K40" i="11"/>
  <c r="J40" i="11"/>
  <c r="T38" i="11" s="1"/>
  <c r="Q14" i="11" s="1"/>
  <c r="D14" i="11" s="1"/>
  <c r="E14" i="11" s="1"/>
  <c r="D62" i="6" s="1"/>
  <c r="I40" i="11"/>
  <c r="T37" i="11" s="1"/>
  <c r="Q13" i="11" s="1"/>
  <c r="D13" i="11" s="1"/>
  <c r="E13" i="11" s="1"/>
  <c r="D61" i="6" s="1"/>
  <c r="H40" i="11"/>
  <c r="T36" i="11" s="1"/>
  <c r="Q12" i="11" s="1"/>
  <c r="D12" i="11" s="1"/>
  <c r="E12" i="11" s="1"/>
  <c r="D60" i="6" s="1"/>
  <c r="G40" i="11"/>
  <c r="T35" i="11" s="1"/>
  <c r="Q11" i="11" s="1"/>
  <c r="F40" i="11"/>
  <c r="T34" i="11" s="1"/>
  <c r="Q10" i="11" s="1"/>
  <c r="D10" i="11" s="1"/>
  <c r="E10" i="11" s="1"/>
  <c r="D58" i="6" s="1"/>
  <c r="E40" i="11"/>
  <c r="T33" i="11" s="1"/>
  <c r="Q9" i="11" s="1"/>
  <c r="D40" i="11"/>
  <c r="T32" i="11" s="1"/>
  <c r="Q8" i="11" s="1"/>
  <c r="C40" i="11"/>
  <c r="T39" i="11"/>
  <c r="U35" i="11"/>
  <c r="Y11" i="11" s="1"/>
  <c r="K30" i="11"/>
  <c r="AW22" i="11"/>
  <c r="AR22" i="11"/>
  <c r="E21" i="11"/>
  <c r="H7" i="11"/>
  <c r="J7" i="11" s="1"/>
  <c r="M7" i="11" s="1"/>
  <c r="O7" i="11" s="1"/>
  <c r="R7" i="11" s="1"/>
  <c r="U7" i="11" s="1"/>
  <c r="W7" i="11" s="1"/>
  <c r="Z7" i="11" s="1"/>
  <c r="AB7" i="11" s="1"/>
  <c r="AD7" i="11" s="1"/>
  <c r="AF7" i="11" s="1"/>
  <c r="AI7" i="11" s="1"/>
  <c r="AL7" i="11" s="1"/>
  <c r="D9" i="11" l="1"/>
  <c r="E9" i="11" s="1"/>
  <c r="D57" i="6" s="1"/>
  <c r="D11" i="11"/>
  <c r="E11" i="11" s="1"/>
  <c r="D59" i="6" s="1"/>
  <c r="E59" i="6" s="1"/>
  <c r="L59" i="6" s="1"/>
  <c r="M59" i="6" s="1"/>
  <c r="E57" i="6"/>
  <c r="L57" i="6" s="1"/>
  <c r="M57" i="6" s="1"/>
  <c r="E58" i="6"/>
  <c r="L58" i="6" s="1"/>
  <c r="M58" i="6" s="1"/>
  <c r="E60" i="6"/>
  <c r="L60" i="6" s="1"/>
  <c r="M60" i="6" s="1"/>
  <c r="E61" i="6"/>
  <c r="L61" i="6" s="1"/>
  <c r="M61" i="6" s="1"/>
  <c r="E62" i="6"/>
  <c r="L62" i="6" s="1"/>
  <c r="M62" i="6" s="1"/>
  <c r="E66" i="6"/>
  <c r="L66" i="6" s="1"/>
  <c r="M66" i="6" s="1"/>
  <c r="E67" i="6"/>
  <c r="L67" i="6" s="1"/>
  <c r="M67" i="6" s="1"/>
  <c r="E68" i="6"/>
  <c r="L68" i="6" s="1"/>
  <c r="M68" i="6" s="1"/>
  <c r="Q15" i="11"/>
  <c r="D15" i="11" s="1"/>
  <c r="E15" i="11" s="1"/>
  <c r="D63" i="6" s="1"/>
  <c r="Q16" i="11"/>
  <c r="D16" i="11" s="1"/>
  <c r="E16" i="11" s="1"/>
  <c r="D64" i="6" s="1"/>
  <c r="D17" i="11"/>
  <c r="E17" i="11" s="1"/>
  <c r="D65" i="6" s="1"/>
  <c r="D8" i="11"/>
  <c r="E8" i="11" s="1"/>
  <c r="D56" i="6" s="1"/>
  <c r="D11" i="12"/>
  <c r="E11" i="12" s="1"/>
  <c r="D72" i="6" s="1"/>
  <c r="D15" i="12"/>
  <c r="E15" i="12" s="1"/>
  <c r="D76" i="6" s="1"/>
  <c r="D13" i="12"/>
  <c r="E13" i="12" s="1"/>
  <c r="D74" i="6" s="1"/>
  <c r="D21" i="12"/>
  <c r="E21" i="12" s="1"/>
  <c r="D82" i="6" s="1"/>
  <c r="D12" i="12"/>
  <c r="E12" i="12" s="1"/>
  <c r="D73" i="6" s="1"/>
  <c r="D18" i="12"/>
  <c r="E18" i="12" s="1"/>
  <c r="D79" i="6" s="1"/>
  <c r="D9" i="12"/>
  <c r="E9" i="12" s="1"/>
  <c r="D70" i="6" s="1"/>
  <c r="D8" i="12"/>
  <c r="E8" i="12" s="1"/>
  <c r="D69" i="6" s="1"/>
  <c r="D14" i="12"/>
  <c r="E14" i="12" s="1"/>
  <c r="D75" i="6" s="1"/>
  <c r="D17" i="12"/>
  <c r="E17" i="12" s="1"/>
  <c r="D78" i="6" s="1"/>
  <c r="D20" i="12"/>
  <c r="E20" i="12" s="1"/>
  <c r="D81" i="6" s="1"/>
  <c r="D19" i="12"/>
  <c r="E19" i="12" s="1"/>
  <c r="D80" i="6" s="1"/>
  <c r="D10" i="12"/>
  <c r="E10" i="12" s="1"/>
  <c r="D71" i="6" s="1"/>
  <c r="D16" i="12"/>
  <c r="E16" i="12" s="1"/>
  <c r="D77" i="6" s="1"/>
  <c r="V22" i="12"/>
  <c r="AF22" i="12"/>
  <c r="T47" i="12"/>
  <c r="U47" i="12"/>
  <c r="U47" i="11"/>
  <c r="T47" i="11"/>
  <c r="E21" i="9"/>
  <c r="Q22" i="11" l="1"/>
  <c r="E71" i="6"/>
  <c r="L71" i="6" s="1"/>
  <c r="M71" i="6" s="1"/>
  <c r="E81" i="6"/>
  <c r="L81" i="6" s="1"/>
  <c r="M81" i="6" s="1"/>
  <c r="E75" i="6"/>
  <c r="L75" i="6" s="1"/>
  <c r="M75" i="6" s="1"/>
  <c r="E70" i="6"/>
  <c r="L70" i="6" s="1"/>
  <c r="M70" i="6" s="1"/>
  <c r="E73" i="6"/>
  <c r="L73" i="6" s="1"/>
  <c r="M73" i="6" s="1"/>
  <c r="E74" i="6"/>
  <c r="L74" i="6" s="1"/>
  <c r="M74" i="6" s="1"/>
  <c r="E72" i="6"/>
  <c r="L72" i="6" s="1"/>
  <c r="M72" i="6" s="1"/>
  <c r="E77" i="6"/>
  <c r="L77" i="6" s="1"/>
  <c r="M77" i="6" s="1"/>
  <c r="E80" i="6"/>
  <c r="L80" i="6" s="1"/>
  <c r="M80" i="6" s="1"/>
  <c r="E78" i="6"/>
  <c r="L78" i="6" s="1"/>
  <c r="M78" i="6" s="1"/>
  <c r="E69" i="6"/>
  <c r="L69" i="6" s="1"/>
  <c r="M69" i="6" s="1"/>
  <c r="E79" i="6"/>
  <c r="L79" i="6" s="1"/>
  <c r="M79" i="6" s="1"/>
  <c r="E82" i="6"/>
  <c r="L82" i="6" s="1"/>
  <c r="M82" i="6" s="1"/>
  <c r="E76" i="6"/>
  <c r="L76" i="6" s="1"/>
  <c r="M76" i="6" s="1"/>
  <c r="E56" i="6"/>
  <c r="L56" i="6" s="1"/>
  <c r="M56" i="6" s="1"/>
  <c r="E65" i="6"/>
  <c r="L65" i="6" s="1"/>
  <c r="M65" i="6" s="1"/>
  <c r="E64" i="6"/>
  <c r="L64" i="6" s="1"/>
  <c r="M64" i="6" s="1"/>
  <c r="E63" i="6"/>
  <c r="L63" i="6" s="1"/>
  <c r="M63" i="6" s="1"/>
  <c r="H7" i="8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10"/>
  <c r="J7" i="10" s="1"/>
  <c r="M7" i="10" s="1"/>
  <c r="O7" i="10" s="1"/>
  <c r="R7" i="10" s="1"/>
  <c r="U7" i="10" s="1"/>
  <c r="W7" i="10" s="1"/>
  <c r="Z7" i="10" s="1"/>
  <c r="AB7" i="10" s="1"/>
  <c r="AD7" i="10" s="1"/>
  <c r="AF7" i="10" s="1"/>
  <c r="AI7" i="10" s="1"/>
  <c r="AL7" i="10" s="1"/>
  <c r="H7" i="7"/>
  <c r="Y20" i="7"/>
  <c r="Y21" i="7"/>
  <c r="Y19" i="8"/>
  <c r="Y20" i="8"/>
  <c r="Y21" i="8"/>
  <c r="J7" i="7" l="1"/>
  <c r="M7" i="7" s="1"/>
  <c r="O7" i="7" s="1"/>
  <c r="R7" i="7" s="1"/>
  <c r="U7" i="7" s="1"/>
  <c r="W7" i="7" s="1"/>
  <c r="Z7" i="7" s="1"/>
  <c r="AB7" i="7" s="1"/>
  <c r="AD7" i="7" s="1"/>
  <c r="AF7" i="7" s="1"/>
  <c r="AI7" i="7" s="1"/>
  <c r="AL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AL7" i="8" s="1"/>
  <c r="Q19" i="8"/>
  <c r="D19" i="8" l="1"/>
  <c r="E19" i="8" s="1"/>
  <c r="R40" i="9" l="1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R46" i="9" l="1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Q30" i="8" l="1"/>
  <c r="P30" i="8"/>
  <c r="O30" i="8"/>
  <c r="N30" i="8"/>
  <c r="M30" i="8"/>
  <c r="L30" i="8"/>
  <c r="K30" i="8"/>
  <c r="J30" i="8"/>
  <c r="I30" i="8"/>
  <c r="H30" i="8"/>
  <c r="G30" i="8"/>
  <c r="K29" i="8" l="1"/>
  <c r="D46" i="8" l="1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D40" i="8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C26" i="6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Y22" i="10" l="1"/>
  <c r="AM22" i="10"/>
  <c r="AR22" i="10"/>
  <c r="AW22" i="10"/>
  <c r="C40" i="10"/>
  <c r="D40" i="10"/>
  <c r="T32" i="10" s="1"/>
  <c r="Q8" i="10" s="1"/>
  <c r="E40" i="10"/>
  <c r="T33" i="10" s="1"/>
  <c r="Q9" i="10" s="1"/>
  <c r="F40" i="10"/>
  <c r="T34" i="10" s="1"/>
  <c r="Q10" i="10" s="1"/>
  <c r="G40" i="10"/>
  <c r="T35" i="10" s="1"/>
  <c r="Q11" i="10" s="1"/>
  <c r="D11" i="10" s="1"/>
  <c r="E11" i="10" s="1"/>
  <c r="D44" i="6" s="1"/>
  <c r="E44" i="6" s="1"/>
  <c r="H40" i="10"/>
  <c r="T36" i="10" s="1"/>
  <c r="Q12" i="10" s="1"/>
  <c r="I40" i="10"/>
  <c r="T37" i="10" s="1"/>
  <c r="Q13" i="10" s="1"/>
  <c r="J40" i="10"/>
  <c r="T38" i="10" s="1"/>
  <c r="Q14" i="10" s="1"/>
  <c r="K40" i="10"/>
  <c r="T39" i="10" s="1"/>
  <c r="Q15" i="10" s="1"/>
  <c r="L40" i="10"/>
  <c r="T40" i="10" s="1"/>
  <c r="Q16" i="10" s="1"/>
  <c r="M40" i="10"/>
  <c r="T41" i="10" s="1"/>
  <c r="Q17" i="10" s="1"/>
  <c r="N40" i="10"/>
  <c r="T42" i="10" s="1"/>
  <c r="Q18" i="10" s="1"/>
  <c r="O40" i="10"/>
  <c r="T43" i="10" s="1"/>
  <c r="Q19" i="10" s="1"/>
  <c r="P40" i="10"/>
  <c r="T44" i="10" s="1"/>
  <c r="Q20" i="10" s="1"/>
  <c r="Q40" i="10"/>
  <c r="T45" i="10" s="1"/>
  <c r="Q21" i="10" s="1"/>
  <c r="R40" i="10"/>
  <c r="T46" i="10" s="1"/>
  <c r="C46" i="10"/>
  <c r="D46" i="10"/>
  <c r="U32" i="10" s="1"/>
  <c r="Y8" i="10" s="1"/>
  <c r="E46" i="10"/>
  <c r="U33" i="10" s="1"/>
  <c r="Y9" i="10" s="1"/>
  <c r="F46" i="10"/>
  <c r="U34" i="10" s="1"/>
  <c r="Y10" i="10" s="1"/>
  <c r="D10" i="10" s="1"/>
  <c r="E10" i="10" s="1"/>
  <c r="D43" i="6" s="1"/>
  <c r="E43" i="6" s="1"/>
  <c r="G46" i="10"/>
  <c r="U35" i="10" s="1"/>
  <c r="H46" i="10"/>
  <c r="U36" i="10" s="1"/>
  <c r="Y12" i="10" s="1"/>
  <c r="I46" i="10"/>
  <c r="U37" i="10" s="1"/>
  <c r="Y13" i="10" s="1"/>
  <c r="J46" i="10"/>
  <c r="U38" i="10" s="1"/>
  <c r="Y14" i="10" s="1"/>
  <c r="D14" i="10" s="1"/>
  <c r="E14" i="10" s="1"/>
  <c r="D47" i="6" s="1"/>
  <c r="E47" i="6" s="1"/>
  <c r="K46" i="10"/>
  <c r="U39" i="10" s="1"/>
  <c r="Y15" i="10" s="1"/>
  <c r="L46" i="10"/>
  <c r="U40" i="10" s="1"/>
  <c r="Y16" i="10" s="1"/>
  <c r="M46" i="10"/>
  <c r="U41" i="10" s="1"/>
  <c r="Y17" i="10" s="1"/>
  <c r="N46" i="10"/>
  <c r="U42" i="10" s="1"/>
  <c r="Y18" i="10" s="1"/>
  <c r="O46" i="10"/>
  <c r="U43" i="10" s="1"/>
  <c r="Y19" i="10" s="1"/>
  <c r="P46" i="10"/>
  <c r="U44" i="10" s="1"/>
  <c r="Y20" i="10" s="1"/>
  <c r="Q46" i="10"/>
  <c r="U45" i="10" s="1"/>
  <c r="Y21" i="10" s="1"/>
  <c r="R46" i="10"/>
  <c r="U46" i="10" s="1"/>
  <c r="AM22" i="9"/>
  <c r="AR22" i="9"/>
  <c r="AW22" i="9"/>
  <c r="K30" i="9"/>
  <c r="C40" i="9"/>
  <c r="T32" i="9"/>
  <c r="T33" i="9"/>
  <c r="T34" i="9"/>
  <c r="Q20" i="9" s="1"/>
  <c r="T35" i="9"/>
  <c r="Q19" i="9" s="1"/>
  <c r="T36" i="9"/>
  <c r="Q18" i="9" s="1"/>
  <c r="T37" i="9"/>
  <c r="Q17" i="9" s="1"/>
  <c r="T38" i="9"/>
  <c r="Q16" i="9" s="1"/>
  <c r="T39" i="9"/>
  <c r="Q15" i="9" s="1"/>
  <c r="T40" i="9"/>
  <c r="Q14" i="9" s="1"/>
  <c r="T43" i="9"/>
  <c r="Q11" i="9" s="1"/>
  <c r="T44" i="9"/>
  <c r="Q10" i="9" s="1"/>
  <c r="T45" i="9"/>
  <c r="Q9" i="9" s="1"/>
  <c r="T46" i="9"/>
  <c r="Q8" i="9" s="1"/>
  <c r="T41" i="9"/>
  <c r="Q13" i="9" s="1"/>
  <c r="T42" i="9"/>
  <c r="Q12" i="9" s="1"/>
  <c r="C46" i="9"/>
  <c r="U32" i="9"/>
  <c r="U33" i="9"/>
  <c r="U34" i="9"/>
  <c r="Y20" i="9" s="1"/>
  <c r="U35" i="9"/>
  <c r="Y19" i="9" s="1"/>
  <c r="U36" i="9"/>
  <c r="Y18" i="9" s="1"/>
  <c r="U37" i="9"/>
  <c r="Y17" i="9" s="1"/>
  <c r="U38" i="9"/>
  <c r="Y16" i="9" s="1"/>
  <c r="U39" i="9"/>
  <c r="Y15" i="9" s="1"/>
  <c r="U40" i="9"/>
  <c r="Y14" i="9" s="1"/>
  <c r="U41" i="9"/>
  <c r="Y13" i="9" s="1"/>
  <c r="U42" i="9"/>
  <c r="Y12" i="9" s="1"/>
  <c r="U43" i="9"/>
  <c r="Y11" i="9" s="1"/>
  <c r="U44" i="9"/>
  <c r="Y10" i="9" s="1"/>
  <c r="U45" i="9"/>
  <c r="Y9" i="9" s="1"/>
  <c r="U46" i="9"/>
  <c r="Y8" i="9" s="1"/>
  <c r="Q20" i="8"/>
  <c r="Q21" i="8"/>
  <c r="T32" i="8"/>
  <c r="U32" i="8"/>
  <c r="T33" i="8"/>
  <c r="U33" i="8"/>
  <c r="T34" i="8"/>
  <c r="U34" i="8"/>
  <c r="T35" i="8"/>
  <c r="U35" i="8"/>
  <c r="T36" i="8"/>
  <c r="Q18" i="8" s="1"/>
  <c r="U36" i="8"/>
  <c r="Y18" i="8" s="1"/>
  <c r="T37" i="8"/>
  <c r="Q17" i="8" s="1"/>
  <c r="U37" i="8"/>
  <c r="Y17" i="8" s="1"/>
  <c r="T38" i="8"/>
  <c r="Q16" i="8" s="1"/>
  <c r="U38" i="8"/>
  <c r="Y16" i="8" s="1"/>
  <c r="T39" i="8"/>
  <c r="Q15" i="8" s="1"/>
  <c r="U39" i="8"/>
  <c r="Y15" i="8" s="1"/>
  <c r="C40" i="8"/>
  <c r="T40" i="8"/>
  <c r="Q14" i="8" s="1"/>
  <c r="U40" i="8"/>
  <c r="Y14" i="8" s="1"/>
  <c r="T41" i="8"/>
  <c r="Q13" i="8" s="1"/>
  <c r="U41" i="8"/>
  <c r="Y13" i="8" s="1"/>
  <c r="T42" i="8"/>
  <c r="Q12" i="8" s="1"/>
  <c r="U42" i="8"/>
  <c r="Y12" i="8" s="1"/>
  <c r="T43" i="8"/>
  <c r="Q11" i="8" s="1"/>
  <c r="U43" i="8"/>
  <c r="T44" i="8"/>
  <c r="Q10" i="8" s="1"/>
  <c r="U44" i="8"/>
  <c r="Y10" i="8" s="1"/>
  <c r="T45" i="8"/>
  <c r="Q9" i="8" s="1"/>
  <c r="U45" i="8"/>
  <c r="Y9" i="8" s="1"/>
  <c r="C46" i="8"/>
  <c r="T46" i="8"/>
  <c r="Q8" i="8" s="1"/>
  <c r="U46" i="8"/>
  <c r="Y8" i="8" s="1"/>
  <c r="AR22" i="7"/>
  <c r="AW22" i="7"/>
  <c r="K30" i="7"/>
  <c r="C40" i="7"/>
  <c r="T32" i="7"/>
  <c r="Q8" i="7" s="1"/>
  <c r="T33" i="7"/>
  <c r="Q9" i="7" s="1"/>
  <c r="T34" i="7"/>
  <c r="Q10" i="7" s="1"/>
  <c r="T35" i="7"/>
  <c r="Q11" i="7" s="1"/>
  <c r="T36" i="7"/>
  <c r="Q12" i="7" s="1"/>
  <c r="T37" i="7"/>
  <c r="Q13" i="7" s="1"/>
  <c r="T38" i="7"/>
  <c r="Q14" i="7" s="1"/>
  <c r="T39" i="7"/>
  <c r="Q15" i="7" s="1"/>
  <c r="T40" i="7"/>
  <c r="Q16" i="7" s="1"/>
  <c r="T43" i="7"/>
  <c r="Q19" i="7" s="1"/>
  <c r="T44" i="7"/>
  <c r="Q20" i="7" s="1"/>
  <c r="D20" i="7" s="1"/>
  <c r="T45" i="7"/>
  <c r="Q21" i="7" s="1"/>
  <c r="T46" i="7"/>
  <c r="T41" i="7"/>
  <c r="Q17" i="7" s="1"/>
  <c r="T42" i="7"/>
  <c r="Q18" i="7" s="1"/>
  <c r="C46" i="7"/>
  <c r="U32" i="7"/>
  <c r="Y8" i="7" s="1"/>
  <c r="U33" i="7"/>
  <c r="Y9" i="7" s="1"/>
  <c r="U34" i="7"/>
  <c r="Y10" i="7" s="1"/>
  <c r="U35" i="7"/>
  <c r="Y11" i="7" s="1"/>
  <c r="U36" i="7"/>
  <c r="Y12" i="7" s="1"/>
  <c r="U37" i="7"/>
  <c r="Y13" i="7" s="1"/>
  <c r="U38" i="7"/>
  <c r="Y14" i="7" s="1"/>
  <c r="U39" i="7"/>
  <c r="Y15" i="7" s="1"/>
  <c r="U40" i="7"/>
  <c r="Y16" i="7" s="1"/>
  <c r="U41" i="7"/>
  <c r="Y17" i="7" s="1"/>
  <c r="U42" i="7"/>
  <c r="Y18" i="7" s="1"/>
  <c r="U43" i="7"/>
  <c r="Y19" i="7" s="1"/>
  <c r="U44" i="7"/>
  <c r="U45" i="7"/>
  <c r="U46" i="7"/>
  <c r="C3" i="6"/>
  <c r="B3" i="1" s="1"/>
  <c r="C28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D20" i="10" l="1"/>
  <c r="E20" i="10" s="1"/>
  <c r="D53" i="6" s="1"/>
  <c r="D18" i="10"/>
  <c r="E18" i="10" s="1"/>
  <c r="D51" i="6" s="1"/>
  <c r="E51" i="6" s="1"/>
  <c r="D8" i="10"/>
  <c r="E8" i="10" s="1"/>
  <c r="D41" i="6" s="1"/>
  <c r="E41" i="6" s="1"/>
  <c r="J31" i="2"/>
  <c r="D8" i="8"/>
  <c r="D15" i="10"/>
  <c r="E15" i="10" s="1"/>
  <c r="D48" i="6" s="1"/>
  <c r="E48" i="6" s="1"/>
  <c r="D13" i="10"/>
  <c r="E13" i="10" s="1"/>
  <c r="D46" i="6" s="1"/>
  <c r="E46" i="6" s="1"/>
  <c r="D21" i="10"/>
  <c r="E21" i="10" s="1"/>
  <c r="D54" i="6" s="1"/>
  <c r="E54" i="6" s="1"/>
  <c r="L54" i="6" s="1"/>
  <c r="M54" i="6" s="1"/>
  <c r="D19" i="10"/>
  <c r="E19" i="10" s="1"/>
  <c r="E53" i="6"/>
  <c r="L53" i="6" s="1"/>
  <c r="M53" i="6" s="1"/>
  <c r="Y22" i="7"/>
  <c r="D18" i="7"/>
  <c r="D19" i="7"/>
  <c r="E19" i="7" s="1"/>
  <c r="D21" i="7"/>
  <c r="E21" i="7" s="1"/>
  <c r="Q22" i="7"/>
  <c r="D16" i="10"/>
  <c r="E16" i="10" s="1"/>
  <c r="D49" i="6" s="1"/>
  <c r="E49" i="6" s="1"/>
  <c r="Y22" i="9"/>
  <c r="Q22" i="9"/>
  <c r="D12" i="10"/>
  <c r="E12" i="10" s="1"/>
  <c r="D45" i="6" s="1"/>
  <c r="E45" i="6" s="1"/>
  <c r="D17" i="10"/>
  <c r="E17" i="10" s="1"/>
  <c r="D50" i="6" s="1"/>
  <c r="E50" i="6" s="1"/>
  <c r="D9" i="10"/>
  <c r="E9" i="10" s="1"/>
  <c r="D42" i="6" s="1"/>
  <c r="E42" i="6" s="1"/>
  <c r="D9" i="8"/>
  <c r="E9" i="8" s="1"/>
  <c r="D16" i="6" s="1"/>
  <c r="E16" i="6" s="1"/>
  <c r="D13" i="7"/>
  <c r="E13" i="7" s="1"/>
  <c r="D8" i="6" s="1"/>
  <c r="E8" i="6" s="1"/>
  <c r="J40" i="2"/>
  <c r="D11" i="8"/>
  <c r="E11" i="8" s="1"/>
  <c r="D18" i="6" s="1"/>
  <c r="E18" i="6" s="1"/>
  <c r="D12" i="8"/>
  <c r="D14" i="8"/>
  <c r="D12" i="9"/>
  <c r="E12" i="9" s="1"/>
  <c r="D52" i="6" s="1"/>
  <c r="D13" i="9"/>
  <c r="E13" i="9" s="1"/>
  <c r="D33" i="6" s="1"/>
  <c r="E33" i="6" s="1"/>
  <c r="D8" i="9"/>
  <c r="E8" i="9" s="1"/>
  <c r="D28" i="6" s="1"/>
  <c r="E28" i="6" s="1"/>
  <c r="D9" i="9"/>
  <c r="E9" i="9" s="1"/>
  <c r="D29" i="6" s="1"/>
  <c r="E29" i="6" s="1"/>
  <c r="D10" i="9"/>
  <c r="E10" i="9" s="1"/>
  <c r="D30" i="6" s="1"/>
  <c r="E30" i="6" s="1"/>
  <c r="D11" i="9"/>
  <c r="E11" i="9" s="1"/>
  <c r="D31" i="6" s="1"/>
  <c r="E31" i="6" s="1"/>
  <c r="D14" i="9"/>
  <c r="E14" i="9" s="1"/>
  <c r="D34" i="6" s="1"/>
  <c r="E34" i="6" s="1"/>
  <c r="D15" i="9"/>
  <c r="E15" i="9" s="1"/>
  <c r="D35" i="6" s="1"/>
  <c r="E35" i="6" s="1"/>
  <c r="D16" i="9"/>
  <c r="E16" i="9" s="1"/>
  <c r="D36" i="6" s="1"/>
  <c r="E36" i="6" s="1"/>
  <c r="D17" i="9"/>
  <c r="E17" i="9" s="1"/>
  <c r="D37" i="6" s="1"/>
  <c r="E37" i="6" s="1"/>
  <c r="D18" i="9"/>
  <c r="E18" i="9" s="1"/>
  <c r="D38" i="6" s="1"/>
  <c r="E38" i="6" s="1"/>
  <c r="D19" i="9"/>
  <c r="E19" i="9" s="1"/>
  <c r="D39" i="6" s="1"/>
  <c r="E39" i="6" s="1"/>
  <c r="D20" i="9"/>
  <c r="E20" i="9" s="1"/>
  <c r="D40" i="6" s="1"/>
  <c r="E40" i="6" s="1"/>
  <c r="D10" i="8"/>
  <c r="E10" i="8" s="1"/>
  <c r="D17" i="6" s="1"/>
  <c r="E17" i="6" s="1"/>
  <c r="D17" i="7"/>
  <c r="E17" i="7" s="1"/>
  <c r="D12" i="6" s="1"/>
  <c r="E12" i="6" s="1"/>
  <c r="D15" i="7"/>
  <c r="E15" i="7" s="1"/>
  <c r="D10" i="6" s="1"/>
  <c r="E10" i="6" s="1"/>
  <c r="D11" i="7"/>
  <c r="E11" i="7" s="1"/>
  <c r="D6" i="6" s="1"/>
  <c r="E6" i="6" s="1"/>
  <c r="D9" i="7"/>
  <c r="E9" i="7" s="1"/>
  <c r="D4" i="6" s="1"/>
  <c r="E4" i="6" s="1"/>
  <c r="D21" i="8"/>
  <c r="E21" i="8" s="1"/>
  <c r="D16" i="7"/>
  <c r="E16" i="7" s="1"/>
  <c r="D11" i="6" s="1"/>
  <c r="E11" i="6" s="1"/>
  <c r="D14" i="7"/>
  <c r="E14" i="7" s="1"/>
  <c r="D9" i="6" s="1"/>
  <c r="E9" i="6" s="1"/>
  <c r="D12" i="7"/>
  <c r="E12" i="7" s="1"/>
  <c r="D7" i="6" s="1"/>
  <c r="D10" i="7"/>
  <c r="E10" i="7" s="1"/>
  <c r="D5" i="6" s="1"/>
  <c r="E5" i="6" s="1"/>
  <c r="D8" i="7"/>
  <c r="E8" i="8"/>
  <c r="D15" i="6" s="1"/>
  <c r="E15" i="6" s="1"/>
  <c r="D13" i="8"/>
  <c r="E13" i="8" s="1"/>
  <c r="D20" i="6" s="1"/>
  <c r="E20" i="6" s="1"/>
  <c r="D15" i="8"/>
  <c r="E15" i="8" s="1"/>
  <c r="D22" i="6" s="1"/>
  <c r="E22" i="6" s="1"/>
  <c r="D16" i="8"/>
  <c r="E16" i="8" s="1"/>
  <c r="D23" i="6" s="1"/>
  <c r="E23" i="6" s="1"/>
  <c r="D17" i="8"/>
  <c r="E17" i="8" s="1"/>
  <c r="D24" i="6" s="1"/>
  <c r="E24" i="6" s="1"/>
  <c r="D18" i="8"/>
  <c r="E18" i="8" s="1"/>
  <c r="D25" i="6" s="1"/>
  <c r="E25" i="6" s="1"/>
  <c r="D20" i="8"/>
  <c r="E20" i="8" s="1"/>
  <c r="E12" i="8"/>
  <c r="D19" i="6" s="1"/>
  <c r="E19" i="6" s="1"/>
  <c r="E14" i="8"/>
  <c r="D21" i="6" s="1"/>
  <c r="E21" i="6" s="1"/>
  <c r="E20" i="7"/>
  <c r="G41" i="2"/>
  <c r="G3" i="2"/>
  <c r="L51" i="6"/>
  <c r="M51" i="6" s="1"/>
  <c r="U47" i="7"/>
  <c r="T47" i="7"/>
  <c r="U47" i="9"/>
  <c r="T47" i="9"/>
  <c r="U47" i="10"/>
  <c r="T47" i="10"/>
  <c r="E52" i="6" l="1"/>
  <c r="E7" i="6"/>
  <c r="R7" i="1" s="1"/>
  <c r="D32" i="6"/>
  <c r="E32" i="6" s="1"/>
  <c r="AF22" i="10"/>
  <c r="E18" i="7"/>
  <c r="D13" i="6" s="1"/>
  <c r="D26" i="6"/>
  <c r="D14" i="6"/>
  <c r="E14" i="6" s="1"/>
  <c r="L52" i="6"/>
  <c r="M52" i="6" s="1"/>
  <c r="V22" i="10"/>
  <c r="R11" i="1"/>
  <c r="E8" i="7"/>
  <c r="D3" i="6" s="1"/>
  <c r="E3" i="6" s="1"/>
  <c r="R4" i="1"/>
  <c r="R5" i="1"/>
  <c r="R6" i="1"/>
  <c r="R8" i="1"/>
  <c r="R9" i="1"/>
  <c r="R10" i="1"/>
  <c r="R12" i="1"/>
  <c r="E26" i="6" l="1"/>
  <c r="L26" i="6" s="1"/>
  <c r="M26" i="6" s="1"/>
  <c r="L7" i="6"/>
  <c r="M7" i="6" s="1"/>
  <c r="E13" i="6"/>
  <c r="R13" i="1" s="1"/>
  <c r="R25" i="1"/>
  <c r="L25" i="6"/>
  <c r="M25" i="6" s="1"/>
  <c r="L50" i="6"/>
  <c r="M50" i="6" s="1"/>
  <c r="R51" i="1"/>
  <c r="L49" i="6"/>
  <c r="M49" i="6" s="1"/>
  <c r="R50" i="1"/>
  <c r="L48" i="6"/>
  <c r="M48" i="6" s="1"/>
  <c r="R49" i="1"/>
  <c r="L47" i="6"/>
  <c r="M47" i="6" s="1"/>
  <c r="R48" i="1"/>
  <c r="L46" i="6"/>
  <c r="M46" i="6" s="1"/>
  <c r="R47" i="1"/>
  <c r="L45" i="6"/>
  <c r="M45" i="6" s="1"/>
  <c r="R46" i="1"/>
  <c r="L44" i="6"/>
  <c r="M44" i="6" s="1"/>
  <c r="R45" i="1"/>
  <c r="L43" i="6"/>
  <c r="M43" i="6" s="1"/>
  <c r="R44" i="1"/>
  <c r="L42" i="6"/>
  <c r="M42" i="6" s="1"/>
  <c r="R43" i="1"/>
  <c r="L41" i="6"/>
  <c r="M41" i="6" s="1"/>
  <c r="R42" i="1"/>
  <c r="L40" i="6"/>
  <c r="M40" i="6" s="1"/>
  <c r="R41" i="1"/>
  <c r="R14" i="1"/>
  <c r="L14" i="6"/>
  <c r="M14" i="6" s="1"/>
  <c r="L28" i="6"/>
  <c r="M28" i="6" s="1"/>
  <c r="R29" i="1"/>
  <c r="L29" i="6"/>
  <c r="M29" i="6" s="1"/>
  <c r="R30" i="1"/>
  <c r="L30" i="6"/>
  <c r="M30" i="6" s="1"/>
  <c r="R31" i="1"/>
  <c r="L31" i="6"/>
  <c r="M31" i="6" s="1"/>
  <c r="R32" i="1"/>
  <c r="L32" i="6"/>
  <c r="M32" i="6" s="1"/>
  <c r="R33" i="1"/>
  <c r="L33" i="6"/>
  <c r="M33" i="6" s="1"/>
  <c r="R34" i="1"/>
  <c r="L34" i="6"/>
  <c r="M34" i="6" s="1"/>
  <c r="R35" i="1"/>
  <c r="L35" i="6"/>
  <c r="M35" i="6" s="1"/>
  <c r="R36" i="1"/>
  <c r="L36" i="6"/>
  <c r="M36" i="6" s="1"/>
  <c r="R37" i="1"/>
  <c r="L37" i="6"/>
  <c r="M37" i="6" s="1"/>
  <c r="R38" i="1"/>
  <c r="L15" i="6"/>
  <c r="M15" i="6" s="1"/>
  <c r="R15" i="1"/>
  <c r="L16" i="6"/>
  <c r="M16" i="6" s="1"/>
  <c r="R16" i="1"/>
  <c r="L17" i="6"/>
  <c r="M17" i="6" s="1"/>
  <c r="R17" i="1"/>
  <c r="L18" i="6"/>
  <c r="M18" i="6" s="1"/>
  <c r="R18" i="1"/>
  <c r="L19" i="6"/>
  <c r="M19" i="6" s="1"/>
  <c r="R19" i="1"/>
  <c r="L20" i="6"/>
  <c r="M20" i="6" s="1"/>
  <c r="R20" i="1"/>
  <c r="L21" i="6"/>
  <c r="M21" i="6" s="1"/>
  <c r="R21" i="1"/>
  <c r="L24" i="6"/>
  <c r="M24" i="6" s="1"/>
  <c r="R24" i="1"/>
  <c r="L23" i="6"/>
  <c r="M23" i="6" s="1"/>
  <c r="R23" i="1"/>
  <c r="L22" i="6"/>
  <c r="M22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L13" i="6" l="1"/>
  <c r="M13" i="6" s="1"/>
  <c r="L38" i="6"/>
  <c r="M38" i="6" s="1"/>
  <c r="R39" i="1"/>
  <c r="L39" i="6"/>
  <c r="M39" i="6" s="1"/>
  <c r="R40" i="1"/>
  <c r="L3" i="6"/>
  <c r="M3" i="6" s="1"/>
</calcChain>
</file>

<file path=xl/comments1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2" authorId="0" guid="{16733225-9087-4F74-BCED-47E534FCF94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i/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i/>
            <sz val="9"/>
            <color indexed="81"/>
            <rFont val="Tahoma"/>
            <family val="2"/>
            <charset val="204"/>
          </rPr>
          <t>немає перевірки коду блоку</t>
        </r>
      </text>
    </comment>
    <comment ref="L14" authorId="0" guid="{F0508B75-6313-4D89-9E44-0F712100680A}">
      <text>
        <r>
          <rPr>
            <b/>
            <sz val="9"/>
            <color indexed="81"/>
            <rFont val="Tahoma"/>
            <family val="2"/>
            <charset val="204"/>
          </rPr>
          <t xml:space="preserve">Ніколенко Світлана </t>
        </r>
        <r>
          <rPr>
            <i/>
            <sz val="9"/>
            <color indexed="81"/>
            <rFont val="Tahoma"/>
            <family val="2"/>
            <charset val="204"/>
          </rPr>
          <t>Григорівна: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
Маска и проверка?</t>
        </r>
      </text>
    </comment>
    <comment ref="Q15" authorId="0" guid="{7EBA709B-0952-4125-BFC9-0EA17D9A02E0}">
      <text>
        <r>
          <rPr>
            <b/>
            <sz val="9"/>
            <color indexed="81"/>
            <rFont val="Tahoma"/>
            <family val="2"/>
            <charset val="204"/>
          </rPr>
          <t>Ніколенко 
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ТОЙ ВАРІАНТ!!!</t>
        </r>
      </text>
    </comment>
    <comment ref="AK17" authorId="1" guid="{A06802C2-B9CD-46BE-9D94-06B5B9804764}">
      <text>
        <r>
          <rPr>
            <sz val="14"/>
            <color indexed="81"/>
            <rFont val="Tahoma"/>
            <family val="2"/>
            <charset val="204"/>
          </rPr>
          <t>3-й звіт - 3000 сторінок!!!!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34" authorId="0" guid="{3173C04C-B013-4630-B263-55A6F032B7C9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ТІ ТАБЛИЦІ!
</t>
        </r>
      </text>
    </comment>
    <comment ref="H35" authorId="0" guid="{106F2BB6-230A-4EE1-82A0-85E86DFE66ED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НЕ ТА ТАБЛИЦЯ!</t>
        </r>
      </text>
    </comment>
    <comment ref="L35" authorId="0" guid="{013C177F-8BD3-4BE9-99A0-2F2761EC9C1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ТІ ТАБЛИЦІ!
</t>
        </r>
      </text>
    </comment>
    <comment ref="L36" authorId="0" guid="{992A92F9-0E7B-4484-9AB7-277F2218BDA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ТІ ТАБЛИЦІ!
</t>
        </r>
      </text>
    </comment>
    <comment ref="N36" authorId="0" guid="{403FC570-5421-4D06-A627-0FDFC17363E6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Функція?</t>
        </r>
      </text>
    </comment>
    <comment ref="L37" authorId="0" guid="{A326F03E-99BC-4174-B680-37604DDBC4E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ТІ ТАБЛИЦІ!
</t>
        </r>
      </text>
    </comment>
    <comment ref="L38" authorId="0" guid="{656ED5FE-B28A-4B3D-A0ED-D220B6BA279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ТІ ТАБЛИЦІ!
</t>
        </r>
      </text>
    </comment>
    <comment ref="D43" authorId="0" guid="{4207DEF7-9A66-4631-A977-C05A7DBB8D8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ТА ТАБЛИЦЯ!
</t>
        </r>
      </text>
    </comment>
    <comment ref="D44" authorId="0" guid="{58B4711F-C7C9-47F3-A4BA-97D4DDB26B4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ТА ТАБЛИЦЯ!
</t>
        </r>
      </text>
    </comment>
    <comment ref="D45" authorId="0" guid="{EAE451A9-A89B-42E1-9429-B30719EC00C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ТА ТАБЛИЦЯ!
</t>
        </r>
      </text>
    </comment>
  </commentList>
</comments>
</file>

<file path=xl/comments2.xml><?xml version="1.0" encoding="utf-8"?>
<comments xmlns="http://schemas.openxmlformats.org/spreadsheetml/2006/main">
  <authors>
    <author>Давиденко Євген Олександрович</author>
  </authors>
  <commentList>
    <comment ref="T9" authorId="0" guid="{63783CE7-96F3-4557-B1E0-6858C277134B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Чужа БД
</t>
        </r>
      </text>
    </comment>
    <comment ref="Y15" authorId="0" guid="{C92249E8-AE02-4196-A743-5CEC1693A194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.doc
</t>
        </r>
      </text>
    </comment>
    <comment ref="AK17" authorId="0" guid="{CDF6F6FF-684D-4670-B19E-CAFA6996C6B9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6.3
</t>
        </r>
      </text>
    </comment>
  </commentList>
</comments>
</file>

<file path=xl/comments3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0" authorId="0" guid="{B7A0073A-06AC-4AB8-9D2B-6DB9BC2FAD6A}">
      <text>
        <r>
          <rPr>
            <i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
невірні Iput mask для цифрових полів, перевірки трим немає і др
</t>
        </r>
      </text>
    </comment>
    <comment ref="Q10" authorId="1" guid="{08BCC75A-59BB-4FCD-8AD4-563DE3D5428D}">
      <text>
        <r>
          <rPr>
            <sz val="12"/>
            <color indexed="81"/>
            <rFont val="Tahoma"/>
            <family val="2"/>
            <charset val="204"/>
          </rPr>
          <t xml:space="preserve">НЕ ТОЙ ВАРІАНТ!!!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0" authorId="1" guid="{07B7711C-7B24-4AEE-83D8-AEAA4E6DE691}">
      <text>
        <r>
          <rPr>
            <sz val="12"/>
            <color indexed="81"/>
            <rFont val="Tahoma"/>
            <family val="2"/>
            <charset val="204"/>
          </rPr>
          <t xml:space="preserve">НЕ ТОЙ ВАРІАНТ!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10" authorId="1" guid="{17D95382-4D85-472A-8033-F1535B5A0ADD}">
      <text>
        <r>
          <rPr>
            <sz val="12"/>
            <color indexed="81"/>
            <rFont val="Tahoma"/>
            <family val="2"/>
            <charset val="204"/>
          </rPr>
          <t xml:space="preserve">НЕ ТОЙ ВАРІАНТ!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1" authorId="1" guid="{ABB46AEA-C96D-4A90-A103-0376C56A3E09}">
      <text>
        <r>
          <rPr>
            <sz val="12"/>
            <color indexed="81"/>
            <rFont val="Tahoma"/>
            <family val="2"/>
            <charset val="204"/>
          </rPr>
          <t>БАЗА ПОЛІЩУКА гр 201!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11" authorId="1" guid="{5540ECFF-F2DD-45D6-8B98-9CC263F5A545}">
      <text>
        <r>
          <rPr>
            <sz val="12"/>
            <color indexed="81"/>
            <rFont val="Tahoma"/>
            <family val="2"/>
            <charset val="204"/>
          </rPr>
          <t>ЧУЖА БАЗА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2" authorId="1" guid="{EE79A4AF-94CD-42FB-9204-D281B6342B5A}">
      <text>
        <r>
          <rPr>
            <sz val="14"/>
            <color indexed="81"/>
            <rFont val="Tahoma"/>
            <family val="2"/>
            <charset val="204"/>
          </rPr>
          <t xml:space="preserve">1 завдання робиться у WORD, 2,3,4 - на основній базі
</t>
        </r>
      </text>
    </comment>
    <comment ref="AH13" authorId="0" guid="{891A66DF-77E6-4714-A499-84C3BB5F060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БАЗА  2013 года!!!
</t>
        </r>
      </text>
    </comment>
    <comment ref="AK13" authorId="0" guid="{6597AC81-949F-4888-ABCA-D1650EF0F44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БАЗА  2013 года!!!
</t>
        </r>
      </text>
    </comment>
    <comment ref="AK15" authorId="1" guid="{7657E318-D8DD-46E2-B3F4-254B00D9D8A0}">
      <text>
        <r>
          <rPr>
            <sz val="12"/>
            <color indexed="81"/>
            <rFont val="Tahoma"/>
            <family val="2"/>
            <charset val="204"/>
          </rPr>
          <t>НЕВІРНИЙ ЗАПИТ ДЛЯ ЗВІТУ 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16" authorId="1" guid="{BA5DB14C-EA37-4BA7-86F1-9910D3C9B1B9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НЕВІРНІ КЛЮЧІ
</t>
        </r>
      </text>
    </comment>
    <comment ref="Y16" authorId="1" guid="{F5B3A888-32C1-4182-90CA-D88417386081}">
      <text>
        <r>
          <rPr>
            <sz val="14"/>
            <color indexed="81"/>
            <rFont val="Tahoma"/>
            <family val="2"/>
            <charset val="204"/>
          </rPr>
          <t xml:space="preserve">1 завдання робиться у WORD, 2,3,4 - на основній базі
</t>
        </r>
      </text>
    </comment>
    <comment ref="Q17" authorId="1" guid="{40F36EDC-B4A8-48D8-A072-73C95F56CC9B}">
      <text>
        <r>
          <rPr>
            <sz val="12"/>
            <color indexed="81"/>
            <rFont val="Tahoma"/>
            <family val="2"/>
            <charset val="204"/>
          </rPr>
          <t xml:space="preserve">НЕ ТОЙ ВАРІАНТ!!!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7" authorId="1" guid="{8DD59D80-53D7-4F7D-92FC-038E9DE4757A}">
      <text>
        <r>
          <rPr>
            <sz val="12"/>
            <color indexed="81"/>
            <rFont val="Tahoma"/>
            <family val="2"/>
            <charset val="204"/>
          </rPr>
          <t>ЯКИЙ ВАРІАНТ?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7" authorId="1" guid="{7F5AE347-37F0-4442-850F-A403AD980645}">
      <text>
        <r>
          <rPr>
            <sz val="12"/>
            <color indexed="81"/>
            <rFont val="Tahoma"/>
            <family val="2"/>
            <charset val="204"/>
          </rPr>
          <t xml:space="preserve">НЕ ТОЙ ВАРІАНТ!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9" authorId="0" guid="{88E01B09-D674-491E-B5C0-F097C114A9C6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12 вар
</t>
        </r>
      </text>
    </comment>
    <comment ref="X19" authorId="0" guid="{3E830D6C-44DD-4E45-88E7-CF5738ACC32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12 вар
</t>
        </r>
      </text>
    </comment>
    <comment ref="G33" authorId="1" guid="{C2E2250D-2B18-46BE-8DC2-8E15391DAFF7}">
      <text>
        <r>
          <rPr>
            <sz val="9"/>
            <color indexed="81"/>
            <rFont val="Tahoma"/>
            <family val="2"/>
            <charset val="204"/>
          </rPr>
          <t xml:space="preserve">БАЗА ВІННІЧУКА!
</t>
        </r>
      </text>
    </comment>
    <comment ref="M34" authorId="0" guid="{BA0B171B-1262-4656-8740-2E02D286A67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Нащо групування?</t>
        </r>
      </text>
    </comment>
    <comment ref="O42" authorId="1" guid="{D4B0BAE5-6172-4693-9854-D4DF8BB53D4C}">
      <text>
        <r>
          <rPr>
            <sz val="12"/>
            <color indexed="81"/>
            <rFont val="Tahoma"/>
            <family val="2"/>
            <charset val="204"/>
          </rPr>
          <t>п.1,12,6 помилка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Давиденко Євген Олександрович</author>
  </authors>
  <commentList>
    <comment ref="Q10" authorId="0" guid="{A94B3FED-B8C5-4D65-831E-BC44460D386B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Чужа БД
</t>
        </r>
      </text>
    </comment>
    <comment ref="T10" authorId="0" guid="{50D5E7ED-0B61-48D4-B47E-FF8DAF375DD4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Чужа БД
</t>
        </r>
      </text>
    </comment>
    <comment ref="Y10" authorId="0" guid="{13831242-6E5B-4DA6-969E-F7D40F608B03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Чужа БД
</t>
        </r>
      </text>
    </comment>
    <comment ref="AH10" authorId="0" guid="{B3E9EE83-8202-4D5C-B4FE-36CF4316DE53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Чужа БД
</t>
        </r>
      </text>
    </comment>
    <comment ref="AK10" authorId="0" guid="{9A7061D9-C74D-42BF-9A9D-710D0B347536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Чужа БД
</t>
        </r>
      </text>
    </comment>
    <comment ref="T16" authorId="0" guid="{3B7B254D-0ADE-4359-A02D-D7543E2A7697}">
      <text>
        <r>
          <rPr>
            <b/>
            <sz val="9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no links
</t>
        </r>
      </text>
    </comment>
    <comment ref="AH16" authorId="0" guid="{A584D073-5FA5-4541-AF75-C08C01075CB1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5.2    5.3
</t>
        </r>
      </text>
    </comment>
    <comment ref="AH21" authorId="0" guid="{F4D53A4D-4D0E-4F7A-9838-C80541C1C588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5.1
</t>
        </r>
      </text>
    </comment>
    <comment ref="AK21" authorId="0" guid="{BDABA8E7-2955-4A2E-9F34-9325692C6CF8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6.1    6.3
</t>
        </r>
      </text>
    </comment>
  </commentList>
</comments>
</file>

<file path=xl/comments5.xml><?xml version="1.0" encoding="utf-8"?>
<comments xmlns="http://schemas.openxmlformats.org/spreadsheetml/2006/main">
  <authors>
    <author>мама</author>
  </authors>
  <commentList>
    <comment ref="AH8" authorId="0" guid="{C2CB8705-E341-4D1D-B147-729AF13D0084}">
      <text>
        <r>
          <rPr>
            <sz val="12"/>
            <color indexed="81"/>
            <rFont val="Tahoma"/>
            <family val="2"/>
            <charset val="204"/>
          </rPr>
          <t>2 ЗАВДАННЯ - НЕ ТА ТАБЛИЦЯ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H15" authorId="0" guid="{A607FF77-2F8C-41B8-B5BD-EBEF80FA0BFC}">
      <text>
        <r>
          <rPr>
            <b/>
            <sz val="9"/>
            <color indexed="81"/>
            <rFont val="Tahoma"/>
            <family val="2"/>
            <charset val="204"/>
          </rPr>
          <t>ФОРМА 3 НЕВІРНИЙ ЗАПИТ!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3" authorId="0" guid="{748B8F09-A9ED-4035-BBD5-D267AD3F93E0}">
      <text>
        <r>
          <rPr>
            <sz val="12"/>
            <color indexed="81"/>
            <rFont val="Tahoma"/>
            <family val="2"/>
            <charset val="204"/>
          </rPr>
          <t>НЕ ТОЙ ВАРІАНТ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5" authorId="0" guid="{955B87A9-9447-4481-A117-6D24BD31F4C5}">
      <text>
        <r>
          <rPr>
            <sz val="9"/>
            <color indexed="81"/>
            <rFont val="Tahoma"/>
            <family val="2"/>
            <charset val="204"/>
          </rPr>
          <t xml:space="preserve">ЗАБАГАТО ПОЛІВ ДЛЯ ГРУПУВАННЯ!
</t>
        </r>
      </text>
    </comment>
    <comment ref="J35" authorId="0" guid="{A441F4E6-5A04-4A05-93DD-D758FE5FC7BC}">
      <text>
        <r>
          <rPr>
            <sz val="12"/>
            <color indexed="81"/>
            <rFont val="Tahoma"/>
            <family val="2"/>
            <charset val="204"/>
          </rPr>
          <t>Не та таблиця!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5" authorId="0" guid="{A703A2C1-C064-4ABB-B911-E84FA4A5B9C7}">
      <text>
        <r>
          <rPr>
            <sz val="12"/>
            <color indexed="81"/>
            <rFont val="Tahoma"/>
            <family val="2"/>
            <charset val="204"/>
          </rPr>
          <t>НЕ ТОЙ ВАРІАНТ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6" authorId="0" guid="{7ECCC07C-17FC-44C8-A5E4-49FA42B8EDFC}">
      <text>
        <r>
          <rPr>
            <sz val="9"/>
            <color indexed="81"/>
            <rFont val="Tahoma"/>
            <family val="2"/>
            <charset val="204"/>
          </rPr>
          <t xml:space="preserve">ТАБЛИЦІ НЕ ЗВ'ЯЗАНІ!!
</t>
        </r>
      </text>
    </comment>
    <comment ref="L36" authorId="0" guid="{B1DADCAF-0901-4B88-AA8D-C3EA9E4133B6}">
      <text>
        <r>
          <rPr>
            <sz val="9"/>
            <color indexed="81"/>
            <rFont val="Tahoma"/>
            <family val="2"/>
            <charset val="204"/>
          </rPr>
          <t xml:space="preserve">НЕМАЄ ЗВ'ЯЗУЮЧОЇ ТАБЛИЦІ!
</t>
        </r>
      </text>
    </comment>
    <comment ref="O36" authorId="0" guid="{0D59D566-43D3-4FA7-BFC1-75E107D721F9}">
      <text>
        <r>
          <rPr>
            <sz val="12"/>
            <color indexed="81"/>
            <rFont val="Tahoma"/>
            <family val="2"/>
            <charset val="204"/>
          </rPr>
          <t>НЕ ТОЙ ВАРІАНТ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7" authorId="0" guid="{BC9FFDE1-47B8-4CD5-9F8F-37418CA06651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Невірна формула!!!
</t>
        </r>
      </text>
    </comment>
    <comment ref="L37" authorId="0" guid="{9182A820-E22A-4EC0-9C03-79EA7E9718F6}">
      <text>
        <r>
          <rPr>
            <sz val="9"/>
            <color indexed="81"/>
            <rFont val="Tahoma"/>
            <family val="2"/>
            <charset val="204"/>
          </rPr>
          <t xml:space="preserve">Питома вага небуває &gt;100%
</t>
        </r>
      </text>
    </comment>
    <comment ref="G39" authorId="0" guid="{93CE70D0-6BA7-4DC3-B493-0E9F259376D0}">
      <text>
        <r>
          <rPr>
            <sz val="12"/>
            <color indexed="81"/>
            <rFont val="Tahoma"/>
            <family val="2"/>
            <charset val="204"/>
          </rPr>
          <t>Не та функція для підсумків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9" authorId="0" guid="{BFE36E7B-984B-45A8-B39F-5A13DA3C0DBC}">
      <text>
        <r>
          <rPr>
            <sz val="12"/>
            <color indexed="81"/>
            <rFont val="Tahoma"/>
            <family val="2"/>
            <charset val="204"/>
          </rPr>
          <t>Не та функція для підсумків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9" authorId="0" guid="{E5F22AF7-2D85-4243-92E5-7DEEF4CEEC5A}">
      <text>
        <r>
          <rPr>
            <sz val="12"/>
            <color indexed="81"/>
            <rFont val="Tahoma"/>
            <family val="2"/>
            <charset val="204"/>
          </rPr>
          <t>Не та функція для підсумків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3" authorId="0" guid="{B7691B91-F441-4CA5-AFC3-ADBB85003010}">
      <text>
        <r>
          <rPr>
            <sz val="12"/>
            <color indexed="81"/>
            <rFont val="Tahoma"/>
            <family val="2"/>
            <charset val="204"/>
          </rPr>
          <t>НЕ ТА ТАБЛИЦЯ!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4" authorId="0" guid="{A34BA17C-DCF9-4E15-B2B1-1257AE555683}">
      <text>
        <r>
          <rPr>
            <sz val="12"/>
            <color indexed="81"/>
            <rFont val="Tahoma"/>
            <family val="2"/>
            <charset val="204"/>
          </rPr>
          <t>ПОМИЛКА У ВКЛАДЕНОМУ ЗАПИТІ!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44" authorId="0" guid="{ABF95ADB-9C78-4E70-8660-716C3A2B6A7A}">
      <text>
        <r>
          <rPr>
            <sz val="9"/>
            <color indexed="81"/>
            <rFont val="Tahoma"/>
            <family val="2"/>
            <charset val="204"/>
          </rPr>
          <t xml:space="preserve">НЕ ТІ ТАБЛИЦІ!
</t>
        </r>
      </text>
    </comment>
    <comment ref="J45" authorId="0" guid="{6CAD7FAF-02AF-47C0-AA81-04E3963D1221}">
      <text>
        <r>
          <rPr>
            <sz val="9"/>
            <color indexed="81"/>
            <rFont val="Tahoma"/>
            <family val="2"/>
            <charset val="204"/>
          </rPr>
          <t xml:space="preserve">НЕ ТІ ТАБЛИЦІ!
</t>
        </r>
      </text>
    </comment>
  </commentList>
</comments>
</file>

<file path=xl/comments6.xml><?xml version="1.0" encoding="utf-8"?>
<comments xmlns="http://schemas.openxmlformats.org/spreadsheetml/2006/main">
  <authors>
    <author>Давиденко Євген Олександрович</author>
  </authors>
  <commentList>
    <comment ref="Y13" authorId="0" guid="{E67AA17A-642E-45F7-88F6-4E4C081C3320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Немає останніх скріншотів
</t>
        </r>
      </text>
    </comment>
  </commentList>
</comments>
</file>

<file path=xl/sharedStrings.xml><?xml version="1.0" encoding="utf-8"?>
<sst xmlns="http://schemas.openxmlformats.org/spreadsheetml/2006/main" count="1347" uniqueCount="401">
  <si>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</si>
  <si>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</si>
  <si>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</si>
  <si>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</si>
  <si>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</si>
  <si>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</si>
  <si>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</si>
  <si>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</si>
  <si>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</si>
  <si>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</si>
  <si>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</si>
  <si>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</si>
  <si>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</si>
  <si>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</si>
  <si>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</si>
  <si>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</si>
  <si>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</si>
  <si>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</si>
  <si>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</si>
  <si>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</si>
  <si>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</si>
  <si>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</si>
  <si>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</si>
  <si>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</si>
  <si>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</si>
  <si>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</si>
  <si>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</si>
  <si>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</si>
  <si>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</si>
  <si>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</si>
  <si>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</si>
  <si>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</si>
  <si>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</si>
  <si>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</si>
  <si>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</si>
  <si>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</si>
  <si>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</si>
  <si>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</si>
  <si>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</si>
  <si>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</si>
  <si>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</si>
  <si>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</si>
  <si>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</si>
  <si>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</si>
  <si>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</si>
  <si>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</si>
  <si>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</si>
  <si>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</si>
  <si>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</si>
  <si>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</si>
  <si>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</si>
  <si>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</si>
  <si>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</si>
  <si>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</si>
  <si>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</si>
  <si>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</si>
  <si>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</si>
  <si>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</si>
  <si>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</si>
  <si>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</si>
  <si>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</si>
  <si>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</si>
  <si>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</si>
  <si>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</si>
  <si>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</si>
  <si>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</si>
  <si>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</si>
  <si>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</si>
  <si>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</si>
  <si>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</si>
  <si>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</si>
  <si>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</si>
  <si>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</si>
  <si>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</si>
  <si>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</si>
  <si>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</si>
  <si>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</si>
  <si>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</si>
  <si>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</si>
  <si>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</si>
  <si>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</si>
  <si>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</si>
  <si>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</si>
  <si>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</si>
  <si>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</si>
  <si>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</si>
  <si>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</si>
  <si>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</si>
  <si>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</si>
  <si>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</si>
  <si>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</si>
  <si>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</si>
  <si>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</si>
  <si>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</si>
  <si>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</si>
  <si>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</si>
  <si>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</si>
  <si>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</si>
  <si>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</si>
  <si>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</si>
  <si>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</si>
  <si>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</si>
  <si>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</si>
  <si>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</si>
  <si>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</si>
  <si>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</si>
  <si>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</si>
  <si>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</si>
  <si>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</si>
  <si>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</si>
  <si>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</si>
  <si>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</si>
  <si>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</si>
  <si>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</si>
  <si>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</si>
  <si>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</si>
  <si>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</si>
  <si>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</si>
  <si>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</si>
  <si>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</si>
  <si>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</si>
  <si>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</si>
  <si>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</si>
  <si>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</si>
  <si>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</si>
  <si>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</si>
  <si>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</si>
  <si>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</si>
  <si>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</si>
  <si>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</si>
  <si>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</si>
  <si>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</si>
  <si>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</si>
  <si>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</si>
  <si>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</si>
  <si>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</si>
  <si>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</si>
  <si>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</si>
  <si>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</si>
  <si>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</si>
  <si>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</si>
  <si>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</si>
  <si>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</si>
  <si>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</si>
  <si>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</si>
  <si>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</si>
  <si>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</si>
  <si>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</si>
  <si>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</si>
  <si>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</si>
  <si>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</si>
  <si>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</si>
  <si>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</si>
  <si>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</si>
  <si>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</si>
  <si>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</si>
  <si>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</si>
  <si>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</si>
  <si>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</si>
  <si>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</si>
  <si>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</si>
  <si>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</si>
  <si>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</si>
  <si>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</si>
  <si>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</si>
  <si>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</si>
  <si>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</si>
  <si>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</si>
  <si>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</si>
  <si>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</si>
  <si>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</si>
  <si>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</si>
  <si>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</si>
  <si>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</si>
  <si>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</si>
  <si>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</si>
  <si>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</si>
  <si>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</si>
  <si>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</si>
  <si>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</si>
  <si>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</si>
  <si>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</si>
  <si>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</si>
  <si>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</si>
  <si>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</si>
  <si>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</si>
  <si>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</si>
  <si>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</si>
  <si>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</si>
  <si>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</si>
  <si>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</si>
  <si>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</si>
  <si>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</si>
  <si>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</si>
  <si>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</si>
  <si>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</si>
  <si>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</si>
  <si>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</si>
  <si>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</si>
  <si>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</si>
  <si>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</si>
  <si>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</si>
  <si>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</si>
  <si>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</si>
  <si>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</si>
  <si>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</si>
  <si>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</si>
  <si>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</si>
  <si>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</si>
  <si>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</si>
  <si>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</si>
  <si>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</si>
  <si>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</si>
  <si>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</si>
  <si>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</si>
  <si>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</si>
  <si>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</si>
  <si>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</si>
  <si>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</si>
  <si>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</si>
  <si>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</si>
  <si>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</si>
  <si>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</si>
  <si>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</si>
  <si>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</si>
  <si>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</si>
  <si>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</si>
  <si>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</si>
  <si>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</si>
  <si>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</si>
  <si>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</si>
  <si>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</si>
  <si>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</si>
  <si>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</si>
  <si>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</si>
  <si>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</si>
  <si>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</si>
  <si>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</si>
  <si>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</si>
  <si>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</si>
  <si>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</si>
  <si>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</si>
  <si>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</si>
  <si>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</si>
  <si>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</si>
  <si>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</si>
  <si>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</si>
  <si>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</si>
  <si>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</si>
  <si>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</si>
  <si>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</si>
  <si>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</si>
  <si>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</si>
  <si>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</si>
  <si>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</si>
  <si>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</si>
  <si>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</si>
  <si>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</si>
  <si>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</si>
  <si>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</si>
  <si>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</si>
  <si>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</si>
  <si>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</si>
  <si>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</si>
  <si>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</si>
  <si>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</si>
  <si>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</si>
  <si>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</si>
  <si>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</si>
  <si>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</si>
  <si>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</si>
  <si>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</si>
  <si>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</si>
  <si>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</si>
  <si>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</si>
  <si>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</si>
  <si>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</si>
  <si>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</si>
  <si>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</si>
  <si>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</si>
  <si>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</si>
  <si>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</si>
  <si>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</si>
  <si>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</si>
  <si>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</si>
  <si>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</si>
  <si>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</si>
  <si>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</si>
  <si>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</si>
  <si>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</si>
  <si>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</si>
  <si>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</si>
  <si>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</si>
  <si>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</si>
  <si>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</si>
  <si>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</si>
  <si>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</si>
  <si>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</si>
  <si>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</si>
  <si>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</si>
  <si>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</si>
  <si>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</si>
  <si>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</si>
  <si>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</si>
  <si>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</si>
  <si>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</si>
  <si>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</si>
  <si>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ПІДСУМКИ 2 тр 2014р</t>
  </si>
  <si>
    <t>Безручко Софія Олександрівна</t>
  </si>
  <si>
    <t>Бондаренко Аліна Олегівна</t>
  </si>
  <si>
    <t>Бондаренко Анатолій Вікторович</t>
  </si>
  <si>
    <t>Виноградов Анатолій Ігорович</t>
  </si>
  <si>
    <t>Врублевська Любов Владиславівна</t>
  </si>
  <si>
    <t>Гвозденко Олексій Юрійович</t>
  </si>
  <si>
    <t>Гетманенко Андрій Андрійович</t>
  </si>
  <si>
    <t>Домчинський Олександр Сергійович</t>
  </si>
  <si>
    <t>Крохіна Ольга Ігорівна</t>
  </si>
  <si>
    <t>Налапко Антон Валентинович</t>
  </si>
  <si>
    <t>Обараз Роман Віталійович</t>
  </si>
  <si>
    <t>Поліщук Денис Валентинович</t>
  </si>
  <si>
    <t>Салтан Борис Андрійович</t>
  </si>
  <si>
    <t>Слюсаренко Андрій Олександрович</t>
  </si>
  <si>
    <t>Смеречевський Сергій Сергійович</t>
  </si>
  <si>
    <t>Собко Дмитро Анатолійович</t>
  </si>
  <si>
    <t>Сорока Ігор Юрійович</t>
  </si>
  <si>
    <t>Степаненко Юрій Андрійович</t>
  </si>
  <si>
    <t>Фабрикова Валентина Сергіївна</t>
  </si>
  <si>
    <t>Хоменко Олександр Миколайович</t>
  </si>
  <si>
    <t>Цоня Лілія Ігорівна</t>
  </si>
  <si>
    <t>Шпінат Олександр Сергійович</t>
  </si>
  <si>
    <t>Юрін Дмитро Вадимович</t>
  </si>
  <si>
    <t>Беседін Богдан Валерійович</t>
  </si>
  <si>
    <t>Васильєв Олександр Олександрович</t>
  </si>
  <si>
    <t>Вінничук Дмитро Володимирович</t>
  </si>
  <si>
    <t>Доманська Ганна Олексіївна</t>
  </si>
  <si>
    <t>Журавльов Андрій Сергійович</t>
  </si>
  <si>
    <t>Змієвська Наталія Юріївна</t>
  </si>
  <si>
    <t>Кісільова Юлія Геннадіївна</t>
  </si>
  <si>
    <t>Лавриненко Анастасія Марківна</t>
  </si>
  <si>
    <t>Межуєв Денис Геннадійович</t>
  </si>
  <si>
    <t>Нагорний Володимир Вікторович</t>
  </si>
  <si>
    <t>Нестеренко Олег Валентинович</t>
  </si>
  <si>
    <t>Нікішкін Олексій Юрійович</t>
  </si>
  <si>
    <t>Новосьолова Дар’я Георгіївна</t>
  </si>
  <si>
    <t>Петренко Владислав Олександрович</t>
  </si>
  <si>
    <t>Петросян Армен Петросович</t>
  </si>
  <si>
    <t>Рябошапка Ольга Олександрівна</t>
  </si>
  <si>
    <t>Самсонов Богдан Олегович</t>
  </si>
  <si>
    <t>Сорока Максим Миколайович</t>
  </si>
  <si>
    <t>Таран Антон Сергійович</t>
  </si>
  <si>
    <t>Тезіков Андрій Сергійович</t>
  </si>
  <si>
    <t>Тупчієнко Ангеліна В’ячеславівна</t>
  </si>
  <si>
    <t>Чабановський Данило Миколайович</t>
  </si>
  <si>
    <t>Швець Ольга Сергіївна</t>
  </si>
  <si>
    <t>Шевчук Олександр Миколайович</t>
  </si>
  <si>
    <t>Ясенко Наталія Петрівна</t>
  </si>
  <si>
    <t>Бавикін Сергій Сергійович</t>
  </si>
  <si>
    <t>Безпечна Олеся Михайлівна</t>
  </si>
  <si>
    <t>Будак Дмитро Юрійович</t>
  </si>
  <si>
    <t>Власенко Олександр Юрійович</t>
  </si>
  <si>
    <t>Волкова Анастасія Андріївна</t>
  </si>
  <si>
    <t>Герасимчук Михайло Леонідович</t>
  </si>
  <si>
    <t>Горбунова Марія Анатоліївна</t>
  </si>
  <si>
    <t>Григоренко Дар’я Ігорівна</t>
  </si>
  <si>
    <t>Залукаєва Олександра Ігорівна</t>
  </si>
  <si>
    <t>Ігнатовська Світлана Миколаївна</t>
  </si>
  <si>
    <t>Лебедєва Ірина Валентинівна</t>
  </si>
  <si>
    <t>Мартинюк Дмитро Русланович</t>
  </si>
  <si>
    <t>Мітіна Олена Василівна</t>
  </si>
  <si>
    <t>Група 203_1</t>
  </si>
  <si>
    <t>Група 203_2</t>
  </si>
  <si>
    <t>Носкова Ірина Артурівна</t>
  </si>
  <si>
    <t>Обревко Дмитро Іванович</t>
  </si>
  <si>
    <t>Павленко Юлія Віталіївна</t>
  </si>
  <si>
    <t>Пасько Вікторія Сергіївна</t>
  </si>
  <si>
    <t>Попов Костянтин Костянтинович</t>
  </si>
  <si>
    <t>Семененко Іван Валерійович</t>
  </si>
  <si>
    <t>Смирнов Кирило Олександрович</t>
  </si>
  <si>
    <t>Стадник Дмитро Сергійович</t>
  </si>
  <si>
    <t>Старунова Альона Андріївна</t>
  </si>
  <si>
    <t>Стрельченко Віталій Сергійович</t>
  </si>
  <si>
    <t>Тимченко Ігор Сергійович</t>
  </si>
  <si>
    <t>Федорик Микола Михайлович</t>
  </si>
  <si>
    <t>Чернологов Іван Іванович</t>
  </si>
  <si>
    <t>Чуріков Дмитро Борисович</t>
  </si>
  <si>
    <t>2013/2014 уч/рік 5 тр</t>
  </si>
  <si>
    <t>H</t>
  </si>
  <si>
    <t>+</t>
  </si>
  <si>
    <t>лаб5</t>
  </si>
  <si>
    <t>лаб4</t>
  </si>
  <si>
    <t>Підсумкове</t>
  </si>
  <si>
    <t>2 трим</t>
  </si>
  <si>
    <t>3 трим</t>
  </si>
  <si>
    <t>лаб8 законч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</si>
  <si>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</si>
  <si>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</si>
  <si>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</si>
  <si>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</si>
  <si>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 xml:space="preserve">Всього </t>
  </si>
  <si>
    <t>фисун</t>
  </si>
  <si>
    <t>Коваленко-Філіна Корінна Олександрівна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</si>
</sst>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85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4"/>
      <color indexed="10"/>
      <name val="Arial"/>
      <family val="2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sz val="14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9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center" wrapText="1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Fill="1" applyBorder="1" applyAlignment="1" applyProtection="1">
      <alignment horizontal="left" vertical="center" wrapText="1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Fill="1" applyAlignment="1" applyProtection="1">
      <alignment horizontal="left" vertical="center" wrapText="1"/>
    </xf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7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9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60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0" fillId="0" borderId="38" xfId="0" applyFill="1" applyBorder="1"/>
    <xf numFmtId="0" fontId="17" fillId="0" borderId="62" xfId="2" applyFont="1" applyBorder="1" applyAlignment="1">
      <alignment horizontal="center" vertical="center" wrapText="1"/>
    </xf>
    <xf numFmtId="0" fontId="0" fillId="0" borderId="42" xfId="0" applyFill="1" applyBorder="1"/>
    <xf numFmtId="0" fontId="38" fillId="0" borderId="0" xfId="0" applyFont="1" applyFill="1"/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0" fontId="29" fillId="0" borderId="26" xfId="0" applyFont="1" applyBorder="1"/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0" fontId="53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14" fontId="0" fillId="0" borderId="0" xfId="0" applyNumberFormat="1" applyFill="1"/>
    <xf numFmtId="0" fontId="0" fillId="0" borderId="57" xfId="0" applyFill="1" applyBorder="1"/>
    <xf numFmtId="1" fontId="0" fillId="0" borderId="57" xfId="0" applyNumberFormat="1" applyFill="1" applyBorder="1"/>
    <xf numFmtId="0" fontId="39" fillId="0" borderId="57" xfId="0" applyFont="1" applyFill="1" applyBorder="1"/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0" fillId="0" borderId="58" xfId="0" applyFill="1" applyBorder="1"/>
    <xf numFmtId="0" fontId="37" fillId="0" borderId="23" xfId="0" applyFont="1" applyBorder="1" applyAlignment="1">
      <alignment horizontal="center" vertical="top" wrapText="1"/>
    </xf>
    <xf numFmtId="0" fontId="55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3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6" fillId="0" borderId="0" xfId="0" applyFont="1" applyAlignment="1">
      <alignment wrapText="1"/>
    </xf>
    <xf numFmtId="0" fontId="57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2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164" fontId="2" fillId="8" borderId="16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" fontId="33" fillId="9" borderId="12" xfId="2" applyNumberFormat="1" applyFont="1" applyFill="1" applyBorder="1" applyAlignment="1">
      <alignment horizontal="center" vertical="center" wrapText="1"/>
    </xf>
    <xf numFmtId="0" fontId="11" fillId="0" borderId="68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56" fillId="0" borderId="0" xfId="2" applyFont="1" applyBorder="1" applyAlignment="1">
      <alignment horizontal="left" vertical="center" wrapText="1"/>
    </xf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9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60" fillId="0" borderId="0" xfId="1" applyFont="1" applyAlignment="1">
      <alignment vertical="top" wrapText="1"/>
    </xf>
    <xf numFmtId="0" fontId="61" fillId="0" borderId="0" xfId="1" applyFont="1" applyBorder="1" applyAlignment="1">
      <alignment horizontal="center" vertical="top" wrapText="1"/>
    </xf>
    <xf numFmtId="0" fontId="60" fillId="0" borderId="8" xfId="1" applyFont="1" applyBorder="1" applyAlignment="1">
      <alignment vertical="top" wrapText="1"/>
    </xf>
    <xf numFmtId="0" fontId="60" fillId="0" borderId="8" xfId="1" applyFont="1" applyFill="1" applyBorder="1" applyAlignment="1">
      <alignment vertical="top" wrapText="1"/>
    </xf>
    <xf numFmtId="0" fontId="60" fillId="0" borderId="8" xfId="0" applyFont="1" applyBorder="1" applyAlignment="1">
      <alignment wrapText="1"/>
    </xf>
    <xf numFmtId="0" fontId="62" fillId="0" borderId="8" xfId="0" applyFont="1" applyBorder="1" applyAlignment="1">
      <alignment horizontal="justify"/>
    </xf>
    <xf numFmtId="0" fontId="60" fillId="0" borderId="27" xfId="1" applyFont="1" applyBorder="1" applyAlignment="1">
      <alignment vertical="top" wrapText="1"/>
    </xf>
    <xf numFmtId="0" fontId="60" fillId="4" borderId="29" xfId="1" applyFont="1" applyFill="1" applyBorder="1" applyAlignment="1">
      <alignment vertical="top" wrapText="1"/>
    </xf>
    <xf numFmtId="0" fontId="60" fillId="0" borderId="0" xfId="1" applyFont="1" applyBorder="1" applyAlignment="1">
      <alignment vertical="top"/>
    </xf>
    <xf numFmtId="49" fontId="60" fillId="0" borderId="0" xfId="1" applyNumberFormat="1" applyFont="1" applyBorder="1" applyAlignment="1">
      <alignment vertical="top"/>
    </xf>
    <xf numFmtId="0" fontId="60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60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5" fillId="0" borderId="8" xfId="1" applyFont="1" applyBorder="1" applyAlignment="1">
      <alignment horizontal="center" vertical="top"/>
    </xf>
    <xf numFmtId="0" fontId="17" fillId="10" borderId="24" xfId="2" applyFont="1" applyFill="1" applyBorder="1" applyAlignment="1" applyProtection="1">
      <alignment horizontal="center" vertical="center" wrapText="1"/>
      <protection locked="0" hidden="1"/>
    </xf>
    <xf numFmtId="0" fontId="17" fillId="10" borderId="24" xfId="2" applyFont="1" applyFill="1" applyBorder="1" applyAlignment="1" applyProtection="1">
      <alignment horizontal="center" vertical="center"/>
      <protection locked="0" hidden="1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 applyAlignment="1">
      <alignment horizontal="center" textRotation="90"/>
    </xf>
    <xf numFmtId="0" fontId="7" fillId="0" borderId="0" xfId="2" applyFont="1"/>
    <xf numFmtId="164" fontId="2" fillId="8" borderId="11" xfId="2" applyNumberFormat="1" applyFont="1" applyFill="1" applyBorder="1" applyAlignment="1">
      <alignment horizontal="center" vertical="center" wrapText="1"/>
    </xf>
    <xf numFmtId="1" fontId="64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" fontId="29" fillId="0" borderId="6" xfId="0" applyNumberFormat="1" applyFont="1" applyBorder="1"/>
    <xf numFmtId="1" fontId="29" fillId="0" borderId="13" xfId="0" applyNumberFormat="1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164" fontId="69" fillId="0" borderId="0" xfId="2" applyNumberFormat="1" applyFont="1" applyFill="1" applyBorder="1" applyAlignment="1">
      <alignment horizontal="center"/>
    </xf>
    <xf numFmtId="1" fontId="69" fillId="0" borderId="0" xfId="2" applyNumberFormat="1" applyFont="1" applyFill="1" applyBorder="1" applyAlignment="1">
      <alignment horizontal="center"/>
    </xf>
    <xf numFmtId="0" fontId="69" fillId="0" borderId="0" xfId="2" applyFont="1" applyFill="1" applyBorder="1"/>
    <xf numFmtId="0" fontId="70" fillId="0" borderId="0" xfId="0" applyFont="1" applyBorder="1" applyAlignment="1">
      <alignment horizontal="center"/>
    </xf>
    <xf numFmtId="164" fontId="69" fillId="0" borderId="0" xfId="2" applyNumberFormat="1" applyFont="1" applyBorder="1" applyAlignment="1">
      <alignment horizontal="center" vertical="center" wrapText="1"/>
    </xf>
    <xf numFmtId="0" fontId="69" fillId="0" borderId="0" xfId="2" applyFont="1"/>
    <xf numFmtId="49" fontId="69" fillId="0" borderId="0" xfId="2" applyNumberFormat="1" applyFont="1" applyBorder="1" applyAlignment="1">
      <alignment horizontal="center"/>
    </xf>
    <xf numFmtId="0" fontId="69" fillId="0" borderId="0" xfId="2" applyFont="1" applyBorder="1" applyAlignment="1">
      <alignment horizontal="center"/>
    </xf>
    <xf numFmtId="0" fontId="71" fillId="0" borderId="0" xfId="2" applyFont="1"/>
    <xf numFmtId="49" fontId="71" fillId="0" borderId="0" xfId="2" applyNumberFormat="1" applyFont="1" applyAlignment="1">
      <alignment horizontal="center" vertical="top"/>
    </xf>
    <xf numFmtId="0" fontId="71" fillId="0" borderId="0" xfId="0" applyFont="1" applyFill="1" applyBorder="1" applyAlignment="1">
      <alignment wrapText="1"/>
    </xf>
    <xf numFmtId="164" fontId="69" fillId="0" borderId="0" xfId="2" applyNumberFormat="1" applyFont="1" applyFill="1" applyBorder="1" applyAlignment="1">
      <alignment horizontal="center" vertical="center" wrapText="1"/>
    </xf>
    <xf numFmtId="1" fontId="72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4" fillId="0" borderId="23" xfId="0" applyNumberFormat="1" applyFont="1" applyFill="1" applyBorder="1" applyAlignment="1">
      <alignment horizontal="center" vertical="top" wrapText="1"/>
    </xf>
    <xf numFmtId="0" fontId="73" fillId="0" borderId="38" xfId="0" applyFont="1" applyFill="1" applyBorder="1"/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165" fontId="5" fillId="0" borderId="45" xfId="2" applyNumberFormat="1" applyFont="1" applyBorder="1" applyAlignment="1">
      <alignment horizontal="center"/>
    </xf>
    <xf numFmtId="165" fontId="5" fillId="0" borderId="46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4" fillId="0" borderId="62" xfId="2" applyFont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0" fontId="11" fillId="11" borderId="0" xfId="0" applyFont="1" applyFill="1" applyBorder="1" applyAlignment="1">
      <alignment horizontal="center" vertical="top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20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164" fontId="20" fillId="11" borderId="8" xfId="2" applyNumberFormat="1" applyFont="1" applyFill="1" applyBorder="1" applyAlignment="1" applyProtection="1">
      <alignment horizontal="right"/>
      <protection locked="0" hidden="1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64" fontId="20" fillId="11" borderId="8" xfId="2" applyNumberFormat="1" applyFont="1" applyFill="1" applyBorder="1" applyAlignment="1" applyProtection="1">
      <alignment vertical="center" wrapText="1"/>
      <protection locked="0" hidden="1"/>
    </xf>
    <xf numFmtId="164" fontId="20" fillId="11" borderId="8" xfId="2" applyNumberFormat="1" applyFont="1" applyFill="1" applyBorder="1" applyAlignment="1" applyProtection="1">
      <protection locked="0" hidden="1"/>
    </xf>
    <xf numFmtId="164" fontId="20" fillId="11" borderId="8" xfId="2" applyNumberFormat="1" applyFont="1" applyFill="1" applyBorder="1" applyAlignment="1">
      <alignment vertical="center" wrapText="1"/>
    </xf>
    <xf numFmtId="164" fontId="20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64" fontId="18" fillId="11" borderId="4" xfId="2" applyNumberFormat="1" applyFont="1" applyFill="1" applyBorder="1" applyAlignment="1">
      <alignment horizontal="center"/>
    </xf>
    <xf numFmtId="164" fontId="18" fillId="11" borderId="12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18" fillId="11" borderId="4" xfId="2" quotePrefix="1" applyNumberFormat="1" applyFont="1" applyFill="1" applyBorder="1" applyAlignment="1">
      <alignment horizontal="center"/>
    </xf>
    <xf numFmtId="164" fontId="33" fillId="11" borderId="16" xfId="2" applyNumberFormat="1" applyFont="1" applyFill="1" applyBorder="1" applyAlignment="1">
      <alignment horizontal="center"/>
    </xf>
    <xf numFmtId="1" fontId="43" fillId="11" borderId="8" xfId="2" applyNumberFormat="1" applyFont="1" applyFill="1" applyBorder="1" applyAlignment="1">
      <alignment horizontal="center"/>
    </xf>
    <xf numFmtId="1" fontId="33" fillId="11" borderId="8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" fontId="7" fillId="11" borderId="19" xfId="2" applyNumberFormat="1" applyFont="1" applyFill="1" applyBorder="1" applyAlignment="1">
      <alignment horizontal="center"/>
    </xf>
    <xf numFmtId="164" fontId="7" fillId="11" borderId="18" xfId="2" applyNumberFormat="1" applyFont="1" applyFill="1" applyBorder="1" applyAlignment="1">
      <alignment horizontal="center"/>
    </xf>
    <xf numFmtId="1" fontId="7" fillId="11" borderId="21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" fontId="33" fillId="11" borderId="27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4" fillId="11" borderId="12" xfId="0" applyNumberFormat="1" applyFont="1" applyFill="1" applyBorder="1" applyAlignment="1">
      <alignment horizontal="center"/>
    </xf>
    <xf numFmtId="164" fontId="65" fillId="11" borderId="16" xfId="2" applyNumberFormat="1" applyFont="1" applyFill="1" applyBorder="1" applyAlignment="1">
      <alignment horizontal="center"/>
    </xf>
    <xf numFmtId="164" fontId="65" fillId="11" borderId="5" xfId="2" applyNumberFormat="1" applyFont="1" applyFill="1" applyBorder="1" applyAlignment="1">
      <alignment horizontal="center"/>
    </xf>
    <xf numFmtId="164" fontId="65" fillId="11" borderId="12" xfId="2" applyNumberFormat="1" applyFont="1" applyFill="1" applyBorder="1" applyAlignment="1">
      <alignment horizontal="center"/>
    </xf>
    <xf numFmtId="164" fontId="65" fillId="11" borderId="4" xfId="2" applyNumberFormat="1" applyFont="1" applyFill="1" applyBorder="1" applyAlignment="1">
      <alignment horizontal="center"/>
    </xf>
    <xf numFmtId="0" fontId="67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21" fillId="11" borderId="12" xfId="2" applyFont="1" applyFill="1" applyBorder="1" applyAlignment="1">
      <alignment horizontal="center" vertical="top"/>
    </xf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0" fontId="51" fillId="11" borderId="27" xfId="0" applyFont="1" applyFill="1" applyBorder="1" applyAlignment="1">
      <alignment horizontal="center"/>
    </xf>
    <xf numFmtId="0" fontId="51" fillId="11" borderId="8" xfId="0" applyFont="1" applyFill="1" applyBorder="1" applyAlignment="1">
      <alignment horizontal="center"/>
    </xf>
    <xf numFmtId="1" fontId="34" fillId="11" borderId="8" xfId="0" applyNumberFormat="1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8" fillId="11" borderId="8" xfId="1" applyNumberFormat="1" applyFont="1" applyFill="1" applyBorder="1" applyAlignment="1">
      <alignment vertical="top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1" fontId="46" fillId="9" borderId="8" xfId="2" applyNumberFormat="1" applyFont="1" applyFill="1" applyBorder="1" applyAlignment="1">
      <alignment horizontal="center" vertical="center" wrapText="1"/>
    </xf>
    <xf numFmtId="1" fontId="47" fillId="9" borderId="8" xfId="0" applyNumberFormat="1" applyFont="1" applyFill="1" applyBorder="1" applyAlignment="1">
      <alignment horizontal="center"/>
    </xf>
    <xf numFmtId="1" fontId="33" fillId="9" borderId="27" xfId="2" applyNumberFormat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0" fontId="51" fillId="9" borderId="27" xfId="0" applyFont="1" applyFill="1" applyBorder="1" applyAlignment="1">
      <alignment horizontal="center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164" fontId="7" fillId="11" borderId="19" xfId="2" quotePrefix="1" applyNumberFormat="1" applyFont="1" applyFill="1" applyBorder="1" applyAlignment="1">
      <alignment horizontal="center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1" fillId="11" borderId="19" xfId="0" applyFont="1" applyFill="1" applyBorder="1" applyAlignment="1">
      <alignment horizontal="center"/>
    </xf>
    <xf numFmtId="0" fontId="2" fillId="11" borderId="18" xfId="0" applyFont="1" applyFill="1" applyBorder="1" applyAlignment="1">
      <alignment wrapText="1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4" fontId="18" fillId="11" borderId="13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" fontId="34" fillId="9" borderId="8" xfId="0" applyNumberFormat="1" applyFont="1" applyFill="1" applyBorder="1" applyAlignment="1">
      <alignment horizontal="center"/>
    </xf>
    <xf numFmtId="165" fontId="5" fillId="11" borderId="61" xfId="2" applyNumberFormat="1" applyFont="1" applyFill="1" applyBorder="1" applyAlignment="1">
      <alignment horizontal="center"/>
    </xf>
    <xf numFmtId="0" fontId="0" fillId="11" borderId="0" xfId="0" applyFill="1"/>
    <xf numFmtId="0" fontId="38" fillId="11" borderId="0" xfId="0" applyFont="1" applyFill="1"/>
    <xf numFmtId="0" fontId="15" fillId="11" borderId="0" xfId="0" applyFont="1" applyFill="1"/>
    <xf numFmtId="0" fontId="73" fillId="11" borderId="0" xfId="0" applyFont="1" applyFill="1"/>
    <xf numFmtId="1" fontId="64" fillId="11" borderId="4" xfId="0" applyNumberFormat="1" applyFont="1" applyFill="1" applyBorder="1" applyAlignment="1">
      <alignment horizontal="center"/>
    </xf>
    <xf numFmtId="1" fontId="33" fillId="11" borderId="4" xfId="2" applyNumberFormat="1" applyFont="1" applyFill="1" applyBorder="1" applyAlignment="1">
      <alignment horizontal="center" vertical="center" wrapText="1"/>
    </xf>
    <xf numFmtId="1" fontId="34" fillId="11" borderId="4" xfId="0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5" fontId="5" fillId="0" borderId="72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0" fontId="4" fillId="11" borderId="13" xfId="2" applyFont="1" applyFill="1" applyBorder="1"/>
    <xf numFmtId="164" fontId="2" fillId="8" borderId="24" xfId="2" applyNumberFormat="1" applyFont="1" applyFill="1" applyBorder="1" applyAlignment="1">
      <alignment horizontal="center" vertical="center" wrapText="1"/>
    </xf>
    <xf numFmtId="0" fontId="1" fillId="11" borderId="11" xfId="2" applyFill="1" applyBorder="1"/>
    <xf numFmtId="0" fontId="4" fillId="11" borderId="12" xfId="2" applyFont="1" applyFill="1" applyBorder="1" applyAlignment="1">
      <alignment horizontal="right" vertical="top"/>
    </xf>
    <xf numFmtId="0" fontId="1" fillId="11" borderId="16" xfId="2" applyFill="1" applyBorder="1"/>
    <xf numFmtId="0" fontId="4" fillId="11" borderId="12" xfId="2" applyFont="1" applyFill="1" applyBorder="1"/>
    <xf numFmtId="0" fontId="4" fillId="11" borderId="19" xfId="2" applyFont="1" applyFill="1" applyBorder="1" applyAlignment="1">
      <alignment horizontal="right" vertical="top"/>
    </xf>
    <xf numFmtId="164" fontId="2" fillId="8" borderId="27" xfId="2" applyNumberFormat="1" applyFont="1" applyFill="1" applyBorder="1" applyAlignment="1">
      <alignment horizontal="center" vertical="center" wrapText="1"/>
    </xf>
    <xf numFmtId="164" fontId="18" fillId="11" borderId="27" xfId="2" applyNumberFormat="1" applyFont="1" applyFill="1" applyBorder="1" applyAlignment="1">
      <alignment horizontal="center"/>
    </xf>
    <xf numFmtId="0" fontId="1" fillId="11" borderId="18" xfId="2" applyFill="1" applyBorder="1"/>
    <xf numFmtId="165" fontId="5" fillId="0" borderId="60" xfId="2" applyNumberFormat="1" applyFont="1" applyBorder="1" applyAlignment="1"/>
    <xf numFmtId="165" fontId="5" fillId="7" borderId="61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5" fontId="5" fillId="11" borderId="71" xfId="2" applyNumberFormat="1" applyFont="1" applyFill="1" applyBorder="1" applyAlignment="1">
      <alignment horizontal="center"/>
    </xf>
    <xf numFmtId="165" fontId="5" fillId="11" borderId="4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3" xfId="2" applyFont="1" applyFill="1" applyBorder="1" applyAlignment="1"/>
    <xf numFmtId="0" fontId="4" fillId="11" borderId="12" xfId="2" applyFont="1" applyFill="1" applyBorder="1" applyAlignment="1"/>
    <xf numFmtId="0" fontId="4" fillId="11" borderId="19" xfId="2" applyFont="1" applyFill="1" applyBorder="1"/>
    <xf numFmtId="0" fontId="58" fillId="0" borderId="11" xfId="0" applyFont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42" fillId="11" borderId="16" xfId="0" applyFont="1" applyFill="1" applyBorder="1" applyAlignment="1">
      <alignment vertical="center"/>
    </xf>
    <xf numFmtId="0" fontId="42" fillId="11" borderId="18" xfId="0" applyFont="1" applyFill="1" applyBorder="1" applyAlignment="1">
      <alignment vertical="center"/>
    </xf>
    <xf numFmtId="0" fontId="58" fillId="0" borderId="18" xfId="0" applyFont="1" applyBorder="1" applyAlignment="1">
      <alignment vertical="center"/>
    </xf>
    <xf numFmtId="0" fontId="58" fillId="10" borderId="16" xfId="0" applyFont="1" applyFill="1" applyBorder="1" applyAlignment="1">
      <alignment vertical="center"/>
    </xf>
    <xf numFmtId="0" fontId="2" fillId="11" borderId="16" xfId="0" applyFont="1" applyFill="1" applyBorder="1" applyAlignment="1">
      <alignment wrapText="1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4" xfId="2" applyNumberFormat="1" applyFont="1" applyFill="1" applyBorder="1" applyAlignment="1">
      <alignment horizontal="center" vertical="center" wrapText="1"/>
    </xf>
    <xf numFmtId="164" fontId="2" fillId="11" borderId="21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0" fontId="50" fillId="11" borderId="19" xfId="0" applyFont="1" applyFill="1" applyBorder="1" applyAlignment="1">
      <alignment horizontal="center" vertical="center"/>
    </xf>
    <xf numFmtId="164" fontId="65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4" xfId="2" quotePrefix="1" applyNumberFormat="1" applyFont="1" applyFill="1" applyBorder="1" applyAlignment="1">
      <alignment horizontal="center"/>
    </xf>
    <xf numFmtId="1" fontId="33" fillId="11" borderId="14" xfId="2" applyNumberFormat="1" applyFont="1" applyFill="1" applyBorder="1" applyAlignment="1">
      <alignment horizontal="center" vertical="center" wrapText="1"/>
    </xf>
    <xf numFmtId="1" fontId="52" fillId="11" borderId="4" xfId="2" applyNumberFormat="1" applyFont="1" applyFill="1" applyBorder="1" applyAlignment="1">
      <alignment horizontal="center" vertical="center" wrapText="1"/>
    </xf>
    <xf numFmtId="1" fontId="33" fillId="11" borderId="4" xfId="2" applyNumberFormat="1" applyFont="1" applyFill="1" applyBorder="1" applyAlignment="1">
      <alignment horizontal="center"/>
    </xf>
    <xf numFmtId="1" fontId="33" fillId="11" borderId="21" xfId="2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5" fillId="11" borderId="16" xfId="2" quotePrefix="1" applyNumberFormat="1" applyFont="1" applyFill="1" applyBorder="1" applyAlignment="1">
      <alignment horizontal="center"/>
    </xf>
    <xf numFmtId="1" fontId="52" fillId="11" borderId="12" xfId="2" applyNumberFormat="1" applyFont="1" applyFill="1" applyBorder="1" applyAlignment="1">
      <alignment horizontal="center" vertical="center" wrapText="1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64" fontId="35" fillId="11" borderId="1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6" fillId="11" borderId="5" xfId="2" applyNumberFormat="1" applyFont="1" applyFill="1" applyBorder="1" applyAlignment="1">
      <alignment horizontal="center" vertical="center" wrapText="1"/>
    </xf>
    <xf numFmtId="164" fontId="35" fillId="11" borderId="5" xfId="2" applyNumberFormat="1" applyFont="1" applyFill="1" applyBorder="1" applyAlignment="1">
      <alignment horizontal="center" vertical="center" wrapText="1"/>
    </xf>
    <xf numFmtId="0" fontId="21" fillId="11" borderId="4" xfId="2" applyFont="1" applyFill="1" applyBorder="1" applyAlignment="1">
      <alignment horizontal="center" vertical="top"/>
    </xf>
    <xf numFmtId="0" fontId="21" fillId="11" borderId="21" xfId="2" applyFont="1" applyFill="1" applyBorder="1" applyAlignment="1">
      <alignment horizontal="center" vertical="top"/>
    </xf>
    <xf numFmtId="0" fontId="21" fillId="11" borderId="14" xfId="2" applyFont="1" applyFill="1" applyBorder="1" applyAlignment="1">
      <alignment horizontal="center" vertical="top"/>
    </xf>
    <xf numFmtId="1" fontId="63" fillId="11" borderId="4" xfId="2" applyNumberFormat="1" applyFont="1" applyFill="1" applyBorder="1" applyAlignment="1">
      <alignment horizontal="center" vertical="center" wrapText="1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5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5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7" fillId="11" borderId="14" xfId="2" applyNumberFormat="1" applyFont="1" applyFill="1" applyBorder="1" applyAlignment="1">
      <alignment horizontal="center" vertical="center"/>
    </xf>
    <xf numFmtId="164" fontId="2" fillId="11" borderId="13" xfId="2" applyNumberFormat="1" applyFont="1" applyFill="1" applyBorder="1" applyAlignment="1">
      <alignment horizontal="center" vertical="center" wrapText="1"/>
    </xf>
    <xf numFmtId="164" fontId="2" fillId="8" borderId="10" xfId="2" applyNumberFormat="1" applyFont="1" applyFill="1" applyBorder="1" applyAlignment="1">
      <alignment horizontal="center" vertical="center" wrapText="1"/>
    </xf>
    <xf numFmtId="164" fontId="2" fillId="8" borderId="5" xfId="2" applyNumberFormat="1" applyFont="1" applyFill="1" applyBorder="1" applyAlignment="1">
      <alignment horizontal="center" vertical="center" wrapText="1"/>
    </xf>
    <xf numFmtId="164" fontId="2" fillId="8" borderId="20" xfId="2" applyNumberFormat="1" applyFont="1" applyFill="1" applyBorder="1" applyAlignment="1">
      <alignment horizontal="center" vertical="center" wrapText="1"/>
    </xf>
    <xf numFmtId="1" fontId="43" fillId="11" borderId="12" xfId="2" applyNumberFormat="1" applyFont="1" applyFill="1" applyBorder="1" applyAlignment="1">
      <alignment horizontal="center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" fontId="21" fillId="9" borderId="19" xfId="2" applyNumberFormat="1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4" xfId="2" quotePrefix="1" applyNumberFormat="1" applyFont="1" applyFill="1" applyBorder="1" applyAlignment="1">
      <alignment horizontal="center"/>
    </xf>
    <xf numFmtId="164" fontId="18" fillId="11" borderId="12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165" fontId="5" fillId="11" borderId="73" xfId="2" applyNumberFormat="1" applyFont="1" applyFill="1" applyBorder="1" applyAlignment="1">
      <alignment horizontal="center"/>
    </xf>
    <xf numFmtId="0" fontId="67" fillId="11" borderId="16" xfId="2" applyFont="1" applyFill="1" applyBorder="1"/>
    <xf numFmtId="0" fontId="1" fillId="11" borderId="16" xfId="2" applyFont="1" applyFill="1" applyBorder="1"/>
    <xf numFmtId="164" fontId="18" fillId="11" borderId="13" xfId="2" quotePrefix="1" applyNumberFormat="1" applyFont="1" applyFill="1" applyBorder="1" applyAlignment="1">
      <alignment horizontal="center"/>
    </xf>
    <xf numFmtId="1" fontId="36" fillId="11" borderId="5" xfId="0" applyNumberFormat="1" applyFont="1" applyFill="1" applyBorder="1"/>
    <xf numFmtId="0" fontId="21" fillId="11" borderId="13" xfId="2" applyFont="1" applyFill="1" applyBorder="1" applyAlignment="1">
      <alignment horizontal="center" vertical="top"/>
    </xf>
    <xf numFmtId="1" fontId="63" fillId="11" borderId="12" xfId="2" applyNumberFormat="1" applyFont="1" applyFill="1" applyBorder="1" applyAlignment="1">
      <alignment horizontal="center" vertical="center" wrapText="1"/>
    </xf>
    <xf numFmtId="1" fontId="21" fillId="11" borderId="12" xfId="2" applyNumberFormat="1" applyFont="1" applyFill="1" applyBorder="1" applyAlignment="1">
      <alignment horizontal="center" vertical="center" wrapText="1"/>
    </xf>
    <xf numFmtId="0" fontId="21" fillId="11" borderId="19" xfId="2" applyFont="1" applyFill="1" applyBorder="1" applyAlignment="1">
      <alignment horizontal="center" vertical="top"/>
    </xf>
    <xf numFmtId="1" fontId="43" fillId="11" borderId="4" xfId="2" applyNumberFormat="1" applyFont="1" applyFill="1" applyBorder="1" applyAlignment="1">
      <alignment horizontal="center"/>
    </xf>
    <xf numFmtId="1" fontId="43" fillId="11" borderId="21" xfId="2" applyNumberFormat="1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/>
    </xf>
    <xf numFmtId="1" fontId="46" fillId="11" borderId="4" xfId="2" applyNumberFormat="1" applyFont="1" applyFill="1" applyBorder="1" applyAlignment="1">
      <alignment horizontal="center" vertical="center" wrapText="1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65" fontId="5" fillId="0" borderId="70" xfId="2" applyNumberFormat="1" applyFont="1" applyBorder="1" applyAlignment="1">
      <alignment horizontal="right"/>
    </xf>
    <xf numFmtId="165" fontId="5" fillId="0" borderId="60" xfId="2" applyNumberFormat="1" applyFont="1" applyBorder="1" applyAlignment="1">
      <alignment horizontal="right"/>
    </xf>
    <xf numFmtId="165" fontId="5" fillId="0" borderId="22" xfId="2" applyNumberFormat="1" applyFont="1" applyBorder="1" applyAlignment="1">
      <alignment horizontal="center"/>
    </xf>
    <xf numFmtId="165" fontId="5" fillId="0" borderId="52" xfId="2" applyNumberFormat="1" applyFont="1" applyBorder="1" applyAlignment="1">
      <alignment horizontal="center"/>
    </xf>
    <xf numFmtId="1" fontId="18" fillId="11" borderId="8" xfId="0" applyNumberFormat="1" applyFont="1" applyFill="1" applyBorder="1" applyAlignment="1">
      <alignment vertical="top"/>
    </xf>
    <xf numFmtId="1" fontId="63" fillId="11" borderId="8" xfId="2" applyNumberFormat="1" applyFont="1" applyFill="1" applyBorder="1" applyAlignment="1">
      <alignment horizontal="right" vertical="center" wrapText="1"/>
    </xf>
    <xf numFmtId="1" fontId="63" fillId="11" borderId="8" xfId="0" applyNumberFormat="1" applyFont="1" applyFill="1" applyBorder="1" applyAlignment="1">
      <alignment vertical="top"/>
    </xf>
    <xf numFmtId="1" fontId="63" fillId="11" borderId="24" xfId="2" applyNumberFormat="1" applyFont="1" applyFill="1" applyBorder="1" applyAlignment="1">
      <alignment horizontal="center" vertical="center" wrapText="1"/>
    </xf>
    <xf numFmtId="1" fontId="63" fillId="11" borderId="8" xfId="2" applyNumberFormat="1" applyFont="1" applyFill="1" applyBorder="1" applyAlignment="1">
      <alignment horizontal="center" vertical="top"/>
    </xf>
    <xf numFmtId="1" fontId="63" fillId="11" borderId="8" xfId="2" applyNumberFormat="1" applyFont="1" applyFill="1" applyBorder="1" applyAlignment="1">
      <alignment horizontal="center"/>
    </xf>
    <xf numFmtId="1" fontId="63" fillId="11" borderId="27" xfId="2" applyNumberFormat="1" applyFont="1" applyFill="1" applyBorder="1" applyAlignment="1">
      <alignment horizontal="center" vertical="top"/>
    </xf>
    <xf numFmtId="1" fontId="63" fillId="11" borderId="24" xfId="2" applyNumberFormat="1" applyFont="1" applyFill="1" applyBorder="1" applyAlignment="1">
      <alignment horizontal="right" vertical="center" wrapText="1"/>
    </xf>
    <xf numFmtId="1" fontId="63" fillId="11" borderId="27" xfId="0" applyNumberFormat="1" applyFont="1" applyFill="1" applyBorder="1" applyAlignment="1">
      <alignment vertical="top"/>
    </xf>
    <xf numFmtId="1" fontId="63" fillId="11" borderId="8" xfId="2" applyNumberFormat="1" applyFont="1" applyFill="1" applyBorder="1" applyAlignment="1">
      <alignment horizontal="center" vertical="center" wrapText="1"/>
    </xf>
    <xf numFmtId="1" fontId="63" fillId="11" borderId="27" xfId="2" applyNumberFormat="1" applyFont="1" applyFill="1" applyBorder="1" applyAlignment="1">
      <alignment horizontal="center"/>
    </xf>
    <xf numFmtId="1" fontId="18" fillId="11" borderId="67" xfId="2" applyNumberFormat="1" applyFont="1" applyFill="1" applyBorder="1" applyAlignment="1">
      <alignment horizontal="center" vertical="center" wrapText="1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 vertical="top"/>
    </xf>
    <xf numFmtId="164" fontId="35" fillId="11" borderId="67" xfId="2" applyNumberFormat="1" applyFont="1" applyFill="1" applyBorder="1" applyAlignment="1">
      <alignment horizontal="center" vertical="center" wrapText="1"/>
    </xf>
    <xf numFmtId="0" fontId="74" fillId="11" borderId="14" xfId="0" applyFont="1" applyFill="1" applyBorder="1" applyAlignment="1">
      <alignment horizontal="center"/>
    </xf>
    <xf numFmtId="0" fontId="74" fillId="11" borderId="4" xfId="0" applyFont="1" applyFill="1" applyBorder="1" applyAlignment="1">
      <alignment horizontal="center"/>
    </xf>
    <xf numFmtId="1" fontId="50" fillId="11" borderId="21" xfId="0" applyNumberFormat="1" applyFont="1" applyFill="1" applyBorder="1" applyAlignment="1">
      <alignment horizontal="center"/>
    </xf>
    <xf numFmtId="1" fontId="46" fillId="11" borderId="12" xfId="2" applyNumberFormat="1" applyFont="1" applyFill="1" applyBorder="1" applyAlignment="1">
      <alignment horizontal="center" vertical="center" wrapText="1"/>
    </xf>
    <xf numFmtId="1" fontId="47" fillId="11" borderId="19" xfId="0" applyNumberFormat="1" applyFont="1" applyFill="1" applyBorder="1" applyAlignment="1">
      <alignment horizontal="center"/>
    </xf>
    <xf numFmtId="0" fontId="74" fillId="0" borderId="14" xfId="0" applyFont="1" applyFill="1" applyBorder="1" applyAlignment="1">
      <alignment horizontal="center"/>
    </xf>
    <xf numFmtId="0" fontId="74" fillId="0" borderId="4" xfId="0" applyFont="1" applyFill="1" applyBorder="1" applyAlignment="1">
      <alignment horizontal="center"/>
    </xf>
    <xf numFmtId="1" fontId="50" fillId="0" borderId="21" xfId="0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50" fillId="11" borderId="4" xfId="0" applyNumberFormat="1" applyFont="1" applyFill="1" applyBorder="1" applyAlignment="1">
      <alignment horizontal="center"/>
    </xf>
    <xf numFmtId="1" fontId="18" fillId="11" borderId="10" xfId="2" applyNumberFormat="1" applyFont="1" applyFill="1" applyBorder="1" applyAlignment="1">
      <alignment horizontal="right" vertical="center" wrapText="1"/>
    </xf>
    <xf numFmtId="1" fontId="18" fillId="11" borderId="5" xfId="0" applyNumberFormat="1" applyFont="1" applyFill="1" applyBorder="1" applyAlignment="1">
      <alignment vertical="top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60" fillId="0" borderId="26" xfId="1" applyFont="1" applyBorder="1" applyAlignment="1">
      <alignment vertical="top" wrapText="1"/>
    </xf>
    <xf numFmtId="0" fontId="55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5" fillId="0" borderId="27" xfId="1" applyFont="1" applyBorder="1" applyAlignment="1">
      <alignment horizontal="center" vertical="top"/>
    </xf>
    <xf numFmtId="164" fontId="2" fillId="11" borderId="5" xfId="2" applyNumberFormat="1" applyFont="1" applyFill="1" applyBorder="1" applyAlignment="1">
      <alignment horizontal="center"/>
    </xf>
    <xf numFmtId="0" fontId="74" fillId="11" borderId="13" xfId="0" applyFont="1" applyFill="1" applyBorder="1" applyAlignment="1">
      <alignment horizontal="center"/>
    </xf>
    <xf numFmtId="0" fontId="74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0" fontId="58" fillId="0" borderId="16" xfId="0" applyFont="1" applyFill="1" applyBorder="1" applyAlignment="1">
      <alignment vertical="center"/>
    </xf>
    <xf numFmtId="164" fontId="2" fillId="11" borderId="16" xfId="2" applyNumberFormat="1" applyFont="1" applyFill="1" applyBorder="1" applyAlignment="1">
      <alignment horizontal="center"/>
    </xf>
    <xf numFmtId="0" fontId="50" fillId="11" borderId="12" xfId="0" applyFont="1" applyFill="1" applyBorder="1" applyAlignment="1">
      <alignment horizontal="center" vertical="center"/>
    </xf>
    <xf numFmtId="1" fontId="18" fillId="11" borderId="12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82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3" fillId="9" borderId="24" xfId="2" applyNumberFormat="1" applyFont="1" applyFill="1" applyBorder="1" applyAlignment="1">
      <alignment horizontal="right" vertical="center" wrapText="1"/>
    </xf>
    <xf numFmtId="1" fontId="63" fillId="9" borderId="8" xfId="0" applyNumberFormat="1" applyFont="1" applyFill="1" applyBorder="1" applyAlignment="1">
      <alignment vertical="top"/>
    </xf>
    <xf numFmtId="1" fontId="63" fillId="9" borderId="8" xfId="2" applyNumberFormat="1" applyFont="1" applyFill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8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4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2" fillId="10" borderId="8" xfId="2" applyNumberFormat="1" applyFont="1" applyFill="1" applyBorder="1" applyAlignment="1">
      <alignment horizontal="center" vertical="center" wrapText="1"/>
    </xf>
    <xf numFmtId="164" fontId="18" fillId="11" borderId="11" xfId="2" quotePrefix="1" applyNumberFormat="1" applyFont="1" applyFill="1" applyBorder="1" applyAlignment="1">
      <alignment horizontal="center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0" fontId="0" fillId="12" borderId="38" xfId="0" applyFill="1" applyBorder="1"/>
    <xf numFmtId="14" fontId="0" fillId="0" borderId="0" xfId="0" applyNumberFormat="1"/>
    <xf numFmtId="0" fontId="73" fillId="12" borderId="38" xfId="0" applyFont="1" applyFill="1" applyBorder="1"/>
    <xf numFmtId="0" fontId="0" fillId="12" borderId="42" xfId="0" applyFill="1" applyBorder="1"/>
    <xf numFmtId="1" fontId="36" fillId="12" borderId="5" xfId="0" applyNumberFormat="1" applyFont="1" applyFill="1" applyBorder="1"/>
    <xf numFmtId="164" fontId="2" fillId="13" borderId="8" xfId="2" applyNumberFormat="1" applyFont="1" applyFill="1" applyBorder="1" applyAlignment="1">
      <alignment horizontal="center" vertical="center" wrapText="1"/>
    </xf>
    <xf numFmtId="0" fontId="0" fillId="11" borderId="38" xfId="0" applyFill="1" applyBorder="1"/>
    <xf numFmtId="0" fontId="0" fillId="12" borderId="57" xfId="0" applyFill="1" applyBorder="1"/>
    <xf numFmtId="0" fontId="0" fillId="12" borderId="65" xfId="0" applyFill="1" applyBorder="1"/>
    <xf numFmtId="164" fontId="2" fillId="8" borderId="74" xfId="2" applyNumberFormat="1" applyFont="1" applyFill="1" applyBorder="1" applyAlignment="1">
      <alignment horizontal="center" vertical="center" wrapText="1"/>
    </xf>
    <xf numFmtId="14" fontId="0" fillId="12" borderId="57" xfId="0" applyNumberFormat="1" applyFill="1" applyBorder="1"/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4" fillId="0" borderId="60" xfId="2" applyFont="1" applyBorder="1" applyAlignment="1"/>
    <xf numFmtId="0" fontId="4" fillId="0" borderId="33" xfId="2" applyFont="1" applyBorder="1" applyAlignment="1"/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9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2" xfId="2" applyBorder="1" applyAlignment="1">
      <alignment horizontal="left" vertical="center" textRotation="90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6" xfId="2" applyBorder="1" applyAlignment="1">
      <alignment horizontal="left" vertical="center" textRotation="90" wrapText="1"/>
    </xf>
    <xf numFmtId="0" fontId="0" fillId="0" borderId="48" xfId="0" applyBorder="1" applyAlignment="1">
      <alignment horizontal="center"/>
    </xf>
    <xf numFmtId="0" fontId="5" fillId="0" borderId="67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32" xfId="2" applyFont="1" applyBorder="1" applyAlignment="1">
      <alignment horizontal="center" vertical="top" wrapText="1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5" fillId="0" borderId="2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13" fillId="0" borderId="32" xfId="2" applyFont="1" applyBorder="1" applyAlignment="1">
      <alignment horizontal="center" vertical="top" wrapText="1"/>
    </xf>
    <xf numFmtId="165" fontId="5" fillId="11" borderId="60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1" xfId="2" applyNumberFormat="1" applyFont="1" applyFill="1" applyBorder="1" applyAlignment="1">
      <alignment horizontal="center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5" fillId="11" borderId="13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0" fontId="5" fillId="11" borderId="24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22" fillId="11" borderId="29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14" fillId="11" borderId="66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15" xfId="2" applyFont="1" applyFill="1" applyBorder="1" applyAlignment="1">
      <alignment horizontal="center"/>
    </xf>
    <xf numFmtId="0" fontId="5" fillId="11" borderId="67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7" borderId="61" xfId="2" applyNumberFormat="1" applyFont="1" applyFill="1" applyBorder="1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2" xfId="2" applyFont="1" applyBorder="1" applyAlignment="1">
      <alignment horizontal="left" vertical="center" wrapText="1"/>
    </xf>
    <xf numFmtId="0" fontId="4" fillId="0" borderId="62" xfId="2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2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center" vertical="center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2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uter%20Science/&#1060;&#1110;&#1089;&#1091;&#1085;%20&#1052;&#1080;&#1082;&#1086;&#1083;&#1072;%20&#1058;&#1080;&#1093;&#1086;&#1085;&#1086;&#1074;&#1080;&#1095;/2-&#1082;&#1091;&#1088;&#1089;_&#1054;&#1041;&#1044;&#1047;/&#1046;&#1091;&#1088;&#1085;&#1072;&#1083;_&#1051;&#1077;&#1082;&#1094;&#1110;&#1111;_&#1054;&#1041;&#1044;&#1047;_&#1043;&#1088;-201-206_2014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 201-203"/>
      <sheetName val="Лекції 205-206"/>
      <sheetName val="КОНТР 205-206"/>
      <sheetName val="КОНТР 201-203"/>
      <sheetName val="Sheet1"/>
    </sheetNames>
    <sheetDataSet>
      <sheetData sheetId="0"/>
      <sheetData sheetId="1"/>
      <sheetData sheetId="2">
        <row r="4">
          <cell r="F4">
            <v>9.3295454545454533</v>
          </cell>
        </row>
      </sheetData>
      <sheetData sheetId="3">
        <row r="4">
          <cell r="F4">
            <v>15.883720930232558</v>
          </cell>
        </row>
        <row r="5">
          <cell r="F5">
            <v>19.13953488372093</v>
          </cell>
        </row>
        <row r="6">
          <cell r="F6">
            <v>0</v>
          </cell>
        </row>
        <row r="7">
          <cell r="F7">
            <v>14.023255813953488</v>
          </cell>
        </row>
        <row r="8">
          <cell r="F8">
            <v>19.604651162790699</v>
          </cell>
        </row>
        <row r="9">
          <cell r="F9">
            <v>15.348837209302326</v>
          </cell>
        </row>
        <row r="10">
          <cell r="F10">
            <v>18.674418604651162</v>
          </cell>
        </row>
        <row r="11">
          <cell r="F11">
            <v>18.674418604651162</v>
          </cell>
        </row>
        <row r="12">
          <cell r="F12">
            <v>15.883720930232558</v>
          </cell>
        </row>
        <row r="13">
          <cell r="F13">
            <v>8.9069767441860463</v>
          </cell>
        </row>
        <row r="14">
          <cell r="F14">
            <v>20.069767441860463</v>
          </cell>
        </row>
        <row r="15">
          <cell r="F15">
            <v>19.604651162790699</v>
          </cell>
        </row>
        <row r="16">
          <cell r="F16">
            <v>15.418604651162791</v>
          </cell>
        </row>
        <row r="17">
          <cell r="F17">
            <v>14.023255813953488</v>
          </cell>
        </row>
        <row r="18">
          <cell r="F18">
            <v>6.9767441860465116</v>
          </cell>
        </row>
        <row r="19">
          <cell r="F19">
            <v>17.744186046511629</v>
          </cell>
        </row>
        <row r="20">
          <cell r="F20">
            <v>9.3720930232558146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7.5116279069767442</v>
          </cell>
        </row>
        <row r="24">
          <cell r="F24">
            <v>15.813953488372093</v>
          </cell>
        </row>
        <row r="25">
          <cell r="F25">
            <v>9.3720930232558146</v>
          </cell>
        </row>
        <row r="26">
          <cell r="F26">
            <v>7.9069767441860463</v>
          </cell>
        </row>
        <row r="29">
          <cell r="F29">
            <v>7.441860465116279</v>
          </cell>
        </row>
        <row r="30">
          <cell r="F30">
            <v>0</v>
          </cell>
        </row>
        <row r="31">
          <cell r="F31">
            <v>8.4418604651162781</v>
          </cell>
        </row>
        <row r="32">
          <cell r="F32">
            <v>8.4418604651162781</v>
          </cell>
        </row>
        <row r="33">
          <cell r="F33">
            <v>15.418604651162791</v>
          </cell>
        </row>
        <row r="34">
          <cell r="F34">
            <v>14.953488372093023</v>
          </cell>
        </row>
        <row r="35">
          <cell r="F35">
            <v>18.674418604651162</v>
          </cell>
        </row>
        <row r="36">
          <cell r="F36">
            <v>15.883720930232558</v>
          </cell>
        </row>
        <row r="37">
          <cell r="F37">
            <v>14.953488372093023</v>
          </cell>
        </row>
        <row r="38">
          <cell r="F38">
            <v>15.418604651162791</v>
          </cell>
        </row>
        <row r="39">
          <cell r="F39">
            <v>8.3720930232558146</v>
          </cell>
        </row>
        <row r="40">
          <cell r="F40">
            <v>18.674418604651162</v>
          </cell>
        </row>
        <row r="41">
          <cell r="F41">
            <v>0</v>
          </cell>
        </row>
        <row r="42">
          <cell r="F42">
            <v>7.441860465116279</v>
          </cell>
        </row>
        <row r="43">
          <cell r="F43">
            <v>17.279069767441861</v>
          </cell>
        </row>
        <row r="44">
          <cell r="F44">
            <v>7.441860465116279</v>
          </cell>
        </row>
        <row r="45">
          <cell r="F45">
            <v>15.883720930232558</v>
          </cell>
        </row>
        <row r="46">
          <cell r="F46">
            <v>15.883720930232558</v>
          </cell>
        </row>
        <row r="47">
          <cell r="F47">
            <v>0</v>
          </cell>
        </row>
        <row r="48">
          <cell r="F48">
            <v>15.883720930232558</v>
          </cell>
        </row>
        <row r="49">
          <cell r="F49">
            <v>14.023255813953488</v>
          </cell>
        </row>
        <row r="50">
          <cell r="F50">
            <v>10.302325581395349</v>
          </cell>
        </row>
        <row r="51">
          <cell r="F51">
            <v>16.348837209302324</v>
          </cell>
        </row>
        <row r="52">
          <cell r="F52">
            <v>18.209302325581394</v>
          </cell>
        </row>
        <row r="53">
          <cell r="F53">
            <v>14.953488372093023</v>
          </cell>
        </row>
        <row r="54">
          <cell r="F54">
            <v>15.883720930232558</v>
          </cell>
        </row>
        <row r="55">
          <cell r="F55">
            <v>17.279069767441861</v>
          </cell>
        </row>
        <row r="58">
          <cell r="F58">
            <v>15.186046511627907</v>
          </cell>
        </row>
        <row r="59">
          <cell r="F59">
            <v>15.418604651162791</v>
          </cell>
        </row>
        <row r="60">
          <cell r="F60">
            <v>15.186046511627907</v>
          </cell>
        </row>
        <row r="61">
          <cell r="F61">
            <v>15.418604651162791</v>
          </cell>
        </row>
        <row r="62">
          <cell r="F62">
            <v>12.162790697674419</v>
          </cell>
        </row>
        <row r="63">
          <cell r="F63">
            <v>16.279069767441861</v>
          </cell>
        </row>
        <row r="64">
          <cell r="F64">
            <v>15.186046511627907</v>
          </cell>
        </row>
        <row r="65">
          <cell r="F65">
            <v>12.790697674418604</v>
          </cell>
        </row>
        <row r="66">
          <cell r="F66">
            <v>16.813953488372093</v>
          </cell>
        </row>
        <row r="67">
          <cell r="F67">
            <v>15.883720930232558</v>
          </cell>
        </row>
        <row r="68">
          <cell r="F68">
            <v>16.116279069767444</v>
          </cell>
        </row>
        <row r="69">
          <cell r="F69">
            <v>15.883720930232558</v>
          </cell>
        </row>
        <row r="70">
          <cell r="F70">
            <v>14.186046511627907</v>
          </cell>
        </row>
        <row r="71">
          <cell r="F71">
            <v>15.186046511627907</v>
          </cell>
        </row>
        <row r="72">
          <cell r="F72">
            <v>15.348837209302326</v>
          </cell>
        </row>
        <row r="73">
          <cell r="F73">
            <v>16.813953488372093</v>
          </cell>
        </row>
        <row r="74">
          <cell r="F74">
            <v>15.186046511627907</v>
          </cell>
        </row>
        <row r="75">
          <cell r="F75">
            <v>16.348837209302324</v>
          </cell>
        </row>
        <row r="76">
          <cell r="F76">
            <v>16.116279069767444</v>
          </cell>
        </row>
        <row r="77">
          <cell r="F77">
            <v>15.651162790697674</v>
          </cell>
        </row>
        <row r="78">
          <cell r="F78">
            <v>16.348837209302324</v>
          </cell>
        </row>
        <row r="79">
          <cell r="F79">
            <v>12.162790697674419</v>
          </cell>
        </row>
        <row r="80">
          <cell r="F80">
            <v>5.8139534883720927</v>
          </cell>
        </row>
        <row r="81">
          <cell r="F81">
            <v>14.720930232558139</v>
          </cell>
        </row>
        <row r="82">
          <cell r="F82">
            <v>15.418604651162791</v>
          </cell>
        </row>
        <row r="83">
          <cell r="F83">
            <v>15.883720930232558</v>
          </cell>
        </row>
        <row r="84">
          <cell r="F84">
            <v>14.953488372093023</v>
          </cell>
        </row>
      </sheetData>
      <sheetData sheetId="4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92.xml"/><Relationship Id="rId175" Type="http://schemas.openxmlformats.org/officeDocument/2006/relationships/revisionLog" Target="revisionLog149.xml"/><Relationship Id="rId159" Type="http://schemas.openxmlformats.org/officeDocument/2006/relationships/revisionLog" Target="revisionLog133.xml"/><Relationship Id="rId154" Type="http://schemas.openxmlformats.org/officeDocument/2006/relationships/revisionLog" Target="revisionLog128.xml"/><Relationship Id="rId68" Type="http://schemas.openxmlformats.org/officeDocument/2006/relationships/revisionLog" Target="revisionLog51.xml"/><Relationship Id="rId84" Type="http://schemas.openxmlformats.org/officeDocument/2006/relationships/revisionLog" Target="revisionLog21.xml"/><Relationship Id="rId89" Type="http://schemas.openxmlformats.org/officeDocument/2006/relationships/revisionLog" Target="revisionLog68.xml"/><Relationship Id="rId112" Type="http://schemas.openxmlformats.org/officeDocument/2006/relationships/revisionLog" Target="revisionLog87.xml"/><Relationship Id="rId133" Type="http://schemas.openxmlformats.org/officeDocument/2006/relationships/revisionLog" Target="revisionLog108.xml"/><Relationship Id="rId138" Type="http://schemas.openxmlformats.org/officeDocument/2006/relationships/revisionLog" Target="revisionLog112.xml"/><Relationship Id="rId170" Type="http://schemas.openxmlformats.org/officeDocument/2006/relationships/revisionLog" Target="revisionLog144.xml"/><Relationship Id="rId191" Type="http://schemas.openxmlformats.org/officeDocument/2006/relationships/revisionLog" Target="revisionLog25.xml"/><Relationship Id="rId196" Type="http://schemas.openxmlformats.org/officeDocument/2006/relationships/revisionLog" Target="revisionLog166.xml"/><Relationship Id="rId200" Type="http://schemas.openxmlformats.org/officeDocument/2006/relationships/revisionLog" Target="revisionLog170.xml"/><Relationship Id="rId205" Type="http://schemas.openxmlformats.org/officeDocument/2006/relationships/revisionLog" Target="revisionLog175.xml"/><Relationship Id="rId107" Type="http://schemas.openxmlformats.org/officeDocument/2006/relationships/revisionLog" Target="revisionLog82.xml"/><Relationship Id="rId149" Type="http://schemas.openxmlformats.org/officeDocument/2006/relationships/revisionLog" Target="revisionLog123.xml"/><Relationship Id="rId144" Type="http://schemas.openxmlformats.org/officeDocument/2006/relationships/revisionLog" Target="revisionLog118.xml"/><Relationship Id="rId128" Type="http://schemas.openxmlformats.org/officeDocument/2006/relationships/revisionLog" Target="revisionLog103.xml"/><Relationship Id="rId123" Type="http://schemas.openxmlformats.org/officeDocument/2006/relationships/revisionLog" Target="revisionLog98.xml"/><Relationship Id="rId74" Type="http://schemas.openxmlformats.org/officeDocument/2006/relationships/revisionLog" Target="revisionLog57.xml"/><Relationship Id="rId79" Type="http://schemas.openxmlformats.org/officeDocument/2006/relationships/revisionLog" Target="revisionLog62.xml"/><Relationship Id="rId102" Type="http://schemas.openxmlformats.org/officeDocument/2006/relationships/revisionLog" Target="revisionLog22.xml"/><Relationship Id="rId95" Type="http://schemas.openxmlformats.org/officeDocument/2006/relationships/revisionLog" Target="revisionLog74.xml"/><Relationship Id="rId90" Type="http://schemas.openxmlformats.org/officeDocument/2006/relationships/revisionLog" Target="revisionLog69.xml"/><Relationship Id="rId160" Type="http://schemas.openxmlformats.org/officeDocument/2006/relationships/revisionLog" Target="revisionLog134.xml"/><Relationship Id="rId165" Type="http://schemas.openxmlformats.org/officeDocument/2006/relationships/revisionLog" Target="revisionLog139.xml"/><Relationship Id="rId181" Type="http://schemas.openxmlformats.org/officeDocument/2006/relationships/revisionLog" Target="revisionLog155.xml"/><Relationship Id="rId186" Type="http://schemas.openxmlformats.org/officeDocument/2006/relationships/revisionLog" Target="revisionLog160.xml"/><Relationship Id="rId216" Type="http://schemas.openxmlformats.org/officeDocument/2006/relationships/revisionLog" Target="revisionLog15.xml"/><Relationship Id="rId211" Type="http://schemas.openxmlformats.org/officeDocument/2006/relationships/revisionLog" Target="revisionLog10.xml"/><Relationship Id="rId118" Type="http://schemas.openxmlformats.org/officeDocument/2006/relationships/revisionLog" Target="revisionLog93.xml"/><Relationship Id="rId139" Type="http://schemas.openxmlformats.org/officeDocument/2006/relationships/revisionLog" Target="revisionLog113.xml"/><Relationship Id="rId134" Type="http://schemas.openxmlformats.org/officeDocument/2006/relationships/revisionLog" Target="revisionLog109.xml"/><Relationship Id="rId113" Type="http://schemas.openxmlformats.org/officeDocument/2006/relationships/revisionLog" Target="revisionLog88.xml"/><Relationship Id="rId69" Type="http://schemas.openxmlformats.org/officeDocument/2006/relationships/revisionLog" Target="revisionLog52.xml"/><Relationship Id="rId80" Type="http://schemas.openxmlformats.org/officeDocument/2006/relationships/revisionLog" Target="revisionLog63.xml"/><Relationship Id="rId85" Type="http://schemas.openxmlformats.org/officeDocument/2006/relationships/revisionLog" Target="revisionLog64.xml"/><Relationship Id="rId150" Type="http://schemas.openxmlformats.org/officeDocument/2006/relationships/revisionLog" Target="revisionLog124.xml"/><Relationship Id="rId155" Type="http://schemas.openxmlformats.org/officeDocument/2006/relationships/revisionLog" Target="revisionLog129.xml"/><Relationship Id="rId171" Type="http://schemas.openxmlformats.org/officeDocument/2006/relationships/revisionLog" Target="revisionLog145.xml"/><Relationship Id="rId176" Type="http://schemas.openxmlformats.org/officeDocument/2006/relationships/revisionLog" Target="revisionLog150.xml"/><Relationship Id="rId192" Type="http://schemas.openxmlformats.org/officeDocument/2006/relationships/revisionLog" Target="revisionLog26.xml"/><Relationship Id="rId197" Type="http://schemas.openxmlformats.org/officeDocument/2006/relationships/revisionLog" Target="revisionLog167.xml"/><Relationship Id="rId206" Type="http://schemas.openxmlformats.org/officeDocument/2006/relationships/revisionLog" Target="revisionLog5.xml"/><Relationship Id="rId201" Type="http://schemas.openxmlformats.org/officeDocument/2006/relationships/revisionLog" Target="revisionLog171.xml"/><Relationship Id="rId129" Type="http://schemas.openxmlformats.org/officeDocument/2006/relationships/revisionLog" Target="revisionLog104.xml"/><Relationship Id="rId124" Type="http://schemas.openxmlformats.org/officeDocument/2006/relationships/revisionLog" Target="revisionLog99.xml"/><Relationship Id="rId108" Type="http://schemas.openxmlformats.org/officeDocument/2006/relationships/revisionLog" Target="revisionLog83.xml"/><Relationship Id="rId103" Type="http://schemas.openxmlformats.org/officeDocument/2006/relationships/revisionLog" Target="revisionLog23.xml"/><Relationship Id="rId67" Type="http://schemas.openxmlformats.org/officeDocument/2006/relationships/revisionLog" Target="revisionLog50.xml"/><Relationship Id="rId158" Type="http://schemas.openxmlformats.org/officeDocument/2006/relationships/revisionLog" Target="revisionLog132.xml"/><Relationship Id="rId116" Type="http://schemas.openxmlformats.org/officeDocument/2006/relationships/revisionLog" Target="revisionLog91.xml"/><Relationship Id="rId137" Type="http://schemas.openxmlformats.org/officeDocument/2006/relationships/revisionLog" Target="revisionLog3.xml"/><Relationship Id="rId75" Type="http://schemas.openxmlformats.org/officeDocument/2006/relationships/revisionLog" Target="revisionLog58.xml"/><Relationship Id="rId209" Type="http://schemas.openxmlformats.org/officeDocument/2006/relationships/revisionLog" Target="revisionLog8.xml"/><Relationship Id="rId70" Type="http://schemas.openxmlformats.org/officeDocument/2006/relationships/revisionLog" Target="revisionLog53.xml"/><Relationship Id="rId91" Type="http://schemas.openxmlformats.org/officeDocument/2006/relationships/revisionLog" Target="revisionLog70.xml"/><Relationship Id="rId96" Type="http://schemas.openxmlformats.org/officeDocument/2006/relationships/revisionLog" Target="revisionLog75.xml"/><Relationship Id="rId140" Type="http://schemas.openxmlformats.org/officeDocument/2006/relationships/revisionLog" Target="revisionLog114.xml"/><Relationship Id="rId145" Type="http://schemas.openxmlformats.org/officeDocument/2006/relationships/revisionLog" Target="revisionLog119.xml"/><Relationship Id="rId161" Type="http://schemas.openxmlformats.org/officeDocument/2006/relationships/revisionLog" Target="revisionLog135.xml"/><Relationship Id="rId166" Type="http://schemas.openxmlformats.org/officeDocument/2006/relationships/revisionLog" Target="revisionLog140.xml"/><Relationship Id="rId182" Type="http://schemas.openxmlformats.org/officeDocument/2006/relationships/revisionLog" Target="revisionLog156.xml"/><Relationship Id="rId187" Type="http://schemas.openxmlformats.org/officeDocument/2006/relationships/revisionLog" Target="revisionLog161.xml"/><Relationship Id="rId195" Type="http://schemas.openxmlformats.org/officeDocument/2006/relationships/revisionLog" Target="revisionLog165.xml"/><Relationship Id="rId179" Type="http://schemas.openxmlformats.org/officeDocument/2006/relationships/revisionLog" Target="revisionLog153.xml"/><Relationship Id="rId83" Type="http://schemas.openxmlformats.org/officeDocument/2006/relationships/revisionLog" Target="revisionLog20.xml"/><Relationship Id="rId88" Type="http://schemas.openxmlformats.org/officeDocument/2006/relationships/revisionLog" Target="revisionLog67.xml"/><Relationship Id="rId111" Type="http://schemas.openxmlformats.org/officeDocument/2006/relationships/revisionLog" Target="revisionLog86.xml"/><Relationship Id="rId132" Type="http://schemas.openxmlformats.org/officeDocument/2006/relationships/revisionLog" Target="revisionLog107.xml"/><Relationship Id="rId153" Type="http://schemas.openxmlformats.org/officeDocument/2006/relationships/revisionLog" Target="revisionLog127.xml"/><Relationship Id="rId174" Type="http://schemas.openxmlformats.org/officeDocument/2006/relationships/revisionLog" Target="revisionLog148.xml"/><Relationship Id="rId217" Type="http://schemas.openxmlformats.org/officeDocument/2006/relationships/revisionLog" Target="revisionLog16.xml"/><Relationship Id="rId190" Type="http://schemas.openxmlformats.org/officeDocument/2006/relationships/revisionLog" Target="revisionLog24.xml"/><Relationship Id="rId204" Type="http://schemas.openxmlformats.org/officeDocument/2006/relationships/revisionLog" Target="revisionLog174.xml"/><Relationship Id="rId212" Type="http://schemas.openxmlformats.org/officeDocument/2006/relationships/revisionLog" Target="revisionLog11.xml"/><Relationship Id="rId106" Type="http://schemas.openxmlformats.org/officeDocument/2006/relationships/revisionLog" Target="revisionLog81.xml"/><Relationship Id="rId114" Type="http://schemas.openxmlformats.org/officeDocument/2006/relationships/revisionLog" Target="revisionLog89.xml"/><Relationship Id="rId119" Type="http://schemas.openxmlformats.org/officeDocument/2006/relationships/revisionLog" Target="revisionLog94.xml"/><Relationship Id="rId127" Type="http://schemas.openxmlformats.org/officeDocument/2006/relationships/revisionLog" Target="revisionLog102.xml"/><Relationship Id="rId78" Type="http://schemas.openxmlformats.org/officeDocument/2006/relationships/revisionLog" Target="revisionLog61.xml"/><Relationship Id="rId198" Type="http://schemas.openxmlformats.org/officeDocument/2006/relationships/revisionLog" Target="revisionLog168.xml"/><Relationship Id="rId185" Type="http://schemas.openxmlformats.org/officeDocument/2006/relationships/revisionLog" Target="revisionLog159.xml"/><Relationship Id="rId177" Type="http://schemas.openxmlformats.org/officeDocument/2006/relationships/revisionLog" Target="revisionLog151.xml"/><Relationship Id="rId169" Type="http://schemas.openxmlformats.org/officeDocument/2006/relationships/revisionLog" Target="revisionLog143.xml"/><Relationship Id="rId164" Type="http://schemas.openxmlformats.org/officeDocument/2006/relationships/revisionLog" Target="revisionLog138.xml"/><Relationship Id="rId73" Type="http://schemas.openxmlformats.org/officeDocument/2006/relationships/revisionLog" Target="revisionLog56.xml"/><Relationship Id="rId81" Type="http://schemas.openxmlformats.org/officeDocument/2006/relationships/revisionLog" Target="revisionLog18.xml"/><Relationship Id="rId86" Type="http://schemas.openxmlformats.org/officeDocument/2006/relationships/revisionLog" Target="revisionLog65.xml"/><Relationship Id="rId94" Type="http://schemas.openxmlformats.org/officeDocument/2006/relationships/revisionLog" Target="revisionLog73.xml"/><Relationship Id="rId99" Type="http://schemas.openxmlformats.org/officeDocument/2006/relationships/revisionLog" Target="revisionLog78.xml"/><Relationship Id="rId101" Type="http://schemas.openxmlformats.org/officeDocument/2006/relationships/revisionLog" Target="revisionLog2.xml"/><Relationship Id="rId122" Type="http://schemas.openxmlformats.org/officeDocument/2006/relationships/revisionLog" Target="revisionLog97.xml"/><Relationship Id="rId130" Type="http://schemas.openxmlformats.org/officeDocument/2006/relationships/revisionLog" Target="revisionLog105.xml"/><Relationship Id="rId135" Type="http://schemas.openxmlformats.org/officeDocument/2006/relationships/revisionLog" Target="revisionLog110.xml"/><Relationship Id="rId143" Type="http://schemas.openxmlformats.org/officeDocument/2006/relationships/revisionLog" Target="revisionLog117.xml"/><Relationship Id="rId148" Type="http://schemas.openxmlformats.org/officeDocument/2006/relationships/revisionLog" Target="revisionLog122.xml"/><Relationship Id="rId151" Type="http://schemas.openxmlformats.org/officeDocument/2006/relationships/revisionLog" Target="revisionLog125.xml"/><Relationship Id="rId156" Type="http://schemas.openxmlformats.org/officeDocument/2006/relationships/revisionLog" Target="revisionLog130.xml"/><Relationship Id="rId172" Type="http://schemas.openxmlformats.org/officeDocument/2006/relationships/revisionLog" Target="revisionLog146.xml"/><Relationship Id="rId180" Type="http://schemas.openxmlformats.org/officeDocument/2006/relationships/revisionLog" Target="revisionLog154.xml"/><Relationship Id="rId193" Type="http://schemas.openxmlformats.org/officeDocument/2006/relationships/revisionLog" Target="revisionLog163.xml"/><Relationship Id="rId202" Type="http://schemas.openxmlformats.org/officeDocument/2006/relationships/revisionLog" Target="revisionLog172.xml"/><Relationship Id="rId207" Type="http://schemas.openxmlformats.org/officeDocument/2006/relationships/revisionLog" Target="revisionLog6.xml"/><Relationship Id="rId210" Type="http://schemas.openxmlformats.org/officeDocument/2006/relationships/revisionLog" Target="revisionLog9.xml"/><Relationship Id="rId215" Type="http://schemas.openxmlformats.org/officeDocument/2006/relationships/revisionLog" Target="revisionLog14.xml"/><Relationship Id="rId109" Type="http://schemas.openxmlformats.org/officeDocument/2006/relationships/revisionLog" Target="revisionLog84.xml"/><Relationship Id="rId76" Type="http://schemas.openxmlformats.org/officeDocument/2006/relationships/revisionLog" Target="revisionLog59.xml"/><Relationship Id="rId188" Type="http://schemas.openxmlformats.org/officeDocument/2006/relationships/revisionLog" Target="revisionLog162.xml"/><Relationship Id="rId167" Type="http://schemas.openxmlformats.org/officeDocument/2006/relationships/revisionLog" Target="revisionLog141.xml"/><Relationship Id="rId146" Type="http://schemas.openxmlformats.org/officeDocument/2006/relationships/revisionLog" Target="revisionLog120.xml"/><Relationship Id="rId97" Type="http://schemas.openxmlformats.org/officeDocument/2006/relationships/revisionLog" Target="revisionLog76.xml"/><Relationship Id="rId104" Type="http://schemas.openxmlformats.org/officeDocument/2006/relationships/revisionLog" Target="revisionLog79.xml"/><Relationship Id="rId120" Type="http://schemas.openxmlformats.org/officeDocument/2006/relationships/revisionLog" Target="revisionLog95.xml"/><Relationship Id="rId125" Type="http://schemas.openxmlformats.org/officeDocument/2006/relationships/revisionLog" Target="revisionLog100.xml"/><Relationship Id="rId141" Type="http://schemas.openxmlformats.org/officeDocument/2006/relationships/revisionLog" Target="revisionLog115.xml"/><Relationship Id="rId71" Type="http://schemas.openxmlformats.org/officeDocument/2006/relationships/revisionLog" Target="revisionLog54.xml"/><Relationship Id="rId92" Type="http://schemas.openxmlformats.org/officeDocument/2006/relationships/revisionLog" Target="revisionLog71.xml"/><Relationship Id="rId162" Type="http://schemas.openxmlformats.org/officeDocument/2006/relationships/revisionLog" Target="revisionLog136.xml"/><Relationship Id="rId183" Type="http://schemas.openxmlformats.org/officeDocument/2006/relationships/revisionLog" Target="revisionLog157.xml"/><Relationship Id="rId213" Type="http://schemas.openxmlformats.org/officeDocument/2006/relationships/revisionLog" Target="revisionLog12.xml"/><Relationship Id="rId218" Type="http://schemas.openxmlformats.org/officeDocument/2006/relationships/revisionLog" Target="revisionLog17.xml"/><Relationship Id="rId87" Type="http://schemas.openxmlformats.org/officeDocument/2006/relationships/revisionLog" Target="revisionLog66.xml"/><Relationship Id="rId178" Type="http://schemas.openxmlformats.org/officeDocument/2006/relationships/revisionLog" Target="revisionLog152.xml"/><Relationship Id="rId157" Type="http://schemas.openxmlformats.org/officeDocument/2006/relationships/revisionLog" Target="revisionLog131.xml"/><Relationship Id="rId66" Type="http://schemas.openxmlformats.org/officeDocument/2006/relationships/revisionLog" Target="revisionLog49.xml"/><Relationship Id="rId110" Type="http://schemas.openxmlformats.org/officeDocument/2006/relationships/revisionLog" Target="revisionLog85.xml"/><Relationship Id="rId115" Type="http://schemas.openxmlformats.org/officeDocument/2006/relationships/revisionLog" Target="revisionLog90.xml"/><Relationship Id="rId131" Type="http://schemas.openxmlformats.org/officeDocument/2006/relationships/revisionLog" Target="revisionLog106.xml"/><Relationship Id="rId136" Type="http://schemas.openxmlformats.org/officeDocument/2006/relationships/revisionLog" Target="revisionLog111.xml"/><Relationship Id="rId208" Type="http://schemas.openxmlformats.org/officeDocument/2006/relationships/revisionLog" Target="revisionLog7.xml"/><Relationship Id="rId82" Type="http://schemas.openxmlformats.org/officeDocument/2006/relationships/revisionLog" Target="revisionLog19.xml"/><Relationship Id="rId152" Type="http://schemas.openxmlformats.org/officeDocument/2006/relationships/revisionLog" Target="revisionLog126.xml"/><Relationship Id="rId173" Type="http://schemas.openxmlformats.org/officeDocument/2006/relationships/revisionLog" Target="revisionLog147.xml"/><Relationship Id="rId194" Type="http://schemas.openxmlformats.org/officeDocument/2006/relationships/revisionLog" Target="revisionLog164.xml"/><Relationship Id="rId199" Type="http://schemas.openxmlformats.org/officeDocument/2006/relationships/revisionLog" Target="revisionLog169.xml"/><Relationship Id="rId203" Type="http://schemas.openxmlformats.org/officeDocument/2006/relationships/revisionLog" Target="revisionLog173.xml"/><Relationship Id="rId77" Type="http://schemas.openxmlformats.org/officeDocument/2006/relationships/revisionLog" Target="revisionLog60.xml"/><Relationship Id="rId168" Type="http://schemas.openxmlformats.org/officeDocument/2006/relationships/revisionLog" Target="revisionLog142.xml"/><Relationship Id="rId147" Type="http://schemas.openxmlformats.org/officeDocument/2006/relationships/revisionLog" Target="revisionLog121.xml"/><Relationship Id="rId126" Type="http://schemas.openxmlformats.org/officeDocument/2006/relationships/revisionLog" Target="revisionLog101.xml"/><Relationship Id="rId100" Type="http://schemas.openxmlformats.org/officeDocument/2006/relationships/revisionLog" Target="revisionLog1.xml"/><Relationship Id="rId105" Type="http://schemas.openxmlformats.org/officeDocument/2006/relationships/revisionLog" Target="revisionLog80.xml"/><Relationship Id="rId189" Type="http://schemas.openxmlformats.org/officeDocument/2006/relationships/revisionLog" Target="revisionLog4.xml"/><Relationship Id="rId72" Type="http://schemas.openxmlformats.org/officeDocument/2006/relationships/revisionLog" Target="revisionLog55.xml"/><Relationship Id="rId93" Type="http://schemas.openxmlformats.org/officeDocument/2006/relationships/revisionLog" Target="revisionLog72.xml"/><Relationship Id="rId98" Type="http://schemas.openxmlformats.org/officeDocument/2006/relationships/revisionLog" Target="revisionLog77.xml"/><Relationship Id="rId121" Type="http://schemas.openxmlformats.org/officeDocument/2006/relationships/revisionLog" Target="revisionLog96.xml"/><Relationship Id="rId142" Type="http://schemas.openxmlformats.org/officeDocument/2006/relationships/revisionLog" Target="revisionLog116.xml"/><Relationship Id="rId163" Type="http://schemas.openxmlformats.org/officeDocument/2006/relationships/revisionLog" Target="revisionLog137.xml"/><Relationship Id="rId184" Type="http://schemas.openxmlformats.org/officeDocument/2006/relationships/revisionLog" Target="revisionLog158.xml"/><Relationship Id="rId219" Type="http://schemas.openxmlformats.org/officeDocument/2006/relationships/revisionLog" Target="revisionLog27.xml"/><Relationship Id="rId214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679C781-2E45-4856-8AA8-E51F6A625CE1}" diskRevisions="1" revisionId="3857" version="201">
  <header guid="{D07B01D2-0E79-4709-81D4-B22401898C0B}" dateTime="2014-03-20T15:07:15" maxSheetId="13" userName="Давиденко Євген Олександрович" r:id="rId66" minRId="1814" maxRId="18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F076F60-442F-469B-AC5F-C899F9232928}" dateTime="2014-03-21T13:37:16" maxSheetId="13" userName="Ніколенко Світлана Григорівна" r:id="rId67" minRId="1825" maxRId="185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3D6C9AC-EDF0-49F8-A27E-6CB3AFCB601F}" dateTime="2014-03-21T13:54:40" maxSheetId="13" userName="Ніколенко Світлана Григорівна" r:id="rId68" minRId="1858" maxRId="18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1004E64-2061-4914-ACB0-0D438CBD5A1F}" dateTime="2014-03-25T09:16:50" maxSheetId="13" userName="Давиденко Євген Олександрович" r:id="rId69" minRId="1866" maxRId="18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0BFB224-D792-4188-B642-9DB77F8716D8}" dateTime="2014-03-25T09:31:17" maxSheetId="13" userName="Давиденко Євген Олександрович" r:id="rId70" minRId="1886" maxRId="18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F0A42A6-F41F-49E2-A30C-037BDE4051C4}" dateTime="2014-03-25T09:32:10" maxSheetId="13" userName="Давиденко Євген Олександрович" r:id="rId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6F40B85-6089-4A34-942F-230C5C8BC6A2}" dateTime="2014-03-25T09:51:44" maxSheetId="13" userName="Давиденко Євген Олександрович" r:id="rId72" minRId="1893" maxRId="18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B2B9D3A-C6E7-43C2-9085-5341945E633F}" dateTime="2014-03-25T09:54:22" maxSheetId="13" userName="Давиденко Євген Олександрович" r:id="rId73" minRId="1900" maxRId="19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E480719-2568-4EA9-9D44-71F382C08304}" dateTime="2014-03-25T10:01:18" maxSheetId="13" userName="Давиденко Євген Олександрович" r:id="rId74" minRId="1914" maxRId="192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E0C8DA5-6FD1-46AE-A0B1-568DE734DC22}" dateTime="2014-03-25T10:03:48" maxSheetId="13" userName="Давиденко Євген Олександрович" r:id="rId75" minRId="192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AE9F6C7-7F38-4797-B14C-C981382D4E0B}" dateTime="2014-03-25T10:09:26" maxSheetId="13" userName="Давиденко Євген Олександрович" r:id="rId76" minRId="1922" maxRId="192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81D38A7-A2E9-4FC1-97E6-63A5355B8355}" dateTime="2014-03-25T10:10:01" maxSheetId="13" userName="Давиденко Євген Олександрович" r:id="rId77" minRId="192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0267462-CD9E-4846-B83E-BD8B53CCFAEE}" dateTime="2014-03-25T10:10:29" maxSheetId="13" userName="Давиденко Євген Олександрович" r:id="rId78" minRId="19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A2766D6-4B52-4190-AB04-34C96B318856}" dateTime="2014-03-25T10:13:41" maxSheetId="13" userName="Давиденко Євген Олександрович" r:id="rId79" minRId="1928" maxRId="19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3706AFD-2F42-46EA-976A-1691F2B01B51}" dateTime="2014-03-25T10:21:57" maxSheetId="13" userName="Давиденко Євген Олександрович" r:id="rId80" minRId="19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5B101A6-6E95-4E0F-B852-DCDDE8E96FA1}" dateTime="2014-03-26T11:42:27" maxSheetId="13" userName="Ніколенко Світлана Григорівна" r:id="rId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1ED7CA3-33B9-4FE2-8899-E4BC0E96C5DC}" dateTime="2014-03-26T12:20:24" maxSheetId="13" userName="Ніколенко Світлана Григорівна" r:id="rId82" minRId="1945" maxRId="200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6F03150-140B-413C-9DDB-A0D492A526FA}" dateTime="2014-03-26T12:28:08" maxSheetId="13" userName="Ніколенко Світлана Григорівна" r:id="rId83" minRId="200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7145DAB-BA49-4A49-BA66-629F3AACDA3C}" dateTime="2014-03-27T13:31:55" maxSheetId="13" userName="Давиденко Євген Олександрович" r:id="rId84" minRId="2003" maxRId="200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37D5D38-AC88-435A-B261-2E8AE9EBA751}" dateTime="2014-03-27T13:36:05" maxSheetId="13" userName="Давиденко Євген Олександрович" r:id="rId85" minRId="20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956CE8A-2A76-46B0-AD9C-D40A5E0BE5C1}" dateTime="2014-03-27T13:38:22" maxSheetId="13" userName="Давиденко Євген Олександрович" r:id="rId86" minRId="20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AAC3A9C-47B4-4E5C-AB12-17706AD05180}" dateTime="2014-03-27T13:48:04" maxSheetId="13" userName="Давиденко Євген Олександрович" r:id="rId87" minRId="2007" maxRId="201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906D3A3-272B-47AE-AE47-D2A13040CDE8}" dateTime="2014-03-27T13:49:09" maxSheetId="13" userName="Давиденко Євген Олександрович" r:id="rId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5A81FA7-E19D-4831-A663-E4D20B7014AF}" dateTime="2014-03-27T14:16:17" maxSheetId="13" userName="Давиденко Євген Олександрович" r:id="rId89" minRId="201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BD02314-8AAE-4496-8290-5F258FA3227F}" dateTime="2014-03-27T14:25:38" maxSheetId="13" userName="Давиденко Євген Олександрович" r:id="rId90" minRId="2030" maxRId="205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83D7A5D-27B9-4511-824B-208C8D7C8786}" dateTime="2014-03-28T15:11:39" maxSheetId="13" userName="Давиденко Євген Олександрович" r:id="rId91" minRId="2059" maxRId="206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8EB7146-5EF9-4FE0-A90A-0249FF1B1A28}" dateTime="2014-03-28T15:14:09" maxSheetId="13" userName="Давиденко Євген Олександрович" r:id="rId92" minRId="207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26D25BD-2C2E-41E2-8251-82AF2B6E6B71}" dateTime="2014-03-28T15:17:59" maxSheetId="13" userName="Давиденко Євген Олександрович" r:id="rId93" minRId="20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64542DA-730F-48E0-A4CD-9C1D150B448E}" dateTime="2014-03-31T11:31:02" maxSheetId="13" userName="Давиденко Євген Олександрович" r:id="rId94" minRId="2078" maxRId="21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64CC103-C1EF-47E6-A963-25D76257A5DC}" dateTime="2014-03-31T11:38:42" maxSheetId="13" userName="Давиденко Євген Олександрович" r:id="rId95" minRId="2121" maxRId="21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64F48B1-27EB-4791-9FA2-5D82699B63B7}" dateTime="2014-03-31T11:40:30" maxSheetId="13" userName="Давиденко Євген Олександрович" r:id="rId96" minRId="21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109F98F-908A-4F57-964A-F097132294A4}" dateTime="2014-03-31T11:43:46" maxSheetId="13" userName="Давиденко Євген Олександрович" r:id="rId97" minRId="2125" maxRId="213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AEEE4F9-9B25-44B0-A101-866FFB16046E}" dateTime="2014-03-31T11:47:01" maxSheetId="13" userName="Давиденко Євген Олександрович" r:id="rId98" minRId="2136" maxRId="21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716967D-72F6-4A1A-9A15-04C20BFC32CB}" dateTime="2014-03-31T11:47:37" maxSheetId="13" userName="Давиденко Євген Олександрович" r:id="rId99" minRId="216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110DB32-D2AD-43BC-BC00-6255530A7607}" dateTime="2014-03-31T12:53:29" maxSheetId="13" userName="Давиденко Євген Олександрович" r:id="rId100" minRId="2161" maxRId="21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D6C7F82-BA34-40A7-98C4-F36FC5E0E5E7}" dateTime="2014-03-31T12:57:00" maxSheetId="13" userName="Давиденко Євген Олександрович" r:id="rId101" minRId="2182" maxRId="218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8230CC3-1739-40B1-831B-F4753F40EDA1}" dateTime="2014-03-31T13:04:25" maxSheetId="13" userName="Давиденко Євген Олександрович" r:id="rId102" minRId="2186" maxRId="219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C3FF16D-CAE6-4042-9710-228A60A02309}" dateTime="2014-03-31T13:05:54" maxSheetId="13" userName="Давиденко Євген Олександрович" r:id="rId103" minRId="21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A25B80-3352-4473-A92B-3318F8949DDE}" dateTime="2014-03-31T13:26:41" maxSheetId="13" userName="Давиденко Євген Олександрович" r:id="rId104" minRId="219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A966239-EE5F-42A7-A802-1AFE8E1682F6}" dateTime="2014-04-01T13:54:33" maxSheetId="13" userName="Давиденко Євген Олександрович" r:id="rId105" minRId="2194" maxRId="220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46BD498-FCFE-4D6E-A9FB-9E1B91C17842}" dateTime="2014-04-02T10:46:27" maxSheetId="13" userName="Давиденко Євген Олександрович" r:id="rId106" minRId="2208" maxRId="22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64E300F-271D-4FAD-8DDC-DFBA3E1C68AE}" dateTime="2014-04-02T11:38:25" maxSheetId="13" userName="Ніколенко Світлана Григорівна" r:id="rId107" minRId="2212" maxRId="22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32C470F-3C26-4F84-8205-EDBA3F0ED304}" dateTime="2014-04-02T11:48:51" maxSheetId="13" userName="Ніколенко Світлана Григорівна" r:id="rId108" minRId="2292" maxRId="229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BC8B8FF-4D4E-4E67-B4DD-D183811D6F42}" dateTime="2014-04-02T13:34:22" maxSheetId="13" userName="Ніколенко Світлана Григорівна" r:id="rId109" minRId="2307" maxRId="23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3600CA0-3BA5-4B1D-AA6F-47710A265B74}" dateTime="2014-04-03T11:40:52" maxSheetId="13" userName="Ніколенко Світлана Григорівна" r:id="rId110" minRId="2312" maxRId="23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D1EC383-7599-47E1-AA0A-4E81E8E7F915}" dateTime="2014-04-03T11:42:05" maxSheetId="13" userName="Ніколенко Світлана Григорівна" r:id="rId111" minRId="2364" maxRId="23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494B050-7768-4800-AC94-DD22E99BCE14}" dateTime="2014-04-03T14:24:16" maxSheetId="13" userName="Давиденко Євген Олександрович" r:id="rId112" minRId="23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C475ADD-775C-47F9-8B6D-B4B1AEA2347E}" dateTime="2014-04-03T14:25:17" maxSheetId="13" userName="Давиденко Євген Олександрович" r:id="rId113" minRId="23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0740A48-590B-40FC-AA28-5AF655C2E8AE}" dateTime="2014-04-03T14:28:36" maxSheetId="13" userName="Давиденко Євген Олександрович" r:id="rId114" minRId="23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DFDE19-94E5-4061-B32A-14500ED6A84A}" dateTime="2014-04-03T14:32:09" maxSheetId="13" userName="Давиденко Євген Олександрович" r:id="rId115" minRId="2383" maxRId="23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11416A8-6B1C-4C18-8D56-F1C0EEACAFE7}" dateTime="2014-04-03T14:33:31" maxSheetId="13" userName="Давиденко Євген Олександрович" r:id="rId116" minRId="23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78CE2C6-6109-4103-8DFB-447CE82977DF}" dateTime="2014-04-03T14:34:39" maxSheetId="13" userName="Давиденко Євген Олександрович" r:id="rId117" minRId="23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7E1DC55-916E-4EC5-BD47-E1763661A9DC}" dateTime="2014-04-03T14:37:09" maxSheetId="13" userName="Давиденко Євген Олександрович" r:id="rId118" minRId="23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2914B2-E24C-4749-BC33-08E9C49E6E92}" dateTime="2014-04-03T14:46:14" maxSheetId="13" userName="Давиденко Євген Олександрович" r:id="rId119" minRId="239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01313DF-49B3-4C9F-BED5-A373EDBE94ED}" dateTime="2014-04-03T14:46:21" maxSheetId="13" userName="Давиденко Євген Олександрович" r:id="rId120" minRId="24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FAFCEE0-63CA-451D-AAC5-A94BCE98F6FB}" dateTime="2014-04-03T14:49:31" maxSheetId="13" userName="Давиденко Євген Олександрович" r:id="rId121" minRId="24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2841E8F-339D-4510-B9B3-C5EBA8CA9E80}" dateTime="2014-04-03T14:50:33" maxSheetId="13" userName="Давиденко Євген Олександрович" r:id="rId122" minRId="240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870B46D-11D4-4F37-A0D0-945BFD1D3DDD}" dateTime="2014-04-03T14:54:55" maxSheetId="13" userName="Давиденко Євген Олександрович" r:id="rId123" minRId="240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B5FCD5E-A732-411F-B2A7-3026E6A7156D}" dateTime="2014-04-03T14:59:18" maxSheetId="13" userName="Давиденко Євген Олександрович" r:id="rId124" minRId="2409" maxRId="24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7DE6725-6488-4392-BEE9-8E0FC6A5D00A}" dateTime="2014-04-03T15:00:21" maxSheetId="13" userName="Давиденко Євген Олександрович" r:id="rId125" minRId="24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CCBD9DD-1CBA-41B9-9E4F-B5DCA39FA7E0}" dateTime="2014-04-03T15:03:53" maxSheetId="13" userName="Давиденко Євген Олександрович" r:id="rId126" minRId="2412" maxRId="241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1937E67-CACF-4075-86EE-7C811FABB77F}" dateTime="2014-04-03T15:05:40" maxSheetId="13" userName="Давиденко Євген Олександрович" r:id="rId127" minRId="2416" maxRId="241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808C8B8-B9B5-4A52-B62B-ADB4952923A9}" dateTime="2014-04-03T15:07:52" maxSheetId="13" userName="Давиденко Євген Олександрович" r:id="rId128" minRId="242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7C03909-25B4-4700-AA2F-9ADC29103FB9}" dateTime="2014-04-03T15:10:40" maxSheetId="13" userName="Давиденко Євген Олександрович" r:id="rId129" minRId="242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5E7316D-34FC-47BF-A3BC-8428D4EEC036}" dateTime="2014-04-03T15:11:33" maxSheetId="13" userName="Давиденко Євген Олександрович" r:id="rId130" minRId="24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2E0CE43-F98E-44A6-87A9-C40605587A12}" dateTime="2014-04-03T15:13:59" maxSheetId="13" userName="Давиденко Євген Олександрович" r:id="rId131" minRId="24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8F5E8A1-1F37-48D7-8137-CD0CFD604B02}" dateTime="2014-04-04T10:49:51" maxSheetId="13" userName="Давиденко Євген Олександрович" r:id="rId132" minRId="2424" maxRId="24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AFBB977-AE69-404C-87DB-58F516BF5B64}" dateTime="2014-04-04T10:59:17" maxSheetId="13" userName="Давиденко Євген Олександрович" r:id="rId133" minRId="2430" maxRId="24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DEC78B6-CABE-43AD-A452-3978846D9C04}" dateTime="2014-04-04T11:07:06" maxSheetId="13" userName="Давиденко Євген Олександрович" r:id="rId134" minRId="2434" maxRId="243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0005877-B5E8-4B0A-8CB0-1CBE6203E9C6}" dateTime="2014-04-04T11:43:28" maxSheetId="13" userName="Давиденко Євген Олександрович" r:id="rId135" minRId="24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4683FAB-2104-471D-8275-1AB903B47916}" dateTime="2014-04-04T11:43:53" maxSheetId="13" userName="Давиденко Євген Олександрович" r:id="rId136" minRId="243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4AA2AC-783F-457F-85DF-9FD94D406EE3}" dateTime="2014-04-04T12:52:30" maxSheetId="13" userName="Ніколенко Світлана Григорівна" r:id="rId137" minRId="2439" maxRId="245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7D7B8E4-ABA2-45FC-B72E-E6B4C664AB07}" dateTime="2014-04-04T13:54:22" maxSheetId="13" userName="Ніколенко Світлана Григорівна" r:id="rId138" minRId="2466" maxRId="24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0AEBB56-CC93-4D15-94F4-9955236B71E7}" dateTime="2014-04-07T11:41:11" maxSheetId="13" userName="Давиденко Євген Олександрович" r:id="rId139" minRId="2474" maxRId="24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4A3E7BC-FACF-4179-AB0F-8A2E5E1EB8BC}" dateTime="2014-04-07T13:55:48" maxSheetId="13" userName="Ніколенко Світлана Григорівна" r:id="rId140" minRId="2478" maxRId="24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D791DFB-7EBE-41DC-8B4A-5F55B552115C}" dateTime="2014-04-07T14:01:27" maxSheetId="13" userName="Ніколенко Світлана Григорівна" r:id="rId141" minRId="2493" maxRId="25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DD72CBE-B217-4E26-A88D-8C78A99799F6}" dateTime="2014-04-07T14:01:46" maxSheetId="13" userName="Ніколенко Світлана Григорівна" r:id="rId14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195827F-36DA-496A-8855-B2186EF54D2D}" dateTime="2014-04-07T17:20:56" maxSheetId="13" userName="Ніколенко Світлана Григорівна" r:id="rId1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479EC33-9395-467C-AA56-F951ABCB9272}" dateTime="2014-04-08T09:22:38" maxSheetId="13" userName="Давиденко Євген Олександрович" r:id="rId144" minRId="2549" maxRId="255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846B793-94B1-41EE-B39A-C2669CE08791}" dateTime="2014-04-08T09:24:13" maxSheetId="13" userName="Давиденко Євген Олександрович" r:id="rId145" minRId="25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7FF95F7-DE22-4A26-9DA0-DFB5779D3BA6}" dateTime="2014-04-08T09:26:47" maxSheetId="13" userName="Давиденко Євген Олександрович" r:id="rId146" minRId="25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5CE3358-F46D-4EFA-AC40-BA2E29DA160B}" dateTime="2014-04-08T09:29:32" maxSheetId="13" userName="Давиденко Євген Олександрович" r:id="rId147" minRId="25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072BBAF-4CCF-429C-9C65-C72C67767FF2}" dateTime="2014-04-08T09:40:40" maxSheetId="13" userName="Давиденко Євген Олександрович" r:id="rId148" minRId="2570" maxRId="257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C458B92-1C4A-46F5-B009-C3AD19B81C3E}" dateTime="2014-04-08T09:42:37" maxSheetId="13" userName="Давиденко Євген Олександрович" r:id="rId149" minRId="257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A1C5403-1172-40E1-B1E7-CEEFBD57A9DE}" dateTime="2014-04-08T09:44:21" maxSheetId="13" userName="Давиденко Євген Олександрович" r:id="rId150" minRId="25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490A8B-0DAB-4514-94FD-FF3986658B80}" dateTime="2014-04-08T09:46:00" maxSheetId="13" userName="Давиденко Євген Олександрович" r:id="rId151" minRId="25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6CEFD09-E72B-4765-82F0-DD317C85DBBA}" dateTime="2014-04-08T09:50:07" maxSheetId="13" userName="Давиденко Євген Олександрович" r:id="rId152" minRId="25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2164B19-4751-4B49-A5BB-D6EEFB34ADA6}" dateTime="2014-04-08T09:53:10" maxSheetId="13" userName="Давиденко Євген Олександрович" r:id="rId153" minRId="2580" maxRId="258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B20D09F-E1FB-4C09-94B1-4ADB50B1AFDF}" dateTime="2014-04-08T09:57:28" maxSheetId="13" userName="Давиденко Євген Олександрович" r:id="rId154" minRId="2582" maxRId="25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7F5009B-A4B3-4AA0-9937-59FF24E55966}" dateTime="2014-04-08T10:00:05" maxSheetId="13" userName="Давиденко Євген Олександрович" r:id="rId155" minRId="2584" maxRId="25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E0CCE6D-37B0-47DC-9BE4-37669BE3915A}" dateTime="2014-04-08T10:05:25" maxSheetId="13" userName="Давиденко Євген Олександрович" r:id="rId156" minRId="25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ACE2141-9B1B-41C9-A418-08766B875617}" dateTime="2014-04-08T10:07:51" maxSheetId="13" userName="Давиденко Євген Олександрович" r:id="rId157" minRId="2588" maxRId="259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C572E3A-8B15-4A14-B22D-CD931ABBAC89}" dateTime="2014-04-08T10:09:36" maxSheetId="13" userName="Давиденко Євген Олександрович" r:id="rId158" minRId="25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A810D7-5B5B-43D1-8E82-7E6D2264C5CD}" dateTime="2014-04-08T10:14:52" maxSheetId="13" userName="Давиденко Євген Олександрович" r:id="rId159" minRId="2593" maxRId="259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88C0290-888A-4BB1-801F-6C80AA424901}" dateTime="2014-04-08T10:16:51" maxSheetId="13" userName="Давиденко Євген Олександрович" r:id="rId160" minRId="25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76D991C-60FB-4862-BF6B-AA699EC323EF}" dateTime="2014-04-08T13:38:29" maxSheetId="13" userName="Давиденко Євген Олександрович" r:id="rId161" minRId="2597" maxRId="25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E95A0E0-AC69-4155-B278-C91296365BDF}" dateTime="2014-04-08T13:39:57" maxSheetId="13" userName="Давиденко Євген Олександрович" r:id="rId162" minRId="260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450B544-743B-43EB-B1F1-088EEDF1E907}" dateTime="2014-04-08T13:51:33" maxSheetId="13" userName="Давиденко Євген Олександрович" r:id="rId163" minRId="2601" maxRId="26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F169B49-E9E1-4B28-BEF1-0E9FC1745414}" dateTime="2014-04-08T13:52:17" maxSheetId="13" userName="Давиденко Євген Олександрович" r:id="rId1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5087584-F5E5-47D0-B5DA-600764449C7E}" dateTime="2014-04-08T14:14:51" maxSheetId="13" userName="Давиденко Євген Олександрович" r:id="rId165" minRId="2606" maxRId="26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88928D9-EB36-424E-9272-C7953FAD8B84}" dateTime="2014-04-08T14:33:29" maxSheetId="13" userName="Давиденко Євген Олександрович" r:id="rId166" minRId="2625" maxRId="263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3500ADC-EBC8-4478-88A4-F2BD30E24732}" dateTime="2014-04-08T16:04:07" maxSheetId="13" userName="Фісун Микола Тихонович" r:id="rId167" minRId="2637" maxRId="27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C146AD3-9E07-45AF-BD3E-30BC090DB6E1}" dateTime="2014-04-09T10:20:35" maxSheetId="13" userName="Ніколенко Світлана Григорівна" r:id="rId168" minRId="2793" maxRId="30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BDD8DE1-48E9-4BD8-8242-C15992824C45}" dateTime="2014-04-09T10:57:13" maxSheetId="13" userName="Давиденко Євген Олександрович" r:id="rId169" minRId="3044" maxRId="304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6552355-1E1D-4AF3-8C90-0F4029F7D9E7}" dateTime="2014-04-09T11:01:10" maxSheetId="13" userName="Давиденко Євген Олександрович" r:id="rId170" minRId="3063" maxRId="30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B5241DD-40AE-4020-AC66-C688537676A3}" dateTime="2014-04-09T11:11:28" maxSheetId="13" userName="Давиденко Євген Олександрович" r:id="rId171" minRId="3065" maxRId="30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8625C15-395C-41C8-A926-15280DD562D9}" dateTime="2014-04-09T11:13:53" maxSheetId="13" userName="Давиденко Євген Олександрович" r:id="rId172" minRId="30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E38CC4D-B11E-4C38-B181-B7092CA16107}" dateTime="2014-04-09T11:19:21" maxSheetId="13" userName="Давиденко Євген Олександрович" r:id="rId173" minRId="3068" maxRId="307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09A6AD7-92CF-48EA-8C0A-AE3CD442EAAD}" dateTime="2014-04-09T11:27:52" maxSheetId="13" userName="Давиденко Євген Олександрович" r:id="rId174" minRId="3075" maxRId="30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07CA284-8C81-43C7-A7F2-EE355E15DBBA}" dateTime="2014-04-09T11:32:59" maxSheetId="13" userName="Давиденко Євген Олександрович" r:id="rId175" minRId="3087" maxRId="30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B33C14B-A320-434F-8D44-73BA0FC605F1}" dateTime="2014-04-09T11:43:36" maxSheetId="13" userName="Ніколенко Світлана Григорівна" r:id="rId176" minRId="3093" maxRId="31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EA44822-0AB0-4811-BBE3-07F86714CDC6}" dateTime="2014-04-09T11:48:38" maxSheetId="13" userName="Давиденко Євген Олександрович" r:id="rId177" minRId="3188" maxRId="31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553F6B6-AF19-4EFA-8630-64DD78D02F1F}" dateTime="2014-04-09T11:51:24" maxSheetId="13" userName="Ніколенко Світлана Григорівна" r:id="rId178" minRId="3197" maxRId="31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9B282BF-025F-4BB7-8C7E-09469FFF38E0}" dateTime="2014-04-09T11:53:58" maxSheetId="13" userName="Давиденко Євген Олександрович" r:id="rId179" minRId="3200" maxRId="32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10F257F-56EC-4813-994B-24B6193C3569}" dateTime="2014-04-09T12:00:02" maxSheetId="13" userName="Ніколенко Світлана Григорівна" r:id="rId180" minRId="320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CF0C246-8571-4BE2-8DE8-719CE3699B12}" dateTime="2014-04-09T12:09:39" maxSheetId="13" userName="Давиденко Євген Олександрович" r:id="rId181" minRId="3218" maxRId="32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524D221-1909-42D5-B1B2-6325E04CE2F2}" dateTime="2014-04-09T12:21:06" maxSheetId="13" userName="Давиденко Євген Олександрович" r:id="rId182" minRId="3224" maxRId="32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52B74B9-1F46-4B92-899F-0FFAA9C7FB64}" dateTime="2014-04-09T12:22:06" maxSheetId="13" userName="Ніколенко Світлана Григорівна" r:id="rId183" minRId="3229" maxRId="32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EED232-7460-473F-85E3-3B8F7548ECF8}" dateTime="2014-04-09T13:24:12" maxSheetId="13" userName="Ніколенко Світлана Григорівна" r:id="rId184" minRId="3232" maxRId="323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67CA178-25CC-4B82-BAC2-58941B0221D6}" dateTime="2014-04-09T13:53:17" maxSheetId="13" userName="Ніколенко Світлана Григорівна" r:id="rId185" minRId="3248" maxRId="325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C1822C-BEB2-4FE0-A270-D0855FCF0A9F}" dateTime="2014-04-09T16:42:46" maxSheetId="13" userName="Ніколенко Світлана Григорівна" r:id="rId186" minRId="32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46301B-DA9B-4DAD-9AB9-EBE37C50CE54}" dateTime="2014-04-09T18:01:48" maxSheetId="13" userName="Ніколенко Світлана Григорівна" r:id="rId1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B6FD2F6-0DC1-4360-AB3E-7E5976F22F4E}" dateTime="2014-04-10T09:30:37" maxSheetId="13" userName="Давиденко Євген Олександрович" r:id="rId188" minRId="3283" maxRId="33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ECD523C-E846-4482-BD8E-17DCC7221F67}" dateTime="2014-04-10T11:46:36" maxSheetId="13" userName="Давиденко Євген Олександрович" r:id="rId189" minRId="3374" maxRId="33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EA952E4-7F7F-4AC7-BE5F-5535F69B3646}" dateTime="2014-04-10T11:49:17" maxSheetId="13" userName="Давиденко Євген Олександрович" r:id="rId190" minRId="33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F76CB4A-B02F-4BC9-AD95-9F2BF2C7ADEF}" dateTime="2014-04-10T11:58:01" maxSheetId="13" userName="Давиденко Євген Олександрович" r:id="rId191" minRId="338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FB71AF6-C12B-4E77-BF47-87224E1E6917}" dateTime="2014-04-10T12:04:08" maxSheetId="13" userName="Ніколенко Світлана Григорівна" r:id="rId192" minRId="3386" maxRId="344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5720B8A-7966-44E2-A1CC-A94882B4BC7C}" dateTime="2014-04-10T13:24:12" maxSheetId="13" userName="Давиденко Євген Олександрович" r:id="rId193" minRId="3449" maxRId="34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21FB818-6F01-4F35-B084-43945995241B}" dateTime="2014-04-10T13:31:54" maxSheetId="13" userName="Давиденко Євген Олександрович" r:id="rId194" minRId="3474" maxRId="347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755B421-944E-4874-ABAE-267ADA02E1F8}" dateTime="2014-04-10T13:44:51" maxSheetId="13" userName="Давиденко Євген Олександрович" r:id="rId195" minRId="3477" maxRId="348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C4C16DA-CCBB-4E43-B9D7-71557B59385E}" dateTime="2014-04-10T14:54:35" maxSheetId="13" userName="Ніколенко Світлана Григорівна" r:id="rId196" minRId="3481" maxRId="34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232B0FF-83F6-4425-9AF6-D711C32AF567}" dateTime="2014-04-10T15:15:42" maxSheetId="13" userName="Давиденко Євген Олександрович" r:id="rId197" minRId="3513" maxRId="351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BA48578-BE80-4761-8BE9-75B4AE03A590}" dateTime="2014-04-10T15:26:52" maxSheetId="13" userName="Ніколенко Світлана Григорівна" r:id="rId198" minRId="3515" maxRId="35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6A8DA88-4E94-4644-AD11-4EA8AB5F8C00}" dateTime="2014-04-10T15:35:05" maxSheetId="13" userName="Давиденко Євген Олександрович" r:id="rId199" minRId="3524" maxRId="35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34D02A6-5A75-44C6-8C9A-40ACEB334A36}" dateTime="2014-04-10T15:35:26" maxSheetId="13" userName="Давиденко Євген Олександрович" r:id="rId200" minRId="35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247BF81-7C28-4C44-9F88-A99A3AB5C202}" dateTime="2014-04-10T17:22:36" maxSheetId="13" userName="Ніколенко Світлана Григорівна" r:id="rId201" minRId="3531" maxRId="35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B8852CB-1BF9-4DA1-B134-790B4CCF91B2}" dateTime="2014-04-10T17:22:52" maxSheetId="13" userName="Ніколенко Світлана Григорівна" r:id="rId20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89C37C2-D10D-44A7-8FBC-F3A1B11E5E3D}" dateTime="2014-04-10T18:43:51" maxSheetId="13" userName="Ніколенко Світлана Григорівна" r:id="rId203" minRId="3566" maxRId="36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E5480CE-C472-45E3-8F9D-FBA1EBE70FFA}" dateTime="2014-04-11T10:32:25" maxSheetId="13" userName="Ніколенко Світлана Григорівна" r:id="rId204" minRId="3645" maxRId="36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A343B13-6D0F-4609-A523-34FA20C03F51}" dateTime="2014-04-11T10:34:31" maxSheetId="13" userName="Ніколенко Світлана Григорівна" r:id="rId205" minRId="36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646BAAE-419C-4596-B56C-F294BC6EEC49}" dateTime="2014-04-11T11:47:34" maxSheetId="13" userName="Давиденко Євген Олександрович" r:id="rId206" minRId="3697" maxRId="370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CB9CF55-A270-4FA4-A7F6-07B2A35F7D80}" dateTime="2014-04-11T11:49:16" maxSheetId="13" userName="Давиденко Євген Олександрович" r:id="rId207" minRId="3703" maxRId="37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59DA304-97D5-49FC-A19E-419273EF6B34}" dateTime="2014-04-11T12:08:35" maxSheetId="13" userName="Давиденко Євген Олександрович" r:id="rId208" minRId="3706" maxRId="371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AA09C6B-9465-42ED-A5D2-0372875AF5FC}" dateTime="2014-04-11T12:11:23" maxSheetId="13" userName="Давиденко Євген Олександрович" r:id="rId209" minRId="3720" maxRId="372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C36FCC4-3BF4-4A65-B51C-08A0AFDF1EE1}" dateTime="2014-04-11T12:13:22" maxSheetId="13" userName="Ніколенко Світлана Григорівна" r:id="rId210" minRId="3725" maxRId="374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321A39C-8318-4729-8788-C6AF6B4B681D}" dateTime="2014-05-05T16:34:32" maxSheetId="13" userName="Ніколенко Світлана Григорівна" r:id="rId2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C92D3D8-6A30-41B7-9D7E-22916FAE6AF8}" dateTime="2014-05-07T10:22:45" maxSheetId="13" userName="Ніколенко Світлана Григорівна" r:id="rId21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172B873-C2BD-49F7-BE82-90A2D77FF741}" dateTime="2014-05-07T14:17:11" maxSheetId="13" userName="Ніколенко Світлана Григорівна" r:id="rId2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71AF067-08EC-43EF-9021-03EDF8D7CEE6}" dateTime="2014-05-28T13:09:33" maxSheetId="13" userName="Ніколенко Світлана Григорівна" r:id="rId214" minRId="3787" maxRId="37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DE97787-A6B0-4FF7-9CAF-7F8B0940FD93}" dateTime="2014-06-11T11:47:09" maxSheetId="13" userName="Ніколенко Світлана Григорівна" r:id="rId215" minRId="3797" maxRId="379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6E5E1A2-D4B3-48CF-BB4D-172E28FB18A0}" dateTime="2014-06-11T11:49:04" maxSheetId="13" userName="Ніколенко Світлана Григорівна" r:id="rId21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ED4F60F-1851-4586-AAC9-3FE3D5990D34}" dateTime="2014-06-12T19:11:51" maxSheetId="13" userName="Ніколенко Світлана Григорівна" r:id="rId21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33A4AB5-DBD5-4DD2-8B29-0142C1FA93E2}" dateTime="2014-06-13T14:17:43" maxSheetId="13" userName="Nikolenko" r:id="rId2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679C781-2E45-4856-8AA8-E51F6A625CE1}" dateTime="2014-12-02T13:28:21" maxSheetId="13" userName="Фісун Микола Тихонович" r:id="rId21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1" sId="10" numFmtId="4">
    <nc r="E42">
      <v>10</v>
    </nc>
  </rcc>
  <rcc rId="2162" sId="10" numFmtId="4">
    <nc r="E43">
      <v>2</v>
    </nc>
  </rcc>
  <rcc rId="2163" sId="10" numFmtId="4">
    <nc r="E44">
      <v>4</v>
    </nc>
  </rcc>
  <rcc rId="2164" sId="10" numFmtId="4">
    <nc r="E45">
      <v>2</v>
    </nc>
  </rcc>
  <rcc rId="2165" sId="10">
    <oc r="Y11">
      <f>IF(X11=0,"",VLOOKUP(X11,Підс3,3,FALSE))</f>
    </oc>
    <nc r="Y11"/>
  </rcc>
  <rcc rId="2166" sId="10">
    <oc r="Y10">
      <f>IF(X10=0,"",VLOOKUP(X10,Підс3,3,FALSE))</f>
    </oc>
    <nc r="Y10" t="inlineStr">
      <is>
        <t>!</t>
      </is>
    </nc>
  </rcc>
  <rcc rId="2167" sId="10">
    <oc r="Y18">
      <f>IF(X18=0,"",VLOOKUP(X18,Підс3,3,FALSE))</f>
    </oc>
    <nc r="Y18" t="inlineStr">
      <is>
        <t>!</t>
      </is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1" sId="12" numFmtId="4">
    <nc r="AK10">
      <v>11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2" sId="12" numFmtId="4">
    <nc r="O42">
      <v>10</v>
    </nc>
  </rcc>
  <rcc rId="2413" sId="12" numFmtId="4">
    <nc r="O43">
      <v>2</v>
    </nc>
  </rcc>
  <rcc rId="2414" sId="12" numFmtId="4">
    <nc r="O44">
      <v>4</v>
    </nc>
  </rcc>
  <rcc rId="2415" sId="12" numFmtId="4">
    <nc r="O45">
      <v>4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6" sId="12" numFmtId="4">
    <nc r="L42">
      <v>10</v>
    </nc>
  </rcc>
  <rcc rId="2417" sId="12" numFmtId="4">
    <nc r="L43">
      <v>2</v>
    </nc>
  </rcc>
  <rcc rId="2418" sId="12" numFmtId="4">
    <nc r="L44">
      <v>4</v>
    </nc>
  </rcc>
  <rcc rId="2419" sId="12" numFmtId="4">
    <nc r="L45">
      <v>4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0" sId="12" numFmtId="4">
    <nc r="AK14">
      <v>11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1" sId="12" numFmtId="4">
    <nc r="AH19">
      <v>11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2" sId="12" numFmtId="4">
    <nc r="T16">
      <v>6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3" sId="12" numFmtId="4">
    <nc r="AH16">
      <v>11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4" sId="12" numFmtId="4">
    <nc r="J33">
      <v>2</v>
    </nc>
  </rcc>
  <rcc rId="2425" sId="12" numFmtId="4">
    <nc r="J34">
      <v>1</v>
    </nc>
  </rcc>
  <rcc rId="2426" sId="12" numFmtId="4">
    <nc r="J35">
      <v>2</v>
    </nc>
  </rcc>
  <rcc rId="2427" sId="12" numFmtId="4">
    <nc r="J38">
      <v>2</v>
    </nc>
  </rcc>
  <rcc rId="2428" sId="12" numFmtId="4">
    <nc r="J39">
      <v>2</v>
    </nc>
  </rcc>
  <rcc rId="2429" sId="12">
    <oc r="Q16" t="inlineStr">
      <is>
        <t>old</t>
      </is>
    </oc>
    <nc r="Q16">
      <f>IF(P16=0,"",VLOOKUP(P16,Підс3,2,FALSE))</f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0" sId="12" numFmtId="4">
    <nc r="N42">
      <v>10</v>
    </nc>
  </rcc>
  <rcc rId="2431" sId="12" numFmtId="4">
    <nc r="N43">
      <v>2</v>
    </nc>
  </rcc>
  <rcc rId="2432" sId="12" numFmtId="4">
    <nc r="N45">
      <v>4</v>
    </nc>
  </rcc>
  <rcc rId="2433" sId="12" numFmtId="4">
    <nc r="N44">
      <v>4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4" sId="8" numFmtId="4">
    <nc r="Q35">
      <v>2</v>
    </nc>
  </rcc>
  <rcc rId="2435" sId="12">
    <nc r="AH12" t="inlineStr">
      <is>
        <t>!</t>
      </is>
    </nc>
  </rcc>
  <rcc rId="2436" sId="8" numFmtId="4">
    <nc r="I36">
      <v>2</v>
    </nc>
  </rcc>
  <rcmt sheetId="12" cell="AH12" guid="{9C22339D-C036-42E1-8819-75545E3EFBB7}" author="Давиденко Євген Олександрович" newLength="52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8" numFmtId="4">
    <nc r="Q37">
      <v>4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8" sId="8" numFmtId="4">
    <oc r="AH8">
      <v>9</v>
    </oc>
    <nc r="AH8">
      <v>11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6" sId="9" numFmtId="4">
    <nc r="G42">
      <v>10</v>
    </nc>
  </rcc>
  <rcc rId="2467" sId="9" numFmtId="4">
    <nc r="G43">
      <v>2</v>
    </nc>
  </rcc>
  <rcc rId="2468" sId="9" numFmtId="4">
    <nc r="G44">
      <v>4</v>
    </nc>
  </rcc>
  <rcc rId="2469" sId="9" numFmtId="4">
    <nc r="G45">
      <v>4</v>
    </nc>
  </rcc>
  <rcc rId="2470" sId="9" numFmtId="4">
    <nc r="L43">
      <v>1</v>
    </nc>
  </rcc>
  <rcc rId="2471" sId="9" numFmtId="4">
    <nc r="L44">
      <v>4</v>
    </nc>
  </rcc>
  <rcc rId="2472" sId="9" numFmtId="4">
    <nc r="L45">
      <v>0</v>
    </nc>
  </rcc>
  <rcc rId="2473" sId="9">
    <nc r="AH11">
      <f>0+6+3</f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4" sId="12" numFmtId="4">
    <nc r="E42">
      <v>10</v>
    </nc>
  </rcc>
  <rcc rId="2475" sId="12" numFmtId="4">
    <nc r="E43">
      <v>2</v>
    </nc>
  </rcc>
  <rcc rId="2476" sId="12" numFmtId="4">
    <nc r="E44">
      <v>4</v>
    </nc>
  </rcc>
  <rcc rId="2477" sId="12" numFmtId="4">
    <nc r="E45">
      <v>2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7" numFmtId="4">
    <oc r="T11">
      <v>0</v>
    </oc>
    <nc r="T11">
      <v>6</v>
    </nc>
  </rcc>
  <rcc rId="2479" sId="7" numFmtId="4">
    <oc r="T15">
      <v>0</v>
    </oc>
    <nc r="T15">
      <v>6</v>
    </nc>
  </rcc>
  <rcmt sheetId="7" cell="T8" guid="{00000000-0000-0000-0000-000000000000}" action="delete" author="Ніколенко Світлана Григорівна"/>
  <rcmt sheetId="7" cell="T15" guid="{00000000-0000-0000-0000-000000000000}" action="delete" author="Ніколенко Світлана Григорівна"/>
  <rcmt sheetId="7" cell="T8" guid="{17174772-802C-47F8-BD9E-8CA1358C9131}" author="Ніколенко Світлана Григорівна" newLength="61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3" sId="9" numFmtId="4">
    <nc r="T10">
      <v>6</v>
    </nc>
  </rcc>
  <rcc rId="2494" sId="9" numFmtId="4">
    <nc r="T16">
      <v>3</v>
    </nc>
  </rcc>
  <rcc rId="2495" sId="9" numFmtId="4">
    <nc r="T17">
      <v>6</v>
    </nc>
  </rcc>
  <rcc rId="2496" sId="11" numFmtId="4">
    <nc r="L33">
      <v>2</v>
    </nc>
  </rcc>
  <rcc rId="2497" sId="11" numFmtId="4">
    <nc r="M33">
      <v>2</v>
    </nc>
  </rcc>
  <rcc rId="2498" sId="11" numFmtId="4">
    <oc r="F34">
      <v>0</v>
    </oc>
    <nc r="F34">
      <v>1.5</v>
    </nc>
  </rcc>
  <rcc rId="2499" sId="11" numFmtId="4">
    <nc r="L34">
      <v>1</v>
    </nc>
  </rcc>
  <rcc rId="2500" sId="11" numFmtId="4">
    <nc r="M34">
      <v>1</v>
    </nc>
  </rcc>
  <rcc rId="2501" sId="11" numFmtId="4">
    <oc r="F35">
      <v>1</v>
    </oc>
    <nc r="F35">
      <v>2</v>
    </nc>
  </rcc>
  <rcc rId="2502" sId="11" numFmtId="4">
    <nc r="L35">
      <v>2</v>
    </nc>
  </rcc>
  <rcc rId="2503" sId="11" numFmtId="4">
    <nc r="M35">
      <v>2</v>
    </nc>
  </rcc>
  <rcc rId="2504" sId="11" numFmtId="4">
    <oc r="F36">
      <v>0</v>
    </oc>
    <nc r="F36">
      <v>2</v>
    </nc>
  </rcc>
  <rcc rId="2505" sId="11" numFmtId="4">
    <nc r="L36">
      <v>0.5</v>
    </nc>
  </rcc>
  <rcc rId="2506" sId="11" numFmtId="4">
    <nc r="M36">
      <v>2</v>
    </nc>
  </rcc>
  <rcc rId="2507" sId="11" numFmtId="4">
    <oc r="D37">
      <v>3.5</v>
    </oc>
    <nc r="D37">
      <v>4</v>
    </nc>
  </rcc>
  <rcc rId="2508" sId="11" numFmtId="4">
    <nc r="L37">
      <v>0</v>
    </nc>
  </rcc>
  <rcc rId="2509" sId="11" numFmtId="4">
    <nc r="M37">
      <v>0</v>
    </nc>
  </rcc>
  <rcc rId="2510" sId="11" numFmtId="4">
    <nc r="L38">
      <v>2</v>
    </nc>
  </rcc>
  <rcc rId="2511" sId="11" numFmtId="4">
    <nc r="M38">
      <v>2</v>
    </nc>
  </rcc>
  <rcc rId="2512" sId="11" numFmtId="4">
    <nc r="L39">
      <v>2</v>
    </nc>
  </rcc>
  <rcc rId="2513" sId="11" numFmtId="4">
    <nc r="M39">
      <v>2</v>
    </nc>
  </rcc>
  <rcmt sheetId="11" cell="O33" guid="{00000000-0000-0000-0000-000000000000}" action="delete" author="мама"/>
  <rcmt sheetId="11" cell="J35" guid="{00000000-0000-0000-0000-000000000000}" action="delete" author="мама"/>
  <rcmt sheetId="11" cell="N35" guid="{00000000-0000-0000-0000-000000000000}" action="delete" author="мама"/>
  <rcmt sheetId="11" cell="O35" guid="{00000000-0000-0000-0000-000000000000}" action="delete" author="мама"/>
  <rcmt sheetId="11" cell="O36" guid="{00000000-0000-0000-0000-000000000000}" action="delete" author="мама"/>
  <rcmt sheetId="11" cell="J37" guid="{00000000-0000-0000-0000-000000000000}" action="delete" author="мама"/>
  <rcmt sheetId="11" cell="J39" guid="{00000000-0000-0000-0000-000000000000}" action="delete" author="мама"/>
  <rcmt sheetId="11" cell="Q16" guid="{00000000-0000-0000-0000-000000000000}" action="delete" author="мама"/>
  <rfmt sheetId="11" sqref="Q16">
    <dxf>
      <fill>
        <patternFill>
          <bgColor theme="0"/>
        </patternFill>
      </fill>
    </dxf>
  </rfmt>
  <rcc rId="2514" sId="11" numFmtId="4">
    <oc r="T16">
      <v>0</v>
    </oc>
    <nc r="T16">
      <v>6</v>
    </nc>
  </rcc>
  <rcmt sheetId="11" cell="T12" guid="{00000000-0000-0000-0000-000000000000}" action="delete" author="мама"/>
  <rcmt sheetId="11" cell="T13" guid="{00000000-0000-0000-0000-000000000000}" action="delete" author="Ніколенко Світлана Григорівна"/>
  <rcmt sheetId="11" cell="T16" guid="{00000000-0000-0000-0000-000000000000}" action="delete" author="Ніколенко Світлана Григорівна"/>
  <rcc rId="2515" sId="11">
    <nc r="AH8">
      <f>2+5+3</f>
    </nc>
  </rcc>
  <rcc rId="2516" sId="11" numFmtId="4">
    <nc r="AH9">
      <v>11</v>
    </nc>
  </rcc>
  <rcc rId="2517" sId="11">
    <nc r="AH10">
      <f>2+6+0</f>
    </nc>
  </rcc>
  <rcc rId="2518" sId="11">
    <nc r="AH12">
      <f>2+0+0</f>
    </nc>
  </rcc>
  <rcc rId="2519" sId="11">
    <nc r="AH16">
      <f>2+6+2</f>
    </nc>
  </rcc>
  <rcc rId="2520" sId="11" numFmtId="4">
    <nc r="AH18">
      <v>0</v>
    </nc>
  </rcc>
  <rcc rId="2521" sId="11">
    <nc r="AH19">
      <f>1+6+3</f>
    </nc>
  </rcc>
  <rcc rId="2522" sId="11" numFmtId="4">
    <nc r="AH20">
      <v>11</v>
    </nc>
  </rcc>
  <rcmt sheetId="9" cell="T16" guid="{BA5DB14C-EA37-4BA7-86F1-9910D3C9B1B9}" author="мама" newLength="15"/>
  <rcmt sheetId="11" cell="AH8" guid="{C2CB8705-E341-4D1D-B147-729AF13D0084}" author="мама" newLength="27"/>
  <rcmt sheetId="11" cell="T12" guid="{F7667701-346F-419F-B7D5-FEB38E254B40}" author="мама" newLength="21"/>
  <rcmt sheetId="11" cell="T13" guid="{2F83959E-249D-4BF9-B5FE-76E6E7762115}" author="Ніколенко Світлана Григорівна" newLength="43"/>
  <rcmt sheetId="11" cell="AH18" guid="{A47F6EE2-9337-48CC-BC1F-CB96403C985D}" author="мама" newLength="30"/>
  <rcmt sheetId="11" cell="O33" guid="{748B8F09-A9ED-4035-BBD5-D267AD3F93E0}" author="мама" newLength="15"/>
  <rcmt sheetId="11" cell="J35" guid="{A441F4E6-5A04-4A05-93DD-D758FE5FC7BC}" author="мама" newLength="15"/>
  <rcmt sheetId="11" cell="N35" guid="{4651DBDC-DA25-449D-8F55-8D742D83C7F0}" author="мама" newLength="15"/>
  <rcmt sheetId="11" cell="O35" guid="{A703A2C1-C064-4ABB-B911-E84FA4A5B9C7}" author="мама" newLength="15"/>
  <rcmt sheetId="11" cell="L36" guid="{B1DADCAF-0901-4B88-AA8D-C3EA9E4133B6}" author="мама" newLength="26"/>
  <rcmt sheetId="11" cell="O36" guid="{0D59D566-43D3-4FA7-BFC1-75E107D721F9}" author="мама" newLength="15"/>
  <rcmt sheetId="11" cell="J37" guid="{BC9FFDE1-47B8-4CD5-9F8F-37418CA06651}" author="мама" newLength="20"/>
  <rcmt sheetId="11" cell="L37" guid="{9182A820-E22A-4EC0-9C03-79EA7E9718F6}" author="мама" newLength="26"/>
  <rcmt sheetId="11" cell="J39" guid="{93CE70D0-6BA7-4DC3-B493-0E9F259376D0}" author="мама" newLength="28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9" sId="12" numFmtId="4">
    <nc r="H33">
      <v>2</v>
    </nc>
  </rcc>
  <rcc rId="2550" sId="12" numFmtId="4">
    <nc r="H34">
      <v>2</v>
    </nc>
  </rcc>
  <rcc rId="2551" sId="12" numFmtId="4">
    <nc r="H35">
      <v>2</v>
    </nc>
  </rcc>
  <rcc rId="2552" sId="12" numFmtId="4">
    <nc r="H36">
      <v>2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12" numFmtId="4">
    <nc r="H42">
      <v>10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11">
    <dxf>
      <fill>
        <patternFill>
          <bgColor rgb="FF92D050"/>
        </patternFill>
      </fill>
    </dxf>
  </rfmt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8" sId="12" numFmtId="4">
    <nc r="T18">
      <v>4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9" sId="12" numFmtId="4">
    <nc r="AH21">
      <v>9</v>
    </nc>
  </rcc>
  <rcmt sheetId="12" cell="AH21" guid="{3D16CE57-333E-4574-81DB-7252FA55C5C8}" author="Давиденко Євген Олександрович" newLength="35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12" numFmtId="4">
    <oc r="AH21">
      <v>9</v>
    </oc>
    <nc r="AH21">
      <v>4</v>
    </nc>
  </rcc>
  <rcc rId="2571" sId="12" numFmtId="4">
    <nc r="AH9">
      <v>11</v>
    </nc>
  </rcc>
  <rfmt sheetId="12" sqref="AH8:AH21" start="0" length="2147483647">
    <dxf>
      <font>
        <color auto="1"/>
      </font>
    </dxf>
  </rfmt>
  <rcc rId="2572" sId="12" numFmtId="4">
    <nc r="AH18">
      <v>2</v>
    </nc>
  </rcc>
  <rcc rId="2573" sId="12" numFmtId="4">
    <nc r="AH11">
      <v>11</v>
    </nc>
  </rcc>
  <rcc rId="2574" sId="12" numFmtId="4">
    <nc r="AK9">
      <v>11</v>
    </nc>
  </rcc>
  <rcc rId="2575" sId="12" numFmtId="4">
    <nc r="AK18">
      <v>2</v>
    </nc>
  </rcc>
  <rcmt sheetId="12" cell="AK18" guid="{59120463-BB08-46DA-9119-19E6B5A47E0A}" author="Давиденко Євген Олександрович" newLength="47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6" sId="12" numFmtId="4">
    <nc r="AK11">
      <v>11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7" sId="12" numFmtId="4">
    <nc r="AK16">
      <v>11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8" sId="8" numFmtId="4">
    <nc r="AH17">
      <v>11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9" sId="8" numFmtId="4">
    <nc r="L15">
      <v>4</v>
    </nc>
  </rcc>
  <rcmt sheetId="8" cell="Y15" guid="{C92249E8-AE02-4196-A743-5CEC1693A194}" author="Давиденко Євген Олександрович" newLength="36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0" sId="8" numFmtId="4">
    <nc r="T15">
      <v>4</v>
    </nc>
  </rcc>
  <rcc rId="2581" sId="8" numFmtId="4">
    <nc r="K39">
      <v>2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2" sId="8" numFmtId="4">
    <nc r="AK17">
      <v>7</v>
    </nc>
  </rcc>
  <rfmt sheetId="8" sqref="AK8:AK18" start="0" length="2147483647">
    <dxf>
      <font>
        <color auto="1"/>
      </font>
    </dxf>
  </rfmt>
  <rcc rId="2583" sId="8" numFmtId="4">
    <nc r="AK8">
      <v>11</v>
    </nc>
  </rcc>
  <rcmt sheetId="8" cell="AK17" guid="{CDF6F6FF-684D-4670-B19E-CAFA6996C6B9}" author="Давиденко Євген Олександрович" newLength="35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8">
    <nc r="AK16" t="inlineStr">
      <is>
        <t>!</t>
      </is>
    </nc>
  </rcc>
  <rcc rId="2585" sId="8">
    <nc r="AK11" t="inlineStr">
      <is>
        <t>!</t>
      </is>
    </nc>
  </rcc>
  <rcc rId="2586" sId="8" numFmtId="4">
    <nc r="AK9">
      <v>11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Q9" start="0" length="0">
    <dxf>
      <border>
        <top style="thin">
          <color indexed="64"/>
        </top>
      </border>
    </dxf>
  </rfmt>
  <rcc rId="3787" sId="9" numFmtId="4">
    <nc r="H33">
      <v>1.5</v>
    </nc>
  </rcc>
  <rcc rId="3788" sId="9" numFmtId="4">
    <nc r="H34">
      <v>2</v>
    </nc>
  </rcc>
  <rcc rId="3789" sId="9" numFmtId="4">
    <nc r="H35">
      <v>1.5</v>
    </nc>
  </rcc>
  <rcc rId="3790" sId="9" numFmtId="4">
    <nc r="H36">
      <v>2</v>
    </nc>
  </rcc>
  <rcc rId="3791" sId="9" numFmtId="4">
    <nc r="H37">
      <v>4</v>
    </nc>
  </rcc>
  <rcc rId="3792" sId="9" numFmtId="4">
    <nc r="H38">
      <v>2</v>
    </nc>
  </rcc>
  <rcc rId="3793" sId="9" numFmtId="4">
    <nc r="H39">
      <v>2</v>
    </nc>
  </rcc>
  <rcc rId="3794" sId="9" numFmtId="4">
    <nc r="H42">
      <v>9</v>
    </nc>
  </rcc>
  <rcc rId="3795" sId="9" numFmtId="4">
    <nc r="AH18">
      <v>11</v>
    </nc>
  </rcc>
  <rcc rId="3796" sId="9">
    <nc r="AK18">
      <f>3+2+4</f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7" sId="10" numFmtId="4">
    <nc r="AH19">
      <v>5</v>
    </nc>
  </rcc>
  <rcmt sheetId="10" cell="AH19" guid="{0EA2C507-805D-436D-84F4-400D6204AB25}" author="Давиденко Євген Олександрович" newLength="41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8" sId="10" numFmtId="4">
    <nc r="L42">
      <v>10</v>
    </nc>
  </rcc>
  <rcc rId="2589" sId="10" numFmtId="4">
    <nc r="L43">
      <v>2</v>
    </nc>
  </rcc>
  <rcc rId="2590" sId="10" numFmtId="4">
    <nc r="L44">
      <v>4</v>
    </nc>
  </rcc>
  <rcc rId="2591" sId="10" numFmtId="4">
    <nc r="L45">
      <v>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T16" guid="{00000000-0000-0000-0000-000000000000}" action="delete" author="Давиденко Євген Олександрович"/>
  <rcc rId="2592" sId="10" numFmtId="4">
    <nc r="T16">
      <v>1</v>
    </nc>
  </rcc>
  <rcmt sheetId="10" cell="T16" guid="{3B7B254D-0ADE-4359-A02D-D7543E2A7697}" author="Давиденко Євген Олександрович" newLength="40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3" sId="10" numFmtId="4">
    <nc r="AK19">
      <v>8</v>
    </nc>
  </rcc>
  <rcc rId="2594" sId="10" numFmtId="4">
    <nc r="AK14">
      <v>7</v>
    </nc>
  </rcc>
  <rcmt sheetId="10" cell="AK20" guid="{00000000-0000-0000-0000-000000000000}" action="delete" author="Давиденко Євген Олександрович"/>
  <rcc rId="2595" sId="10">
    <nc r="AK20" t="inlineStr">
      <is>
        <t>!</t>
      </is>
    </nc>
  </rcc>
  <rcmt sheetId="10" cell="AK14" guid="{79E05504-803B-4C90-B238-EF51A7EC4705}" author="Давиденко Євген Олександрович" newLength="41"/>
  <rcmt sheetId="10" cell="AK19" guid="{D0D181AE-AD33-4158-ACE1-D3725A520369}" author="Давиденко Євген Олександрович" newLength="35"/>
  <rcmt sheetId="10" cell="AK20" guid="{E7DA8BBC-0FF0-471F-80E5-F295C49DCC2F}" author="Давиденко Євген Олександрович" newLength="44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6" sId="10" numFmtId="4">
    <nc r="AK18">
      <v>11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AH19" guid="{00000000-0000-0000-0000-000000000000}" action="delete" author="Давиденко Євген Олександрович"/>
  <rcmt sheetId="10" cell="AK19" guid="{00000000-0000-0000-0000-000000000000}" action="delete" author="Давиденко Євген Олександрович"/>
  <rcc rId="2597" sId="10" numFmtId="4">
    <oc r="AH19">
      <v>5</v>
    </oc>
    <nc r="AH19">
      <v>11</v>
    </nc>
  </rcc>
  <rcc rId="2598" sId="10" numFmtId="4">
    <oc r="AK19">
      <v>8</v>
    </oc>
    <nc r="AK19">
      <v>11</v>
    </nc>
  </rcc>
  <rcc rId="2599" sId="10" numFmtId="4">
    <oc r="AK20" t="inlineStr">
      <is>
        <t>!</t>
      </is>
    </oc>
    <nc r="AK20">
      <v>11</v>
    </nc>
  </rcc>
  <rcmt sheetId="10" cell="AK20" guid="{00000000-0000-0000-0000-000000000000}" action="delete" author="Давиденко Євген Олександрович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0" sId="10" numFmtId="4">
    <oc r="AK9">
      <v>7</v>
    </oc>
    <nc r="AK9">
      <v>11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1" sId="10">
    <nc r="E36">
      <v>2</v>
    </nc>
  </rcc>
  <rcc rId="2602" sId="10">
    <nc r="E37">
      <v>4</v>
    </nc>
  </rcc>
  <rcc rId="2603" sId="10">
    <nc r="E38">
      <v>2</v>
    </nc>
  </rcc>
  <rcc rId="2604" sId="10" numFmtId="4">
    <nc r="J42">
      <v>10</v>
    </nc>
  </rcc>
  <rcc rId="2605" sId="10" numFmtId="4">
    <nc r="J43">
      <v>1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AH14" guid="{6115145A-D485-402D-9B51-CBB1E054C9F3}" author="Давиденко Євген Олександрович" newLength="44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6" sId="12">
    <nc r="AK8" t="inlineStr">
      <is>
        <t>!</t>
      </is>
    </nc>
  </rcc>
  <rcc rId="2607" sId="12" numFmtId="4">
    <nc r="F42">
      <v>10</v>
    </nc>
  </rcc>
  <rcc rId="2608" sId="12" numFmtId="4">
    <nc r="F43">
      <v>2</v>
    </nc>
  </rcc>
  <rcc rId="2609" sId="12" numFmtId="4">
    <nc r="F44">
      <v>4</v>
    </nc>
  </rcc>
  <rcc rId="2610" sId="12" numFmtId="4">
    <nc r="F45">
      <v>4</v>
    </nc>
  </rcc>
  <rcmt sheetId="12" cell="AK8" guid="{F11515C0-A8AB-4CBE-9BC4-AB703B70BFDF}" author="Давиденко Євген Олександрович" newLength="43"/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7" numFmtId="4">
    <nc r="AH11">
      <v>11</v>
    </nc>
  </rcc>
  <rcc rId="3798" sId="6" odxf="1" dxf="1" numFmtId="19">
    <nc r="N6">
      <v>41801</v>
    </nc>
    <odxf>
      <numFmt numFmtId="0" formatCode="General"/>
    </odxf>
    <ndxf>
      <numFmt numFmtId="19" formatCode="dd/mm/yyyy"/>
    </ndxf>
  </rcc>
  <rfmt sheetId="6" sqref="N6">
    <dxf>
      <fill>
        <patternFill patternType="solid">
          <bgColor rgb="FF92D050"/>
        </patternFill>
      </fill>
    </dxf>
  </rfmt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5" sId="10" numFmtId="4">
    <nc r="T11">
      <v>6</v>
    </nc>
  </rcc>
  <rcc rId="2626" sId="10" numFmtId="4">
    <nc r="G33">
      <v>2</v>
    </nc>
  </rcc>
  <rcc rId="2627" sId="10" numFmtId="4">
    <nc r="G34">
      <v>2</v>
    </nc>
  </rcc>
  <rcc rId="2628" sId="10" numFmtId="4">
    <nc r="G35">
      <v>2</v>
    </nc>
  </rcc>
  <rcc rId="2629" sId="10" numFmtId="4">
    <nc r="G36">
      <v>2</v>
    </nc>
  </rcc>
  <rcc rId="2630" sId="10" numFmtId="4">
    <nc r="G37">
      <v>4</v>
    </nc>
  </rcc>
  <rcc rId="2631" sId="10" numFmtId="4">
    <nc r="G38">
      <v>2</v>
    </nc>
  </rcc>
  <rcc rId="2632" sId="10" numFmtId="4">
    <nc r="G39">
      <v>2</v>
    </nc>
  </rcc>
  <rcc rId="2633" sId="10" numFmtId="4">
    <nc r="G42">
      <v>10</v>
    </nc>
  </rcc>
  <rcc rId="2634" sId="10">
    <nc r="Y11">
      <f>IF(X11=0,"",VLOOKUP(X11,Підс3,3,FALSE))</f>
    </nc>
  </rcc>
  <rcc rId="2635" sId="10" numFmtId="4">
    <nc r="AH11">
      <v>8</v>
    </nc>
  </rcc>
  <rcc rId="2636" sId="10" numFmtId="4">
    <nc r="AK11">
      <v>11</v>
    </nc>
  </rcc>
  <rcmt sheetId="10" cell="AH11" guid="{F684C8EA-D045-4900-963A-25BB7FDD311E}" author="Давиденко Євген Олександрович" newLength="35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K4" start="0" length="0">
    <dxf>
      <border outline="0">
        <top/>
      </border>
    </dxf>
  </rfmt>
  <rfmt sheetId="6" sqref="K5" start="0" length="0">
    <dxf>
      <border outline="0">
        <top/>
      </border>
    </dxf>
  </rfmt>
  <rfmt sheetId="6" sqref="K6" start="0" length="0">
    <dxf>
      <border outline="0">
        <top/>
      </border>
    </dxf>
  </rfmt>
  <rfmt sheetId="6" sqref="K7" start="0" length="0">
    <dxf>
      <border outline="0">
        <top/>
      </border>
    </dxf>
  </rfmt>
  <rfmt sheetId="6" sqref="K8" start="0" length="0">
    <dxf>
      <border outline="0">
        <top/>
      </border>
    </dxf>
  </rfmt>
  <rfmt sheetId="6" sqref="K9" start="0" length="0">
    <dxf>
      <border outline="0">
        <top/>
      </border>
    </dxf>
  </rfmt>
  <rfmt sheetId="6" sqref="K10" start="0" length="0">
    <dxf>
      <border outline="0">
        <top/>
      </border>
    </dxf>
  </rfmt>
  <rfmt sheetId="6" sqref="K11" start="0" length="0">
    <dxf>
      <border outline="0">
        <top/>
      </border>
    </dxf>
  </rfmt>
  <rfmt sheetId="6" sqref="K12" start="0" length="0">
    <dxf>
      <border outline="0">
        <top/>
      </border>
    </dxf>
  </rfmt>
  <rfmt sheetId="6" sqref="K13" start="0" length="0">
    <dxf>
      <border outline="0">
        <top/>
      </border>
    </dxf>
  </rfmt>
  <rfmt sheetId="6" sqref="K14" start="0" length="0">
    <dxf>
      <border outline="0">
        <top/>
      </border>
    </dxf>
  </rfmt>
  <rfmt sheetId="6" sqref="K15" start="0" length="0">
    <dxf>
      <border outline="0">
        <top/>
      </border>
    </dxf>
  </rfmt>
  <rfmt sheetId="6" sqref="K16" start="0" length="0">
    <dxf>
      <border outline="0">
        <top/>
      </border>
    </dxf>
  </rfmt>
  <rfmt sheetId="6" sqref="K17" start="0" length="0">
    <dxf>
      <border outline="0">
        <top/>
      </border>
    </dxf>
  </rfmt>
  <rfmt sheetId="6" sqref="K18" start="0" length="0">
    <dxf>
      <border outline="0">
        <top/>
      </border>
    </dxf>
  </rfmt>
  <rfmt sheetId="6" sqref="K19" start="0" length="0">
    <dxf>
      <border outline="0">
        <top/>
      </border>
    </dxf>
  </rfmt>
  <rfmt sheetId="6" sqref="K20" start="0" length="0">
    <dxf>
      <border outline="0">
        <top/>
      </border>
    </dxf>
  </rfmt>
  <rfmt sheetId="6" sqref="K21" start="0" length="0">
    <dxf>
      <border outline="0">
        <top/>
      </border>
    </dxf>
  </rfmt>
  <rfmt sheetId="6" sqref="K22" start="0" length="0">
    <dxf>
      <border outline="0">
        <top/>
      </border>
    </dxf>
  </rfmt>
  <rfmt sheetId="6" sqref="K23" start="0" length="0">
    <dxf>
      <border outline="0">
        <top/>
      </border>
    </dxf>
  </rfmt>
  <rfmt sheetId="6" sqref="K24" start="0" length="0">
    <dxf>
      <border outline="0">
        <top/>
      </border>
    </dxf>
  </rfmt>
  <rfmt sheetId="6" sqref="K25" start="0" length="0">
    <dxf>
      <border outline="0">
        <top/>
      </border>
    </dxf>
  </rfmt>
  <rfmt sheetId="6" sqref="K52" start="0" length="0">
    <dxf>
      <numFmt numFmtId="1" formatCode="0"/>
    </dxf>
  </rfmt>
  <rfmt sheetId="6" sqref="K53" start="0" length="0">
    <dxf>
      <numFmt numFmtId="1" formatCode="0"/>
    </dxf>
  </rfmt>
  <rfmt sheetId="6" sqref="K54" start="0" length="0">
    <dxf>
      <numFmt numFmtId="1" formatCode="0"/>
    </dxf>
  </rfmt>
  <rfmt sheetId="6" sqref="K57" start="0" length="0">
    <dxf>
      <border outline="0">
        <top/>
      </border>
    </dxf>
  </rfmt>
  <rfmt sheetId="6" sqref="K58" start="0" length="0">
    <dxf>
      <border outline="0">
        <top/>
      </border>
    </dxf>
  </rfmt>
  <rfmt sheetId="6" sqref="K59" start="0" length="0">
    <dxf>
      <border outline="0">
        <top/>
      </border>
    </dxf>
  </rfmt>
  <rfmt sheetId="6" sqref="K60" start="0" length="0">
    <dxf>
      <border outline="0">
        <top/>
      </border>
    </dxf>
  </rfmt>
  <rfmt sheetId="6" sqref="K61" start="0" length="0">
    <dxf>
      <border outline="0">
        <top/>
      </border>
    </dxf>
  </rfmt>
  <rfmt sheetId="6" sqref="K62" start="0" length="0">
    <dxf>
      <border outline="0">
        <top/>
      </border>
    </dxf>
  </rfmt>
  <rfmt sheetId="6" sqref="K63" start="0" length="0">
    <dxf>
      <border outline="0">
        <top/>
      </border>
    </dxf>
  </rfmt>
  <rfmt sheetId="6" sqref="K64" start="0" length="0">
    <dxf>
      <border outline="0">
        <top/>
      </border>
    </dxf>
  </rfmt>
  <rfmt sheetId="6" sqref="K65" start="0" length="0">
    <dxf>
      <border outline="0">
        <top/>
      </border>
    </dxf>
  </rfmt>
  <rfmt sheetId="6" sqref="K66" start="0" length="0">
    <dxf>
      <border outline="0">
        <top/>
      </border>
    </dxf>
  </rfmt>
  <rfmt sheetId="6" sqref="K67" start="0" length="0">
    <dxf>
      <border outline="0">
        <top/>
      </border>
    </dxf>
  </rfmt>
  <rfmt sheetId="6" sqref="K68" start="0" length="0">
    <dxf>
      <border outline="0">
        <top/>
      </border>
    </dxf>
  </rfmt>
  <rfmt sheetId="6" sqref="K69" start="0" length="0">
    <dxf>
      <border outline="0">
        <top/>
      </border>
    </dxf>
  </rfmt>
  <rfmt sheetId="6" sqref="K70" start="0" length="0">
    <dxf>
      <border outline="0">
        <top/>
      </border>
    </dxf>
  </rfmt>
  <rfmt sheetId="6" sqref="K71" start="0" length="0">
    <dxf>
      <border outline="0">
        <top/>
      </border>
    </dxf>
  </rfmt>
  <rfmt sheetId="6" sqref="K72" start="0" length="0">
    <dxf>
      <border outline="0">
        <top/>
      </border>
    </dxf>
  </rfmt>
  <rfmt sheetId="6" sqref="K73" start="0" length="0">
    <dxf>
      <border outline="0">
        <top/>
      </border>
    </dxf>
  </rfmt>
  <rfmt sheetId="6" sqref="K74" start="0" length="0">
    <dxf>
      <border outline="0">
        <top/>
      </border>
    </dxf>
  </rfmt>
  <rfmt sheetId="6" sqref="K75" start="0" length="0">
    <dxf>
      <border outline="0">
        <top/>
      </border>
    </dxf>
  </rfmt>
  <rfmt sheetId="6" sqref="K76" start="0" length="0">
    <dxf>
      <border outline="0">
        <top/>
      </border>
    </dxf>
  </rfmt>
  <rfmt sheetId="6" sqref="K77" start="0" length="0">
    <dxf>
      <border outline="0">
        <top/>
      </border>
    </dxf>
  </rfmt>
  <rfmt sheetId="6" sqref="K78" start="0" length="0">
    <dxf>
      <border outline="0">
        <top/>
      </border>
    </dxf>
  </rfmt>
  <rfmt sheetId="6" sqref="K79" start="0" length="0">
    <dxf>
      <border outline="0">
        <top/>
      </border>
    </dxf>
  </rfmt>
  <rfmt sheetId="6" sqref="K80" start="0" length="0">
    <dxf>
      <numFmt numFmtId="1" formatCode="0"/>
      <border outline="0">
        <top/>
      </border>
    </dxf>
  </rfmt>
  <rfmt sheetId="6" sqref="K81" start="0" length="0">
    <dxf>
      <numFmt numFmtId="1" formatCode="0"/>
      <border outline="0">
        <top/>
      </border>
    </dxf>
  </rfmt>
  <rfmt sheetId="6" sqref="K82" start="0" length="0">
    <dxf>
      <numFmt numFmtId="1" formatCode="0"/>
      <border outline="0">
        <top/>
      </border>
    </dxf>
  </rfmt>
  <rfmt sheetId="6" sqref="K1:K1048576">
    <dxf>
      <alignment horizontal="general" readingOrder="0"/>
    </dxf>
  </rfmt>
  <rfmt sheetId="6" sqref="K1:K1048576">
    <dxf>
      <alignment horizontal="center" readingOrder="0"/>
    </dxf>
  </rfmt>
  <rfmt sheetId="6" sqref="F4" start="0" length="0">
    <dxf>
      <border outline="0">
        <top/>
      </border>
    </dxf>
  </rfmt>
  <rfmt sheetId="6" sqref="F5" start="0" length="0">
    <dxf>
      <border outline="0">
        <top/>
      </border>
    </dxf>
  </rfmt>
  <rfmt sheetId="6" sqref="F6" start="0" length="0">
    <dxf>
      <border outline="0">
        <top/>
      </border>
    </dxf>
  </rfmt>
  <rfmt sheetId="6" sqref="F7" start="0" length="0">
    <dxf>
      <border outline="0">
        <top/>
      </border>
    </dxf>
  </rfmt>
  <rfmt sheetId="6" sqref="F8" start="0" length="0">
    <dxf>
      <border outline="0">
        <top/>
      </border>
    </dxf>
  </rfmt>
  <rfmt sheetId="6" sqref="F9" start="0" length="0">
    <dxf>
      <border outline="0">
        <top/>
      </border>
    </dxf>
  </rfmt>
  <rfmt sheetId="6" sqref="F10" start="0" length="0">
    <dxf>
      <border outline="0">
        <top/>
      </border>
    </dxf>
  </rfmt>
  <rcc rId="2637" sId="6">
    <nc r="F3">
      <f>'\\main\Documents\Computer Science\Фісун Микола Тихонович\2-курс_ОБДЗ\[Журнал_Лекції_ОБДЗ_Гр-201-206_2014р.xlsx]КОНТР 201-203'!$F4</f>
    </nc>
  </rcc>
  <rcc rId="2638" sId="6">
    <nc r="F4">
      <f>'\\main\Documents\Computer Science\Фісун Микола Тихонович\2-курс_ОБДЗ\[Журнал_Лекції_ОБДЗ_Гр-201-206_2014р.xlsx]КОНТР 201-203'!$F5</f>
    </nc>
  </rcc>
  <rcc rId="2639" sId="6">
    <nc r="F5">
      <f>'\\main\Documents\Computer Science\Фісун Микола Тихонович\2-курс_ОБДЗ\[Журнал_Лекції_ОБДЗ_Гр-201-206_2014р.xlsx]КОНТР 201-203'!$F6</f>
    </nc>
  </rcc>
  <rcc rId="2640" sId="6">
    <nc r="F6">
      <f>'\\main\Documents\Computer Science\Фісун Микола Тихонович\2-курс_ОБДЗ\[Журнал_Лекції_ОБДЗ_Гр-201-206_2014р.xlsx]КОНТР 201-203'!$F7</f>
    </nc>
  </rcc>
  <rcc rId="2641" sId="6">
    <nc r="F7">
      <f>'\\main\Documents\Computer Science\Фісун Микола Тихонович\2-курс_ОБДЗ\[Журнал_Лекції_ОБДЗ_Гр-201-206_2014р.xlsx]КОНТР 201-203'!$F8</f>
    </nc>
  </rcc>
  <rcc rId="2642" sId="6">
    <nc r="F8">
      <f>'\\main\Documents\Computer Science\Фісун Микола Тихонович\2-курс_ОБДЗ\[Журнал_Лекції_ОБДЗ_Гр-201-206_2014р.xlsx]КОНТР 201-203'!$F9</f>
    </nc>
  </rcc>
  <rcc rId="2643" sId="6">
    <nc r="F9">
      <f>'\\main\Documents\Computer Science\Фісун Микола Тихонович\2-курс_ОБДЗ\[Журнал_Лекції_ОБДЗ_Гр-201-206_2014р.xlsx]КОНТР 201-203'!$F10</f>
    </nc>
  </rcc>
  <rcc rId="2644" sId="6">
    <nc r="F10">
      <f>'\\main\Documents\Computer Science\Фісун Микола Тихонович\2-курс_ОБДЗ\[Журнал_Лекції_ОБДЗ_Гр-201-206_2014р.xlsx]КОНТР 201-203'!$F11</f>
    </nc>
  </rcc>
  <rcc rId="2645" sId="6" odxf="1" dxf="1">
    <nc r="F11">
      <f>'\\main\Documents\Computer Science\Фісун Микола Тихонович\2-курс_ОБДЗ\[Журнал_Лекції_ОБДЗ_Гр-201-206_2014р.xlsx]КОНТР 201-203'!$F12</f>
    </nc>
    <odxf>
      <border outline="0">
        <top style="thin">
          <color indexed="64"/>
        </top>
      </border>
    </odxf>
    <ndxf>
      <border outline="0">
        <top/>
      </border>
    </ndxf>
  </rcc>
  <rcc rId="2646" sId="6" odxf="1" dxf="1">
    <nc r="F12">
      <f>'\\main\Documents\Computer Science\Фісун Микола Тихонович\2-курс_ОБДЗ\[Журнал_Лекції_ОБДЗ_Гр-201-206_2014р.xlsx]КОНТР 201-203'!$F13</f>
    </nc>
    <odxf>
      <border outline="0">
        <top style="thin">
          <color indexed="64"/>
        </top>
      </border>
    </odxf>
    <ndxf>
      <border outline="0">
        <top/>
      </border>
    </ndxf>
  </rcc>
  <rcc rId="2647" sId="6" odxf="1" dxf="1">
    <nc r="F13">
      <f>'\\main\Documents\Computer Science\Фісун Микола Тихонович\2-курс_ОБДЗ\[Журнал_Лекції_ОБДЗ_Гр-201-206_2014р.xlsx]КОНТР 201-203'!$F14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/>
      </border>
    </ndxf>
  </rcc>
  <rcc rId="2648" sId="6" odxf="1" dxf="1">
    <nc r="F14">
      <f>'\\main\Documents\Computer Science\Фісун Микола Тихонович\2-курс_ОБДЗ\[Журнал_Лекції_ОБДЗ_Гр-201-206_2014р.xlsx]КОНТР 201-203'!$F15</f>
    </nc>
    <odxf>
      <border outline="0">
        <top style="thin">
          <color indexed="64"/>
        </top>
      </border>
    </odxf>
    <ndxf>
      <border outline="0">
        <top/>
      </border>
    </ndxf>
  </rcc>
  <rcc rId="2649" sId="6" odxf="1" dxf="1">
    <nc r="F15">
      <f>'\\main\Documents\Computer Science\Фісун Микола Тихонович\2-курс_ОБДЗ\[Журнал_Лекції_ОБДЗ_Гр-201-206_2014р.xlsx]КОНТР 201-203'!$F16</f>
    </nc>
    <odxf>
      <border outline="0">
        <top style="thin">
          <color indexed="64"/>
        </top>
      </border>
    </odxf>
    <ndxf>
      <border outline="0">
        <top/>
      </border>
    </ndxf>
  </rcc>
  <rcc rId="2650" sId="6" odxf="1" dxf="1">
    <nc r="F16">
      <f>'\\main\Documents\Computer Science\Фісун Микола Тихонович\2-курс_ОБДЗ\[Журнал_Лекції_ОБДЗ_Гр-201-206_2014р.xlsx]КОНТР 201-203'!$F17</f>
    </nc>
    <odxf>
      <border outline="0">
        <top style="thin">
          <color indexed="64"/>
        </top>
      </border>
    </odxf>
    <ndxf>
      <border outline="0">
        <top/>
      </border>
    </ndxf>
  </rcc>
  <rcc rId="2651" sId="6" odxf="1" dxf="1">
    <nc r="F17">
      <f>'\\main\Documents\Computer Science\Фісун Микола Тихонович\2-курс_ОБДЗ\[Журнал_Лекції_ОБДЗ_Гр-201-206_2014р.xlsx]КОНТР 201-203'!$F18</f>
    </nc>
    <odxf>
      <border outline="0">
        <top style="thin">
          <color indexed="64"/>
        </top>
      </border>
    </odxf>
    <ndxf>
      <border outline="0">
        <top/>
      </border>
    </ndxf>
  </rcc>
  <rcc rId="2652" sId="6" odxf="1" dxf="1">
    <nc r="F18">
      <f>'\\main\Documents\Computer Science\Фісун Микола Тихонович\2-курс_ОБДЗ\[Журнал_Лекції_ОБДЗ_Гр-201-206_2014р.xlsx]КОНТР 201-203'!$F19</f>
    </nc>
    <odxf>
      <border outline="0">
        <top style="thin">
          <color indexed="64"/>
        </top>
      </border>
    </odxf>
    <ndxf>
      <border outline="0">
        <top/>
      </border>
    </ndxf>
  </rcc>
  <rcc rId="2653" sId="6" odxf="1" dxf="1">
    <nc r="F19">
      <f>'\\main\Documents\Computer Science\Фісун Микола Тихонович\2-курс_ОБДЗ\[Журнал_Лекції_ОБДЗ_Гр-201-206_2014р.xlsx]КОНТР 201-203'!$F20</f>
    </nc>
    <odxf>
      <border outline="0">
        <top style="thin">
          <color indexed="64"/>
        </top>
      </border>
    </odxf>
    <ndxf>
      <border outline="0">
        <top/>
      </border>
    </ndxf>
  </rcc>
  <rcc rId="2654" sId="6" odxf="1" dxf="1">
    <nc r="F20">
      <f>'\\main\Documents\Computer Science\Фісун Микола Тихонович\2-курс_ОБДЗ\[Журнал_Лекції_ОБДЗ_Гр-201-206_2014р.xlsx]КОНТР 201-203'!$F21</f>
    </nc>
    <odxf>
      <border outline="0">
        <top style="thin">
          <color indexed="64"/>
        </top>
      </border>
    </odxf>
    <ndxf>
      <border outline="0">
        <top/>
      </border>
    </ndxf>
  </rcc>
  <rcc rId="2655" sId="6" odxf="1" dxf="1">
    <nc r="F21">
      <f>'\\main\Documents\Computer Science\Фісун Микола Тихонович\2-курс_ОБДЗ\[Журнал_Лекції_ОБДЗ_Гр-201-206_2014р.xlsx]КОНТР 201-203'!$F22</f>
    </nc>
    <odxf>
      <border outline="0">
        <top style="thin">
          <color indexed="64"/>
        </top>
      </border>
    </odxf>
    <ndxf>
      <border outline="0">
        <top/>
      </border>
    </ndxf>
  </rcc>
  <rcc rId="2656" sId="6" odxf="1" dxf="1">
    <nc r="F22">
      <f>'\\main\Documents\Computer Science\Фісун Микола Тихонович\2-курс_ОБДЗ\[Журнал_Лекції_ОБДЗ_Гр-201-206_2014р.xlsx]КОНТР 201-203'!$F23</f>
    </nc>
    <odxf>
      <border outline="0">
        <top style="thin">
          <color indexed="64"/>
        </top>
      </border>
    </odxf>
    <ndxf>
      <border outline="0">
        <top/>
      </border>
    </ndxf>
  </rcc>
  <rcc rId="2657" sId="6" odxf="1" dxf="1">
    <nc r="F23">
      <f>'\\main\Documents\Computer Science\Фісун Микола Тихонович\2-курс_ОБДЗ\[Журнал_Лекції_ОБДЗ_Гр-201-206_2014р.xlsx]КОНТР 201-203'!$F24</f>
    </nc>
    <odxf>
      <border outline="0">
        <top style="thin">
          <color indexed="64"/>
        </top>
      </border>
    </odxf>
    <ndxf>
      <border outline="0">
        <top/>
      </border>
    </ndxf>
  </rcc>
  <rcc rId="2658" sId="6" odxf="1" dxf="1">
    <nc r="F24">
      <f>'\\main\Documents\Computer Science\Фісун Микола Тихонович\2-курс_ОБДЗ\[Журнал_Лекції_ОБДЗ_Гр-201-206_2014р.xlsx]КОНТР 201-203'!$F25</f>
    </nc>
    <odxf>
      <border outline="0">
        <top style="thin">
          <color indexed="64"/>
        </top>
      </border>
    </odxf>
    <ndxf>
      <border outline="0">
        <top/>
      </border>
    </ndxf>
  </rcc>
  <rcc rId="2659" sId="6" odxf="1" dxf="1">
    <nc r="F25">
      <f>'\\main\Documents\Computer Science\Фісун Микола Тихонович\2-курс_ОБДЗ\[Журнал_Лекції_ОБДЗ_Гр-201-206_2014р.xlsx]КОНТР 201-203'!$F26</f>
    </nc>
    <odxf>
      <border outline="0">
        <top style="thin">
          <color indexed="64"/>
        </top>
      </border>
    </odxf>
    <ndxf>
      <border outline="0">
        <top/>
      </border>
    </ndxf>
  </rcc>
  <rcc rId="2660" sId="6">
    <oc r="K3">
      <f>SUM(F3:J3)</f>
    </oc>
    <nc r="K3"/>
  </rcc>
  <rcc rId="2661" sId="6">
    <oc r="K4">
      <f>SUM(F4:J4)</f>
    </oc>
    <nc r="K4"/>
  </rcc>
  <rcc rId="2662" sId="6">
    <oc r="K5">
      <f>SUM(F5:J5)</f>
    </oc>
    <nc r="K5"/>
  </rcc>
  <rcc rId="2663" sId="6">
    <oc r="K6">
      <f>SUM(F6:J6)</f>
    </oc>
    <nc r="K6"/>
  </rcc>
  <rcc rId="2664" sId="6">
    <oc r="K7">
      <f>SUM(F7:J7)</f>
    </oc>
    <nc r="K7"/>
  </rcc>
  <rcc rId="2665" sId="6">
    <oc r="K8">
      <f>SUM(F8:J8)</f>
    </oc>
    <nc r="K8"/>
  </rcc>
  <rcc rId="2666" sId="6">
    <oc r="K9">
      <f>SUM(F9:J9)</f>
    </oc>
    <nc r="K9"/>
  </rcc>
  <rcc rId="2667" sId="6">
    <oc r="K10">
      <f>SUM(F10:J10)</f>
    </oc>
    <nc r="K10"/>
  </rcc>
  <rcc rId="2668" sId="6">
    <oc r="K11">
      <f>SUM(F11:J11)</f>
    </oc>
    <nc r="K11"/>
  </rcc>
  <rcc rId="2669" sId="6">
    <oc r="K12">
      <f>SUM(F12:J12)</f>
    </oc>
    <nc r="K12"/>
  </rcc>
  <rcc rId="2670" sId="6">
    <oc r="K13">
      <f>SUM(F13:J13)</f>
    </oc>
    <nc r="K13"/>
  </rcc>
  <rcc rId="2671" sId="6">
    <oc r="K14">
      <f>SUM(F14:J14)</f>
    </oc>
    <nc r="K14"/>
  </rcc>
  <rcc rId="2672" sId="6">
    <oc r="K15">
      <f>SUM(F15:J15)</f>
    </oc>
    <nc r="K15"/>
  </rcc>
  <rcc rId="2673" sId="6">
    <oc r="K16">
      <f>SUM(F16:J16)</f>
    </oc>
    <nc r="K16"/>
  </rcc>
  <rcc rId="2674" sId="6">
    <oc r="K17">
      <f>SUM(F17:J17)</f>
    </oc>
    <nc r="K17"/>
  </rcc>
  <rcc rId="2675" sId="6">
    <oc r="K18">
      <f>SUM(F18:J18)</f>
    </oc>
    <nc r="K18"/>
  </rcc>
  <rcc rId="2676" sId="6">
    <oc r="K19">
      <f>SUM(F19:J19)</f>
    </oc>
    <nc r="K19"/>
  </rcc>
  <rcc rId="2677" sId="6">
    <oc r="K20">
      <f>SUM(F20:J20)</f>
    </oc>
    <nc r="K20"/>
  </rcc>
  <rcc rId="2678" sId="6">
    <oc r="K21">
      <f>SUM(F21:J21)</f>
    </oc>
    <nc r="K21"/>
  </rcc>
  <rcc rId="2679" sId="6">
    <oc r="K22">
      <f>SUM(F22:J22)</f>
    </oc>
    <nc r="K22"/>
  </rcc>
  <rcc rId="2680" sId="6">
    <oc r="K23">
      <f>SUM(F23:J23)</f>
    </oc>
    <nc r="K23"/>
  </rcc>
  <rcc rId="2681" sId="6">
    <oc r="K24">
      <f>SUM(F24:J24)</f>
    </oc>
    <nc r="K24"/>
  </rcc>
  <rcc rId="2682" sId="6">
    <oc r="K25">
      <f>SUM(F25:J25)</f>
    </oc>
    <nc r="K25"/>
  </rcc>
  <rcc rId="2683" sId="6">
    <oc r="K26">
      <f>SUM(F26:I26)</f>
    </oc>
    <nc r="K26"/>
  </rcc>
  <rcc rId="2684" sId="6">
    <nc r="F28">
      <f>'\\main\Documents\Computer Science\Фісун Микола Тихонович\2-курс_ОБДЗ\[Журнал_Лекції_ОБДЗ_Гр-201-206_2014р.xlsx]КОНТР 201-203'!$F29</f>
    </nc>
  </rcc>
  <rcc rId="2685" sId="6" odxf="1" dxf="1">
    <nc r="F29">
      <f>'\\main\Documents\Computer Science\Фісун Микола Тихонович\2-курс_ОБДЗ\[Журнал_Лекції_ОБДЗ_Гр-201-206_2014р.xlsx]КОНТР 201-203'!$F30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86" sId="6" odxf="1" dxf="1">
    <nc r="F30">
      <f>'\\main\Documents\Computer Science\Фісун Микола Тихонович\2-курс_ОБДЗ\[Журнал_Лекції_ОБДЗ_Гр-201-206_2014р.xlsx]КОНТР 201-203'!$F31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87" sId="6" odxf="1" dxf="1">
    <nc r="F31">
      <f>'\\main\Documents\Computer Science\Фісун Микола Тихонович\2-курс_ОБДЗ\[Журнал_Лекції_ОБДЗ_Гр-201-206_2014р.xlsx]КОНТР 201-203'!$F32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88" sId="6" odxf="1" dxf="1">
    <nc r="F32">
      <f>'\\main\Documents\Computer Science\Фісун Микола Тихонович\2-курс_ОБДЗ\[Журнал_Лекції_ОБДЗ_Гр-201-206_2014р.xlsx]КОНТР 201-203'!$F33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89" sId="6" odxf="1" dxf="1">
    <nc r="F33">
      <f>'\\main\Documents\Computer Science\Фісун Микола Тихонович\2-курс_ОБДЗ\[Журнал_Лекції_ОБДЗ_Гр-201-206_2014р.xlsx]КОНТР 201-203'!$F34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0" sId="6" odxf="1" dxf="1">
    <nc r="F34">
      <f>'\\main\Documents\Computer Science\Фісун Микола Тихонович\2-курс_ОБДЗ\[Журнал_Лекції_ОБДЗ_Гр-201-206_2014р.xlsx]КОНТР 201-203'!$F35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1" sId="6" odxf="1" dxf="1">
    <nc r="F35">
      <f>'\\main\Documents\Computer Science\Фісун Микола Тихонович\2-курс_ОБДЗ\[Журнал_Лекції_ОБДЗ_Гр-201-206_2014р.xlsx]КОНТР 201-203'!$F36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2" sId="6" odxf="1" dxf="1">
    <nc r="F36">
      <f>'\\main\Documents\Computer Science\Фісун Микола Тихонович\2-курс_ОБДЗ\[Журнал_Лекції_ОБДЗ_Гр-201-206_2014р.xlsx]КОНТР 201-203'!$F37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3" sId="6" odxf="1" dxf="1">
    <nc r="F37">
      <f>'\\main\Documents\Computer Science\Фісун Микола Тихонович\2-курс_ОБДЗ\[Журнал_Лекції_ОБДЗ_Гр-201-206_2014р.xlsx]КОНТР 201-203'!$F38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4" sId="6" odxf="1" dxf="1">
    <nc r="F38">
      <f>'\\main\Documents\Computer Science\Фісун Микола Тихонович\2-курс_ОБДЗ\[Журнал_Лекції_ОБДЗ_Гр-201-206_2014р.xlsx]КОНТР 201-203'!$F39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5" sId="6" odxf="1" dxf="1">
    <nc r="F39">
      <f>'\\main\Documents\Computer Science\Фісун Микола Тихонович\2-курс_ОБДЗ\[Журнал_Лекції_ОБДЗ_Гр-201-206_2014р.xlsx]КОНТР 201-203'!$F40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6" sId="6" odxf="1" dxf="1">
    <nc r="F40">
      <f>'\\main\Documents\Computer Science\Фісун Микола Тихонович\2-курс_ОБДЗ\[Журнал_Лекції_ОБДЗ_Гр-201-206_2014р.xlsx]КОНТР 201-203'!$F41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7" sId="6" odxf="1" dxf="1">
    <nc r="F41">
      <f>'\\main\Documents\Computer Science\Фісун Микола Тихонович\2-курс_ОБДЗ\[Журнал_Лекції_ОБДЗ_Гр-201-206_2014р.xlsx]КОНТР 201-203'!$F42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8" sId="6" odxf="1" dxf="1">
    <nc r="F42">
      <f>'\\main\Documents\Computer Science\Фісун Микола Тихонович\2-курс_ОБДЗ\[Журнал_Лекції_ОБДЗ_Гр-201-206_2014р.xlsx]КОНТР 201-203'!$F43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699" sId="6" odxf="1" dxf="1">
    <nc r="F43">
      <f>'\\main\Documents\Computer Science\Фісун Микола Тихонович\2-курс_ОБДЗ\[Журнал_Лекції_ОБДЗ_Гр-201-206_2014р.xlsx]КОНТР 201-203'!$F44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0" sId="6" odxf="1" dxf="1">
    <nc r="F44">
      <f>'\\main\Documents\Computer Science\Фісун Микола Тихонович\2-курс_ОБДЗ\[Журнал_Лекції_ОБДЗ_Гр-201-206_2014р.xlsx]КОНТР 201-203'!$F45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1" sId="6" odxf="1" dxf="1">
    <nc r="F45">
      <f>'\\main\Documents\Computer Science\Фісун Микола Тихонович\2-курс_ОБДЗ\[Журнал_Лекції_ОБДЗ_Гр-201-206_2014р.xlsx]КОНТР 201-203'!$F46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2" sId="6" odxf="1" dxf="1">
    <nc r="F46">
      <f>'\\main\Documents\Computer Science\Фісун Микола Тихонович\2-курс_ОБДЗ\[Журнал_Лекції_ОБДЗ_Гр-201-206_2014р.xlsx]КОНТР 201-203'!$F47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3" sId="6" odxf="1" dxf="1">
    <nc r="F47">
      <f>'\\main\Documents\Computer Science\Фісун Микола Тихонович\2-курс_ОБДЗ\[Журнал_Лекції_ОБДЗ_Гр-201-206_2014р.xlsx]КОНТР 201-203'!$F48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4" sId="6" odxf="1" dxf="1">
    <nc r="F48">
      <f>'\\main\Documents\Computer Science\Фісун Микола Тихонович\2-курс_ОБДЗ\[Журнал_Лекції_ОБДЗ_Гр-201-206_2014р.xlsx]КОНТР 201-203'!$F49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5" sId="6" odxf="1" dxf="1">
    <nc r="F49">
      <f>'\\main\Documents\Computer Science\Фісун Микола Тихонович\2-курс_ОБДЗ\[Журнал_Лекції_ОБДЗ_Гр-201-206_2014р.xlsx]КОНТР 201-203'!$F50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706" sId="6" odxf="1" dxf="1">
    <nc r="F50">
      <f>'\\main\Documents\Computer Science\Фісун Микола Тихонович\2-курс_ОБДЗ\[Журнал_Лекції_ОБДЗ_Гр-201-206_2014р.xlsx]КОНТР 201-203'!$F51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 style="medium">
          <color indexed="64"/>
        </top>
      </border>
    </ndxf>
  </rcc>
  <rcc rId="2707" sId="6" odxf="1" dxf="1">
    <nc r="F51">
      <f>'\\main\Documents\Computer Science\Фісун Микола Тихонович\2-курс_ОБДЗ\[Журнал_Лекції_ОБДЗ_Гр-201-206_2014р.xlsx]КОНТР 201-203'!$F52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 style="medium">
          <color indexed="64"/>
        </top>
      </border>
    </ndxf>
  </rcc>
  <rcc rId="2708" sId="6" odxf="1" dxf="1">
    <nc r="F52">
      <f>'\\main\Documents\Computer Science\Фісун Микола Тихонович\2-курс_ОБДЗ\[Журнал_Лекції_ОБДЗ_Гр-201-206_2014р.xlsx]КОНТР 201-203'!$F53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 style="medium">
          <color indexed="64"/>
        </top>
      </border>
    </ndxf>
  </rcc>
  <rcc rId="2709" sId="6" odxf="1" dxf="1">
    <nc r="F53">
      <f>'\\main\Documents\Computer Science\Фісун Микола Тихонович\2-курс_ОБДЗ\[Журнал_Лекції_ОБДЗ_Гр-201-206_2014р.xlsx]КОНТР 201-203'!$F54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 style="medium">
          <color indexed="64"/>
        </top>
      </border>
    </ndxf>
  </rcc>
  <rcc rId="2710" sId="6" odxf="1" dxf="1">
    <nc r="F54">
      <f>'\\main\Documents\Computer Science\Фісун Микола Тихонович\2-курс_ОБДЗ\[Журнал_Лекції_ОБДЗ_Гр-201-206_2014р.xlsx]КОНТР 201-203'!$F55</f>
    </nc>
    <odxf>
      <numFmt numFmtId="0" formatCode="General"/>
      <border outline="0">
        <top style="thin">
          <color indexed="64"/>
        </top>
      </border>
    </odxf>
    <ndxf>
      <numFmt numFmtId="1" formatCode="0"/>
      <border outline="0">
        <top style="medium">
          <color indexed="64"/>
        </top>
      </border>
    </ndxf>
  </rcc>
  <rfmt sheetId="6" sqref="F28:F54" start="0" length="0">
    <dxf>
      <border>
        <left style="thin">
          <color indexed="64"/>
        </left>
      </border>
    </dxf>
  </rfmt>
  <rfmt sheetId="6" sqref="F28:K28" start="0" length="0">
    <dxf>
      <border>
        <top style="thin">
          <color indexed="64"/>
        </top>
      </border>
    </dxf>
  </rfmt>
  <rfmt sheetId="6" sqref="F54:K54" start="0" length="0">
    <dxf>
      <border>
        <bottom style="thin">
          <color indexed="64"/>
        </bottom>
      </border>
    </dxf>
  </rfmt>
  <rfmt sheetId="6" sqref="F28:F54" start="0" length="0">
    <dxf>
      <border>
        <left style="medium">
          <color indexed="64"/>
        </left>
      </border>
    </dxf>
  </rfmt>
  <rfmt sheetId="6" sqref="F28:K28" start="0" length="0">
    <dxf>
      <border>
        <top style="medium">
          <color indexed="64"/>
        </top>
      </border>
    </dxf>
  </rfmt>
  <rfmt sheetId="6" sqref="K28:K54" start="0" length="0">
    <dxf>
      <border>
        <right style="medium">
          <color indexed="64"/>
        </right>
      </border>
    </dxf>
  </rfmt>
  <rfmt sheetId="6" sqref="F54:K54" start="0" length="0">
    <dxf>
      <border>
        <bottom style="medium">
          <color indexed="64"/>
        </bottom>
      </border>
    </dxf>
  </rfmt>
  <rcc rId="2711" sId="6">
    <oc r="K28">
      <f>SUM(F28:J28)</f>
    </oc>
    <nc r="K28"/>
  </rcc>
  <rcc rId="2712" sId="6">
    <oc r="K29">
      <f>SUM(F29:J29)</f>
    </oc>
    <nc r="K29"/>
  </rcc>
  <rcc rId="2713" sId="6">
    <oc r="K30">
      <f>SUM(F30:J30)</f>
    </oc>
    <nc r="K30"/>
  </rcc>
  <rcc rId="2714" sId="6">
    <oc r="K31">
      <f>SUM(F31:J31)</f>
    </oc>
    <nc r="K31"/>
  </rcc>
  <rcc rId="2715" sId="6">
    <oc r="K32">
      <f>SUM(F32:J32)</f>
    </oc>
    <nc r="K32"/>
  </rcc>
  <rcc rId="2716" sId="6">
    <oc r="K33">
      <f>SUM(F33:J33)</f>
    </oc>
    <nc r="K33"/>
  </rcc>
  <rcc rId="2717" sId="6">
    <oc r="K34">
      <f>SUM(F34:J34)</f>
    </oc>
    <nc r="K34"/>
  </rcc>
  <rcc rId="2718" sId="6">
    <oc r="K35">
      <f>SUM(F35:J35)</f>
    </oc>
    <nc r="K35"/>
  </rcc>
  <rcc rId="2719" sId="6">
    <oc r="K36">
      <f>SUM(F36:J36)</f>
    </oc>
    <nc r="K36"/>
  </rcc>
  <rcc rId="2720" sId="6">
    <oc r="K37">
      <f>SUM(F37:J37)</f>
    </oc>
    <nc r="K37"/>
  </rcc>
  <rcc rId="2721" sId="6">
    <oc r="K38">
      <f>SUM(F38:J38)</f>
    </oc>
    <nc r="K38"/>
  </rcc>
  <rcc rId="2722" sId="6">
    <oc r="K39">
      <f>SUM(F39:J39)</f>
    </oc>
    <nc r="K39"/>
  </rcc>
  <rcc rId="2723" sId="6">
    <oc r="K40">
      <f>SUM(F40:J40)</f>
    </oc>
    <nc r="K40"/>
  </rcc>
  <rcc rId="2724" sId="6">
    <oc r="K41">
      <f>SUM(F41:J41)</f>
    </oc>
    <nc r="K41"/>
  </rcc>
  <rcc rId="2725" sId="6">
    <oc r="K42">
      <f>SUM(F42:J42)</f>
    </oc>
    <nc r="K42"/>
  </rcc>
  <rcc rId="2726" sId="6">
    <oc r="K43">
      <f>SUM(F43:J43)</f>
    </oc>
    <nc r="K43"/>
  </rcc>
  <rcc rId="2727" sId="6">
    <oc r="K44">
      <f>SUM(F44:J44)</f>
    </oc>
    <nc r="K44"/>
  </rcc>
  <rcc rId="2728" sId="6">
    <oc r="K45">
      <f>SUM(F45:J45)</f>
    </oc>
    <nc r="K45"/>
  </rcc>
  <rcc rId="2729" sId="6">
    <oc r="K46">
      <f>SUM(F46:J46)</f>
    </oc>
    <nc r="K46"/>
  </rcc>
  <rcc rId="2730" sId="6">
    <oc r="K47">
      <f>SUM(F47:J47)</f>
    </oc>
    <nc r="K47"/>
  </rcc>
  <rcc rId="2731" sId="6">
    <oc r="K48">
      <f>SUM(F48:J48)</f>
    </oc>
    <nc r="K48"/>
  </rcc>
  <rcc rId="2732" sId="6">
    <oc r="K49">
      <f>SUM(F49:J49)</f>
    </oc>
    <nc r="K49"/>
  </rcc>
  <rcc rId="2733" sId="6">
    <oc r="K50">
      <f>SUM(F50:I50)</f>
    </oc>
    <nc r="K50"/>
  </rcc>
  <rcc rId="2734" sId="6">
    <oc r="K51">
      <f>SUM(F51:I51)</f>
    </oc>
    <nc r="K51"/>
  </rcc>
  <rcc rId="2735" sId="6">
    <oc r="K52">
      <f>SUM(F52:I52)</f>
    </oc>
    <nc r="K52"/>
  </rcc>
  <rcc rId="2736" sId="6">
    <oc r="K53">
      <f>SUM(F53:I53)</f>
    </oc>
    <nc r="K53"/>
  </rcc>
  <rcc rId="2737" sId="6">
    <oc r="K54">
      <f>SUM(F54:I54)</f>
    </oc>
    <nc r="K54"/>
  </rcc>
  <rcc rId="2738" sId="6">
    <nc r="F56">
      <f>'\\main\Documents\Computer Science\Фісун Микола Тихонович\2-курс_ОБДЗ\[Журнал_Лекції_ОБДЗ_Гр-201-206_2014р.xlsx]КОНТР 201-203'!$F58</f>
    </nc>
  </rcc>
  <rcc rId="2739" sId="6">
    <nc r="F57">
      <f>'\\main\Documents\Computer Science\Фісун Микола Тихонович\2-курс_ОБДЗ\[Журнал_Лекції_ОБДЗ_Гр-201-206_2014р.xlsx]КОНТР 201-203'!$F59</f>
    </nc>
  </rcc>
  <rcc rId="2740" sId="6">
    <nc r="F58">
      <f>'\\main\Documents\Computer Science\Фісун Микола Тихонович\2-курс_ОБДЗ\[Журнал_Лекції_ОБДЗ_Гр-201-206_2014р.xlsx]КОНТР 201-203'!$F60</f>
    </nc>
  </rcc>
  <rcc rId="2741" sId="6">
    <nc r="F59">
      <f>'\\main\Documents\Computer Science\Фісун Микола Тихонович\2-курс_ОБДЗ\[Журнал_Лекції_ОБДЗ_Гр-201-206_2014р.xlsx]КОНТР 201-203'!$F61</f>
    </nc>
  </rcc>
  <rcc rId="2742" sId="6">
    <nc r="F60">
      <f>'\\main\Documents\Computer Science\Фісун Микола Тихонович\2-курс_ОБДЗ\[Журнал_Лекції_ОБДЗ_Гр-201-206_2014р.xlsx]КОНТР 201-203'!$F62</f>
    </nc>
  </rcc>
  <rcc rId="2743" sId="6">
    <nc r="F61">
      <f>'\\main\Documents\Computer Science\Фісун Микола Тихонович\2-курс_ОБДЗ\[Журнал_Лекції_ОБДЗ_Гр-201-206_2014р.xlsx]КОНТР 201-203'!$F63</f>
    </nc>
  </rcc>
  <rcc rId="2744" sId="6">
    <nc r="F62">
      <f>'\\main\Documents\Computer Science\Фісун Микола Тихонович\2-курс_ОБДЗ\[Журнал_Лекції_ОБДЗ_Гр-201-206_2014р.xlsx]КОНТР 201-203'!$F64</f>
    </nc>
  </rcc>
  <rcc rId="2745" sId="6">
    <nc r="F63">
      <f>'\\main\Documents\Computer Science\Фісун Микола Тихонович\2-курс_ОБДЗ\[Журнал_Лекції_ОБДЗ_Гр-201-206_2014р.xlsx]КОНТР 201-203'!$F65</f>
    </nc>
  </rcc>
  <rcc rId="2746" sId="6">
    <nc r="F64">
      <f>'\\main\Documents\Computer Science\Фісун Микола Тихонович\2-курс_ОБДЗ\[Журнал_Лекції_ОБДЗ_Гр-201-206_2014р.xlsx]КОНТР 201-203'!$F66</f>
    </nc>
  </rcc>
  <rcc rId="2747" sId="6">
    <nc r="F65">
      <f>'\\main\Documents\Computer Science\Фісун Микола Тихонович\2-курс_ОБДЗ\[Журнал_Лекції_ОБДЗ_Гр-201-206_2014р.xlsx]КОНТР 201-203'!$F67</f>
    </nc>
  </rcc>
  <rcc rId="2748" sId="6">
    <nc r="F66">
      <f>'\\main\Documents\Computer Science\Фісун Микола Тихонович\2-курс_ОБДЗ\[Журнал_Лекції_ОБДЗ_Гр-201-206_2014р.xlsx]КОНТР 201-203'!$F68</f>
    </nc>
  </rcc>
  <rcc rId="2749" sId="6">
    <nc r="F67">
      <f>'\\main\Documents\Computer Science\Фісун Микола Тихонович\2-курс_ОБДЗ\[Журнал_Лекції_ОБДЗ_Гр-201-206_2014р.xlsx]КОНТР 201-203'!$F69</f>
    </nc>
  </rcc>
  <rcc rId="2750" sId="6">
    <nc r="F68">
      <f>'\\main\Documents\Computer Science\Фісун Микола Тихонович\2-курс_ОБДЗ\[Журнал_Лекції_ОБДЗ_Гр-201-206_2014р.xlsx]КОНТР 201-203'!$F70</f>
    </nc>
  </rcc>
  <rcc rId="2751" sId="6">
    <nc r="F69">
      <f>'\\main\Documents\Computer Science\Фісун Микола Тихонович\2-курс_ОБДЗ\[Журнал_Лекції_ОБДЗ_Гр-201-206_2014р.xlsx]КОНТР 201-203'!$F71</f>
    </nc>
  </rcc>
  <rcc rId="2752" sId="6">
    <nc r="F70">
      <f>'\\main\Documents\Computer Science\Фісун Микола Тихонович\2-курс_ОБДЗ\[Журнал_Лекції_ОБДЗ_Гр-201-206_2014р.xlsx]КОНТР 201-203'!$F72</f>
    </nc>
  </rcc>
  <rcc rId="2753" sId="6">
    <nc r="F71">
      <f>'\\main\Documents\Computer Science\Фісун Микола Тихонович\2-курс_ОБДЗ\[Журнал_Лекції_ОБДЗ_Гр-201-206_2014р.xlsx]КОНТР 201-203'!$F73</f>
    </nc>
  </rcc>
  <rcc rId="2754" sId="6">
    <nc r="F72">
      <f>'\\main\Documents\Computer Science\Фісун Микола Тихонович\2-курс_ОБДЗ\[Журнал_Лекції_ОБДЗ_Гр-201-206_2014р.xlsx]КОНТР 201-203'!$F74</f>
    </nc>
  </rcc>
  <rcc rId="2755" sId="6">
    <nc r="F73">
      <f>'\\main\Documents\Computer Science\Фісун Микола Тихонович\2-курс_ОБДЗ\[Журнал_Лекції_ОБДЗ_Гр-201-206_2014р.xlsx]КОНТР 201-203'!$F75</f>
    </nc>
  </rcc>
  <rcc rId="2756" sId="6">
    <nc r="F74">
      <f>'\\main\Documents\Computer Science\Фісун Микола Тихонович\2-курс_ОБДЗ\[Журнал_Лекції_ОБДЗ_Гр-201-206_2014р.xlsx]КОНТР 201-203'!$F76</f>
    </nc>
  </rcc>
  <rcc rId="2757" sId="6">
    <nc r="F75">
      <f>'\\main\Documents\Computer Science\Фісун Микола Тихонович\2-курс_ОБДЗ\[Журнал_Лекції_ОБДЗ_Гр-201-206_2014р.xlsx]КОНТР 201-203'!$F77</f>
    </nc>
  </rcc>
  <rcc rId="2758" sId="6">
    <nc r="F76">
      <f>'\\main\Documents\Computer Science\Фісун Микола Тихонович\2-курс_ОБДЗ\[Журнал_Лекції_ОБДЗ_Гр-201-206_2014р.xlsx]КОНТР 201-203'!$F78</f>
    </nc>
  </rcc>
  <rcc rId="2759" sId="6">
    <nc r="F77">
      <f>'\\main\Documents\Computer Science\Фісун Микола Тихонович\2-курс_ОБДЗ\[Журнал_Лекції_ОБДЗ_Гр-201-206_2014р.xlsx]КОНТР 201-203'!$F79</f>
    </nc>
  </rcc>
  <rcc rId="2760" sId="6" odxf="1" dxf="1">
    <nc r="F78">
      <f>'\\main\Documents\Computer Science\Фісун Микола Тихонович\2-курс_ОБДЗ\[Журнал_Лекції_ОБДЗ_Гр-201-206_2014р.xlsx]КОНТР 201-203'!$F80</f>
    </nc>
    <odxf>
      <numFmt numFmtId="0" formatCode="General"/>
    </odxf>
    <ndxf>
      <numFmt numFmtId="1" formatCode="0"/>
    </ndxf>
  </rcc>
  <rcc rId="2761" sId="6" odxf="1" dxf="1">
    <nc r="F79">
      <f>'\\main\Documents\Computer Science\Фісун Микола Тихонович\2-курс_ОБДЗ\[Журнал_Лекції_ОБДЗ_Гр-201-206_2014р.xlsx]КОНТР 201-203'!$F81</f>
    </nc>
    <odxf>
      <numFmt numFmtId="0" formatCode="General"/>
    </odxf>
    <ndxf>
      <numFmt numFmtId="1" formatCode="0"/>
    </ndxf>
  </rcc>
  <rcc rId="2762" sId="6" odxf="1" dxf="1">
    <nc r="F80">
      <f>'\\main\Documents\Computer Science\Фісун Микола Тихонович\2-курс_ОБДЗ\[Журнал_Лекції_ОБДЗ_Гр-201-206_2014р.xlsx]КОНТР 201-203'!$F82</f>
    </nc>
    <odxf>
      <numFmt numFmtId="0" formatCode="General"/>
    </odxf>
    <ndxf>
      <numFmt numFmtId="1" formatCode="0"/>
    </ndxf>
  </rcc>
  <rcc rId="2763" sId="6" odxf="1" dxf="1">
    <nc r="F81">
      <f>'\\main\Documents\Computer Science\Фісун Микола Тихонович\2-курс_ОБДЗ\[Журнал_Лекції_ОБДЗ_Гр-201-206_2014р.xlsx]КОНТР 201-203'!$F83</f>
    </nc>
    <odxf>
      <numFmt numFmtId="0" formatCode="General"/>
    </odxf>
    <ndxf>
      <numFmt numFmtId="1" formatCode="0"/>
    </ndxf>
  </rcc>
  <rcc rId="2764" sId="6" odxf="1" dxf="1">
    <nc r="F82">
      <f>'\\main\Documents\Computer Science\Фісун Микола Тихонович\2-курс_ОБДЗ\[Журнал_Лекції_ОБДЗ_Гр-201-206_2014р.xlsx]КОНТР 201-203'!$F84</f>
    </nc>
    <odxf>
      <numFmt numFmtId="0" formatCode="General"/>
    </odxf>
    <ndxf>
      <numFmt numFmtId="1" formatCode="0"/>
    </ndxf>
  </rcc>
  <rcc rId="2765" sId="6">
    <oc r="K56">
      <f>SUM(F56:J56)</f>
    </oc>
    <nc r="K56"/>
  </rcc>
  <rcc rId="2766" sId="6">
    <oc r="K57">
      <f>SUM(F57:J57)</f>
    </oc>
    <nc r="K57"/>
  </rcc>
  <rcc rId="2767" sId="6">
    <oc r="K58">
      <f>SUM(F58:J58)</f>
    </oc>
    <nc r="K58"/>
  </rcc>
  <rcc rId="2768" sId="6">
    <oc r="K59">
      <f>SUM(F59:J59)</f>
    </oc>
    <nc r="K59"/>
  </rcc>
  <rcc rId="2769" sId="6">
    <oc r="K60">
      <f>SUM(F60:J60)</f>
    </oc>
    <nc r="K60"/>
  </rcc>
  <rcc rId="2770" sId="6">
    <oc r="K61">
      <f>SUM(F61:J61)</f>
    </oc>
    <nc r="K61"/>
  </rcc>
  <rcc rId="2771" sId="6">
    <oc r="K62">
      <f>SUM(F62:J62)</f>
    </oc>
    <nc r="K62"/>
  </rcc>
  <rcc rId="2772" sId="6">
    <oc r="K63">
      <f>SUM(F63:J63)</f>
    </oc>
    <nc r="K63"/>
  </rcc>
  <rcc rId="2773" sId="6">
    <oc r="K64">
      <f>SUM(F64:J64)</f>
    </oc>
    <nc r="K64"/>
  </rcc>
  <rcc rId="2774" sId="6">
    <oc r="K65">
      <f>SUM(F65:J65)</f>
    </oc>
    <nc r="K65"/>
  </rcc>
  <rcc rId="2775" sId="6">
    <oc r="K66">
      <f>SUM(F66:J66)</f>
    </oc>
    <nc r="K66"/>
  </rcc>
  <rcc rId="2776" sId="6">
    <oc r="K67">
      <f>SUM(F67:J67)</f>
    </oc>
    <nc r="K67"/>
  </rcc>
  <rcc rId="2777" sId="6">
    <oc r="K68">
      <f>SUM(F68:J68)</f>
    </oc>
    <nc r="K68"/>
  </rcc>
  <rcc rId="2778" sId="6">
    <oc r="K69">
      <f>SUM(F69:J69)</f>
    </oc>
    <nc r="K69"/>
  </rcc>
  <rcc rId="2779" sId="6">
    <oc r="K70">
      <f>SUM(F70:J70)</f>
    </oc>
    <nc r="K70"/>
  </rcc>
  <rcc rId="2780" sId="6">
    <oc r="K71">
      <f>SUM(F71:J71)</f>
    </oc>
    <nc r="K71"/>
  </rcc>
  <rcc rId="2781" sId="6">
    <oc r="K72">
      <f>SUM(F72:J72)</f>
    </oc>
    <nc r="K72"/>
  </rcc>
  <rcc rId="2782" sId="6">
    <oc r="K73">
      <f>SUM(F73:J73)</f>
    </oc>
    <nc r="K73"/>
  </rcc>
  <rcc rId="2783" sId="6">
    <oc r="K74">
      <f>SUM(F74:J74)</f>
    </oc>
    <nc r="K74"/>
  </rcc>
  <rcc rId="2784" sId="6">
    <oc r="K75">
      <f>SUM(F75:J75)</f>
    </oc>
    <nc r="K75"/>
  </rcc>
  <rcc rId="2785" sId="6">
    <oc r="K76">
      <f>SUM(F76:J76)</f>
    </oc>
    <nc r="K76"/>
  </rcc>
  <rcc rId="2786" sId="6">
    <oc r="K77">
      <f>SUM(F77:J77)</f>
    </oc>
    <nc r="K77"/>
  </rcc>
  <rcc rId="2787" sId="6">
    <oc r="K78">
      <f>SUM(F78:I78)</f>
    </oc>
    <nc r="K78"/>
  </rcc>
  <rcc rId="2788" sId="6">
    <oc r="K79">
      <f>SUM(F79:I79)</f>
    </oc>
    <nc r="K79"/>
  </rcc>
  <rcc rId="2789" sId="6">
    <oc r="K80">
      <f>SUM(F80:I80)</f>
    </oc>
    <nc r="K80"/>
  </rcc>
  <rcc rId="2790" sId="6">
    <oc r="K81">
      <f>SUM(F81:I81)</f>
    </oc>
    <nc r="K81"/>
  </rcc>
  <rcc rId="2791" sId="6">
    <oc r="K82">
      <f>SUM(F82:I82)</f>
    </oc>
    <nc r="K82"/>
  </rcc>
  <rcc rId="2792" sId="6">
    <oc r="F2" t="inlineStr">
      <is>
        <t>За КР лекц</t>
      </is>
    </oc>
    <nc r="F2" t="inlineStr">
      <is>
        <r>
          <t xml:space="preserve">За КР лекц </t>
        </r>
        <r>
          <rPr>
            <b/>
            <i/>
            <sz val="10"/>
            <color rgb="FFFF0000"/>
            <rFont val="Arial Cyr"/>
          </rPr>
          <t>ФМТ</t>
        </r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3" sId="6">
    <nc r="K4">
      <f>SUM(F4:J4)</f>
    </nc>
  </rcc>
  <rcc rId="2794" sId="6">
    <nc r="K5">
      <f>SUM(F5:J5)</f>
    </nc>
  </rcc>
  <rcc rId="2795" sId="6">
    <nc r="K6">
      <f>SUM(F6:J6)</f>
    </nc>
  </rcc>
  <rcc rId="2796" sId="6">
    <nc r="K7">
      <f>SUM(F7:J7)</f>
    </nc>
  </rcc>
  <rcc rId="2797" sId="6">
    <nc r="K8">
      <f>SUM(F8:J8)</f>
    </nc>
  </rcc>
  <rcc rId="2798" sId="6">
    <nc r="K9">
      <f>SUM(F9:J9)</f>
    </nc>
  </rcc>
  <rcc rId="2799" sId="6">
    <nc r="K10">
      <f>SUM(F10:J10)</f>
    </nc>
  </rcc>
  <rcc rId="2800" sId="6">
    <nc r="K11">
      <f>SUM(F11:J11)</f>
    </nc>
  </rcc>
  <rcc rId="2801" sId="6">
    <nc r="K12">
      <f>SUM(F12:J12)</f>
    </nc>
  </rcc>
  <rcc rId="2802" sId="6">
    <nc r="K13">
      <f>SUM(F13:J13)</f>
    </nc>
  </rcc>
  <rcc rId="2803" sId="6">
    <nc r="K14">
      <f>SUM(F14:J14)</f>
    </nc>
  </rcc>
  <rcc rId="2804" sId="6">
    <nc r="K15">
      <f>SUM(F15:J15)</f>
    </nc>
  </rcc>
  <rcc rId="2805" sId="6">
    <nc r="K16">
      <f>SUM(F16:J16)</f>
    </nc>
  </rcc>
  <rcc rId="2806" sId="6">
    <nc r="K17">
      <f>SUM(F17:J17)</f>
    </nc>
  </rcc>
  <rcc rId="2807" sId="6">
    <nc r="K18">
      <f>SUM(F18:J18)</f>
    </nc>
  </rcc>
  <rcc rId="2808" sId="6">
    <nc r="K19">
      <f>SUM(F19:J19)</f>
    </nc>
  </rcc>
  <rcc rId="2809" sId="6">
    <nc r="K20">
      <f>SUM(F20:J20)</f>
    </nc>
  </rcc>
  <rcc rId="2810" sId="6">
    <nc r="K21">
      <f>SUM(F21:J21)</f>
    </nc>
  </rcc>
  <rcc rId="2811" sId="6">
    <nc r="K22">
      <f>SUM(F22:J22)</f>
    </nc>
  </rcc>
  <rcc rId="2812" sId="6">
    <nc r="K23">
      <f>SUM(F23:J23)</f>
    </nc>
  </rcc>
  <rcc rId="2813" sId="6">
    <nc r="K24">
      <f>SUM(F24:J24)</f>
    </nc>
  </rcc>
  <rcc rId="2814" sId="6">
    <nc r="K25">
      <f>SUM(F25:J25)</f>
    </nc>
  </rcc>
  <rcc rId="2815" sId="6" odxf="1" dxf="1">
    <nc r="K26">
      <f>SUM(F26:J26)</f>
    </nc>
    <odxf>
      <border outline="0">
        <top style="thin">
          <color indexed="64"/>
        </top>
        <bottom style="medium">
          <color indexed="64"/>
        </bottom>
      </border>
    </odxf>
    <ndxf>
      <border outline="0">
        <top/>
        <bottom style="thin">
          <color indexed="64"/>
        </bottom>
      </border>
    </ndxf>
  </rcc>
  <rcc rId="2816" sId="6" odxf="1" dxf="1">
    <nc r="K28">
      <f>SUM(F28:J28)</f>
    </nc>
    <odxf>
      <border outline="0">
        <right style="medium">
          <color indexed="64"/>
        </right>
        <top style="medium">
          <color indexed="64"/>
        </top>
      </border>
    </odxf>
    <ndxf>
      <border outline="0">
        <right style="thin">
          <color indexed="64"/>
        </right>
        <top/>
      </border>
    </ndxf>
  </rcc>
  <rcc rId="2817" sId="6" odxf="1" dxf="1">
    <nc r="K29">
      <f>SUM(F29:J29)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18" sId="6" odxf="1" dxf="1">
    <nc r="K30">
      <f>SUM(F30:J30)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19" sId="6" odxf="1" dxf="1">
    <nc r="K31">
      <f>SUM(F31:J31)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0" sId="6" odxf="1" dxf="1">
    <nc r="K32">
      <f>SUM(F32:J32)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1" sId="6" odxf="1" dxf="1">
    <nc r="K33">
      <f>SUM(F33:J33)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2" sId="6" odxf="1" dxf="1">
    <nc r="K34">
      <f>SUM(F34:J34)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3" sId="6" odxf="1" dxf="1">
    <nc r="K35">
      <f>SUM(F35:J35)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4" sId="6" odxf="1" dxf="1">
    <nc r="K36">
      <f>SUM(F36:J36)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5" sId="6" odxf="1" dxf="1">
    <nc r="K37">
      <f>SUM(F37:J37)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6" sId="6" odxf="1" dxf="1">
    <nc r="K38">
      <f>SUM(F38:J38)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7" sId="6" odxf="1" dxf="1">
    <nc r="K39">
      <f>SUM(F39:J39)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8" sId="6" odxf="1" dxf="1">
    <nc r="K40">
      <f>SUM(F40:J40)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29" sId="6" odxf="1" dxf="1">
    <nc r="K41">
      <f>SUM(F41:J41)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0" sId="6" odxf="1" dxf="1">
    <nc r="K42">
      <f>SUM(F42:J42)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1" sId="6" odxf="1" dxf="1">
    <nc r="K43">
      <f>SUM(F43:J43)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2" sId="6" odxf="1" dxf="1">
    <nc r="K44">
      <f>SUM(F44:J44)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3" sId="6" odxf="1" dxf="1">
    <nc r="K45">
      <f>SUM(F45:J45)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4" sId="6" odxf="1" dxf="1">
    <nc r="K46">
      <f>SUM(F46:J46)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5" sId="6" odxf="1" dxf="1">
    <nc r="K47">
      <f>SUM(F47:J47)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6" sId="6" odxf="1" dxf="1">
    <nc r="K48">
      <f>SUM(F48:J48)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7" sId="6" odxf="1" dxf="1">
    <nc r="K49">
      <f>SUM(F49:J49)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8" sId="6" odxf="1" dxf="1">
    <nc r="K50">
      <f>SUM(F50:J50)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39" sId="6" odxf="1" dxf="1">
    <nc r="K51">
      <f>SUM(F51:J51)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40" sId="6" odxf="1" dxf="1">
    <nc r="K52">
      <f>SUM(F52:J52)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41" sId="6" odxf="1" dxf="1">
    <nc r="K53">
      <f>SUM(F53:J53)</f>
    </nc>
    <odxf>
      <border outline="0">
        <right style="medium">
          <color indexed="64"/>
        </right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842" sId="6" odxf="1" dxf="1">
    <nc r="K54">
      <f>SUM(F54:J54)</f>
    </nc>
    <odxf>
      <border outline="0">
        <right style="medium">
          <color indexed="64"/>
        </right>
        <top style="thin">
          <color indexed="64"/>
        </top>
        <bottom style="medium">
          <color indexed="64"/>
        </bottom>
      </border>
    </odxf>
    <ndxf>
      <border outline="0">
        <right style="thin">
          <color indexed="64"/>
        </right>
        <top/>
        <bottom style="thin">
          <color indexed="64"/>
        </bottom>
      </border>
    </ndxf>
  </rcc>
  <rcc rId="2843" sId="6" odxf="1" dxf="1">
    <nc r="K56">
      <f>SUM(F56:J56)</f>
    </nc>
    <odxf/>
    <ndxf/>
  </rcc>
  <rcc rId="2844" sId="6" odxf="1" dxf="1">
    <nc r="K57">
      <f>SUM(F57:J57)</f>
    </nc>
    <odxf/>
    <ndxf/>
  </rcc>
  <rcc rId="2845" sId="6" odxf="1" dxf="1">
    <nc r="K58">
      <f>SUM(F58:J58)</f>
    </nc>
    <odxf/>
    <ndxf/>
  </rcc>
  <rcc rId="2846" sId="6" odxf="1" dxf="1">
    <nc r="K59">
      <f>SUM(F59:J59)</f>
    </nc>
    <odxf/>
    <ndxf/>
  </rcc>
  <rcc rId="2847" sId="6" odxf="1" dxf="1">
    <nc r="K60">
      <f>SUM(F60:J60)</f>
    </nc>
    <odxf/>
    <ndxf/>
  </rcc>
  <rcc rId="2848" sId="6" odxf="1" dxf="1">
    <nc r="K61">
      <f>SUM(F61:J61)</f>
    </nc>
    <odxf/>
    <ndxf/>
  </rcc>
  <rcc rId="2849" sId="6" odxf="1" dxf="1">
    <nc r="K62">
      <f>SUM(F62:J62)</f>
    </nc>
    <odxf/>
    <ndxf/>
  </rcc>
  <rcc rId="2850" sId="6" odxf="1" dxf="1">
    <nc r="K63">
      <f>SUM(F63:J63)</f>
    </nc>
    <odxf/>
    <ndxf/>
  </rcc>
  <rcc rId="2851" sId="6" odxf="1" dxf="1">
    <nc r="K64">
      <f>SUM(F64:J64)</f>
    </nc>
    <odxf/>
    <ndxf/>
  </rcc>
  <rcc rId="2852" sId="6" odxf="1" dxf="1">
    <nc r="K65">
      <f>SUM(F65:J65)</f>
    </nc>
    <odxf/>
    <ndxf/>
  </rcc>
  <rcc rId="2853" sId="6" odxf="1" dxf="1">
    <nc r="K66">
      <f>SUM(F66:J66)</f>
    </nc>
    <odxf/>
    <ndxf/>
  </rcc>
  <rcc rId="2854" sId="6" odxf="1" dxf="1">
    <nc r="K67">
      <f>SUM(F67:J67)</f>
    </nc>
    <odxf/>
    <ndxf/>
  </rcc>
  <rcc rId="2855" sId="6" odxf="1" dxf="1">
    <nc r="K68">
      <f>SUM(F68:J68)</f>
    </nc>
    <odxf/>
    <ndxf/>
  </rcc>
  <rcc rId="2856" sId="6" odxf="1" dxf="1">
    <nc r="K69">
      <f>SUM(F69:J69)</f>
    </nc>
    <odxf/>
    <ndxf/>
  </rcc>
  <rcc rId="2857" sId="6" odxf="1" dxf="1">
    <nc r="K70">
      <f>SUM(F70:J70)</f>
    </nc>
    <odxf/>
    <ndxf/>
  </rcc>
  <rcc rId="2858" sId="6" odxf="1" dxf="1">
    <nc r="K71">
      <f>SUM(F71:J71)</f>
    </nc>
    <odxf/>
    <ndxf/>
  </rcc>
  <rcc rId="2859" sId="6" odxf="1" dxf="1">
    <nc r="K72">
      <f>SUM(F72:J72)</f>
    </nc>
    <odxf/>
    <ndxf/>
  </rcc>
  <rcc rId="2860" sId="6" odxf="1" dxf="1">
    <nc r="K73">
      <f>SUM(F73:J73)</f>
    </nc>
    <odxf/>
    <ndxf/>
  </rcc>
  <rcc rId="2861" sId="6" odxf="1" dxf="1">
    <nc r="K74">
      <f>SUM(F74:J74)</f>
    </nc>
    <odxf/>
    <ndxf/>
  </rcc>
  <rcc rId="2862" sId="6" odxf="1" dxf="1">
    <nc r="K75">
      <f>SUM(F75:J75)</f>
    </nc>
    <odxf/>
    <ndxf/>
  </rcc>
  <rcc rId="2863" sId="6" odxf="1" dxf="1">
    <nc r="K76">
      <f>SUM(F76:J76)</f>
    </nc>
    <odxf/>
    <ndxf/>
  </rcc>
  <rcc rId="2864" sId="6" odxf="1" dxf="1">
    <nc r="K77">
      <f>SUM(F77:J77)</f>
    </nc>
    <odxf/>
    <ndxf/>
  </rcc>
  <rcc rId="2865" sId="6" odxf="1" dxf="1">
    <nc r="K78">
      <f>SUM(F78:J78)</f>
    </nc>
    <odxf/>
    <ndxf/>
  </rcc>
  <rcc rId="2866" sId="6" odxf="1" dxf="1">
    <nc r="K79">
      <f>SUM(F79:J79)</f>
    </nc>
    <odxf/>
    <ndxf/>
  </rcc>
  <rcc rId="2867" sId="6" odxf="1" dxf="1">
    <nc r="K80">
      <f>SUM(F80:J80)</f>
    </nc>
    <odxf/>
    <ndxf/>
  </rcc>
  <rcc rId="2868" sId="6" odxf="1" dxf="1">
    <nc r="K81">
      <f>SUM(F81:J81)</f>
    </nc>
    <odxf/>
    <ndxf/>
  </rcc>
  <rcc rId="2869" sId="6" odxf="1" dxf="1">
    <nc r="K82">
      <f>SUM(F82:J82)</f>
    </nc>
    <odxf/>
    <ndxf/>
  </rcc>
  <rcc rId="2870" sId="6">
    <oc r="G2" t="inlineStr">
      <is>
        <t>Іспит п_1</t>
      </is>
    </oc>
    <nc r="G2" t="inlineStr">
      <is>
        <t>КР ЛЕК-1</t>
      </is>
    </nc>
  </rcc>
  <rcc rId="2871" sId="6">
    <oc r="H2" t="inlineStr">
      <is>
        <t>Іспит п_2</t>
      </is>
    </oc>
    <nc r="H2" t="inlineStr">
      <is>
        <t>КР ЛЕК-2</t>
      </is>
    </nc>
  </rcc>
  <rcc rId="2872" sId="6">
    <oc r="I2" t="inlineStr">
      <is>
        <t>Іспит п_3</t>
      </is>
    </oc>
    <nc r="I2" t="inlineStr">
      <is>
        <t>КР ЛЕК-3</t>
      </is>
    </nc>
  </rcc>
  <rcc rId="2873" sId="6">
    <oc r="K2" t="inlineStr">
      <is>
        <t>Всього за іспит</t>
      </is>
    </oc>
    <nc r="K2" t="inlineStr">
      <is>
        <t xml:space="preserve">Всього </t>
      </is>
    </nc>
  </rcc>
  <rcc rId="2874" sId="6">
    <oc r="L2" t="inlineStr">
      <is>
        <t>Всього</t>
      </is>
    </oc>
    <nc r="L2" t="inlineStr">
      <is>
        <t>РАЗОМ</t>
      </is>
    </nc>
  </rcc>
  <rcc rId="2875" sId="6" odxf="1" dxf="1">
    <nc r="F27" t="inlineStr">
      <is>
        <r>
          <t xml:space="preserve">За КР лекц </t>
        </r>
        <r>
          <rPr>
            <b/>
            <i/>
            <sz val="10"/>
            <color rgb="FFFF0000"/>
            <rFont val="Arial Cyr"/>
          </rPr>
          <t>ФМТ</t>
        </r>
      </is>
    </nc>
    <odxf>
      <font>
        <i val="0"/>
      </font>
      <border outline="0">
        <bottom/>
      </border>
    </odxf>
    <ndxf>
      <font>
        <i/>
      </font>
      <border outline="0">
        <bottom style="medium">
          <color indexed="64"/>
        </bottom>
      </border>
    </ndxf>
  </rcc>
  <rcc rId="2876" sId="6" odxf="1" dxf="1">
    <nc r="G27" t="inlineStr">
      <is>
        <t>КР ЛЕК-1</t>
      </is>
    </nc>
    <odxf>
      <font>
        <i val="0"/>
      </font>
      <border outline="0">
        <bottom/>
      </border>
    </odxf>
    <ndxf>
      <font>
        <i/>
      </font>
      <border outline="0">
        <bottom style="medium">
          <color indexed="64"/>
        </bottom>
      </border>
    </ndxf>
  </rcc>
  <rcc rId="2877" sId="6" odxf="1" dxf="1">
    <nc r="H27" t="inlineStr">
      <is>
        <t>КР ЛЕК-2</t>
      </is>
    </nc>
    <odxf>
      <font>
        <i val="0"/>
      </font>
      <border outline="0">
        <bottom/>
      </border>
    </odxf>
    <ndxf>
      <font>
        <i/>
      </font>
      <border outline="0">
        <bottom style="medium">
          <color indexed="64"/>
        </bottom>
      </border>
    </ndxf>
  </rcc>
  <rcc rId="2878" sId="6" odxf="1" dxf="1">
    <nc r="I27" t="inlineStr">
      <is>
        <t>КР ЛЕК-3</t>
      </is>
    </nc>
    <odxf>
      <font>
        <i val="0"/>
      </font>
      <border outline="0">
        <bottom/>
      </border>
    </odxf>
    <ndxf>
      <font>
        <i/>
      </font>
      <border outline="0">
        <bottom style="medium">
          <color indexed="64"/>
        </bottom>
      </border>
    </ndxf>
  </rcc>
  <rcc rId="2879" sId="6" odxf="1" dxf="1">
    <nc r="J27" t="inlineStr">
      <is>
        <t>Бонуси за відв+ активн</t>
      </is>
    </nc>
    <odxf>
      <font>
        <i val="0"/>
      </font>
      <border outline="0">
        <bottom/>
      </border>
    </odxf>
    <ndxf>
      <font>
        <i/>
      </font>
      <border outline="0">
        <bottom style="medium">
          <color indexed="64"/>
        </bottom>
      </border>
    </ndxf>
  </rcc>
  <rcc rId="2880" sId="6" odxf="1" dxf="1">
    <oc r="K27" t="inlineStr">
      <is>
        <t>Всього за іспит</t>
      </is>
    </oc>
    <nc r="K27" t="inlineStr">
      <is>
        <t xml:space="preserve">Всього </t>
      </is>
    </nc>
    <odxf>
      <border outline="0">
        <bottom/>
      </border>
    </odxf>
    <ndxf>
      <border outline="0">
        <bottom style="medium">
          <color indexed="64"/>
        </bottom>
      </border>
    </ndxf>
  </rcc>
  <rcc rId="2881" sId="6">
    <oc r="L27" t="inlineStr">
      <is>
        <t>Всього</t>
      </is>
    </oc>
    <nc r="L27" t="inlineStr">
      <is>
        <t>РАЗОМ</t>
      </is>
    </nc>
  </rcc>
  <rfmt sheetId="6" sqref="F27:L27">
    <dxf>
      <alignment horizontal="left" readingOrder="0"/>
    </dxf>
  </rfmt>
  <rfmt sheetId="6" sqref="A2:N2">
    <dxf>
      <alignment horizontal="left" readingOrder="0"/>
    </dxf>
  </rfmt>
  <rfmt sheetId="6" sqref="A2:N2">
    <dxf>
      <alignment vertical="bottom" readingOrder="0"/>
    </dxf>
  </rfmt>
  <rfmt sheetId="6" sqref="A2:N2">
    <dxf>
      <alignment vertical="top" readingOrder="0"/>
    </dxf>
  </rfmt>
  <rcc rId="2882" sId="6" odxf="1" dxf="1">
    <nc r="F55" t="inlineStr">
      <is>
        <r>
          <t xml:space="preserve">За КР лекц </t>
        </r>
        <r>
          <rPr>
            <b/>
            <i/>
            <sz val="10"/>
            <color rgb="FFFF0000"/>
            <rFont val="Arial Cyr"/>
          </rPr>
          <t>ФМТ</t>
        </r>
      </is>
    </nc>
    <odxf>
      <font>
        <i val="0"/>
      </font>
      <alignment horizontal="general" readingOrder="0"/>
      <border outline="0">
        <top/>
      </border>
    </odxf>
    <ndxf>
      <font>
        <i/>
      </font>
      <alignment horizontal="left" readingOrder="0"/>
      <border outline="0">
        <top style="medium">
          <color indexed="64"/>
        </top>
      </border>
    </ndxf>
  </rcc>
  <rcc rId="2883" sId="6" odxf="1" dxf="1">
    <nc r="G55" t="inlineStr">
      <is>
        <t>КР ЛЕК-1</t>
      </is>
    </nc>
    <odxf>
      <font>
        <i val="0"/>
      </font>
      <alignment horizontal="general" readingOrder="0"/>
      <border outline="0">
        <top/>
      </border>
    </odxf>
    <ndxf>
      <font>
        <i/>
      </font>
      <alignment horizontal="left" readingOrder="0"/>
      <border outline="0">
        <top style="medium">
          <color indexed="64"/>
        </top>
      </border>
    </ndxf>
  </rcc>
  <rcc rId="2884" sId="6" odxf="1" dxf="1">
    <nc r="H55" t="inlineStr">
      <is>
        <t>КР ЛЕК-2</t>
      </is>
    </nc>
    <odxf>
      <font>
        <i val="0"/>
      </font>
      <alignment horizontal="general" readingOrder="0"/>
      <border outline="0">
        <top/>
      </border>
    </odxf>
    <ndxf>
      <font>
        <i/>
      </font>
      <alignment horizontal="left" readingOrder="0"/>
      <border outline="0">
        <top style="medium">
          <color indexed="64"/>
        </top>
      </border>
    </ndxf>
  </rcc>
  <rcc rId="2885" sId="6" odxf="1" dxf="1">
    <nc r="I55" t="inlineStr">
      <is>
        <t>КР ЛЕК-3</t>
      </is>
    </nc>
    <odxf>
      <font>
        <i val="0"/>
      </font>
      <alignment horizontal="general" readingOrder="0"/>
      <border outline="0">
        <top/>
      </border>
    </odxf>
    <ndxf>
      <font>
        <i/>
      </font>
      <alignment horizontal="left" readingOrder="0"/>
      <border outline="0">
        <top style="medium">
          <color indexed="64"/>
        </top>
      </border>
    </ndxf>
  </rcc>
  <rcc rId="2886" sId="6" odxf="1" dxf="1">
    <nc r="J55" t="inlineStr">
      <is>
        <t>Бонуси за відв+ активн</t>
      </is>
    </nc>
    <odxf>
      <font>
        <i val="0"/>
      </font>
      <alignment horizontal="general" readingOrder="0"/>
      <border outline="0">
        <top/>
      </border>
    </odxf>
    <ndxf>
      <font>
        <i/>
      </font>
      <alignment horizontal="left" readingOrder="0"/>
      <border outline="0">
        <top style="medium">
          <color indexed="64"/>
        </top>
      </border>
    </ndxf>
  </rcc>
  <rcc rId="2887" sId="6" odxf="1" dxf="1">
    <oc r="K55" t="inlineStr">
      <is>
        <t>Всього за іспит</t>
      </is>
    </oc>
    <nc r="K55" t="inlineStr">
      <is>
        <t xml:space="preserve">Всього </t>
      </is>
    </nc>
    <odxf>
      <alignment horizontal="center" readingOrder="0"/>
      <border outline="0">
        <top/>
      </border>
    </odxf>
    <ndxf>
      <alignment horizontal="left" readingOrder="0"/>
      <border outline="0">
        <top style="medium">
          <color indexed="64"/>
        </top>
      </border>
    </ndxf>
  </rcc>
  <rcc rId="2888" sId="6" odxf="1" dxf="1">
    <oc r="L55" t="inlineStr">
      <is>
        <t>Всього</t>
      </is>
    </oc>
    <nc r="L55" t="inlineStr">
      <is>
        <t>РАЗОМ</t>
      </is>
    </nc>
    <odxf>
      <alignment horizontal="general" readingOrder="0"/>
    </odxf>
    <ndxf>
      <alignment horizontal="left" readingOrder="0"/>
    </ndxf>
  </rcc>
  <rcc rId="2889" sId="6">
    <oc r="E64">
      <f>SUM(D64:D64)</f>
    </oc>
    <nc r="E64">
      <f>SUM(D64:D64)/70*80</f>
    </nc>
  </rcc>
  <rcc rId="2890" sId="6">
    <oc r="E65">
      <f>SUM(D65:D65)</f>
    </oc>
    <nc r="E65">
      <f>SUM(D65:D65)/70*80</f>
    </nc>
  </rcc>
  <rcc rId="2891" sId="6">
    <oc r="E66">
      <f>SUM(D66:D66)</f>
    </oc>
    <nc r="E66">
      <f>SUM(D66:D66)/70*80</f>
    </nc>
  </rcc>
  <rcc rId="2892" sId="6">
    <oc r="E67">
      <f>SUM(D67:D67)</f>
    </oc>
    <nc r="E67">
      <f>SUM(D67:D67)/70*80</f>
    </nc>
  </rcc>
  <rcc rId="2893" sId="6">
    <oc r="E68">
      <f>SUM(D68:D68)</f>
    </oc>
    <nc r="E68">
      <f>SUM(D68:D68)/70*80</f>
    </nc>
  </rcc>
  <rcc rId="2894" sId="6" odxf="1" dxf="1">
    <oc r="E69">
      <f>SUM(D69:D69)</f>
    </oc>
    <nc r="E69">
      <f>SUM(D69:D69)/70*80</f>
    </nc>
    <odxf>
      <border outline="0">
        <right/>
      </border>
    </odxf>
    <ndxf>
      <border outline="0">
        <right style="thin">
          <color indexed="64"/>
        </right>
      </border>
    </ndxf>
  </rcc>
  <rcc rId="2895" sId="6" odxf="1" dxf="1">
    <oc r="E70">
      <f>SUM(D70:D70)</f>
    </oc>
    <nc r="E70">
      <f>SUM(D70:D70)/70*80</f>
    </nc>
    <odxf>
      <border outline="0">
        <right/>
      </border>
    </odxf>
    <ndxf>
      <border outline="0">
        <right style="thin">
          <color indexed="64"/>
        </right>
      </border>
    </ndxf>
  </rcc>
  <rcc rId="2896" sId="6" odxf="1" dxf="1">
    <oc r="E71">
      <f>SUM(D71:D71)</f>
    </oc>
    <nc r="E71">
      <f>SUM(D71:D71)/70*80</f>
    </nc>
    <odxf>
      <border outline="0">
        <right/>
      </border>
    </odxf>
    <ndxf>
      <border outline="0">
        <right style="thin">
          <color indexed="64"/>
        </right>
      </border>
    </ndxf>
  </rcc>
  <rcc rId="2897" sId="6" odxf="1" dxf="1">
    <oc r="E72">
      <f>SUM(D72:D72)</f>
    </oc>
    <nc r="E72">
      <f>SUM(D72:D72)/70*80</f>
    </nc>
    <odxf>
      <border outline="0">
        <right/>
      </border>
    </odxf>
    <ndxf>
      <border outline="0">
        <right style="thin">
          <color indexed="64"/>
        </right>
      </border>
    </ndxf>
  </rcc>
  <rcc rId="2898" sId="6" odxf="1" dxf="1">
    <oc r="E73">
      <f>SUM(D73:D73)</f>
    </oc>
    <nc r="E73">
      <f>SUM(D73:D73)/70*80</f>
    </nc>
    <odxf>
      <border outline="0">
        <right/>
      </border>
    </odxf>
    <ndxf>
      <border outline="0">
        <right style="thin">
          <color indexed="64"/>
        </right>
      </border>
    </ndxf>
  </rcc>
  <rcc rId="2899" sId="6" odxf="1" dxf="1">
    <oc r="E74">
      <f>SUM(D74:D74)</f>
    </oc>
    <nc r="E74">
      <f>SUM(D74:D74)/70*80</f>
    </nc>
    <odxf>
      <border outline="0">
        <right/>
      </border>
    </odxf>
    <ndxf>
      <border outline="0">
        <right style="thin">
          <color indexed="64"/>
        </right>
      </border>
    </ndxf>
  </rcc>
  <rcc rId="2900" sId="6" odxf="1" dxf="1">
    <oc r="E75">
      <f>SUM(D75:D75)</f>
    </oc>
    <nc r="E75">
      <f>SUM(D75:D75)/70*80</f>
    </nc>
    <odxf>
      <border outline="0">
        <right/>
      </border>
    </odxf>
    <ndxf>
      <border outline="0">
        <right style="thin">
          <color indexed="64"/>
        </right>
      </border>
    </ndxf>
  </rcc>
  <rcc rId="2901" sId="6" odxf="1" dxf="1">
    <oc r="E76">
      <f>SUM(D76:D76)</f>
    </oc>
    <nc r="E76">
      <f>SUM(D76:D76)/70*80</f>
    </nc>
    <odxf>
      <border outline="0">
        <right/>
      </border>
    </odxf>
    <ndxf>
      <border outline="0">
        <right style="thin">
          <color indexed="64"/>
        </right>
      </border>
    </ndxf>
  </rcc>
  <rcc rId="2902" sId="6" odxf="1" dxf="1">
    <oc r="E77">
      <f>SUM(D77:D77)</f>
    </oc>
    <nc r="E77">
      <f>SUM(D77:D77)/70*80</f>
    </nc>
    <odxf>
      <border outline="0">
        <right/>
      </border>
    </odxf>
    <ndxf>
      <border outline="0">
        <right style="thin">
          <color indexed="64"/>
        </right>
      </border>
    </ndxf>
  </rcc>
  <rcc rId="2903" sId="6">
    <oc r="E78">
      <f>SUM(D78:D78)</f>
    </oc>
    <nc r="E78">
      <f>SUM(D78:D78)/70*80</f>
    </nc>
  </rcc>
  <rcc rId="2904" sId="6">
    <oc r="E79">
      <f>SUM(D79:D79)</f>
    </oc>
    <nc r="E79">
      <f>SUM(D79:D79)/70*80</f>
    </nc>
  </rcc>
  <rcc rId="2905" sId="6" odxf="1" dxf="1">
    <oc r="E80">
      <f>SUM(D80:D80)</f>
    </oc>
    <nc r="E80">
      <f>SUM(D80:D80)/70*80</f>
    </nc>
    <odxf>
      <border outline="0">
        <top style="thin">
          <color indexed="64"/>
        </top>
      </border>
    </odxf>
    <ndxf>
      <border outline="0">
        <top/>
      </border>
    </ndxf>
  </rcc>
  <rcc rId="2906" sId="6" odxf="1" dxf="1">
    <oc r="E81">
      <f>SUM(D81:D81)</f>
    </oc>
    <nc r="E81">
      <f>SUM(D81:D81)/70*80</f>
    </nc>
    <odxf>
      <border outline="0">
        <top style="thin">
          <color indexed="64"/>
        </top>
      </border>
    </odxf>
    <ndxf>
      <border outline="0">
        <top/>
      </border>
    </ndxf>
  </rcc>
  <rcc rId="2907" sId="6" odxf="1" dxf="1">
    <oc r="E82">
      <f>SUM(D82:D82)</f>
    </oc>
    <nc r="E82">
      <f>SUM(D82:D82)/70*80</f>
    </nc>
    <odxf>
      <border outline="0">
        <top style="thin">
          <color indexed="64"/>
        </top>
      </border>
    </odxf>
    <ndxf>
      <border outline="0">
        <top/>
      </border>
    </ndxf>
  </rcc>
  <rcc rId="2908" sId="6">
    <oc r="E56">
      <f>SUM(D56:D56)</f>
    </oc>
    <nc r="E56">
      <f>SUM(D56:D56)/70*80</f>
    </nc>
  </rcc>
  <rcc rId="2909" sId="6">
    <oc r="E57">
      <f>SUM(D57:D57)</f>
    </oc>
    <nc r="E57">
      <f>SUM(D57:D57)/70*80</f>
    </nc>
  </rcc>
  <rcc rId="2910" sId="6">
    <oc r="E58">
      <f>SUM(D58:D58)</f>
    </oc>
    <nc r="E58">
      <f>SUM(D58:D58)/70*80</f>
    </nc>
  </rcc>
  <rcc rId="2911" sId="6">
    <oc r="E59">
      <f>SUM(D59:D59)</f>
    </oc>
    <nc r="E59">
      <f>SUM(D59:D59)/70*80</f>
    </nc>
  </rcc>
  <rcc rId="2912" sId="6">
    <oc r="E60">
      <f>SUM(D60:D60)</f>
    </oc>
    <nc r="E60">
      <f>SUM(D60:D60)/70*80</f>
    </nc>
  </rcc>
  <rcc rId="2913" sId="6">
    <oc r="E61">
      <f>SUM(D61:D61)</f>
    </oc>
    <nc r="E61">
      <f>SUM(D61:D61)/70*80</f>
    </nc>
  </rcc>
  <rcc rId="2914" sId="6">
    <oc r="E62">
      <f>SUM(D62:D62)</f>
    </oc>
    <nc r="E62">
      <f>SUM(D62:D62)/70*80</f>
    </nc>
  </rcc>
  <rcc rId="2915" sId="6">
    <oc r="E63">
      <f>SUM(D63:D63)</f>
    </oc>
    <nc r="E63">
      <f>SUM(D63:D63)/70*80</f>
    </nc>
  </rcc>
  <rcc rId="2916" sId="6" odxf="1" dxf="1">
    <oc r="E3">
      <f>SUM(D3:D3)</f>
    </oc>
    <nc r="E3">
      <f>SUM(D3:D3)/70*80</f>
    </nc>
    <odxf/>
    <ndxf/>
  </rcc>
  <rcc rId="2917" sId="6">
    <oc r="E4">
      <f>SUM(D4:D4)</f>
    </oc>
    <nc r="E4">
      <f>SUM(D4:D4)/70*80</f>
    </nc>
  </rcc>
  <rcc rId="2918" sId="6" odxf="1" dxf="1">
    <oc r="E5">
      <f>SUM(D5:D5)</f>
    </oc>
    <nc r="E5">
      <f>SUM(D5:D5)/70*80</f>
    </nc>
    <odxf/>
    <ndxf/>
  </rcc>
  <rcc rId="2919" sId="6">
    <oc r="E6">
      <f>SUM(D6:D6)</f>
    </oc>
    <nc r="E6">
      <f>SUM(D6:D6)/70*80</f>
    </nc>
  </rcc>
  <rcc rId="2920" sId="6">
    <oc r="E7">
      <f>SUM(D7:D7)</f>
    </oc>
    <nc r="E7">
      <f>SUM(D7:D7)/70*80</f>
    </nc>
  </rcc>
  <rcc rId="2921" sId="6">
    <oc r="E8">
      <f>SUM(D8:D8)</f>
    </oc>
    <nc r="E8">
      <f>SUM(D8:D8)/70*80</f>
    </nc>
  </rcc>
  <rcc rId="2922" sId="6">
    <oc r="E9">
      <f>SUM(D9:D9)</f>
    </oc>
    <nc r="E9">
      <f>SUM(D9:D9)/70*80</f>
    </nc>
  </rcc>
  <rcc rId="2923" sId="6">
    <oc r="E10">
      <f>SUM(D10:D10)</f>
    </oc>
    <nc r="E10">
      <f>SUM(D10:D10)/70*80</f>
    </nc>
  </rcc>
  <rcc rId="2924" sId="6">
    <oc r="E11">
      <f>SUM(D11:D11)</f>
    </oc>
    <nc r="E11">
      <f>SUM(D11:D11)/70*80</f>
    </nc>
  </rcc>
  <rcc rId="2925" sId="6">
    <oc r="E12">
      <f>SUM(D12:D12)</f>
    </oc>
    <nc r="E12">
      <f>SUM(D12:D12)/70*80</f>
    </nc>
  </rcc>
  <rcc rId="2926" sId="6">
    <oc r="E13">
      <f>SUM(D13:D13)</f>
    </oc>
    <nc r="E13">
      <f>SUM(D13:D13)/70*80</f>
    </nc>
  </rcc>
  <rcc rId="2927" sId="6">
    <oc r="E14">
      <f>SUM(D14:D14)</f>
    </oc>
    <nc r="E14">
      <f>SUM(D14:D14)/70*80</f>
    </nc>
  </rcc>
  <rcc rId="2928" sId="6">
    <oc r="E15">
      <f>SUM(D15:D15)</f>
    </oc>
    <nc r="E15">
      <f>SUM(D15:D15)/70*80</f>
    </nc>
  </rcc>
  <rcc rId="2929" sId="6">
    <oc r="E16">
      <f>SUM(D16:D16)</f>
    </oc>
    <nc r="E16">
      <f>SUM(D16:D16)/70*80</f>
    </nc>
  </rcc>
  <rcc rId="2930" sId="6">
    <oc r="E17">
      <f>SUM(D17:D17)</f>
    </oc>
    <nc r="E17">
      <f>SUM(D17:D17)/70*80</f>
    </nc>
  </rcc>
  <rcc rId="2931" sId="6">
    <oc r="E18">
      <f>SUM(D18:D18)</f>
    </oc>
    <nc r="E18">
      <f>SUM(D18:D18)/70*80</f>
    </nc>
  </rcc>
  <rcc rId="2932" sId="6">
    <oc r="E19">
      <f>SUM(D19:D19)</f>
    </oc>
    <nc r="E19">
      <f>SUM(D19:D19)/70*80</f>
    </nc>
  </rcc>
  <rcc rId="2933" sId="6">
    <oc r="E20">
      <f>SUM(D20:D20)</f>
    </oc>
    <nc r="E20">
      <f>SUM(D20:D20)/70*80</f>
    </nc>
  </rcc>
  <rcc rId="2934" sId="6">
    <oc r="E21">
      <f>SUM(D21:D21)</f>
    </oc>
    <nc r="E21">
      <f>SUM(D21:D21)/70*80</f>
    </nc>
  </rcc>
  <rcc rId="2935" sId="6">
    <oc r="E22">
      <f>SUM(D22:D22)</f>
    </oc>
    <nc r="E22">
      <f>SUM(D22:D22)/70*80</f>
    </nc>
  </rcc>
  <rcc rId="2936" sId="6" odxf="1" dxf="1">
    <oc r="E23">
      <f>SUM(D23:D23)</f>
    </oc>
    <nc r="E23">
      <f>SUM(D23:D23)/70*80</f>
    </nc>
    <odxf/>
    <ndxf/>
  </rcc>
  <rcc rId="2937" sId="6" odxf="1" dxf="1">
    <oc r="E24">
      <f>SUM(D24:D24)</f>
    </oc>
    <nc r="E24">
      <f>SUM(D24:D24)/70*80</f>
    </nc>
    <odxf/>
    <ndxf/>
  </rcc>
  <rcc rId="2938" sId="6">
    <oc r="E25">
      <f>SUM(D25:D25)</f>
    </oc>
    <nc r="E25">
      <f>SUM(D25:D25)/70*80</f>
    </nc>
  </rcc>
  <rcc rId="2939" sId="6">
    <oc r="E26">
      <f>SUM(D26:D26)</f>
    </oc>
    <nc r="E26">
      <f>SUM(D26:D26)/70*80</f>
    </nc>
  </rcc>
  <rcc rId="2940" sId="6" odxf="1" dxf="1">
    <oc r="E28">
      <f>SUM(D28:D28)</f>
    </oc>
    <nc r="E28">
      <f>SUM(D28:D28)/70*80</f>
    </nc>
    <odxf>
      <border outline="0">
        <right/>
      </border>
    </odxf>
    <ndxf>
      <border outline="0">
        <right style="thin">
          <color indexed="64"/>
        </right>
      </border>
    </ndxf>
  </rcc>
  <rcc rId="2941" sId="6" odxf="1" dxf="1">
    <oc r="E29">
      <f>SUM(D29:D29)</f>
    </oc>
    <nc r="E29">
      <f>SUM(D29:D29)/70*80</f>
    </nc>
    <odxf>
      <border outline="0">
        <right/>
      </border>
    </odxf>
    <ndxf>
      <border outline="0">
        <right style="thin">
          <color indexed="64"/>
        </right>
      </border>
    </ndxf>
  </rcc>
  <rcc rId="2942" sId="6" odxf="1" dxf="1">
    <oc r="E30">
      <f>SUM(D30:D30)</f>
    </oc>
    <nc r="E30">
      <f>SUM(D30:D30)/70*80</f>
    </nc>
    <odxf>
      <border outline="0">
        <right/>
      </border>
    </odxf>
    <ndxf>
      <border outline="0">
        <right style="thin">
          <color indexed="64"/>
        </right>
      </border>
    </ndxf>
  </rcc>
  <rcc rId="2943" sId="6" odxf="1" dxf="1">
    <oc r="E31">
      <f>SUM(D31:D31)</f>
    </oc>
    <nc r="E31">
      <f>SUM(D31:D31)/70*80</f>
    </nc>
    <odxf>
      <border outline="0">
        <right/>
      </border>
    </odxf>
    <ndxf>
      <border outline="0">
        <right style="thin">
          <color indexed="64"/>
        </right>
      </border>
    </ndxf>
  </rcc>
  <rcc rId="2944" sId="6" odxf="1" dxf="1">
    <oc r="E32">
      <f>SUM(D32:D32)</f>
    </oc>
    <nc r="E32">
      <f>SUM(D32:D32)/70*80</f>
    </nc>
    <odxf>
      <border outline="0">
        <right/>
      </border>
    </odxf>
    <ndxf>
      <border outline="0">
        <right style="thin">
          <color indexed="64"/>
        </right>
      </border>
    </ndxf>
  </rcc>
  <rcc rId="2945" sId="6" odxf="1" dxf="1">
    <oc r="E33">
      <f>SUM(D33:D33)</f>
    </oc>
    <nc r="E33">
      <f>SUM(D33:D33)/70*80</f>
    </nc>
    <odxf>
      <border outline="0">
        <right/>
      </border>
    </odxf>
    <ndxf>
      <border outline="0">
        <right style="thin">
          <color indexed="64"/>
        </right>
      </border>
    </ndxf>
  </rcc>
  <rcc rId="2946" sId="6" odxf="1" dxf="1">
    <oc r="E34">
      <f>SUM(D34:D34)</f>
    </oc>
    <nc r="E34">
      <f>SUM(D34:D34)/70*80</f>
    </nc>
    <odxf>
      <border outline="0">
        <right/>
      </border>
    </odxf>
    <ndxf>
      <border outline="0">
        <right style="thin">
          <color indexed="64"/>
        </right>
      </border>
    </ndxf>
  </rcc>
  <rcc rId="2947" sId="6" odxf="1" dxf="1">
    <oc r="E35">
      <f>SUM(D35:D35)</f>
    </oc>
    <nc r="E35">
      <f>SUM(D35:D35)/70*80</f>
    </nc>
    <odxf>
      <border outline="0">
        <right/>
      </border>
    </odxf>
    <ndxf>
      <border outline="0">
        <right style="thin">
          <color indexed="64"/>
        </right>
      </border>
    </ndxf>
  </rcc>
  <rcc rId="2948" sId="6" odxf="1" dxf="1">
    <oc r="E36">
      <f>SUM(D36:D36)</f>
    </oc>
    <nc r="E36">
      <f>SUM(D36:D36)/70*80</f>
    </nc>
    <odxf>
      <border outline="0">
        <right/>
      </border>
    </odxf>
    <ndxf>
      <border outline="0">
        <right style="thin">
          <color indexed="64"/>
        </right>
      </border>
    </ndxf>
  </rcc>
  <rcc rId="2949" sId="6" odxf="1" dxf="1">
    <oc r="E37">
      <f>SUM(D37:D37)</f>
    </oc>
    <nc r="E37">
      <f>SUM(D37:D37)/70*80</f>
    </nc>
    <odxf>
      <border outline="0">
        <right/>
      </border>
    </odxf>
    <ndxf>
      <border outline="0">
        <right style="thin">
          <color indexed="64"/>
        </right>
      </border>
    </ndxf>
  </rcc>
  <rcc rId="2950" sId="6" odxf="1" dxf="1">
    <oc r="E38">
      <f>SUM(D38:D38)</f>
    </oc>
    <nc r="E38">
      <f>SUM(D38:D38)/70*80</f>
    </nc>
    <odxf>
      <border outline="0">
        <right/>
      </border>
    </odxf>
    <ndxf>
      <border outline="0">
        <right style="thin">
          <color indexed="64"/>
        </right>
      </border>
    </ndxf>
  </rcc>
  <rcc rId="2951" sId="6" odxf="1" dxf="1">
    <oc r="E39">
      <f>SUM(D39:D39)</f>
    </oc>
    <nc r="E39">
      <f>SUM(D39:D39)/70*80</f>
    </nc>
    <odxf>
      <border outline="0">
        <right/>
      </border>
    </odxf>
    <ndxf>
      <border outline="0">
        <right style="thin">
          <color indexed="64"/>
        </right>
      </border>
    </ndxf>
  </rcc>
  <rcc rId="2952" sId="6" odxf="1" dxf="1">
    <oc r="E40">
      <f>SUM(D40:D40)</f>
    </oc>
    <nc r="E40">
      <f>SUM(D40:D40)/70*80</f>
    </nc>
    <odxf>
      <border outline="0">
        <right/>
      </border>
    </odxf>
    <ndxf>
      <border outline="0">
        <right style="thin">
          <color indexed="64"/>
        </right>
      </border>
    </ndxf>
  </rcc>
  <rcc rId="2953" sId="6" odxf="1" dxf="1">
    <oc r="E41">
      <f>SUM(D41:D41)</f>
    </oc>
    <nc r="E41">
      <f>SUM(D41:D41)/70*80</f>
    </nc>
    <odxf>
      <border outline="0">
        <right/>
      </border>
    </odxf>
    <ndxf>
      <border outline="0">
        <right style="thin">
          <color indexed="64"/>
        </right>
      </border>
    </ndxf>
  </rcc>
  <rcc rId="2954" sId="6" odxf="1" dxf="1">
    <oc r="E42">
      <f>SUM(D42:D42)</f>
    </oc>
    <nc r="E42">
      <f>SUM(D42:D42)/70*80</f>
    </nc>
    <odxf>
      <border outline="0">
        <right/>
      </border>
    </odxf>
    <ndxf>
      <border outline="0">
        <right style="thin">
          <color indexed="64"/>
        </right>
      </border>
    </ndxf>
  </rcc>
  <rcc rId="2955" sId="6" odxf="1" dxf="1">
    <oc r="E43">
      <f>SUM(D43:D43)</f>
    </oc>
    <nc r="E43">
      <f>SUM(D43:D43)/70*80</f>
    </nc>
    <odxf>
      <border outline="0">
        <right/>
      </border>
    </odxf>
    <ndxf>
      <border outline="0">
        <right style="thin">
          <color indexed="64"/>
        </right>
      </border>
    </ndxf>
  </rcc>
  <rcc rId="2956" sId="6" odxf="1" dxf="1">
    <oc r="E44">
      <f>SUM(D44:D44)</f>
    </oc>
    <nc r="E44">
      <f>SUM(D44:D44)/70*80</f>
    </nc>
    <odxf>
      <border outline="0">
        <right/>
      </border>
    </odxf>
    <ndxf>
      <border outline="0">
        <right style="thin">
          <color indexed="64"/>
        </right>
      </border>
    </ndxf>
  </rcc>
  <rcc rId="2957" sId="6" odxf="1" dxf="1">
    <oc r="E45">
      <f>SUM(D45:D45)</f>
    </oc>
    <nc r="E45">
      <f>SUM(D45:D45)/70*80</f>
    </nc>
    <odxf>
      <border outline="0">
        <right/>
      </border>
    </odxf>
    <ndxf>
      <border outline="0">
        <right style="thin">
          <color indexed="64"/>
        </right>
      </border>
    </ndxf>
  </rcc>
  <rcc rId="2958" sId="6" odxf="1" dxf="1">
    <oc r="E46">
      <f>SUM(D46:D46)</f>
    </oc>
    <nc r="E46">
      <f>SUM(D46:D46)/70*80</f>
    </nc>
    <odxf>
      <border outline="0">
        <right/>
      </border>
    </odxf>
    <ndxf>
      <border outline="0">
        <right style="thin">
          <color indexed="64"/>
        </right>
      </border>
    </ndxf>
  </rcc>
  <rcc rId="2959" sId="6" odxf="1" dxf="1">
    <oc r="E47">
      <f>SUM(D47:D47)</f>
    </oc>
    <nc r="E47">
      <f>SUM(D47:D47)/70*80</f>
    </nc>
    <odxf>
      <border outline="0">
        <right/>
      </border>
    </odxf>
    <ndxf>
      <border outline="0">
        <right style="thin">
          <color indexed="64"/>
        </right>
      </border>
    </ndxf>
  </rcc>
  <rcc rId="2960" sId="6" odxf="1" dxf="1">
    <oc r="E48">
      <f>SUM(D48:D48)</f>
    </oc>
    <nc r="E48">
      <f>SUM(D48:D48)/70*80</f>
    </nc>
    <odxf>
      <border outline="0">
        <right/>
      </border>
    </odxf>
    <ndxf>
      <border outline="0">
        <right style="thin">
          <color indexed="64"/>
        </right>
      </border>
    </ndxf>
  </rcc>
  <rcc rId="2961" sId="6" odxf="1" dxf="1">
    <oc r="E49">
      <f>SUM(D49:D49)</f>
    </oc>
    <nc r="E49">
      <f>SUM(D49:D49)/70*80</f>
    </nc>
    <odxf>
      <border outline="0">
        <right/>
      </border>
    </odxf>
    <ndxf>
      <border outline="0">
        <right style="thin">
          <color indexed="64"/>
        </right>
      </border>
    </ndxf>
  </rcc>
  <rcc rId="2962" sId="6" odxf="1" dxf="1">
    <oc r="E50">
      <f>SUM(D50:D50)</f>
    </oc>
    <nc r="E50">
      <f>SUM(D50:D50)/70*80</f>
    </nc>
    <odxf>
      <border outline="0">
        <right/>
      </border>
    </odxf>
    <ndxf>
      <border outline="0">
        <right style="thin">
          <color indexed="64"/>
        </right>
      </border>
    </ndxf>
  </rcc>
  <rcc rId="2963" sId="6" odxf="1" dxf="1">
    <oc r="E51">
      <f>SUM(D51:D51)</f>
    </oc>
    <nc r="E51">
      <f>SUM(D51:D51)/70*80</f>
    </nc>
    <odxf>
      <border outline="0">
        <right/>
      </border>
    </odxf>
    <ndxf>
      <border outline="0">
        <right style="thin">
          <color indexed="64"/>
        </right>
      </border>
    </ndxf>
  </rcc>
  <rcc rId="2964" sId="6" odxf="1" dxf="1">
    <oc r="E52">
      <f>SUM(D52:D52)</f>
    </oc>
    <nc r="E52">
      <f>SUM(D52:D52)/70*80</f>
    </nc>
    <odxf>
      <border outline="0">
        <right/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965" sId="6" odxf="1" dxf="1">
    <oc r="E53">
      <f>SUM(D53:D53)</f>
    </oc>
    <nc r="E53">
      <f>SUM(D53:D53)/70*80</f>
    </nc>
    <odxf>
      <border outline="0">
        <right/>
        <top style="thin">
          <color indexed="64"/>
        </top>
      </border>
    </odxf>
    <ndxf>
      <border outline="0">
        <right style="thin">
          <color indexed="64"/>
        </right>
        <top/>
      </border>
    </ndxf>
  </rcc>
  <rcc rId="2966" sId="6" odxf="1" dxf="1">
    <oc r="E54">
      <f>SUM(D54:D54)</f>
    </oc>
    <nc r="E54">
      <f>SUM(D54:D54)/70*80</f>
    </nc>
    <odxf>
      <border outline="0">
        <right/>
        <top style="thin">
          <color indexed="64"/>
        </top>
      </border>
    </odxf>
    <ndxf>
      <border outline="0">
        <right style="thin">
          <color indexed="64"/>
        </right>
        <top/>
      </border>
    </ndxf>
  </rcc>
  <rfmt sheetId="11" sqref="L8" start="0" length="0">
    <dxf>
      <font>
        <b/>
        <sz val="14"/>
      </font>
    </dxf>
  </rfmt>
  <rfmt sheetId="11" sqref="L9" start="0" length="0">
    <dxf>
      <font>
        <b/>
        <sz val="14"/>
      </font>
    </dxf>
  </rfmt>
  <rfmt sheetId="11" sqref="L10" start="0" length="0">
    <dxf>
      <font>
        <b/>
        <sz val="14"/>
      </font>
    </dxf>
  </rfmt>
  <rfmt sheetId="11" sqref="L11" start="0" length="0">
    <dxf>
      <font>
        <b/>
        <sz val="14"/>
      </font>
    </dxf>
  </rfmt>
  <rfmt sheetId="11" sqref="L12" start="0" length="0">
    <dxf>
      <font>
        <b/>
        <sz val="14"/>
      </font>
    </dxf>
  </rfmt>
  <rfmt sheetId="11" sqref="L13" start="0" length="0">
    <dxf>
      <font>
        <b/>
        <sz val="14"/>
      </font>
    </dxf>
  </rfmt>
  <rfmt sheetId="11" sqref="L14" start="0" length="0">
    <dxf>
      <font>
        <b/>
        <sz val="14"/>
      </font>
    </dxf>
  </rfmt>
  <rfmt sheetId="11" sqref="L15" start="0" length="0">
    <dxf>
      <font>
        <b/>
        <sz val="14"/>
      </font>
    </dxf>
  </rfmt>
  <rfmt sheetId="11" sqref="L16" start="0" length="0">
    <dxf>
      <font>
        <b/>
        <sz val="14"/>
      </font>
    </dxf>
  </rfmt>
  <rfmt sheetId="11" sqref="L17" start="0" length="0">
    <dxf>
      <font>
        <b/>
        <sz val="14"/>
      </font>
    </dxf>
  </rfmt>
  <rfmt sheetId="11" sqref="L18" start="0" length="0">
    <dxf>
      <font>
        <b/>
        <sz val="14"/>
      </font>
    </dxf>
  </rfmt>
  <rfmt sheetId="11" sqref="L19" start="0" length="0">
    <dxf>
      <font>
        <b/>
        <sz val="14"/>
      </font>
    </dxf>
  </rfmt>
  <rfmt sheetId="11" sqref="L20" start="0" length="0">
    <dxf>
      <font>
        <b/>
        <sz val="14"/>
      </font>
    </dxf>
  </rfmt>
  <rcc rId="2967" sId="11" numFmtId="4">
    <nc r="G33">
      <v>2</v>
    </nc>
  </rcc>
  <rcc rId="2968" sId="11" numFmtId="4">
    <oc r="I33">
      <v>0</v>
    </oc>
    <nc r="I33">
      <v>2</v>
    </nc>
  </rcc>
  <rcc rId="2969" sId="11" numFmtId="4">
    <nc r="K33">
      <v>0</v>
    </nc>
  </rcc>
  <rcc rId="2970" sId="11" numFmtId="4">
    <nc r="G34">
      <v>1.8</v>
    </nc>
  </rcc>
  <rcc rId="2971" sId="11" numFmtId="4">
    <nc r="K34">
      <v>0</v>
    </nc>
  </rcc>
  <rcc rId="2972" sId="11" numFmtId="4">
    <nc r="G35">
      <v>1</v>
    </nc>
  </rcc>
  <rcc rId="2973" sId="11" numFmtId="4">
    <oc r="I35">
      <v>1</v>
    </oc>
    <nc r="I35">
      <v>2</v>
    </nc>
  </rcc>
  <rcc rId="2974" sId="11" numFmtId="4">
    <nc r="K35">
      <v>0</v>
    </nc>
  </rcc>
  <rcc rId="2975" sId="11" numFmtId="4">
    <nc r="G36">
      <v>2</v>
    </nc>
  </rcc>
  <rcc rId="2976" sId="11" numFmtId="4">
    <oc r="I36">
      <v>0</v>
    </oc>
    <nc r="I36">
      <v>2</v>
    </nc>
  </rcc>
  <rcc rId="2977" sId="11" numFmtId="4">
    <nc r="K36">
      <v>0</v>
    </nc>
  </rcc>
  <rcc rId="2978" sId="11" numFmtId="4">
    <nc r="G37">
      <v>4</v>
    </nc>
  </rcc>
  <rcc rId="2979" sId="11" numFmtId="4">
    <oc r="I37">
      <v>0</v>
    </oc>
    <nc r="I37">
      <v>2</v>
    </nc>
  </rcc>
  <rcc rId="2980" sId="11" numFmtId="4">
    <nc r="G38">
      <v>2</v>
    </nc>
  </rcc>
  <rcc rId="2981" sId="11" numFmtId="4">
    <oc r="I38">
      <v>0</v>
    </oc>
    <nc r="I38">
      <v>2</v>
    </nc>
  </rcc>
  <rcc rId="2982" sId="11" odxf="1" dxf="1" numFmtId="4">
    <nc r="G39">
      <v>1</v>
    </nc>
    <odxf>
      <alignment vertical="center" wrapText="1" readingOrder="0"/>
    </odxf>
    <ndxf>
      <alignment vertical="top" wrapText="0" readingOrder="0"/>
    </ndxf>
  </rcc>
  <rcc rId="2983" sId="11" numFmtId="4">
    <nc r="K39">
      <v>0</v>
    </nc>
  </rcc>
  <rcmt sheetId="11" cell="O33" guid="{00000000-0000-0000-0000-000000000000}" action="delete" author="мама"/>
  <rcmt sheetId="11" cell="J35" guid="{00000000-0000-0000-0000-000000000000}" action="delete" author="мама"/>
  <rcmt sheetId="11" cell="N35" guid="{00000000-0000-0000-0000-000000000000}" action="delete" author="мама"/>
  <rcmt sheetId="11" cell="O35" guid="{00000000-0000-0000-0000-000000000000}" action="delete" author="мама"/>
  <rcmt sheetId="11" cell="L36" guid="{00000000-0000-0000-0000-000000000000}" action="delete" author="мама"/>
  <rcmt sheetId="11" cell="O36" guid="{00000000-0000-0000-0000-000000000000}" action="delete" author="мама"/>
  <rcmt sheetId="11" cell="J37" guid="{00000000-0000-0000-0000-000000000000}" action="delete" author="мама"/>
  <rcmt sheetId="11" cell="L37" guid="{00000000-0000-0000-0000-000000000000}" action="delete" author="мама"/>
  <rcmt sheetId="11" cell="J39" guid="{00000000-0000-0000-0000-000000000000}" action="delete" author="мама"/>
  <rfmt sheetId="11" sqref="Q16">
    <dxf>
      <fill>
        <patternFill>
          <bgColor rgb="FFFFFF00"/>
        </patternFill>
      </fill>
    </dxf>
  </rfmt>
  <rfmt sheetId="11" sqref="T8" start="0" length="0">
    <dxf>
      <font>
        <b/>
        <sz val="14"/>
      </font>
    </dxf>
  </rfmt>
  <rfmt sheetId="11" sqref="T9" start="0" length="0">
    <dxf>
      <font>
        <b/>
        <sz val="14"/>
      </font>
    </dxf>
  </rfmt>
  <rfmt sheetId="11" sqref="T10" start="0" length="0">
    <dxf>
      <font>
        <b/>
        <sz val="14"/>
      </font>
    </dxf>
  </rfmt>
  <rfmt sheetId="11" sqref="T11" start="0" length="0">
    <dxf>
      <font>
        <b/>
        <sz val="14"/>
      </font>
    </dxf>
  </rfmt>
  <rfmt sheetId="11" sqref="T12" start="0" length="0">
    <dxf>
      <font>
        <b/>
        <sz val="14"/>
      </font>
    </dxf>
  </rfmt>
  <rfmt sheetId="11" sqref="T13" start="0" length="0">
    <dxf>
      <font>
        <b/>
        <sz val="14"/>
      </font>
    </dxf>
  </rfmt>
  <rfmt sheetId="11" sqref="T14" start="0" length="0">
    <dxf>
      <font>
        <b/>
        <sz val="14"/>
      </font>
    </dxf>
  </rfmt>
  <rfmt sheetId="11" sqref="T15" start="0" length="0">
    <dxf>
      <font>
        <b/>
        <sz val="14"/>
      </font>
    </dxf>
  </rfmt>
  <rfmt sheetId="11" sqref="T16" start="0" length="0">
    <dxf>
      <font>
        <b/>
        <sz val="14"/>
      </font>
    </dxf>
  </rfmt>
  <rfmt sheetId="11" sqref="T17" start="0" length="0">
    <dxf>
      <font>
        <b/>
        <sz val="14"/>
      </font>
    </dxf>
  </rfmt>
  <rfmt sheetId="11" sqref="T18" start="0" length="0">
    <dxf>
      <font>
        <b/>
        <sz val="14"/>
      </font>
    </dxf>
  </rfmt>
  <rfmt sheetId="11" sqref="T19" start="0" length="0">
    <dxf>
      <font>
        <b/>
        <sz val="14"/>
      </font>
    </dxf>
  </rfmt>
  <rfmt sheetId="11" sqref="T20" start="0" length="0">
    <dxf>
      <font>
        <b/>
        <sz val="14"/>
      </font>
    </dxf>
  </rfmt>
  <rcmt sheetId="11" cell="T12" guid="{00000000-0000-0000-0000-000000000000}" action="delete" author="мама"/>
  <rcmt sheetId="11" cell="T13" guid="{00000000-0000-0000-0000-000000000000}" action="delete" author="Ніколенко Світлана Григорівна"/>
  <rcc rId="2984" sId="11" numFmtId="4">
    <nc r="D42">
      <v>9</v>
    </nc>
  </rcc>
  <rcc rId="2985" sId="11" numFmtId="4">
    <nc r="E42">
      <v>9</v>
    </nc>
  </rcc>
  <rcc rId="2986" sId="11" numFmtId="4">
    <nc r="F42">
      <v>10</v>
    </nc>
  </rcc>
  <rcc rId="2987" sId="11" numFmtId="4">
    <nc r="G42">
      <v>10</v>
    </nc>
  </rcc>
  <rcc rId="2988" sId="11" numFmtId="4">
    <nc r="H42">
      <v>10</v>
    </nc>
  </rcc>
  <rcc rId="2989" sId="11" numFmtId="4">
    <nc r="I42">
      <v>10</v>
    </nc>
  </rcc>
  <rcc rId="2990" sId="11" numFmtId="4">
    <nc r="J42">
      <v>10</v>
    </nc>
  </rcc>
  <rcc rId="2991" sId="11" numFmtId="4">
    <nc r="K42">
      <v>10</v>
    </nc>
  </rcc>
  <rcc rId="2992" sId="11" numFmtId="4">
    <nc r="L42">
      <v>10</v>
    </nc>
  </rcc>
  <rcc rId="2993" sId="11" numFmtId="4">
    <nc r="N42">
      <v>10</v>
    </nc>
  </rcc>
  <rcc rId="2994" sId="11" numFmtId="4">
    <nc r="O42">
      <v>10</v>
    </nc>
  </rcc>
  <rcc rId="2995" sId="11" numFmtId="4">
    <nc r="P42">
      <v>10</v>
    </nc>
  </rcc>
  <rcc rId="2996" sId="11" numFmtId="4">
    <nc r="D43">
      <v>0</v>
    </nc>
  </rcc>
  <rcc rId="2997" sId="11" numFmtId="4">
    <nc r="E43">
      <v>1</v>
    </nc>
  </rcc>
  <rcc rId="2998" sId="11" numFmtId="4">
    <nc r="F43">
      <v>1.5</v>
    </nc>
  </rcc>
  <rcc rId="2999" sId="11" numFmtId="4">
    <nc r="G43">
      <v>2</v>
    </nc>
  </rcc>
  <rcc rId="3000" sId="11" numFmtId="4">
    <nc r="I43">
      <v>2</v>
    </nc>
  </rcc>
  <rcc rId="3001" sId="11" numFmtId="4">
    <nc r="J43">
      <v>2</v>
    </nc>
  </rcc>
  <rcc rId="3002" sId="11" numFmtId="4">
    <nc r="K43">
      <v>2</v>
    </nc>
  </rcc>
  <rcc rId="3003" sId="11" numFmtId="4">
    <nc r="N43">
      <v>2</v>
    </nc>
  </rcc>
  <rcc rId="3004" sId="11" numFmtId="4">
    <nc r="O43">
      <v>2</v>
    </nc>
  </rcc>
  <rcc rId="3005" sId="11" numFmtId="4">
    <nc r="P43">
      <v>2</v>
    </nc>
  </rcc>
  <rcc rId="3006" sId="11" odxf="1" dxf="1" numFmtId="4">
    <nc r="D44">
      <v>0</v>
    </nc>
    <odxf>
      <protection locked="1" hidden="0"/>
    </odxf>
    <ndxf>
      <protection locked="0" hidden="1"/>
    </ndxf>
  </rcc>
  <rcc rId="3007" sId="11" numFmtId="4">
    <nc r="E44">
      <v>4</v>
    </nc>
  </rcc>
  <rcc rId="3008" sId="11" numFmtId="4">
    <nc r="F44">
      <v>3</v>
    </nc>
  </rcc>
  <rcc rId="3009" sId="11" numFmtId="4">
    <nc r="G44">
      <v>4</v>
    </nc>
  </rcc>
  <rcc rId="3010" sId="11" numFmtId="4">
    <nc r="I44">
      <v>4</v>
    </nc>
  </rcc>
  <rcc rId="3011" sId="11" odxf="1" dxf="1" numFmtId="4">
    <nc r="J44">
      <v>0</v>
    </nc>
    <odxf>
      <alignment vertical="top" wrapText="0" readingOrder="0"/>
      <protection locked="1" hidden="0"/>
    </odxf>
    <ndxf>
      <alignment vertical="center" wrapText="1" readingOrder="0"/>
      <protection locked="0" hidden="1"/>
    </ndxf>
  </rcc>
  <rcc rId="3012" sId="11" numFmtId="4">
    <nc r="K44">
      <v>4</v>
    </nc>
  </rcc>
  <rcc rId="3013" sId="11" numFmtId="4">
    <nc r="N44">
      <v>3</v>
    </nc>
  </rcc>
  <rcc rId="3014" sId="11" numFmtId="4">
    <nc r="O44">
      <v>4</v>
    </nc>
  </rcc>
  <rcc rId="3015" sId="11" numFmtId="4">
    <nc r="P44">
      <v>4</v>
    </nc>
  </rcc>
  <rcc rId="3016" sId="11" numFmtId="4">
    <nc r="D45">
      <v>2</v>
    </nc>
  </rcc>
  <rcc rId="3017" sId="11" numFmtId="4">
    <nc r="F45">
      <v>2</v>
    </nc>
  </rcc>
  <rcc rId="3018" sId="11" numFmtId="4">
    <nc r="G45">
      <v>4</v>
    </nc>
  </rcc>
  <rcc rId="3019" sId="11" numFmtId="4">
    <nc r="I45">
      <v>0</v>
    </nc>
  </rcc>
  <rcc rId="3020" sId="11" odxf="1" dxf="1" numFmtId="4">
    <nc r="J45">
      <v>0</v>
    </nc>
    <odxf>
      <alignment vertical="top" wrapText="0" readingOrder="0"/>
      <protection locked="1" hidden="0"/>
    </odxf>
    <ndxf>
      <alignment vertical="center" wrapText="1" readingOrder="0"/>
      <protection locked="0" hidden="1"/>
    </ndxf>
  </rcc>
  <rcc rId="3021" sId="11" numFmtId="4">
    <nc r="K45">
      <v>0</v>
    </nc>
  </rcc>
  <rcc rId="3022" sId="11" numFmtId="4">
    <nc r="N45">
      <v>4</v>
    </nc>
  </rcc>
  <rcc rId="3023" sId="11" numFmtId="4">
    <nc r="O45">
      <v>3</v>
    </nc>
  </rcc>
  <rcc rId="3024" sId="11" numFmtId="4">
    <nc r="P45">
      <v>4</v>
    </nc>
  </rcc>
  <rcc rId="3025" sId="11" odxf="1" dxf="1">
    <oc r="AH8">
      <f>2+5+3</f>
    </oc>
    <nc r="AH8">
      <f>2+5+3</f>
    </nc>
    <odxf>
      <font>
        <b val="0"/>
        <sz val="14"/>
      </font>
    </odxf>
    <ndxf>
      <font>
        <b/>
        <sz val="14"/>
      </font>
    </ndxf>
  </rcc>
  <rfmt sheetId="11" sqref="AH9" start="0" length="0">
    <dxf>
      <font>
        <b/>
        <sz val="14"/>
      </font>
    </dxf>
  </rfmt>
  <rcc rId="3026" sId="11" odxf="1" dxf="1">
    <oc r="AH10">
      <f>2+6+0</f>
    </oc>
    <nc r="AH10">
      <f>2+6+0</f>
    </nc>
    <odxf>
      <font>
        <b val="0"/>
        <sz val="14"/>
      </font>
    </odxf>
    <ndxf>
      <font>
        <b/>
        <sz val="14"/>
      </font>
    </ndxf>
  </rcc>
  <rcc rId="3027" sId="11" odxf="1" dxf="1" numFmtId="4">
    <nc r="AH11">
      <v>11</v>
    </nc>
    <odxf>
      <font>
        <b val="0"/>
        <sz val="14"/>
      </font>
    </odxf>
    <ndxf>
      <font>
        <b/>
        <sz val="14"/>
      </font>
    </ndxf>
  </rcc>
  <rcc rId="3028" sId="11" odxf="1" dxf="1">
    <oc r="AH12">
      <f>2+0+0</f>
    </oc>
    <nc r="AH12">
      <f>2+0+0</f>
    </nc>
    <odxf>
      <font>
        <b val="0"/>
        <sz val="14"/>
      </font>
    </odxf>
    <ndxf>
      <font>
        <b/>
        <sz val="14"/>
      </font>
    </ndxf>
  </rcc>
  <rcc rId="3029" sId="11" odxf="1" dxf="1" numFmtId="4">
    <nc r="AH13">
      <v>11</v>
    </nc>
    <odxf>
      <font>
        <b val="0"/>
        <sz val="14"/>
      </font>
    </odxf>
    <ndxf>
      <font>
        <b/>
        <sz val="14"/>
      </font>
    </ndxf>
  </rcc>
  <rcc rId="3030" sId="11" odxf="1" dxf="1" numFmtId="4">
    <nc r="AH14">
      <v>11</v>
    </nc>
    <odxf>
      <font>
        <b val="0"/>
        <sz val="14"/>
      </font>
    </odxf>
    <ndxf>
      <font>
        <b/>
        <sz val="14"/>
      </font>
    </ndxf>
  </rcc>
  <rcc rId="3031" sId="11" odxf="1" dxf="1">
    <nc r="AH15">
      <f>2+6+0</f>
    </nc>
    <odxf>
      <font>
        <b val="0"/>
        <sz val="14"/>
      </font>
    </odxf>
    <ndxf>
      <font>
        <b/>
        <sz val="14"/>
      </font>
    </ndxf>
  </rcc>
  <rcc rId="3032" sId="11" odxf="1" dxf="1">
    <oc r="AH16">
      <f>2+6+2</f>
    </oc>
    <nc r="AH16">
      <f>2+6+2</f>
    </nc>
    <odxf>
      <font>
        <b val="0"/>
        <sz val="14"/>
      </font>
    </odxf>
    <ndxf>
      <font>
        <b/>
        <sz val="14"/>
      </font>
    </ndxf>
  </rcc>
  <rfmt sheetId="11" sqref="AH17" start="0" length="0">
    <dxf>
      <font>
        <b/>
        <sz val="14"/>
      </font>
    </dxf>
  </rfmt>
  <rfmt sheetId="11" sqref="AH18" start="0" length="0">
    <dxf>
      <font>
        <b/>
        <sz val="14"/>
      </font>
    </dxf>
  </rfmt>
  <rcc rId="3033" sId="11" odxf="1" dxf="1">
    <oc r="AH19">
      <f>1+6+3</f>
    </oc>
    <nc r="AH19">
      <f>1+6+3</f>
    </nc>
    <odxf>
      <font>
        <b val="0"/>
        <sz val="14"/>
      </font>
    </odxf>
    <ndxf>
      <font>
        <b/>
        <sz val="14"/>
      </font>
    </ndxf>
  </rcc>
  <rfmt sheetId="11" sqref="AH20" start="0" length="0">
    <dxf>
      <font>
        <b/>
        <sz val="14"/>
      </font>
    </dxf>
  </rfmt>
  <rcmt sheetId="11" cell="AH8" guid="{00000000-0000-0000-0000-000000000000}" action="delete" author="мама"/>
  <rcmt sheetId="11" cell="AH18" guid="{00000000-0000-0000-0000-000000000000}" action="delete" author="мама"/>
  <rcc rId="3034" sId="11" odxf="1" dxf="1" numFmtId="4">
    <nc r="AK8">
      <v>11</v>
    </nc>
    <odxf>
      <font>
        <b val="0"/>
        <sz val="14"/>
      </font>
    </odxf>
    <ndxf>
      <font>
        <b/>
        <sz val="14"/>
      </font>
    </ndxf>
  </rcc>
  <rcc rId="3035" sId="11" odxf="1" dxf="1" numFmtId="4">
    <nc r="AK9">
      <v>11</v>
    </nc>
    <odxf>
      <font>
        <b val="0"/>
        <sz val="14"/>
      </font>
    </odxf>
    <ndxf>
      <font>
        <b/>
        <sz val="14"/>
      </font>
    </ndxf>
  </rcc>
  <rcc rId="3036" sId="11" odxf="1" dxf="1" numFmtId="4">
    <nc r="AK10">
      <v>11</v>
    </nc>
    <odxf>
      <font>
        <b val="0"/>
        <sz val="14"/>
      </font>
    </odxf>
    <ndxf>
      <font>
        <b/>
        <sz val="14"/>
      </font>
    </ndxf>
  </rcc>
  <rcc rId="3037" sId="11" odxf="1" dxf="1">
    <nc r="AK11">
      <f>2+1.5+4</f>
    </nc>
    <odxf>
      <font>
        <b val="0"/>
        <sz val="14"/>
      </font>
    </odxf>
    <ndxf>
      <font>
        <b/>
        <sz val="14"/>
      </font>
    </ndxf>
  </rcc>
  <rcc rId="3038" sId="11" odxf="1" dxf="1">
    <nc r="AK12">
      <f>1+1.5+4</f>
    </nc>
    <odxf>
      <font>
        <b val="0"/>
        <sz val="14"/>
      </font>
    </odxf>
    <ndxf>
      <font>
        <b/>
        <sz val="14"/>
      </font>
    </ndxf>
  </rcc>
  <rfmt sheetId="11" sqref="AK13" start="0" length="0">
    <dxf>
      <font>
        <b/>
        <sz val="14"/>
      </font>
    </dxf>
  </rfmt>
  <rcc rId="3039" sId="11" odxf="1" dxf="1">
    <nc r="AK14">
      <f>2+3+0</f>
    </nc>
    <odxf>
      <font>
        <b val="0"/>
        <sz val="14"/>
      </font>
    </odxf>
    <ndxf>
      <font>
        <b/>
        <sz val="14"/>
      </font>
    </ndxf>
  </rcc>
  <rcc rId="3040" sId="11" odxf="1" dxf="1">
    <nc r="AK15">
      <f>1.5+3+3</f>
    </nc>
    <odxf>
      <font>
        <b val="0"/>
        <sz val="14"/>
      </font>
    </odxf>
    <ndxf>
      <font>
        <b/>
        <sz val="14"/>
      </font>
    </ndxf>
  </rcc>
  <rfmt sheetId="11" sqref="AK16" start="0" length="0">
    <dxf>
      <font>
        <b/>
        <sz val="14"/>
      </font>
    </dxf>
  </rfmt>
  <rfmt sheetId="11" sqref="AK17" start="0" length="0">
    <dxf>
      <font>
        <b/>
        <sz val="14"/>
      </font>
    </dxf>
  </rfmt>
  <rfmt sheetId="11" sqref="AK18" start="0" length="0">
    <dxf>
      <font>
        <b/>
        <sz val="14"/>
      </font>
    </dxf>
  </rfmt>
  <rcc rId="3041" sId="11" odxf="1" dxf="1">
    <nc r="AK19">
      <f>2+3+3</f>
    </nc>
    <odxf>
      <font>
        <b val="0"/>
        <sz val="14"/>
      </font>
    </odxf>
    <ndxf>
      <font>
        <b/>
        <sz val="14"/>
      </font>
    </ndxf>
  </rcc>
  <rcc rId="3042" sId="11" odxf="1" dxf="1" numFmtId="4">
    <nc r="AK20">
      <v>10.8</v>
    </nc>
    <odxf>
      <font>
        <b val="0"/>
        <sz val="14"/>
      </font>
    </odxf>
    <ndxf>
      <font>
        <b/>
        <sz val="14"/>
      </font>
    </ndxf>
  </rcc>
  <rcc rId="3043" sId="6">
    <nc r="K3">
      <f>SUM(F3:J3)</f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4" sId="12" numFmtId="4">
    <nc r="AK19">
      <v>10</v>
    </nc>
  </rcc>
  <rcc rId="3045" sId="12" numFmtId="4">
    <oc r="L9">
      <v>2</v>
    </oc>
    <nc r="L9">
      <v>4</v>
    </nc>
  </rcc>
  <rcc rId="3046" sId="12" numFmtId="4">
    <nc r="AK13">
      <v>11</v>
    </nc>
  </rcc>
  <rcc rId="3047" sId="12" numFmtId="4">
    <nc r="AK20">
      <v>9</v>
    </nc>
  </rcc>
  <rcc rId="3048" sId="12" numFmtId="4">
    <nc r="AH20">
      <v>10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2" cell="AH12" guid="{00000000-0000-0000-0000-000000000000}" action="delete" author="Давиденко Євген Олександрович"/>
  <rcc rId="3063" sId="12" numFmtId="4">
    <oc r="AH12" t="inlineStr">
      <is>
        <t>!</t>
      </is>
    </oc>
    <nc r="AH12">
      <v>7</v>
    </nc>
  </rcc>
  <rcc rId="3064" sId="12" numFmtId="4">
    <nc r="AK12">
      <v>10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2" cell="AH21" guid="{00000000-0000-0000-0000-000000000000}" action="delete" author="Давиденко Євген Олександрович"/>
  <rcc rId="3065" sId="12" numFmtId="4">
    <oc r="AH21">
      <v>4</v>
    </oc>
    <nc r="AH21">
      <v>10</v>
    </nc>
  </rcc>
  <rcc rId="3066" sId="12" numFmtId="4">
    <nc r="AK21">
      <v>10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7" sId="12" numFmtId="4">
    <nc r="AH14">
      <v>11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2" cell="AK8" guid="{00000000-0000-0000-0000-000000000000}" action="delete" author="Давиденко Євген Олександрович"/>
  <rcc rId="3068" sId="12" numFmtId="4">
    <oc r="AK8" t="inlineStr">
      <is>
        <t>!</t>
      </is>
    </oc>
    <nc r="AK8">
      <v>11</v>
    </nc>
  </rcc>
  <rcmt sheetId="12" cell="T8" guid="{00000000-0000-0000-0000-000000000000}" action="delete" author="Давиденко Євген Олександрович"/>
  <rcc rId="3069" sId="12" numFmtId="4">
    <oc r="T8" t="inlineStr">
      <is>
        <t>!</t>
      </is>
    </oc>
    <nc r="T8">
      <v>6</v>
    </nc>
  </rcc>
  <rcc rId="3070" sId="12" numFmtId="4">
    <nc r="R33">
      <v>2</v>
    </nc>
  </rcc>
  <rcc rId="3071" sId="12" numFmtId="4">
    <nc r="R34">
      <v>2</v>
    </nc>
  </rcc>
  <rcc rId="3072" sId="12" numFmtId="4">
    <nc r="R35">
      <v>2</v>
    </nc>
  </rcc>
  <rcc rId="3073" sId="12" numFmtId="4">
    <nc r="R36">
      <v>2</v>
    </nc>
  </rcc>
  <rcc rId="3074" sId="12" numFmtId="4">
    <nc r="R38">
      <v>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5" sId="12" numFmtId="4">
    <oc r="L17">
      <v>2</v>
    </oc>
    <nc r="L17">
      <v>4</v>
    </nc>
  </rcc>
  <rcc rId="3076" sId="12" numFmtId="4">
    <nc r="T17">
      <v>4</v>
    </nc>
  </rcc>
  <rcc rId="3077" sId="12" numFmtId="4">
    <oc r="Y17">
      <f>IF(X17=0,"",VLOOKUP(X17,Підс3,3,FALSE))</f>
    </oc>
    <nc r="Y17">
      <v>9</v>
    </nc>
  </rcc>
  <rcc rId="3078" sId="12" numFmtId="4">
    <nc r="AH17">
      <v>9</v>
    </nc>
  </rcc>
  <rcc rId="3079" sId="12" numFmtId="4">
    <nc r="AK17">
      <v>9</v>
    </nc>
  </rcc>
  <rcc rId="3080" sId="12" numFmtId="4">
    <nc r="I33">
      <v>2</v>
    </nc>
  </rcc>
  <rcc rId="3081" sId="12" numFmtId="4">
    <nc r="I34">
      <v>2</v>
    </nc>
  </rcc>
  <rcc rId="3082" sId="12" numFmtId="4">
    <nc r="I35">
      <v>1</v>
    </nc>
  </rcc>
  <rcc rId="3083" sId="12" numFmtId="4">
    <nc r="I36">
      <v>1</v>
    </nc>
  </rcc>
  <rcc rId="3084" sId="12" numFmtId="4">
    <nc r="I38">
      <v>1</v>
    </nc>
  </rcc>
  <rcc rId="3085" sId="12" numFmtId="4">
    <nc r="I42">
      <v>10</v>
    </nc>
  </rcc>
  <rcc rId="3086" sId="12" numFmtId="4">
    <oc r="Q17">
      <v>0</v>
    </oc>
    <nc r="Q17">
      <f>IF(P17=0,"",VLOOKUP(P17,Підс3,2,FALSE))</f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12">
    <nc r="E35">
      <v>1</v>
    </nc>
  </rcc>
  <rcc rId="3088" sId="12">
    <nc r="E36">
      <v>1</v>
    </nc>
  </rcc>
  <rcc rId="3089" sId="12">
    <nc r="E38">
      <v>1</v>
    </nc>
  </rcc>
  <rcc rId="3090" sId="12">
    <nc r="E39">
      <v>1</v>
    </nc>
  </rcc>
  <rcc rId="3091" sId="12">
    <nc r="E33">
      <v>2</v>
    </nc>
  </rcc>
  <rcc rId="3092" sId="12">
    <nc r="E34">
      <v>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3" sId="6">
    <oc r="F3">
      <f>'\\main\Documents\Computer Science\Фісун Микола Тихонович\2-курс_ОБДЗ\[Журнал_Лекції_ОБДЗ_Гр-201-206_2014р.xlsx]КОНТР 201-203'!$F4</f>
    </oc>
    <nc r="F3">
      <f>'\\main\Documents\Computer Science\Фісун Микола Тихонович\2-курс_ОБДЗ\[Журнал_Лекції_ОБДЗ_Гр-201-206_2014р.xlsx]КОНТР 201-203'!$F4</f>
    </nc>
  </rcc>
  <rcc rId="3094" sId="6">
    <oc r="F4">
      <f>'\\main\Documents\Computer Science\Фісун Микола Тихонович\2-курс_ОБДЗ\[Журнал_Лекції_ОБДЗ_Гр-201-206_2014р.xlsx]КОНТР 201-203'!$F5</f>
    </oc>
    <nc r="F4">
      <f>'\\main\Documents\Computer Science\Фісун Микола Тихонович\2-курс_ОБДЗ\[Журнал_Лекції_ОБДЗ_Гр-201-206_2014р.xlsx]КОНТР 201-203'!$F5</f>
    </nc>
  </rcc>
  <rcc rId="3095" sId="6">
    <oc r="F5">
      <f>'\\main\Documents\Computer Science\Фісун Микола Тихонович\2-курс_ОБДЗ\[Журнал_Лекції_ОБДЗ_Гр-201-206_2014р.xlsx]КОНТР 201-203'!$F6</f>
    </oc>
    <nc r="F5">
      <f>'\\main\Documents\Computer Science\Фісун Микола Тихонович\2-курс_ОБДЗ\[Журнал_Лекції_ОБДЗ_Гр-201-206_2014р.xlsx]КОНТР 201-203'!$F6</f>
    </nc>
  </rcc>
  <rcc rId="3096" sId="6">
    <oc r="F6">
      <f>'\\main\Documents\Computer Science\Фісун Микола Тихонович\2-курс_ОБДЗ\[Журнал_Лекції_ОБДЗ_Гр-201-206_2014р.xlsx]КОНТР 201-203'!$F7</f>
    </oc>
    <nc r="F6">
      <f>'\\main\Documents\Computer Science\Фісун Микола Тихонович\2-курс_ОБДЗ\[Журнал_Лекції_ОБДЗ_Гр-201-206_2014р.xlsx]КОНТР 201-203'!$F7</f>
    </nc>
  </rcc>
  <rcc rId="3097" sId="6">
    <oc r="F7">
      <f>'\\main\Documents\Computer Science\Фісун Микола Тихонович\2-курс_ОБДЗ\[Журнал_Лекції_ОБДЗ_Гр-201-206_2014р.xlsx]КОНТР 201-203'!$F8</f>
    </oc>
    <nc r="F7">
      <f>'\\main\Documents\Computer Science\Фісун Микола Тихонович\2-курс_ОБДЗ\[Журнал_Лекції_ОБДЗ_Гр-201-206_2014р.xlsx]КОНТР 201-203'!$F8</f>
    </nc>
  </rcc>
  <rcc rId="3098" sId="6">
    <oc r="F8">
      <f>'\\main\Documents\Computer Science\Фісун Микола Тихонович\2-курс_ОБДЗ\[Журнал_Лекції_ОБДЗ_Гр-201-206_2014р.xlsx]КОНТР 201-203'!$F9</f>
    </oc>
    <nc r="F8">
      <f>'\\main\Documents\Computer Science\Фісун Микола Тихонович\2-курс_ОБДЗ\[Журнал_Лекції_ОБДЗ_Гр-201-206_2014р.xlsx]КОНТР 201-203'!$F9</f>
    </nc>
  </rcc>
  <rcc rId="3099" sId="6">
    <oc r="F9">
      <f>'\\main\Documents\Computer Science\Фісун Микола Тихонович\2-курс_ОБДЗ\[Журнал_Лекції_ОБДЗ_Гр-201-206_2014р.xlsx]КОНТР 201-203'!$F10</f>
    </oc>
    <nc r="F9">
      <f>'\\main\Documents\Computer Science\Фісун Микола Тихонович\2-курс_ОБДЗ\[Журнал_Лекції_ОБДЗ_Гр-201-206_2014р.xlsx]КОНТР 201-203'!$F10</f>
    </nc>
  </rcc>
  <rcc rId="3100" sId="6">
    <oc r="F10">
      <f>'\\main\Documents\Computer Science\Фісун Микола Тихонович\2-курс_ОБДЗ\[Журнал_Лекції_ОБДЗ_Гр-201-206_2014р.xlsx]КОНТР 201-203'!$F11</f>
    </oc>
    <nc r="F10">
      <f>'\\main\Documents\Computer Science\Фісун Микола Тихонович\2-курс_ОБДЗ\[Журнал_Лекції_ОБДЗ_Гр-201-206_2014р.xlsx]КОНТР 201-203'!$F11</f>
    </nc>
  </rcc>
  <rcc rId="3101" sId="6">
    <oc r="F11">
      <f>'\\main\Documents\Computer Science\Фісун Микола Тихонович\2-курс_ОБДЗ\[Журнал_Лекції_ОБДЗ_Гр-201-206_2014р.xlsx]КОНТР 201-203'!$F12</f>
    </oc>
    <nc r="F11">
      <f>'\\main\Documents\Computer Science\Фісун Микола Тихонович\2-курс_ОБДЗ\[Журнал_Лекції_ОБДЗ_Гр-201-206_2014р.xlsx]КОНТР 201-203'!$F12</f>
    </nc>
  </rcc>
  <rcc rId="3102" sId="6">
    <oc r="F12">
      <f>'\\main\Documents\Computer Science\Фісун Микола Тихонович\2-курс_ОБДЗ\[Журнал_Лекції_ОБДЗ_Гр-201-206_2014р.xlsx]КОНТР 201-203'!$F13</f>
    </oc>
    <nc r="F12">
      <f>'\\main\Documents\Computer Science\Фісун Микола Тихонович\2-курс_ОБДЗ\[Журнал_Лекції_ОБДЗ_Гр-201-206_2014р.xlsx]КОНТР 201-203'!$F13</f>
    </nc>
  </rcc>
  <rcc rId="3103" sId="6">
    <oc r="F13">
      <f>'\\main\Documents\Computer Science\Фісун Микола Тихонович\2-курс_ОБДЗ\[Журнал_Лекції_ОБДЗ_Гр-201-206_2014р.xlsx]КОНТР 201-203'!$F14</f>
    </oc>
    <nc r="F13">
      <f>'\\main\Documents\Computer Science\Фісун Микола Тихонович\2-курс_ОБДЗ\[Журнал_Лекції_ОБДЗ_Гр-201-206_2014р.xlsx]КОНТР 201-203'!$F14</f>
    </nc>
  </rcc>
  <rcc rId="3104" sId="6">
    <oc r="F14">
      <f>'\\main\Documents\Computer Science\Фісун Микола Тихонович\2-курс_ОБДЗ\[Журнал_Лекції_ОБДЗ_Гр-201-206_2014р.xlsx]КОНТР 201-203'!$F15</f>
    </oc>
    <nc r="F14">
      <f>'\\main\Documents\Computer Science\Фісун Микола Тихонович\2-курс_ОБДЗ\[Журнал_Лекції_ОБДЗ_Гр-201-206_2014р.xlsx]КОНТР 201-203'!$F15</f>
    </nc>
  </rcc>
  <rcc rId="3105" sId="6">
    <oc r="F15">
      <f>'\\main\Documents\Computer Science\Фісун Микола Тихонович\2-курс_ОБДЗ\[Журнал_Лекції_ОБДЗ_Гр-201-206_2014р.xlsx]КОНТР 201-203'!$F16</f>
    </oc>
    <nc r="F15">
      <f>'\\main\Documents\Computer Science\Фісун Микола Тихонович\2-курс_ОБДЗ\[Журнал_Лекції_ОБДЗ_Гр-201-206_2014р.xlsx]КОНТР 201-203'!$F16</f>
    </nc>
  </rcc>
  <rcc rId="3106" sId="6">
    <oc r="F16">
      <f>'\\main\Documents\Computer Science\Фісун Микола Тихонович\2-курс_ОБДЗ\[Журнал_Лекції_ОБДЗ_Гр-201-206_2014р.xlsx]КОНТР 201-203'!$F17</f>
    </oc>
    <nc r="F16">
      <f>'\\main\Documents\Computer Science\Фісун Микола Тихонович\2-курс_ОБДЗ\[Журнал_Лекції_ОБДЗ_Гр-201-206_2014р.xlsx]КОНТР 201-203'!$F17</f>
    </nc>
  </rcc>
  <rcc rId="3107" sId="6">
    <oc r="F17">
      <f>'\\main\Documents\Computer Science\Фісун Микола Тихонович\2-курс_ОБДЗ\[Журнал_Лекції_ОБДЗ_Гр-201-206_2014р.xlsx]КОНТР 201-203'!$F18</f>
    </oc>
    <nc r="F17">
      <f>'\\main\Documents\Computer Science\Фісун Микола Тихонович\2-курс_ОБДЗ\[Журнал_Лекції_ОБДЗ_Гр-201-206_2014р.xlsx]КОНТР 201-203'!$F18</f>
    </nc>
  </rcc>
  <rcc rId="3108" sId="6">
    <oc r="F18">
      <f>'\\main\Documents\Computer Science\Фісун Микола Тихонович\2-курс_ОБДЗ\[Журнал_Лекції_ОБДЗ_Гр-201-206_2014р.xlsx]КОНТР 201-203'!$F19</f>
    </oc>
    <nc r="F18">
      <f>'\\main\Documents\Computer Science\Фісун Микола Тихонович\2-курс_ОБДЗ\[Журнал_Лекції_ОБДЗ_Гр-201-206_2014р.xlsx]КОНТР 201-203'!$F19</f>
    </nc>
  </rcc>
  <rcc rId="3109" sId="6">
    <oc r="F19">
      <f>'\\main\Documents\Computer Science\Фісун Микола Тихонович\2-курс_ОБДЗ\[Журнал_Лекції_ОБДЗ_Гр-201-206_2014р.xlsx]КОНТР 201-203'!$F20</f>
    </oc>
    <nc r="F19">
      <f>'\\main\Documents\Computer Science\Фісун Микола Тихонович\2-курс_ОБДЗ\[Журнал_Лекції_ОБДЗ_Гр-201-206_2014р.xlsx]КОНТР 201-203'!$F20</f>
    </nc>
  </rcc>
  <rcc rId="3110" sId="6">
    <oc r="F20">
      <f>'\\main\Documents\Computer Science\Фісун Микола Тихонович\2-курс_ОБДЗ\[Журнал_Лекції_ОБДЗ_Гр-201-206_2014р.xlsx]КОНТР 201-203'!$F21</f>
    </oc>
    <nc r="F20">
      <f>'\\main\Documents\Computer Science\Фісун Микола Тихонович\2-курс_ОБДЗ\[Журнал_Лекції_ОБДЗ_Гр-201-206_2014р.xlsx]КОНТР 201-203'!$F21</f>
    </nc>
  </rcc>
  <rcc rId="3111" sId="6">
    <oc r="F21">
      <f>'\\main\Documents\Computer Science\Фісун Микола Тихонович\2-курс_ОБДЗ\[Журнал_Лекції_ОБДЗ_Гр-201-206_2014р.xlsx]КОНТР 201-203'!$F22</f>
    </oc>
    <nc r="F21">
      <f>'\\main\Documents\Computer Science\Фісун Микола Тихонович\2-курс_ОБДЗ\[Журнал_Лекції_ОБДЗ_Гр-201-206_2014р.xlsx]КОНТР 201-203'!$F22</f>
    </nc>
  </rcc>
  <rcc rId="3112" sId="6">
    <oc r="F22">
      <f>'\\main\Documents\Computer Science\Фісун Микола Тихонович\2-курс_ОБДЗ\[Журнал_Лекції_ОБДЗ_Гр-201-206_2014р.xlsx]КОНТР 201-203'!$F23</f>
    </oc>
    <nc r="F22">
      <f>'\\main\Documents\Computer Science\Фісун Микола Тихонович\2-курс_ОБДЗ\[Журнал_Лекції_ОБДЗ_Гр-201-206_2014р.xlsx]КОНТР 201-203'!$F23</f>
    </nc>
  </rcc>
  <rcc rId="3113" sId="6">
    <oc r="F23">
      <f>'\\main\Documents\Computer Science\Фісун Микола Тихонович\2-курс_ОБДЗ\[Журнал_Лекції_ОБДЗ_Гр-201-206_2014р.xlsx]КОНТР 201-203'!$F24</f>
    </oc>
    <nc r="F23">
      <f>'\\main\Documents\Computer Science\Фісун Микола Тихонович\2-курс_ОБДЗ\[Журнал_Лекції_ОБДЗ_Гр-201-206_2014р.xlsx]КОНТР 201-203'!$F24</f>
    </nc>
  </rcc>
  <rcc rId="3114" sId="6">
    <oc r="F24">
      <f>'\\main\Documents\Computer Science\Фісун Микола Тихонович\2-курс_ОБДЗ\[Журнал_Лекції_ОБДЗ_Гр-201-206_2014р.xlsx]КОНТР 201-203'!$F25</f>
    </oc>
    <nc r="F24">
      <f>'\\main\Documents\Computer Science\Фісун Микола Тихонович\2-курс_ОБДЗ\[Журнал_Лекції_ОБДЗ_Гр-201-206_2014р.xlsx]КОНТР 201-203'!$F25</f>
    </nc>
  </rcc>
  <rcc rId="3115" sId="6">
    <oc r="F25">
      <f>'\\main\Documents\Computer Science\Фісун Микола Тихонович\2-курс_ОБДЗ\[Журнал_Лекції_ОБДЗ_Гр-201-206_2014р.xlsx]КОНТР 201-203'!$F26</f>
    </oc>
    <nc r="F25">
      <f>'\\main\Documents\Computer Science\Фісун Микола Тихонович\2-курс_ОБДЗ\[Журнал_Лекції_ОБДЗ_Гр-201-206_2014р.xlsx]КОНТР 201-203'!$F26</f>
    </nc>
  </rcc>
  <rcc rId="3116" sId="6">
    <oc r="F28">
      <f>'\\main\Documents\Computer Science\Фісун Микола Тихонович\2-курс_ОБДЗ\[Журнал_Лекції_ОБДЗ_Гр-201-206_2014р.xlsx]КОНТР 201-203'!$F29</f>
    </oc>
    <nc r="F28">
      <f>'\\main\Documents\Computer Science\Фісун Микола Тихонович\2-курс_ОБДЗ\[Журнал_Лекції_ОБДЗ_Гр-201-206_2014р.xlsx]КОНТР 201-203'!$F29</f>
    </nc>
  </rcc>
  <rcc rId="3117" sId="6">
    <oc r="F29">
      <f>'\\main\Documents\Computer Science\Фісун Микола Тихонович\2-курс_ОБДЗ\[Журнал_Лекції_ОБДЗ_Гр-201-206_2014р.xlsx]КОНТР 201-203'!$F30</f>
    </oc>
    <nc r="F29">
      <f>'\\main\Documents\Computer Science\Фісун Микола Тихонович\2-курс_ОБДЗ\[Журнал_Лекції_ОБДЗ_Гр-201-206_2014р.xlsx]КОНТР 201-203'!$F30</f>
    </nc>
  </rcc>
  <rcc rId="3118" sId="6">
    <oc r="F30">
      <f>'\\main\Documents\Computer Science\Фісун Микола Тихонович\2-курс_ОБДЗ\[Журнал_Лекції_ОБДЗ_Гр-201-206_2014р.xlsx]КОНТР 201-203'!$F31</f>
    </oc>
    <nc r="F30">
      <f>'\\main\Documents\Computer Science\Фісун Микола Тихонович\2-курс_ОБДЗ\[Журнал_Лекції_ОБДЗ_Гр-201-206_2014р.xlsx]КОНТР 201-203'!$F31</f>
    </nc>
  </rcc>
  <rcc rId="3119" sId="6">
    <oc r="F31">
      <f>'\\main\Documents\Computer Science\Фісун Микола Тихонович\2-курс_ОБДЗ\[Журнал_Лекції_ОБДЗ_Гр-201-206_2014р.xlsx]КОНТР 201-203'!$F32</f>
    </oc>
    <nc r="F31">
      <f>'\\main\Documents\Computer Science\Фісун Микола Тихонович\2-курс_ОБДЗ\[Журнал_Лекції_ОБДЗ_Гр-201-206_2014р.xlsx]КОНТР 201-203'!$F32</f>
    </nc>
  </rcc>
  <rcc rId="3120" sId="6">
    <oc r="F32">
      <f>'\\main\Documents\Computer Science\Фісун Микола Тихонович\2-курс_ОБДЗ\[Журнал_Лекції_ОБДЗ_Гр-201-206_2014р.xlsx]КОНТР 201-203'!$F33</f>
    </oc>
    <nc r="F32">
      <f>'\\main\Documents\Computer Science\Фісун Микола Тихонович\2-курс_ОБДЗ\[Журнал_Лекції_ОБДЗ_Гр-201-206_2014р.xlsx]КОНТР 201-203'!$F33</f>
    </nc>
  </rcc>
  <rcc rId="3121" sId="6">
    <oc r="F33">
      <f>'\\main\Documents\Computer Science\Фісун Микола Тихонович\2-курс_ОБДЗ\[Журнал_Лекції_ОБДЗ_Гр-201-206_2014р.xlsx]КОНТР 201-203'!$F34</f>
    </oc>
    <nc r="F33">
      <f>'\\main\Documents\Computer Science\Фісун Микола Тихонович\2-курс_ОБДЗ\[Журнал_Лекції_ОБДЗ_Гр-201-206_2014р.xlsx]КОНТР 201-203'!$F34</f>
    </nc>
  </rcc>
  <rcc rId="3122" sId="6">
    <oc r="F34">
      <f>'\\main\Documents\Computer Science\Фісун Микола Тихонович\2-курс_ОБДЗ\[Журнал_Лекції_ОБДЗ_Гр-201-206_2014р.xlsx]КОНТР 201-203'!$F35</f>
    </oc>
    <nc r="F34">
      <f>'\\main\Documents\Computer Science\Фісун Микола Тихонович\2-курс_ОБДЗ\[Журнал_Лекції_ОБДЗ_Гр-201-206_2014р.xlsx]КОНТР 201-203'!$F35</f>
    </nc>
  </rcc>
  <rcc rId="3123" sId="6">
    <oc r="F35">
      <f>'\\main\Documents\Computer Science\Фісун Микола Тихонович\2-курс_ОБДЗ\[Журнал_Лекції_ОБДЗ_Гр-201-206_2014р.xlsx]КОНТР 201-203'!$F36</f>
    </oc>
    <nc r="F35">
      <f>'\\main\Documents\Computer Science\Фісун Микола Тихонович\2-курс_ОБДЗ\[Журнал_Лекції_ОБДЗ_Гр-201-206_2014р.xlsx]КОНТР 201-203'!$F36</f>
    </nc>
  </rcc>
  <rcc rId="3124" sId="6">
    <oc r="F36">
      <f>'\\main\Documents\Computer Science\Фісун Микола Тихонович\2-курс_ОБДЗ\[Журнал_Лекції_ОБДЗ_Гр-201-206_2014р.xlsx]КОНТР 201-203'!$F37</f>
    </oc>
    <nc r="F36">
      <f>'\\main\Documents\Computer Science\Фісун Микола Тихонович\2-курс_ОБДЗ\[Журнал_Лекції_ОБДЗ_Гр-201-206_2014р.xlsx]КОНТР 201-203'!$F37</f>
    </nc>
  </rcc>
  <rcc rId="3125" sId="6">
    <oc r="F37">
      <f>'\\main\Documents\Computer Science\Фісун Микола Тихонович\2-курс_ОБДЗ\[Журнал_Лекції_ОБДЗ_Гр-201-206_2014р.xlsx]КОНТР 201-203'!$F38</f>
    </oc>
    <nc r="F37">
      <f>'\\main\Documents\Computer Science\Фісун Микола Тихонович\2-курс_ОБДЗ\[Журнал_Лекції_ОБДЗ_Гр-201-206_2014р.xlsx]КОНТР 201-203'!$F38</f>
    </nc>
  </rcc>
  <rcc rId="3126" sId="6">
    <oc r="F38">
      <f>'\\main\Documents\Computer Science\Фісун Микола Тихонович\2-курс_ОБДЗ\[Журнал_Лекції_ОБДЗ_Гр-201-206_2014р.xlsx]КОНТР 201-203'!$F39</f>
    </oc>
    <nc r="F38">
      <f>'\\main\Documents\Computer Science\Фісун Микола Тихонович\2-курс_ОБДЗ\[Журнал_Лекції_ОБДЗ_Гр-201-206_2014р.xlsx]КОНТР 201-203'!$F39</f>
    </nc>
  </rcc>
  <rcc rId="3127" sId="6">
    <oc r="F39">
      <f>'\\main\Documents\Computer Science\Фісун Микола Тихонович\2-курс_ОБДЗ\[Журнал_Лекції_ОБДЗ_Гр-201-206_2014р.xlsx]КОНТР 201-203'!$F40</f>
    </oc>
    <nc r="F39">
      <f>'\\main\Documents\Computer Science\Фісун Микола Тихонович\2-курс_ОБДЗ\[Журнал_Лекції_ОБДЗ_Гр-201-206_2014р.xlsx]КОНТР 201-203'!$F40</f>
    </nc>
  </rcc>
  <rcc rId="3128" sId="6">
    <oc r="F40">
      <f>'\\main\Documents\Computer Science\Фісун Микола Тихонович\2-курс_ОБДЗ\[Журнал_Лекції_ОБДЗ_Гр-201-206_2014р.xlsx]КОНТР 201-203'!$F41</f>
    </oc>
    <nc r="F40">
      <f>'\\main\Documents\Computer Science\Фісун Микола Тихонович\2-курс_ОБДЗ\[Журнал_Лекції_ОБДЗ_Гр-201-206_2014р.xlsx]КОНТР 201-203'!$F41</f>
    </nc>
  </rcc>
  <rcc rId="3129" sId="6">
    <oc r="F41">
      <f>'\\main\Documents\Computer Science\Фісун Микола Тихонович\2-курс_ОБДЗ\[Журнал_Лекції_ОБДЗ_Гр-201-206_2014р.xlsx]КОНТР 201-203'!$F42</f>
    </oc>
    <nc r="F41">
      <f>'\\main\Documents\Computer Science\Фісун Микола Тихонович\2-курс_ОБДЗ\[Журнал_Лекції_ОБДЗ_Гр-201-206_2014р.xlsx]КОНТР 201-203'!$F42</f>
    </nc>
  </rcc>
  <rcc rId="3130" sId="6">
    <oc r="F42">
      <f>'\\main\Documents\Computer Science\Фісун Микола Тихонович\2-курс_ОБДЗ\[Журнал_Лекції_ОБДЗ_Гр-201-206_2014р.xlsx]КОНТР 201-203'!$F43</f>
    </oc>
    <nc r="F42">
      <f>'\\main\Documents\Computer Science\Фісун Микола Тихонович\2-курс_ОБДЗ\[Журнал_Лекції_ОБДЗ_Гр-201-206_2014р.xlsx]КОНТР 201-203'!$F43</f>
    </nc>
  </rcc>
  <rcc rId="3131" sId="6">
    <oc r="F43">
      <f>'\\main\Documents\Computer Science\Фісун Микола Тихонович\2-курс_ОБДЗ\[Журнал_Лекції_ОБДЗ_Гр-201-206_2014р.xlsx]КОНТР 201-203'!$F44</f>
    </oc>
    <nc r="F43">
      <f>'\\main\Documents\Computer Science\Фісун Микола Тихонович\2-курс_ОБДЗ\[Журнал_Лекції_ОБДЗ_Гр-201-206_2014р.xlsx]КОНТР 201-203'!$F44</f>
    </nc>
  </rcc>
  <rcc rId="3132" sId="6">
    <oc r="F44">
      <f>'\\main\Documents\Computer Science\Фісун Микола Тихонович\2-курс_ОБДЗ\[Журнал_Лекції_ОБДЗ_Гр-201-206_2014р.xlsx]КОНТР 201-203'!$F45</f>
    </oc>
    <nc r="F44">
      <f>'\\main\Documents\Computer Science\Фісун Микола Тихонович\2-курс_ОБДЗ\[Журнал_Лекції_ОБДЗ_Гр-201-206_2014р.xlsx]КОНТР 201-203'!$F45</f>
    </nc>
  </rcc>
  <rcc rId="3133" sId="6">
    <oc r="F45">
      <f>'\\main\Documents\Computer Science\Фісун Микола Тихонович\2-курс_ОБДЗ\[Журнал_Лекції_ОБДЗ_Гр-201-206_2014р.xlsx]КОНТР 201-203'!$F46</f>
    </oc>
    <nc r="F45">
      <f>'\\main\Documents\Computer Science\Фісун Микола Тихонович\2-курс_ОБДЗ\[Журнал_Лекції_ОБДЗ_Гр-201-206_2014р.xlsx]КОНТР 201-203'!$F46</f>
    </nc>
  </rcc>
  <rcc rId="3134" sId="6">
    <oc r="F46">
      <f>'\\main\Documents\Computer Science\Фісун Микола Тихонович\2-курс_ОБДЗ\[Журнал_Лекції_ОБДЗ_Гр-201-206_2014р.xlsx]КОНТР 201-203'!$F47</f>
    </oc>
    <nc r="F46">
      <f>'\\main\Documents\Computer Science\Фісун Микола Тихонович\2-курс_ОБДЗ\[Журнал_Лекції_ОБДЗ_Гр-201-206_2014р.xlsx]КОНТР 201-203'!$F47</f>
    </nc>
  </rcc>
  <rcc rId="3135" sId="6">
    <oc r="F47">
      <f>'\\main\Documents\Computer Science\Фісун Микола Тихонович\2-курс_ОБДЗ\[Журнал_Лекції_ОБДЗ_Гр-201-206_2014р.xlsx]КОНТР 201-203'!$F48</f>
    </oc>
    <nc r="F47">
      <f>'\\main\Documents\Computer Science\Фісун Микола Тихонович\2-курс_ОБДЗ\[Журнал_Лекції_ОБДЗ_Гр-201-206_2014р.xlsx]КОНТР 201-203'!$F48</f>
    </nc>
  </rcc>
  <rcc rId="3136" sId="6">
    <oc r="F48">
      <f>'\\main\Documents\Computer Science\Фісун Микола Тихонович\2-курс_ОБДЗ\[Журнал_Лекції_ОБДЗ_Гр-201-206_2014р.xlsx]КОНТР 201-203'!$F49</f>
    </oc>
    <nc r="F48">
      <f>'\\main\Documents\Computer Science\Фісун Микола Тихонович\2-курс_ОБДЗ\[Журнал_Лекції_ОБДЗ_Гр-201-206_2014р.xlsx]КОНТР 201-203'!$F49</f>
    </nc>
  </rcc>
  <rcc rId="3137" sId="6">
    <oc r="F49">
      <f>'\\main\Documents\Computer Science\Фісун Микола Тихонович\2-курс_ОБДЗ\[Журнал_Лекції_ОБДЗ_Гр-201-206_2014р.xlsx]КОНТР 201-203'!$F50</f>
    </oc>
    <nc r="F49">
      <f>'\\main\Documents\Computer Science\Фісун Микола Тихонович\2-курс_ОБДЗ\[Журнал_Лекції_ОБДЗ_Гр-201-206_2014р.xlsx]КОНТР 201-203'!$F50</f>
    </nc>
  </rcc>
  <rcc rId="3138" sId="6">
    <oc r="F50">
      <f>'\\main\Documents\Computer Science\Фісун Микола Тихонович\2-курс_ОБДЗ\[Журнал_Лекції_ОБДЗ_Гр-201-206_2014р.xlsx]КОНТР 201-203'!$F51</f>
    </oc>
    <nc r="F50">
      <f>'\\main\Documents\Computer Science\Фісун Микола Тихонович\2-курс_ОБДЗ\[Журнал_Лекції_ОБДЗ_Гр-201-206_2014р.xlsx]КОНТР 201-203'!$F51</f>
    </nc>
  </rcc>
  <rcc rId="3139" sId="6">
    <oc r="F51">
      <f>'\\main\Documents\Computer Science\Фісун Микола Тихонович\2-курс_ОБДЗ\[Журнал_Лекції_ОБДЗ_Гр-201-206_2014р.xlsx]КОНТР 201-203'!$F52</f>
    </oc>
    <nc r="F51">
      <f>'\\main\Documents\Computer Science\Фісун Микола Тихонович\2-курс_ОБДЗ\[Журнал_Лекції_ОБДЗ_Гр-201-206_2014р.xlsx]КОНТР 201-203'!$F52</f>
    </nc>
  </rcc>
  <rcc rId="3140" sId="6">
    <oc r="F52">
      <f>'\\main\Documents\Computer Science\Фісун Микола Тихонович\2-курс_ОБДЗ\[Журнал_Лекції_ОБДЗ_Гр-201-206_2014р.xlsx]КОНТР 201-203'!$F53</f>
    </oc>
    <nc r="F52">
      <f>'\\main\Documents\Computer Science\Фісун Микола Тихонович\2-курс_ОБДЗ\[Журнал_Лекції_ОБДЗ_Гр-201-206_2014р.xlsx]КОНТР 201-203'!$F53</f>
    </nc>
  </rcc>
  <rcc rId="3141" sId="6">
    <oc r="F53">
      <f>'\\main\Documents\Computer Science\Фісун Микола Тихонович\2-курс_ОБДЗ\[Журнал_Лекції_ОБДЗ_Гр-201-206_2014р.xlsx]КОНТР 201-203'!$F54</f>
    </oc>
    <nc r="F53">
      <f>'\\main\Documents\Computer Science\Фісун Микола Тихонович\2-курс_ОБДЗ\[Журнал_Лекції_ОБДЗ_Гр-201-206_2014р.xlsx]КОНТР 201-203'!$F54</f>
    </nc>
  </rcc>
  <rcc rId="3142" sId="6">
    <oc r="F54">
      <f>'\\main\Documents\Computer Science\Фісун Микола Тихонович\2-курс_ОБДЗ\[Журнал_Лекції_ОБДЗ_Гр-201-206_2014р.xlsx]КОНТР 201-203'!$F55</f>
    </oc>
    <nc r="F54">
      <f>'\\main\Documents\Computer Science\Фісун Микола Тихонович\2-курс_ОБДЗ\[Журнал_Лекції_ОБДЗ_Гр-201-206_2014р.xlsx]КОНТР 201-203'!$F55</f>
    </nc>
  </rcc>
  <rcc rId="3143" sId="6">
    <oc r="F56">
      <f>'\\main\Documents\Computer Science\Фісун Микола Тихонович\2-курс_ОБДЗ\[Журнал_Лекції_ОБДЗ_Гр-201-206_2014р.xlsx]КОНТР 201-203'!$F58</f>
    </oc>
    <nc r="F56">
      <f>'\\main\Documents\Computer Science\Фісун Микола Тихонович\2-курс_ОБДЗ\[Журнал_Лекції_ОБДЗ_Гр-201-206_2014р.xlsx]КОНТР 201-203'!$F58</f>
    </nc>
  </rcc>
  <rcc rId="3144" sId="6">
    <oc r="F57">
      <f>'\\main\Documents\Computer Science\Фісун Микола Тихонович\2-курс_ОБДЗ\[Журнал_Лекції_ОБДЗ_Гр-201-206_2014р.xlsx]КОНТР 201-203'!$F59</f>
    </oc>
    <nc r="F57">
      <f>'\\main\Documents\Computer Science\Фісун Микола Тихонович\2-курс_ОБДЗ\[Журнал_Лекції_ОБДЗ_Гр-201-206_2014р.xlsx]КОНТР 201-203'!$F59</f>
    </nc>
  </rcc>
  <rcc rId="3145" sId="6">
    <oc r="F58">
      <f>'\\main\Documents\Computer Science\Фісун Микола Тихонович\2-курс_ОБДЗ\[Журнал_Лекції_ОБДЗ_Гр-201-206_2014р.xlsx]КОНТР 201-203'!$F60</f>
    </oc>
    <nc r="F58">
      <f>'\\main\Documents\Computer Science\Фісун Микола Тихонович\2-курс_ОБДЗ\[Журнал_Лекції_ОБДЗ_Гр-201-206_2014р.xlsx]КОНТР 201-203'!$F60</f>
    </nc>
  </rcc>
  <rcc rId="3146" sId="6">
    <oc r="F59">
      <f>'\\main\Documents\Computer Science\Фісун Микола Тихонович\2-курс_ОБДЗ\[Журнал_Лекції_ОБДЗ_Гр-201-206_2014р.xlsx]КОНТР 201-203'!$F61</f>
    </oc>
    <nc r="F59">
      <f>'\\main\Documents\Computer Science\Фісун Микола Тихонович\2-курс_ОБДЗ\[Журнал_Лекції_ОБДЗ_Гр-201-206_2014р.xlsx]КОНТР 201-203'!$F61</f>
    </nc>
  </rcc>
  <rcc rId="3147" sId="6">
    <oc r="F60">
      <f>'\\main\Documents\Computer Science\Фісун Микола Тихонович\2-курс_ОБДЗ\[Журнал_Лекції_ОБДЗ_Гр-201-206_2014р.xlsx]КОНТР 201-203'!$F62</f>
    </oc>
    <nc r="F60">
      <f>'\\main\Documents\Computer Science\Фісун Микола Тихонович\2-курс_ОБДЗ\[Журнал_Лекції_ОБДЗ_Гр-201-206_2014р.xlsx]КОНТР 201-203'!$F62</f>
    </nc>
  </rcc>
  <rcc rId="3148" sId="6">
    <oc r="F61">
      <f>'\\main\Documents\Computer Science\Фісун Микола Тихонович\2-курс_ОБДЗ\[Журнал_Лекції_ОБДЗ_Гр-201-206_2014р.xlsx]КОНТР 201-203'!$F63</f>
    </oc>
    <nc r="F61">
      <f>'\\main\Documents\Computer Science\Фісун Микола Тихонович\2-курс_ОБДЗ\[Журнал_Лекції_ОБДЗ_Гр-201-206_2014р.xlsx]КОНТР 201-203'!$F63</f>
    </nc>
  </rcc>
  <rcc rId="3149" sId="6">
    <oc r="F62">
      <f>'\\main\Documents\Computer Science\Фісун Микола Тихонович\2-курс_ОБДЗ\[Журнал_Лекції_ОБДЗ_Гр-201-206_2014р.xlsx]КОНТР 201-203'!$F64</f>
    </oc>
    <nc r="F62">
      <f>'\\main\Documents\Computer Science\Фісун Микола Тихонович\2-курс_ОБДЗ\[Журнал_Лекції_ОБДЗ_Гр-201-206_2014р.xlsx]КОНТР 201-203'!$F64</f>
    </nc>
  </rcc>
  <rcc rId="3150" sId="6">
    <oc r="F63">
      <f>'\\main\Documents\Computer Science\Фісун Микола Тихонович\2-курс_ОБДЗ\[Журнал_Лекції_ОБДЗ_Гр-201-206_2014р.xlsx]КОНТР 201-203'!$F65</f>
    </oc>
    <nc r="F63">
      <f>'\\main\Documents\Computer Science\Фісун Микола Тихонович\2-курс_ОБДЗ\[Журнал_Лекції_ОБДЗ_Гр-201-206_2014р.xlsx]КОНТР 201-203'!$F65</f>
    </nc>
  </rcc>
  <rcc rId="3151" sId="6">
    <oc r="F64">
      <f>'\\main\Documents\Computer Science\Фісун Микола Тихонович\2-курс_ОБДЗ\[Журнал_Лекції_ОБДЗ_Гр-201-206_2014р.xlsx]КОНТР 201-203'!$F66</f>
    </oc>
    <nc r="F64">
      <f>'\\main\Documents\Computer Science\Фісун Микола Тихонович\2-курс_ОБДЗ\[Журнал_Лекції_ОБДЗ_Гр-201-206_2014р.xlsx]КОНТР 201-203'!$F66</f>
    </nc>
  </rcc>
  <rcc rId="3152" sId="6">
    <oc r="F65">
      <f>'\\main\Documents\Computer Science\Фісун Микола Тихонович\2-курс_ОБДЗ\[Журнал_Лекції_ОБДЗ_Гр-201-206_2014р.xlsx]КОНТР 201-203'!$F67</f>
    </oc>
    <nc r="F65">
      <f>'\\main\Documents\Computer Science\Фісун Микола Тихонович\2-курс_ОБДЗ\[Журнал_Лекції_ОБДЗ_Гр-201-206_2014р.xlsx]КОНТР 201-203'!$F67</f>
    </nc>
  </rcc>
  <rcc rId="3153" sId="6">
    <oc r="F66">
      <f>'\\main\Documents\Computer Science\Фісун Микола Тихонович\2-курс_ОБДЗ\[Журнал_Лекції_ОБДЗ_Гр-201-206_2014р.xlsx]КОНТР 201-203'!$F68</f>
    </oc>
    <nc r="F66">
      <f>'\\main\Documents\Computer Science\Фісун Микола Тихонович\2-курс_ОБДЗ\[Журнал_Лекції_ОБДЗ_Гр-201-206_2014р.xlsx]КОНТР 201-203'!$F68</f>
    </nc>
  </rcc>
  <rcc rId="3154" sId="6">
    <oc r="F67">
      <f>'\\main\Documents\Computer Science\Фісун Микола Тихонович\2-курс_ОБДЗ\[Журнал_Лекції_ОБДЗ_Гр-201-206_2014р.xlsx]КОНТР 201-203'!$F69</f>
    </oc>
    <nc r="F67">
      <f>'\\main\Documents\Computer Science\Фісун Микола Тихонович\2-курс_ОБДЗ\[Журнал_Лекції_ОБДЗ_Гр-201-206_2014р.xlsx]КОНТР 201-203'!$F69</f>
    </nc>
  </rcc>
  <rcc rId="3155" sId="6">
    <oc r="F68">
      <f>'\\main\Documents\Computer Science\Фісун Микола Тихонович\2-курс_ОБДЗ\[Журнал_Лекції_ОБДЗ_Гр-201-206_2014р.xlsx]КОНТР 201-203'!$F70</f>
    </oc>
    <nc r="F68">
      <f>'\\main\Documents\Computer Science\Фісун Микола Тихонович\2-курс_ОБДЗ\[Журнал_Лекції_ОБДЗ_Гр-201-206_2014р.xlsx]КОНТР 201-203'!$F70</f>
    </nc>
  </rcc>
  <rcc rId="3156" sId="6">
    <oc r="F69">
      <f>'\\main\Documents\Computer Science\Фісун Микола Тихонович\2-курс_ОБДЗ\[Журнал_Лекції_ОБДЗ_Гр-201-206_2014р.xlsx]КОНТР 201-203'!$F71</f>
    </oc>
    <nc r="F69">
      <f>'\\main\Documents\Computer Science\Фісун Микола Тихонович\2-курс_ОБДЗ\[Журнал_Лекції_ОБДЗ_Гр-201-206_2014р.xlsx]КОНТР 201-203'!$F71</f>
    </nc>
  </rcc>
  <rcc rId="3157" sId="6">
    <oc r="F70">
      <f>'\\main\Documents\Computer Science\Фісун Микола Тихонович\2-курс_ОБДЗ\[Журнал_Лекції_ОБДЗ_Гр-201-206_2014р.xlsx]КОНТР 201-203'!$F72</f>
    </oc>
    <nc r="F70">
      <f>'\\main\Documents\Computer Science\Фісун Микола Тихонович\2-курс_ОБДЗ\[Журнал_Лекції_ОБДЗ_Гр-201-206_2014р.xlsx]КОНТР 201-203'!$F72</f>
    </nc>
  </rcc>
  <rcc rId="3158" sId="6">
    <oc r="F71">
      <f>'\\main\Documents\Computer Science\Фісун Микола Тихонович\2-курс_ОБДЗ\[Журнал_Лекції_ОБДЗ_Гр-201-206_2014р.xlsx]КОНТР 201-203'!$F73</f>
    </oc>
    <nc r="F71">
      <f>'\\main\Documents\Computer Science\Фісун Микола Тихонович\2-курс_ОБДЗ\[Журнал_Лекції_ОБДЗ_Гр-201-206_2014р.xlsx]КОНТР 201-203'!$F73</f>
    </nc>
  </rcc>
  <rcc rId="3159" sId="6">
    <oc r="F72">
      <f>'\\main\Documents\Computer Science\Фісун Микола Тихонович\2-курс_ОБДЗ\[Журнал_Лекції_ОБДЗ_Гр-201-206_2014р.xlsx]КОНТР 201-203'!$F74</f>
    </oc>
    <nc r="F72">
      <f>'\\main\Documents\Computer Science\Фісун Микола Тихонович\2-курс_ОБДЗ\[Журнал_Лекції_ОБДЗ_Гр-201-206_2014р.xlsx]КОНТР 201-203'!$F74</f>
    </nc>
  </rcc>
  <rcc rId="3160" sId="6">
    <oc r="F73">
      <f>'\\main\Documents\Computer Science\Фісун Микола Тихонович\2-курс_ОБДЗ\[Журнал_Лекції_ОБДЗ_Гр-201-206_2014р.xlsx]КОНТР 201-203'!$F75</f>
    </oc>
    <nc r="F73">
      <f>'\\main\Documents\Computer Science\Фісун Микола Тихонович\2-курс_ОБДЗ\[Журнал_Лекції_ОБДЗ_Гр-201-206_2014р.xlsx]КОНТР 201-203'!$F75</f>
    </nc>
  </rcc>
  <rcc rId="3161" sId="6">
    <oc r="F74">
      <f>'\\main\Documents\Computer Science\Фісун Микола Тихонович\2-курс_ОБДЗ\[Журнал_Лекції_ОБДЗ_Гр-201-206_2014р.xlsx]КОНТР 201-203'!$F76</f>
    </oc>
    <nc r="F74">
      <f>'\\main\Documents\Computer Science\Фісун Микола Тихонович\2-курс_ОБДЗ\[Журнал_Лекції_ОБДЗ_Гр-201-206_2014р.xlsx]КОНТР 201-203'!$F76</f>
    </nc>
  </rcc>
  <rcc rId="3162" sId="6">
    <oc r="F75">
      <f>'\\main\Documents\Computer Science\Фісун Микола Тихонович\2-курс_ОБДЗ\[Журнал_Лекції_ОБДЗ_Гр-201-206_2014р.xlsx]КОНТР 201-203'!$F77</f>
    </oc>
    <nc r="F75">
      <f>'\\main\Documents\Computer Science\Фісун Микола Тихонович\2-курс_ОБДЗ\[Журнал_Лекції_ОБДЗ_Гр-201-206_2014р.xlsx]КОНТР 201-203'!$F77</f>
    </nc>
  </rcc>
  <rcc rId="3163" sId="6">
    <oc r="F76">
      <f>'\\main\Documents\Computer Science\Фісун Микола Тихонович\2-курс_ОБДЗ\[Журнал_Лекції_ОБДЗ_Гр-201-206_2014р.xlsx]КОНТР 201-203'!$F78</f>
    </oc>
    <nc r="F76">
      <f>'\\main\Documents\Computer Science\Фісун Микола Тихонович\2-курс_ОБДЗ\[Журнал_Лекції_ОБДЗ_Гр-201-206_2014р.xlsx]КОНТР 201-203'!$F78</f>
    </nc>
  </rcc>
  <rcc rId="3164" sId="6">
    <oc r="F77">
      <f>'\\main\Documents\Computer Science\Фісун Микола Тихонович\2-курс_ОБДЗ\[Журнал_Лекції_ОБДЗ_Гр-201-206_2014р.xlsx]КОНТР 201-203'!$F79</f>
    </oc>
    <nc r="F77">
      <f>'\\main\Documents\Computer Science\Фісун Микола Тихонович\2-курс_ОБДЗ\[Журнал_Лекції_ОБДЗ_Гр-201-206_2014р.xlsx]КОНТР 201-203'!$F79</f>
    </nc>
  </rcc>
  <rcc rId="3165" sId="6">
    <oc r="F78">
      <f>'\\main\Documents\Computer Science\Фісун Микола Тихонович\2-курс_ОБДЗ\[Журнал_Лекції_ОБДЗ_Гр-201-206_2014р.xlsx]КОНТР 201-203'!$F80</f>
    </oc>
    <nc r="F78">
      <f>'\\main\Documents\Computer Science\Фісун Микола Тихонович\2-курс_ОБДЗ\[Журнал_Лекції_ОБДЗ_Гр-201-206_2014р.xlsx]КОНТР 201-203'!$F80</f>
    </nc>
  </rcc>
  <rcc rId="3166" sId="6">
    <oc r="F79">
      <f>'\\main\Documents\Computer Science\Фісун Микола Тихонович\2-курс_ОБДЗ\[Журнал_Лекції_ОБДЗ_Гр-201-206_2014р.xlsx]КОНТР 201-203'!$F81</f>
    </oc>
    <nc r="F79">
      <f>'\\main\Documents\Computer Science\Фісун Микола Тихонович\2-курс_ОБДЗ\[Журнал_Лекції_ОБДЗ_Гр-201-206_2014р.xlsx]КОНТР 201-203'!$F81</f>
    </nc>
  </rcc>
  <rcc rId="3167" sId="6">
    <oc r="F80">
      <f>'\\main\Documents\Computer Science\Фісун Микола Тихонович\2-курс_ОБДЗ\[Журнал_Лекції_ОБДЗ_Гр-201-206_2014р.xlsx]КОНТР 201-203'!$F82</f>
    </oc>
    <nc r="F80">
      <f>'\\main\Documents\Computer Science\Фісун Микола Тихонович\2-курс_ОБДЗ\[Журнал_Лекції_ОБДЗ_Гр-201-206_2014р.xlsx]КОНТР 201-203'!$F82</f>
    </nc>
  </rcc>
  <rcc rId="3168" sId="6">
    <oc r="F81">
      <f>'\\main\Documents\Computer Science\Фісун Микола Тихонович\2-курс_ОБДЗ\[Журнал_Лекції_ОБДЗ_Гр-201-206_2014р.xlsx]КОНТР 201-203'!$F83</f>
    </oc>
    <nc r="F81">
      <f>'\\main\Documents\Computer Science\Фісун Микола Тихонович\2-курс_ОБДЗ\[Журнал_Лекції_ОБДЗ_Гр-201-206_2014р.xlsx]КОНТР 201-203'!$F83</f>
    </nc>
  </rcc>
  <rcc rId="3169" sId="6">
    <oc r="F82">
      <f>'\\main\Documents\Computer Science\Фісун Микола Тихонович\2-курс_ОБДЗ\[Журнал_Лекції_ОБДЗ_Гр-201-206_2014р.xlsx]КОНТР 201-203'!$F84</f>
    </oc>
    <nc r="F82">
      <f>'\\main\Documents\Computer Science\Фісун Микола Тихонович\2-курс_ОБДЗ\[Журнал_Лекції_ОБДЗ_Гр-201-206_2014р.xlsx]КОНТР 201-203'!$F84</f>
    </nc>
  </rcc>
  <rcc rId="3170" sId="11" numFmtId="4">
    <nc r="AK18">
      <v>11</v>
    </nc>
  </rcc>
  <rcmt sheetId="11" cell="Q15" guid="{00000000-0000-0000-0000-000000000000}" action="delete" author="мама"/>
  <rfmt sheetId="6" sqref="N56">
    <dxf>
      <fill>
        <patternFill patternType="solid">
          <bgColor rgb="FFFFFF00"/>
        </patternFill>
      </fill>
    </dxf>
  </rfmt>
  <rfmt sheetId="6" sqref="N57">
    <dxf>
      <fill>
        <patternFill patternType="solid">
          <bgColor rgb="FFFFFF00"/>
        </patternFill>
      </fill>
    </dxf>
  </rfmt>
  <rfmt sheetId="6" sqref="N58">
    <dxf>
      <fill>
        <patternFill patternType="solid">
          <bgColor rgb="FFFFFF00"/>
        </patternFill>
      </fill>
    </dxf>
  </rfmt>
  <rfmt sheetId="6" sqref="N59">
    <dxf>
      <fill>
        <patternFill patternType="solid">
          <bgColor rgb="FFFFFF00"/>
        </patternFill>
      </fill>
    </dxf>
  </rfmt>
  <rfmt sheetId="6" sqref="N60">
    <dxf>
      <fill>
        <patternFill patternType="solid">
          <bgColor rgb="FFFFFF00"/>
        </patternFill>
      </fill>
    </dxf>
  </rfmt>
  <rfmt sheetId="6" sqref="N61">
    <dxf>
      <fill>
        <patternFill patternType="solid">
          <bgColor rgb="FFFFFF00"/>
        </patternFill>
      </fill>
    </dxf>
  </rfmt>
  <rfmt sheetId="6" sqref="N62">
    <dxf>
      <fill>
        <patternFill patternType="solid">
          <bgColor rgb="FFFFFF00"/>
        </patternFill>
      </fill>
    </dxf>
  </rfmt>
  <rfmt sheetId="6" sqref="N64">
    <dxf>
      <fill>
        <patternFill patternType="solid">
          <bgColor rgb="FF92D050"/>
        </patternFill>
      </fill>
    </dxf>
  </rfmt>
  <rcc rId="3171" sId="6" odxf="1" dxf="1" numFmtId="19">
    <nc r="O64">
      <v>41738</v>
    </nc>
    <odxf>
      <numFmt numFmtId="0" formatCode="General"/>
    </odxf>
    <ndxf>
      <numFmt numFmtId="19" formatCode="dd/mm/yyyy"/>
    </ndxf>
  </rcc>
  <rfmt sheetId="6" sqref="N65">
    <dxf>
      <fill>
        <patternFill patternType="solid">
          <bgColor rgb="FFFFFF00"/>
        </patternFill>
      </fill>
    </dxf>
  </rfmt>
  <rfmt sheetId="6" sqref="N66">
    <dxf>
      <fill>
        <patternFill patternType="solid">
          <bgColor rgb="FFFFFF00"/>
        </patternFill>
      </fill>
    </dxf>
  </rfmt>
  <rcmt sheetId="11" cell="AK11" guid="{00000000-0000-0000-0000-000000000000}" action="delete" author="мама"/>
  <rfmt sheetId="6" sqref="N67">
    <dxf>
      <fill>
        <patternFill patternType="solid">
          <bgColor rgb="FF92D050"/>
        </patternFill>
      </fill>
    </dxf>
  </rfmt>
  <rcc rId="3172" sId="11">
    <oc r="AK11">
      <f>2+1.5+4</f>
    </oc>
    <nc r="AK11">
      <f>2+3+6</f>
    </nc>
  </rcc>
  <rcc rId="3173" sId="6">
    <nc r="O59" t="inlineStr">
      <is>
        <t>фисун</t>
      </is>
    </nc>
  </rcc>
  <rcc rId="3174" sId="11">
    <oc r="AH10">
      <f>2+6+0</f>
    </oc>
    <nc r="AH10">
      <f>2+6+3</f>
    </nc>
  </rcc>
  <rcc rId="3175" sId="11" numFmtId="4">
    <nc r="H38">
      <v>2</v>
    </nc>
  </rcc>
  <rcc rId="3176" sId="11" numFmtId="4">
    <nc r="H39">
      <v>2</v>
    </nc>
  </rcc>
  <rcc rId="3177" sId="11" numFmtId="4">
    <oc r="T13">
      <v>0</v>
    </oc>
    <nc r="T13">
      <v>6</v>
    </nc>
  </rcc>
  <rcmt sheetId="11" cell="T13" guid="{00000000-0000-0000-0000-000000000000}" action="delete" author="Ніколенко Світлана Григорівна"/>
  <rcmt sheetId="11" cell="D43" guid="{00000000-0000-0000-0000-000000000000}" action="delete" author="мама"/>
  <rcc rId="3178" sId="11" numFmtId="4">
    <oc r="D43">
      <v>0</v>
    </oc>
    <nc r="D43">
      <v>1</v>
    </nc>
  </rcc>
  <rcc rId="3179" sId="11" numFmtId="4">
    <oc r="D44">
      <v>0</v>
    </oc>
    <nc r="D44">
      <v>4</v>
    </nc>
  </rcc>
  <rfmt sheetId="6" sqref="N68">
    <dxf>
      <fill>
        <patternFill patternType="solid">
          <bgColor rgb="FF92D050"/>
        </patternFill>
      </fill>
    </dxf>
  </rfmt>
  <rcc rId="3180" sId="11">
    <oc r="AK14">
      <f>2+3+0</f>
    </oc>
    <nc r="AK14">
      <f>2+3+6</f>
    </nc>
  </rcc>
  <rfmt sheetId="6" sqref="N62">
    <dxf>
      <fill>
        <patternFill>
          <bgColor rgb="FF92D050"/>
        </patternFill>
      </fill>
    </dxf>
  </rfmt>
  <rcc rId="3181" sId="11" numFmtId="4">
    <oc r="N33">
      <v>1</v>
    </oc>
    <nc r="N33">
      <v>2</v>
    </nc>
  </rcc>
  <rcc rId="3182" sId="11" numFmtId="4">
    <oc r="N34">
      <v>1</v>
    </oc>
    <nc r="N34">
      <v>2</v>
    </nc>
  </rcc>
  <rcmt sheetId="11" cell="N35" guid="{00000000-0000-0000-0000-000000000000}" action="delete" author="мама"/>
  <rcc rId="3183" sId="11" numFmtId="4">
    <oc r="N35">
      <v>0</v>
    </oc>
    <nc r="N35">
      <v>2</v>
    </nc>
  </rcc>
  <rcc rId="3184" sId="11" numFmtId="4">
    <oc r="N36">
      <v>0</v>
    </oc>
    <nc r="N36">
      <v>2</v>
    </nc>
  </rcc>
  <rcc rId="3185" sId="11" numFmtId="4">
    <oc r="N37">
      <v>0</v>
    </oc>
    <nc r="N37">
      <v>2</v>
    </nc>
  </rcc>
  <rcc rId="3186" sId="11" numFmtId="4">
    <oc r="N38">
      <v>0</v>
    </oc>
    <nc r="N38">
      <v>2</v>
    </nc>
  </rcc>
  <rcc rId="3187" sId="11" numFmtId="4">
    <nc r="N39">
      <v>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8" sId="12" numFmtId="4">
    <nc r="J36">
      <v>2</v>
    </nc>
  </rcc>
  <rcc rId="3189" sId="12" numFmtId="4">
    <nc r="O33">
      <v>2</v>
    </nc>
  </rcc>
  <rcc rId="3190" sId="12" numFmtId="4">
    <nc r="O34">
      <v>2</v>
    </nc>
  </rcc>
  <rcc rId="3191" sId="12" numFmtId="4">
    <nc r="O35">
      <v>2</v>
    </nc>
  </rcc>
  <rcc rId="3192" sId="12" numFmtId="4">
    <nc r="O36">
      <v>2</v>
    </nc>
  </rcc>
  <rcc rId="3193" sId="12" numFmtId="4">
    <oc r="Q11">
      <v>10</v>
    </oc>
    <nc r="Q11">
      <f>IF(P11=0,"",VLOOKUP(P11,Підс3,2,FALSE))</f>
    </nc>
  </rcc>
  <rcc rId="3194" sId="12" numFmtId="4">
    <nc r="O37">
      <v>4</v>
    </nc>
  </rcc>
  <rcc rId="3195" sId="12" numFmtId="4">
    <nc r="O38">
      <v>1</v>
    </nc>
  </rcc>
  <rcc rId="3196" sId="12" numFmtId="4">
    <nc r="J37">
      <v>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7" sId="11" numFmtId="4">
    <oc r="AH18">
      <v>0</v>
    </oc>
    <nc r="AH18">
      <v>11</v>
    </nc>
  </rcc>
  <rcmt sheetId="11" cell="AH18" guid="{00000000-0000-0000-0000-000000000000}" action="delete" author="мама"/>
  <rcc rId="3198" sId="11" numFmtId="4">
    <oc r="D45">
      <v>2</v>
    </oc>
    <nc r="D45">
      <v>4</v>
    </nc>
  </rcc>
  <rcmt sheetId="11" cell="D44" guid="{00000000-0000-0000-0000-000000000000}" action="delete" author="мама"/>
  <rcc rId="3199" sId="11" numFmtId="4">
    <oc r="D43">
      <v>1</v>
    </oc>
    <nc r="D43">
      <v>2</v>
    </nc>
  </rcc>
  <rfmt sheetId="6" sqref="N66">
    <dxf>
      <fill>
        <patternFill>
          <bgColor rgb="FF92D050"/>
        </patternFill>
      </fill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0" sId="12" numFmtId="4">
    <oc r="Q36">
      <v>1</v>
    </oc>
    <nc r="Q36">
      <v>2</v>
    </nc>
  </rcc>
  <rcc rId="3201" sId="12" numFmtId="4">
    <oc r="Q37">
      <v>1</v>
    </oc>
    <nc r="Q37">
      <v>3</v>
    </nc>
  </rcc>
  <rcc rId="3202" sId="12" numFmtId="4">
    <nc r="Q38">
      <v>2</v>
    </nc>
  </rcc>
  <rcc rId="3203" sId="12" numFmtId="4">
    <nc r="Q39">
      <v>2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4" sId="11" numFmtId="4">
    <oc r="I45">
      <v>0</v>
    </oc>
    <nc r="I45">
      <v>2</v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8" sId="12" numFmtId="4">
    <oc r="I35">
      <v>1</v>
    </oc>
    <nc r="I35">
      <v>2</v>
    </nc>
  </rcc>
  <rcc rId="3219" sId="12" numFmtId="4">
    <oc r="I36">
      <v>1</v>
    </oc>
    <nc r="I36">
      <v>2</v>
    </nc>
  </rcc>
  <rcc rId="3220" sId="12" numFmtId="4">
    <oc r="I38">
      <v>1</v>
    </oc>
    <nc r="I38">
      <v>2</v>
    </nc>
  </rcc>
  <rcc rId="3221" sId="12" numFmtId="4">
    <nc r="I39">
      <v>1</v>
    </nc>
  </rcc>
  <rcc rId="3222" sId="12" numFmtId="4">
    <oc r="Y17">
      <v>9</v>
    </oc>
    <nc r="Y17">
      <v>10</v>
    </nc>
  </rcc>
  <rcc rId="3223" sId="12" numFmtId="4">
    <oc r="AH17">
      <v>9</v>
    </oc>
    <nc r="AH17">
      <v>10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4" sId="12" numFmtId="4">
    <oc r="AH18">
      <v>2</v>
    </oc>
    <nc r="AH18">
      <v>9</v>
    </nc>
  </rcc>
  <rcmt sheetId="12" cell="AH18" guid="{00000000-0000-0000-0000-000000000000}" action="delete" author="Давиденко Євген Олександрович"/>
  <rcc rId="3225" sId="12" numFmtId="4">
    <oc r="AK18">
      <v>2</v>
    </oc>
    <nc r="AK18">
      <v>9</v>
    </nc>
  </rcc>
  <rcmt sheetId="12" cell="AK18" guid="{00000000-0000-0000-0000-000000000000}" action="delete" author="Давиденко Євген Олександрович"/>
  <rcc rId="3226" sId="12" numFmtId="4">
    <nc r="H38">
      <v>2</v>
    </nc>
  </rcc>
  <rcc rId="3227" sId="12" numFmtId="4">
    <nc r="H39">
      <v>2</v>
    </nc>
  </rcc>
  <rcc rId="3228" sId="12" numFmtId="4">
    <nc r="H37">
      <v>2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59">
    <dxf>
      <fill>
        <patternFill>
          <bgColor rgb="FF92D050"/>
        </patternFill>
      </fill>
    </dxf>
  </rfmt>
  <rfmt sheetId="6" sqref="N61">
    <dxf>
      <fill>
        <patternFill>
          <bgColor rgb="FF92D050"/>
        </patternFill>
      </fill>
    </dxf>
  </rfmt>
  <rcc rId="3229" sId="11" numFmtId="4">
    <oc r="L8">
      <v>4</v>
    </oc>
    <nc r="L8">
      <v>6</v>
    </nc>
  </rcc>
  <rfmt sheetId="6" sqref="N56">
    <dxf>
      <fill>
        <patternFill>
          <bgColor rgb="FF92D050"/>
        </patternFill>
      </fill>
    </dxf>
  </rfmt>
  <rcc rId="3230" sId="11" numFmtId="4">
    <nc r="E45">
      <v>4</v>
    </nc>
  </rcc>
  <rfmt sheetId="6" sqref="N57">
    <dxf>
      <fill>
        <patternFill>
          <bgColor rgb="FF92D050"/>
        </patternFill>
      </fill>
    </dxf>
  </rfmt>
  <rfmt sheetId="6" sqref="N58">
    <dxf>
      <fill>
        <patternFill>
          <bgColor rgb="FF92D050"/>
        </patternFill>
      </fill>
    </dxf>
  </rfmt>
  <rcc rId="3231" sId="11">
    <nc r="AK17">
      <f>2+3+3</f>
    </nc>
  </rcc>
  <rfmt sheetId="6" sqref="N65">
    <dxf>
      <fill>
        <patternFill>
          <bgColor rgb="FF92D050"/>
        </patternFill>
      </fill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2" sId="11">
    <oc r="AK12">
      <f>1+1.5+4</f>
    </oc>
    <nc r="AK12">
      <f>2+3+4</f>
    </nc>
  </rcc>
  <rcc rId="3233" sId="11">
    <oc r="AH12">
      <f>2+0+0</f>
    </oc>
    <nc r="AH12">
      <f>2+3+6</f>
    </nc>
  </rcc>
  <rcc rId="3234" sId="11" numFmtId="4">
    <oc r="T12">
      <v>4</v>
    </oc>
    <nc r="T12">
      <v>6</v>
    </nc>
  </rcc>
  <rcmt sheetId="11" cell="T12" guid="{00000000-0000-0000-0000-000000000000}" action="delete" author="мама"/>
  <rfmt sheetId="6" sqref="N60">
    <dxf>
      <fill>
        <patternFill>
          <bgColor rgb="FF92D050"/>
        </patternFill>
      </fill>
    </dxf>
  </rfmt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8" sId="11" numFmtId="4">
    <oc r="K33">
      <v>0</v>
    </oc>
    <nc r="K33">
      <v>2</v>
    </nc>
  </rcc>
  <rcc rId="3249" sId="11" numFmtId="4">
    <oc r="K34">
      <v>0</v>
    </oc>
    <nc r="K34">
      <v>1</v>
    </nc>
  </rcc>
  <rcc rId="3250" sId="11" numFmtId="4">
    <oc r="K35">
      <v>0</v>
    </oc>
    <nc r="K35">
      <v>1.5</v>
    </nc>
  </rcc>
  <rcc rId="3251" sId="11" numFmtId="4">
    <oc r="K36">
      <v>0</v>
    </oc>
    <nc r="K36">
      <v>2</v>
    </nc>
  </rcc>
  <rcc rId="3252" sId="11" numFmtId="4">
    <nc r="K38">
      <v>1</v>
    </nc>
  </rcc>
  <rcc rId="3253" sId="11" numFmtId="4">
    <oc r="K39">
      <v>0</v>
    </oc>
    <nc r="K39">
      <v>2</v>
    </nc>
  </rcc>
  <rcc rId="3254" sId="11">
    <oc r="AH15">
      <f>2+6+0</f>
    </oc>
    <nc r="AH15">
      <f>2+6+3</f>
    </nc>
  </rcc>
  <rcc rId="3255" sId="11" numFmtId="4">
    <oc r="L15">
      <v>4</v>
    </oc>
    <nc r="L15">
      <v>6</v>
    </nc>
  </rcc>
  <rfmt sheetId="6" sqref="L63">
    <dxf>
      <fill>
        <patternFill patternType="solid">
          <bgColor rgb="FF92D050"/>
        </patternFill>
      </fill>
    </dxf>
  </rfmt>
  <rfmt sheetId="6" sqref="N63">
    <dxf>
      <fill>
        <patternFill patternType="solid">
          <bgColor rgb="FF92D050"/>
        </patternFill>
      </fill>
    </dxf>
  </rfmt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9" sId="7" numFmtId="4">
    <nc r="T17">
      <v>6</v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Q15">
    <dxf>
      <fill>
        <patternFill>
          <bgColor rgb="FFFFFF00"/>
        </patternFill>
      </fill>
    </dxf>
  </rfmt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3" sId="6">
    <oc r="D15">
      <f>'201_1'!E20</f>
    </oc>
    <nc r="D15">
      <f>'201_2'!E8</f>
    </nc>
  </rcc>
  <rcc rId="3284" sId="6">
    <oc r="D16">
      <f>'201_2'!E9</f>
    </oc>
    <nc r="D16">
      <f>'201_2'!E9</f>
    </nc>
  </rcc>
  <rcc rId="3285" sId="6">
    <oc r="D17">
      <f>'201_2'!E10</f>
    </oc>
    <nc r="D17">
      <f>'201_2'!E10</f>
    </nc>
  </rcc>
  <rcc rId="3286" sId="6">
    <oc r="D18">
      <f>'201_2'!E11</f>
    </oc>
    <nc r="D18">
      <f>'201_2'!E11</f>
    </nc>
  </rcc>
  <rcc rId="3287" sId="6">
    <oc r="D19">
      <f>'201_2'!E12</f>
    </oc>
    <nc r="D19">
      <f>'201_2'!E12</f>
    </nc>
  </rcc>
  <rcc rId="3288" sId="6">
    <oc r="D20">
      <f>'201_2'!E13</f>
    </oc>
    <nc r="D20">
      <f>'201_2'!E13</f>
    </nc>
  </rcc>
  <rcc rId="3289" sId="6">
    <oc r="D21">
      <f>'201_2'!E14</f>
    </oc>
    <nc r="D21">
      <f>'201_2'!E14</f>
    </nc>
  </rcc>
  <rcc rId="3290" sId="6">
    <oc r="D22">
      <f>'201_2'!E15</f>
    </oc>
    <nc r="D22">
      <f>'201_2'!E15</f>
    </nc>
  </rcc>
  <rcc rId="3291" sId="6">
    <oc r="D23">
      <f>'201_2'!E16</f>
    </oc>
    <nc r="D23">
      <f>'201_2'!E16</f>
    </nc>
  </rcc>
  <rcc rId="3292" sId="6">
    <oc r="D24">
      <f>'201_2'!E17</f>
    </oc>
    <nc r="D24">
      <f>'201_2'!E17</f>
    </nc>
  </rcc>
  <rcc rId="3293" sId="6">
    <oc r="D25">
      <f>'201_2'!E18</f>
    </oc>
    <nc r="D25">
      <f>'201_2'!E18</f>
    </nc>
  </rcc>
  <rcc rId="3294" sId="6">
    <oc r="D32">
      <f>'202_1'!E12</f>
    </oc>
    <nc r="D32">
      <f>'202_2'!E19</f>
    </nc>
  </rcc>
  <rcmt sheetId="8" cell="AK11" guid="{00000000-0000-0000-0000-000000000000}" action="delete" author="Давиденко Євген Олександрович"/>
  <rcc rId="3295" sId="8" numFmtId="4">
    <oc r="AK16" t="inlineStr">
      <is>
        <t>!</t>
      </is>
    </oc>
    <nc r="AK16">
      <v>11</v>
    </nc>
  </rcc>
  <rcmt sheetId="8" cell="AK16" guid="{00000000-0000-0000-0000-000000000000}" action="delete" author="Давиденко Євген Олександрович"/>
  <rcc rId="3296" sId="6">
    <oc r="F3">
      <f>'\\main\Documents\Computer Science\Фісун Микола Тихонович\2-курс_ОБДЗ\[Журнал_Лекції_ОБДЗ_Гр-201-206_2014р.xlsx]КОНТР 201-203'!$F4</f>
    </oc>
    <nc r="F3">
      <f>'\\main\Documents\Computer Science\Фісун Микола Тихонович\2-курс_ОБДЗ\[Журнал_Лекції_ОБДЗ_Гр-201-206_2014р.xlsx]КОНТР 201-203'!$F4</f>
    </nc>
  </rcc>
  <rcc rId="3297" sId="6">
    <oc r="F4">
      <f>'\\main\Documents\Computer Science\Фісун Микола Тихонович\2-курс_ОБДЗ\[Журнал_Лекції_ОБДЗ_Гр-201-206_2014р.xlsx]КОНТР 201-203'!$F5</f>
    </oc>
    <nc r="F4">
      <f>'\\main\Documents\Computer Science\Фісун Микола Тихонович\2-курс_ОБДЗ\[Журнал_Лекції_ОБДЗ_Гр-201-206_2014р.xlsx]КОНТР 201-203'!$F5</f>
    </nc>
  </rcc>
  <rcc rId="3298" sId="6">
    <oc r="F5">
      <f>'\\main\Documents\Computer Science\Фісун Микола Тихонович\2-курс_ОБДЗ\[Журнал_Лекції_ОБДЗ_Гр-201-206_2014р.xlsx]КОНТР 201-203'!$F6</f>
    </oc>
    <nc r="F5">
      <f>'\\main\Documents\Computer Science\Фісун Микола Тихонович\2-курс_ОБДЗ\[Журнал_Лекції_ОБДЗ_Гр-201-206_2014р.xlsx]КОНТР 201-203'!$F6</f>
    </nc>
  </rcc>
  <rcc rId="3299" sId="6">
    <oc r="F6">
      <f>'\\main\Documents\Computer Science\Фісун Микола Тихонович\2-курс_ОБДЗ\[Журнал_Лекції_ОБДЗ_Гр-201-206_2014р.xlsx]КОНТР 201-203'!$F7</f>
    </oc>
    <nc r="F6">
      <f>'\\main\Documents\Computer Science\Фісун Микола Тихонович\2-курс_ОБДЗ\[Журнал_Лекції_ОБДЗ_Гр-201-206_2014р.xlsx]КОНТР 201-203'!$F7</f>
    </nc>
  </rcc>
  <rcc rId="3300" sId="6">
    <oc r="F7">
      <f>'\\main\Documents\Computer Science\Фісун Микола Тихонович\2-курс_ОБДЗ\[Журнал_Лекції_ОБДЗ_Гр-201-206_2014р.xlsx]КОНТР 201-203'!$F8</f>
    </oc>
    <nc r="F7">
      <f>'\\main\Documents\Computer Science\Фісун Микола Тихонович\2-курс_ОБДЗ\[Журнал_Лекції_ОБДЗ_Гр-201-206_2014р.xlsx]КОНТР 201-203'!$F8</f>
    </nc>
  </rcc>
  <rcc rId="3301" sId="6">
    <oc r="F8">
      <f>'\\main\Documents\Computer Science\Фісун Микола Тихонович\2-курс_ОБДЗ\[Журнал_Лекції_ОБДЗ_Гр-201-206_2014р.xlsx]КОНТР 201-203'!$F9</f>
    </oc>
    <nc r="F8">
      <f>'\\main\Documents\Computer Science\Фісун Микола Тихонович\2-курс_ОБДЗ\[Журнал_Лекції_ОБДЗ_Гр-201-206_2014р.xlsx]КОНТР 201-203'!$F9</f>
    </nc>
  </rcc>
  <rcc rId="3302" sId="6">
    <oc r="F9">
      <f>'\\main\Documents\Computer Science\Фісун Микола Тихонович\2-курс_ОБДЗ\[Журнал_Лекції_ОБДЗ_Гр-201-206_2014р.xlsx]КОНТР 201-203'!$F10</f>
    </oc>
    <nc r="F9">
      <f>'\\main\Documents\Computer Science\Фісун Микола Тихонович\2-курс_ОБДЗ\[Журнал_Лекції_ОБДЗ_Гр-201-206_2014р.xlsx]КОНТР 201-203'!$F10</f>
    </nc>
  </rcc>
  <rcc rId="3303" sId="6">
    <oc r="F10">
      <f>'\\main\Documents\Computer Science\Фісун Микола Тихонович\2-курс_ОБДЗ\[Журнал_Лекції_ОБДЗ_Гр-201-206_2014р.xlsx]КОНТР 201-203'!$F11</f>
    </oc>
    <nc r="F10">
      <f>'\\main\Documents\Computer Science\Фісун Микола Тихонович\2-курс_ОБДЗ\[Журнал_Лекції_ОБДЗ_Гр-201-206_2014р.xlsx]КОНТР 201-203'!$F11</f>
    </nc>
  </rcc>
  <rcc rId="3304" sId="6">
    <oc r="F11">
      <f>'\\main\Documents\Computer Science\Фісун Микола Тихонович\2-курс_ОБДЗ\[Журнал_Лекції_ОБДЗ_Гр-201-206_2014р.xlsx]КОНТР 201-203'!$F12</f>
    </oc>
    <nc r="F11">
      <f>'\\main\Documents\Computer Science\Фісун Микола Тихонович\2-курс_ОБДЗ\[Журнал_Лекції_ОБДЗ_Гр-201-206_2014р.xlsx]КОНТР 201-203'!$F12</f>
    </nc>
  </rcc>
  <rcc rId="3305" sId="6">
    <oc r="F12">
      <f>'\\main\Documents\Computer Science\Фісун Микола Тихонович\2-курс_ОБДЗ\[Журнал_Лекції_ОБДЗ_Гр-201-206_2014р.xlsx]КОНТР 201-203'!$F13</f>
    </oc>
    <nc r="F12">
      <f>'\\main\Documents\Computer Science\Фісун Микола Тихонович\2-курс_ОБДЗ\[Журнал_Лекції_ОБДЗ_Гр-201-206_2014р.xlsx]КОНТР 201-203'!$F13</f>
    </nc>
  </rcc>
  <rcc rId="3306" sId="6">
    <oc r="F13">
      <f>'\\main\Documents\Computer Science\Фісун Микола Тихонович\2-курс_ОБДЗ\[Журнал_Лекції_ОБДЗ_Гр-201-206_2014р.xlsx]КОНТР 201-203'!$F14</f>
    </oc>
    <nc r="F13">
      <f>'\\main\Documents\Computer Science\Фісун Микола Тихонович\2-курс_ОБДЗ\[Журнал_Лекції_ОБДЗ_Гр-201-206_2014р.xlsx]КОНТР 201-203'!$F14</f>
    </nc>
  </rcc>
  <rcc rId="3307" sId="6">
    <oc r="F14">
      <f>'\\main\Documents\Computer Science\Фісун Микола Тихонович\2-курс_ОБДЗ\[Журнал_Лекції_ОБДЗ_Гр-201-206_2014р.xlsx]КОНТР 201-203'!$F15</f>
    </oc>
    <nc r="F14">
      <f>'\\main\Documents\Computer Science\Фісун Микола Тихонович\2-курс_ОБДЗ\[Журнал_Лекції_ОБДЗ_Гр-201-206_2014р.xlsx]КОНТР 201-203'!$F15</f>
    </nc>
  </rcc>
  <rcc rId="3308" sId="6">
    <oc r="F15">
      <f>'\\main\Documents\Computer Science\Фісун Микола Тихонович\2-курс_ОБДЗ\[Журнал_Лекції_ОБДЗ_Гр-201-206_2014р.xlsx]КОНТР 201-203'!$F16</f>
    </oc>
    <nc r="F15">
      <f>'\\main\Documents\Computer Science\Фісун Микола Тихонович\2-курс_ОБДЗ\[Журнал_Лекції_ОБДЗ_Гр-201-206_2014р.xlsx]КОНТР 201-203'!$F16</f>
    </nc>
  </rcc>
  <rcc rId="3309" sId="6">
    <oc r="F16">
      <f>'\\main\Documents\Computer Science\Фісун Микола Тихонович\2-курс_ОБДЗ\[Журнал_Лекції_ОБДЗ_Гр-201-206_2014р.xlsx]КОНТР 201-203'!$F17</f>
    </oc>
    <nc r="F16">
      <f>'\\main\Documents\Computer Science\Фісун Микола Тихонович\2-курс_ОБДЗ\[Журнал_Лекції_ОБДЗ_Гр-201-206_2014р.xlsx]КОНТР 201-203'!$F17</f>
    </nc>
  </rcc>
  <rcc rId="3310" sId="6">
    <oc r="F17">
      <f>'\\main\Documents\Computer Science\Фісун Микола Тихонович\2-курс_ОБДЗ\[Журнал_Лекції_ОБДЗ_Гр-201-206_2014р.xlsx]КОНТР 201-203'!$F18</f>
    </oc>
    <nc r="F17">
      <f>'\\main\Documents\Computer Science\Фісун Микола Тихонович\2-курс_ОБДЗ\[Журнал_Лекції_ОБДЗ_Гр-201-206_2014р.xlsx]КОНТР 201-203'!$F18</f>
    </nc>
  </rcc>
  <rcc rId="3311" sId="6">
    <oc r="F18">
      <f>'\\main\Documents\Computer Science\Фісун Микола Тихонович\2-курс_ОБДЗ\[Журнал_Лекції_ОБДЗ_Гр-201-206_2014р.xlsx]КОНТР 201-203'!$F19</f>
    </oc>
    <nc r="F18">
      <f>'\\main\Documents\Computer Science\Фісун Микола Тихонович\2-курс_ОБДЗ\[Журнал_Лекції_ОБДЗ_Гр-201-206_2014р.xlsx]КОНТР 201-203'!$F19</f>
    </nc>
  </rcc>
  <rcc rId="3312" sId="6">
    <oc r="F19">
      <f>'\\main\Documents\Computer Science\Фісун Микола Тихонович\2-курс_ОБДЗ\[Журнал_Лекції_ОБДЗ_Гр-201-206_2014р.xlsx]КОНТР 201-203'!$F20</f>
    </oc>
    <nc r="F19">
      <f>'\\main\Documents\Computer Science\Фісун Микола Тихонович\2-курс_ОБДЗ\[Журнал_Лекції_ОБДЗ_Гр-201-206_2014р.xlsx]КОНТР 201-203'!$F20</f>
    </nc>
  </rcc>
  <rcc rId="3313" sId="6">
    <oc r="F20">
      <f>'\\main\Documents\Computer Science\Фісун Микола Тихонович\2-курс_ОБДЗ\[Журнал_Лекції_ОБДЗ_Гр-201-206_2014р.xlsx]КОНТР 201-203'!$F21</f>
    </oc>
    <nc r="F20">
      <f>'\\main\Documents\Computer Science\Фісун Микола Тихонович\2-курс_ОБДЗ\[Журнал_Лекції_ОБДЗ_Гр-201-206_2014р.xlsx]КОНТР 201-203'!$F21</f>
    </nc>
  </rcc>
  <rcc rId="3314" sId="6">
    <oc r="F21">
      <f>'\\main\Documents\Computer Science\Фісун Микола Тихонович\2-курс_ОБДЗ\[Журнал_Лекції_ОБДЗ_Гр-201-206_2014р.xlsx]КОНТР 201-203'!$F22</f>
    </oc>
    <nc r="F21">
      <f>'\\main\Documents\Computer Science\Фісун Микола Тихонович\2-курс_ОБДЗ\[Журнал_Лекції_ОБДЗ_Гр-201-206_2014р.xlsx]КОНТР 201-203'!$F22</f>
    </nc>
  </rcc>
  <rcc rId="3315" sId="6">
    <oc r="F22">
      <f>'\\main\Documents\Computer Science\Фісун Микола Тихонович\2-курс_ОБДЗ\[Журнал_Лекції_ОБДЗ_Гр-201-206_2014р.xlsx]КОНТР 201-203'!$F23</f>
    </oc>
    <nc r="F22">
      <f>'\\main\Documents\Computer Science\Фісун Микола Тихонович\2-курс_ОБДЗ\[Журнал_Лекції_ОБДЗ_Гр-201-206_2014р.xlsx]КОНТР 201-203'!$F23</f>
    </nc>
  </rcc>
  <rcc rId="3316" sId="6">
    <oc r="F23">
      <f>'\\main\Documents\Computer Science\Фісун Микола Тихонович\2-курс_ОБДЗ\[Журнал_Лекції_ОБДЗ_Гр-201-206_2014р.xlsx]КОНТР 201-203'!$F24</f>
    </oc>
    <nc r="F23">
      <f>'\\main\Documents\Computer Science\Фісун Микола Тихонович\2-курс_ОБДЗ\[Журнал_Лекції_ОБДЗ_Гр-201-206_2014р.xlsx]КОНТР 201-203'!$F24</f>
    </nc>
  </rcc>
  <rcc rId="3317" sId="6">
    <oc r="F24">
      <f>'\\main\Documents\Computer Science\Фісун Микола Тихонович\2-курс_ОБДЗ\[Журнал_Лекції_ОБДЗ_Гр-201-206_2014р.xlsx]КОНТР 201-203'!$F25</f>
    </oc>
    <nc r="F24">
      <f>'\\main\Documents\Computer Science\Фісун Микола Тихонович\2-курс_ОБДЗ\[Журнал_Лекції_ОБДЗ_Гр-201-206_2014р.xlsx]КОНТР 201-203'!$F25</f>
    </nc>
  </rcc>
  <rcc rId="3318" sId="6">
    <oc r="F25">
      <f>'\\main\Documents\Computer Science\Фісун Микола Тихонович\2-курс_ОБДЗ\[Журнал_Лекції_ОБДЗ_Гр-201-206_2014р.xlsx]КОНТР 201-203'!$F26</f>
    </oc>
    <nc r="F25">
      <f>'\\main\Documents\Computer Science\Фісун Микола Тихонович\2-курс_ОБДЗ\[Журнал_Лекції_ОБДЗ_Гр-201-206_2014р.xlsx]КОНТР 201-203'!$F26</f>
    </nc>
  </rcc>
  <rcc rId="3319" sId="6">
    <oc r="F28">
      <f>'\\main\Documents\Computer Science\Фісун Микола Тихонович\2-курс_ОБДЗ\[Журнал_Лекції_ОБДЗ_Гр-201-206_2014р.xlsx]КОНТР 201-203'!$F29</f>
    </oc>
    <nc r="F28">
      <f>'\\main\Documents\Computer Science\Фісун Микола Тихонович\2-курс_ОБДЗ\[Журнал_Лекції_ОБДЗ_Гр-201-206_2014р.xlsx]КОНТР 201-203'!$F29</f>
    </nc>
  </rcc>
  <rcc rId="3320" sId="6">
    <oc r="F29">
      <f>'\\main\Documents\Computer Science\Фісун Микола Тихонович\2-курс_ОБДЗ\[Журнал_Лекції_ОБДЗ_Гр-201-206_2014р.xlsx]КОНТР 201-203'!$F30</f>
    </oc>
    <nc r="F29">
      <f>'\\main\Documents\Computer Science\Фісун Микола Тихонович\2-курс_ОБДЗ\[Журнал_Лекції_ОБДЗ_Гр-201-206_2014р.xlsx]КОНТР 201-203'!$F30</f>
    </nc>
  </rcc>
  <rcc rId="3321" sId="6">
    <oc r="F30">
      <f>'\\main\Documents\Computer Science\Фісун Микола Тихонович\2-курс_ОБДЗ\[Журнал_Лекції_ОБДЗ_Гр-201-206_2014р.xlsx]КОНТР 201-203'!$F31</f>
    </oc>
    <nc r="F30">
      <f>'\\main\Documents\Computer Science\Фісун Микола Тихонович\2-курс_ОБДЗ\[Журнал_Лекції_ОБДЗ_Гр-201-206_2014р.xlsx]КОНТР 201-203'!$F31</f>
    </nc>
  </rcc>
  <rcc rId="3322" sId="6">
    <oc r="F31">
      <f>'\\main\Documents\Computer Science\Фісун Микола Тихонович\2-курс_ОБДЗ\[Журнал_Лекції_ОБДЗ_Гр-201-206_2014р.xlsx]КОНТР 201-203'!$F32</f>
    </oc>
    <nc r="F31">
      <f>'\\main\Documents\Computer Science\Фісун Микола Тихонович\2-курс_ОБДЗ\[Журнал_Лекції_ОБДЗ_Гр-201-206_2014р.xlsx]КОНТР 201-203'!$F32</f>
    </nc>
  </rcc>
  <rcc rId="3323" sId="6">
    <oc r="F32">
      <f>'\\main\Documents\Computer Science\Фісун Микола Тихонович\2-курс_ОБДЗ\[Журнал_Лекції_ОБДЗ_Гр-201-206_2014р.xlsx]КОНТР 201-203'!$F33</f>
    </oc>
    <nc r="F32">
      <f>'\\main\Documents\Computer Science\Фісун Микола Тихонович\2-курс_ОБДЗ\[Журнал_Лекції_ОБДЗ_Гр-201-206_2014р.xlsx]КОНТР 201-203'!$F33</f>
    </nc>
  </rcc>
  <rcc rId="3324" sId="6">
    <oc r="F33">
      <f>'\\main\Documents\Computer Science\Фісун Микола Тихонович\2-курс_ОБДЗ\[Журнал_Лекції_ОБДЗ_Гр-201-206_2014р.xlsx]КОНТР 201-203'!$F34</f>
    </oc>
    <nc r="F33">
      <f>'\\main\Documents\Computer Science\Фісун Микола Тихонович\2-курс_ОБДЗ\[Журнал_Лекції_ОБДЗ_Гр-201-206_2014р.xlsx]КОНТР 201-203'!$F34</f>
    </nc>
  </rcc>
  <rcc rId="3325" sId="6">
    <oc r="F34">
      <f>'\\main\Documents\Computer Science\Фісун Микола Тихонович\2-курс_ОБДЗ\[Журнал_Лекції_ОБДЗ_Гр-201-206_2014р.xlsx]КОНТР 201-203'!$F35</f>
    </oc>
    <nc r="F34">
      <f>'\\main\Documents\Computer Science\Фісун Микола Тихонович\2-курс_ОБДЗ\[Журнал_Лекції_ОБДЗ_Гр-201-206_2014р.xlsx]КОНТР 201-203'!$F35</f>
    </nc>
  </rcc>
  <rcc rId="3326" sId="6">
    <oc r="F35">
      <f>'\\main\Documents\Computer Science\Фісун Микола Тихонович\2-курс_ОБДЗ\[Журнал_Лекції_ОБДЗ_Гр-201-206_2014р.xlsx]КОНТР 201-203'!$F36</f>
    </oc>
    <nc r="F35">
      <f>'\\main\Documents\Computer Science\Фісун Микола Тихонович\2-курс_ОБДЗ\[Журнал_Лекції_ОБДЗ_Гр-201-206_2014р.xlsx]КОНТР 201-203'!$F36</f>
    </nc>
  </rcc>
  <rcc rId="3327" sId="6">
    <oc r="F36">
      <f>'\\main\Documents\Computer Science\Фісун Микола Тихонович\2-курс_ОБДЗ\[Журнал_Лекції_ОБДЗ_Гр-201-206_2014р.xlsx]КОНТР 201-203'!$F37</f>
    </oc>
    <nc r="F36">
      <f>'\\main\Documents\Computer Science\Фісун Микола Тихонович\2-курс_ОБДЗ\[Журнал_Лекції_ОБДЗ_Гр-201-206_2014р.xlsx]КОНТР 201-203'!$F37</f>
    </nc>
  </rcc>
  <rcc rId="3328" sId="6">
    <oc r="F37">
      <f>'\\main\Documents\Computer Science\Фісун Микола Тихонович\2-курс_ОБДЗ\[Журнал_Лекції_ОБДЗ_Гр-201-206_2014р.xlsx]КОНТР 201-203'!$F38</f>
    </oc>
    <nc r="F37">
      <f>'\\main\Documents\Computer Science\Фісун Микола Тихонович\2-курс_ОБДЗ\[Журнал_Лекції_ОБДЗ_Гр-201-206_2014р.xlsx]КОНТР 201-203'!$F38</f>
    </nc>
  </rcc>
  <rcc rId="3329" sId="6">
    <oc r="F38">
      <f>'\\main\Documents\Computer Science\Фісун Микола Тихонович\2-курс_ОБДЗ\[Журнал_Лекції_ОБДЗ_Гр-201-206_2014р.xlsx]КОНТР 201-203'!$F39</f>
    </oc>
    <nc r="F38">
      <f>'\\main\Documents\Computer Science\Фісун Микола Тихонович\2-курс_ОБДЗ\[Журнал_Лекції_ОБДЗ_Гр-201-206_2014р.xlsx]КОНТР 201-203'!$F39</f>
    </nc>
  </rcc>
  <rcc rId="3330" sId="6">
    <oc r="F39">
      <f>'\\main\Documents\Computer Science\Фісун Микола Тихонович\2-курс_ОБДЗ\[Журнал_Лекції_ОБДЗ_Гр-201-206_2014р.xlsx]КОНТР 201-203'!$F40</f>
    </oc>
    <nc r="F39">
      <f>'\\main\Documents\Computer Science\Фісун Микола Тихонович\2-курс_ОБДЗ\[Журнал_Лекції_ОБДЗ_Гр-201-206_2014р.xlsx]КОНТР 201-203'!$F40</f>
    </nc>
  </rcc>
  <rcc rId="3331" sId="6">
    <oc r="F40">
      <f>'\\main\Documents\Computer Science\Фісун Микола Тихонович\2-курс_ОБДЗ\[Журнал_Лекції_ОБДЗ_Гр-201-206_2014р.xlsx]КОНТР 201-203'!$F41</f>
    </oc>
    <nc r="F40">
      <f>'\\main\Documents\Computer Science\Фісун Микола Тихонович\2-курс_ОБДЗ\[Журнал_Лекції_ОБДЗ_Гр-201-206_2014р.xlsx]КОНТР 201-203'!$F41</f>
    </nc>
  </rcc>
  <rcc rId="3332" sId="6">
    <oc r="F41">
      <f>'\\main\Documents\Computer Science\Фісун Микола Тихонович\2-курс_ОБДЗ\[Журнал_Лекції_ОБДЗ_Гр-201-206_2014р.xlsx]КОНТР 201-203'!$F42</f>
    </oc>
    <nc r="F41">
      <f>'\\main\Documents\Computer Science\Фісун Микола Тихонович\2-курс_ОБДЗ\[Журнал_Лекції_ОБДЗ_Гр-201-206_2014р.xlsx]КОНТР 201-203'!$F42</f>
    </nc>
  </rcc>
  <rcc rId="3333" sId="6">
    <oc r="F42">
      <f>'\\main\Documents\Computer Science\Фісун Микола Тихонович\2-курс_ОБДЗ\[Журнал_Лекції_ОБДЗ_Гр-201-206_2014р.xlsx]КОНТР 201-203'!$F43</f>
    </oc>
    <nc r="F42">
      <f>'\\main\Documents\Computer Science\Фісун Микола Тихонович\2-курс_ОБДЗ\[Журнал_Лекції_ОБДЗ_Гр-201-206_2014р.xlsx]КОНТР 201-203'!$F43</f>
    </nc>
  </rcc>
  <rcc rId="3334" sId="6">
    <oc r="F43">
      <f>'\\main\Documents\Computer Science\Фісун Микола Тихонович\2-курс_ОБДЗ\[Журнал_Лекції_ОБДЗ_Гр-201-206_2014р.xlsx]КОНТР 201-203'!$F44</f>
    </oc>
    <nc r="F43">
      <f>'\\main\Documents\Computer Science\Фісун Микола Тихонович\2-курс_ОБДЗ\[Журнал_Лекції_ОБДЗ_Гр-201-206_2014р.xlsx]КОНТР 201-203'!$F44</f>
    </nc>
  </rcc>
  <rcc rId="3335" sId="6">
    <oc r="F44">
      <f>'\\main\Documents\Computer Science\Фісун Микола Тихонович\2-курс_ОБДЗ\[Журнал_Лекції_ОБДЗ_Гр-201-206_2014р.xlsx]КОНТР 201-203'!$F45</f>
    </oc>
    <nc r="F44">
      <f>'\\main\Documents\Computer Science\Фісун Микола Тихонович\2-курс_ОБДЗ\[Журнал_Лекції_ОБДЗ_Гр-201-206_2014р.xlsx]КОНТР 201-203'!$F45</f>
    </nc>
  </rcc>
  <rcc rId="3336" sId="6">
    <oc r="F45">
      <f>'\\main\Documents\Computer Science\Фісун Микола Тихонович\2-курс_ОБДЗ\[Журнал_Лекції_ОБДЗ_Гр-201-206_2014р.xlsx]КОНТР 201-203'!$F46</f>
    </oc>
    <nc r="F45">
      <f>'\\main\Documents\Computer Science\Фісун Микола Тихонович\2-курс_ОБДЗ\[Журнал_Лекції_ОБДЗ_Гр-201-206_2014р.xlsx]КОНТР 201-203'!$F46</f>
    </nc>
  </rcc>
  <rcc rId="3337" sId="6">
    <oc r="F46">
      <f>'\\main\Documents\Computer Science\Фісун Микола Тихонович\2-курс_ОБДЗ\[Журнал_Лекції_ОБДЗ_Гр-201-206_2014р.xlsx]КОНТР 201-203'!$F47</f>
    </oc>
    <nc r="F46">
      <f>'\\main\Documents\Computer Science\Фісун Микола Тихонович\2-курс_ОБДЗ\[Журнал_Лекції_ОБДЗ_Гр-201-206_2014р.xlsx]КОНТР 201-203'!$F47</f>
    </nc>
  </rcc>
  <rcc rId="3338" sId="6">
    <oc r="F47">
      <f>'\\main\Documents\Computer Science\Фісун Микола Тихонович\2-курс_ОБДЗ\[Журнал_Лекції_ОБДЗ_Гр-201-206_2014р.xlsx]КОНТР 201-203'!$F48</f>
    </oc>
    <nc r="F47">
      <f>'\\main\Documents\Computer Science\Фісун Микола Тихонович\2-курс_ОБДЗ\[Журнал_Лекції_ОБДЗ_Гр-201-206_2014р.xlsx]КОНТР 201-203'!$F48</f>
    </nc>
  </rcc>
  <rcc rId="3339" sId="6">
    <oc r="F48">
      <f>'\\main\Documents\Computer Science\Фісун Микола Тихонович\2-курс_ОБДЗ\[Журнал_Лекції_ОБДЗ_Гр-201-206_2014р.xlsx]КОНТР 201-203'!$F49</f>
    </oc>
    <nc r="F48">
      <f>'\\main\Documents\Computer Science\Фісун Микола Тихонович\2-курс_ОБДЗ\[Журнал_Лекції_ОБДЗ_Гр-201-206_2014р.xlsx]КОНТР 201-203'!$F49</f>
    </nc>
  </rcc>
  <rcc rId="3340" sId="6">
    <oc r="F49">
      <f>'\\main\Documents\Computer Science\Фісун Микола Тихонович\2-курс_ОБДЗ\[Журнал_Лекції_ОБДЗ_Гр-201-206_2014р.xlsx]КОНТР 201-203'!$F50</f>
    </oc>
    <nc r="F49">
      <f>'\\main\Documents\Computer Science\Фісун Микола Тихонович\2-курс_ОБДЗ\[Журнал_Лекції_ОБДЗ_Гр-201-206_2014р.xlsx]КОНТР 201-203'!$F50</f>
    </nc>
  </rcc>
  <rcc rId="3341" sId="6">
    <oc r="F50">
      <f>'\\main\Documents\Computer Science\Фісун Микола Тихонович\2-курс_ОБДЗ\[Журнал_Лекції_ОБДЗ_Гр-201-206_2014р.xlsx]КОНТР 201-203'!$F51</f>
    </oc>
    <nc r="F50">
      <f>'\\main\Documents\Computer Science\Фісун Микола Тихонович\2-курс_ОБДЗ\[Журнал_Лекції_ОБДЗ_Гр-201-206_2014р.xlsx]КОНТР 201-203'!$F51</f>
    </nc>
  </rcc>
  <rcc rId="3342" sId="6">
    <oc r="F51">
      <f>'\\main\Documents\Computer Science\Фісун Микола Тихонович\2-курс_ОБДЗ\[Журнал_Лекції_ОБДЗ_Гр-201-206_2014р.xlsx]КОНТР 201-203'!$F52</f>
    </oc>
    <nc r="F51">
      <f>'\\main\Documents\Computer Science\Фісун Микола Тихонович\2-курс_ОБДЗ\[Журнал_Лекції_ОБДЗ_Гр-201-206_2014р.xlsx]КОНТР 201-203'!$F52</f>
    </nc>
  </rcc>
  <rcc rId="3343" sId="6">
    <oc r="F52">
      <f>'\\main\Documents\Computer Science\Фісун Микола Тихонович\2-курс_ОБДЗ\[Журнал_Лекції_ОБДЗ_Гр-201-206_2014р.xlsx]КОНТР 201-203'!$F53</f>
    </oc>
    <nc r="F52">
      <f>'\\main\Documents\Computer Science\Фісун Микола Тихонович\2-курс_ОБДЗ\[Журнал_Лекції_ОБДЗ_Гр-201-206_2014р.xlsx]КОНТР 201-203'!$F53</f>
    </nc>
  </rcc>
  <rcc rId="3344" sId="6">
    <oc r="F53">
      <f>'\\main\Documents\Computer Science\Фісун Микола Тихонович\2-курс_ОБДЗ\[Журнал_Лекції_ОБДЗ_Гр-201-206_2014р.xlsx]КОНТР 201-203'!$F54</f>
    </oc>
    <nc r="F53">
      <f>'\\main\Documents\Computer Science\Фісун Микола Тихонович\2-курс_ОБДЗ\[Журнал_Лекції_ОБДЗ_Гр-201-206_2014р.xlsx]КОНТР 201-203'!$F54</f>
    </nc>
  </rcc>
  <rcc rId="3345" sId="6">
    <oc r="F54">
      <f>'\\main\Documents\Computer Science\Фісун Микола Тихонович\2-курс_ОБДЗ\[Журнал_Лекції_ОБДЗ_Гр-201-206_2014р.xlsx]КОНТР 201-203'!$F55</f>
    </oc>
    <nc r="F54">
      <f>'\\main\Documents\Computer Science\Фісун Микола Тихонович\2-курс_ОБДЗ\[Журнал_Лекції_ОБДЗ_Гр-201-206_2014р.xlsx]КОНТР 201-203'!$F55</f>
    </nc>
  </rcc>
  <rcc rId="3346" sId="6">
    <oc r="F56">
      <f>'\\main\Documents\Computer Science\Фісун Микола Тихонович\2-курс_ОБДЗ\[Журнал_Лекції_ОБДЗ_Гр-201-206_2014р.xlsx]КОНТР 201-203'!$F58</f>
    </oc>
    <nc r="F56">
      <f>'\\main\Documents\Computer Science\Фісун Микола Тихонович\2-курс_ОБДЗ\[Журнал_Лекції_ОБДЗ_Гр-201-206_2014р.xlsx]КОНТР 201-203'!$F58</f>
    </nc>
  </rcc>
  <rcc rId="3347" sId="6">
    <oc r="F57">
      <f>'\\main\Documents\Computer Science\Фісун Микола Тихонович\2-курс_ОБДЗ\[Журнал_Лекції_ОБДЗ_Гр-201-206_2014р.xlsx]КОНТР 201-203'!$F59</f>
    </oc>
    <nc r="F57">
      <f>'\\main\Documents\Computer Science\Фісун Микола Тихонович\2-курс_ОБДЗ\[Журнал_Лекції_ОБДЗ_Гр-201-206_2014р.xlsx]КОНТР 201-203'!$F59</f>
    </nc>
  </rcc>
  <rcc rId="3348" sId="6">
    <oc r="F58">
      <f>'\\main\Documents\Computer Science\Фісун Микола Тихонович\2-курс_ОБДЗ\[Журнал_Лекції_ОБДЗ_Гр-201-206_2014р.xlsx]КОНТР 201-203'!$F60</f>
    </oc>
    <nc r="F58">
      <f>'\\main\Documents\Computer Science\Фісун Микола Тихонович\2-курс_ОБДЗ\[Журнал_Лекції_ОБДЗ_Гр-201-206_2014р.xlsx]КОНТР 201-203'!$F60</f>
    </nc>
  </rcc>
  <rcc rId="3349" sId="6">
    <oc r="F59">
      <f>'\\main\Documents\Computer Science\Фісун Микола Тихонович\2-курс_ОБДЗ\[Журнал_Лекції_ОБДЗ_Гр-201-206_2014р.xlsx]КОНТР 201-203'!$F61</f>
    </oc>
    <nc r="F59">
      <f>'\\main\Documents\Computer Science\Фісун Микола Тихонович\2-курс_ОБДЗ\[Журнал_Лекції_ОБДЗ_Гр-201-206_2014р.xlsx]КОНТР 201-203'!$F61</f>
    </nc>
  </rcc>
  <rcc rId="3350" sId="6">
    <oc r="F60">
      <f>'\\main\Documents\Computer Science\Фісун Микола Тихонович\2-курс_ОБДЗ\[Журнал_Лекції_ОБДЗ_Гр-201-206_2014р.xlsx]КОНТР 201-203'!$F62</f>
    </oc>
    <nc r="F60">
      <f>'\\main\Documents\Computer Science\Фісун Микола Тихонович\2-курс_ОБДЗ\[Журнал_Лекції_ОБДЗ_Гр-201-206_2014р.xlsx]КОНТР 201-203'!$F62</f>
    </nc>
  </rcc>
  <rcc rId="3351" sId="6">
    <oc r="F61">
      <f>'\\main\Documents\Computer Science\Фісун Микола Тихонович\2-курс_ОБДЗ\[Журнал_Лекції_ОБДЗ_Гр-201-206_2014р.xlsx]КОНТР 201-203'!$F63</f>
    </oc>
    <nc r="F61">
      <f>'\\main\Documents\Computer Science\Фісун Микола Тихонович\2-курс_ОБДЗ\[Журнал_Лекції_ОБДЗ_Гр-201-206_2014р.xlsx]КОНТР 201-203'!$F63</f>
    </nc>
  </rcc>
  <rcc rId="3352" sId="6">
    <oc r="F62">
      <f>'\\main\Documents\Computer Science\Фісун Микола Тихонович\2-курс_ОБДЗ\[Журнал_Лекції_ОБДЗ_Гр-201-206_2014р.xlsx]КОНТР 201-203'!$F64</f>
    </oc>
    <nc r="F62">
      <f>'\\main\Documents\Computer Science\Фісун Микола Тихонович\2-курс_ОБДЗ\[Журнал_Лекції_ОБДЗ_Гр-201-206_2014р.xlsx]КОНТР 201-203'!$F64</f>
    </nc>
  </rcc>
  <rcc rId="3353" sId="6">
    <oc r="F63">
      <f>'\\main\Documents\Computer Science\Фісун Микола Тихонович\2-курс_ОБДЗ\[Журнал_Лекції_ОБДЗ_Гр-201-206_2014р.xlsx]КОНТР 201-203'!$F65</f>
    </oc>
    <nc r="F63">
      <f>'\\main\Documents\Computer Science\Фісун Микола Тихонович\2-курс_ОБДЗ\[Журнал_Лекції_ОБДЗ_Гр-201-206_2014р.xlsx]КОНТР 201-203'!$F65</f>
    </nc>
  </rcc>
  <rcc rId="3354" sId="6">
    <oc r="F64">
      <f>'\\main\Documents\Computer Science\Фісун Микола Тихонович\2-курс_ОБДЗ\[Журнал_Лекції_ОБДЗ_Гр-201-206_2014р.xlsx]КОНТР 201-203'!$F66</f>
    </oc>
    <nc r="F64">
      <f>'\\main\Documents\Computer Science\Фісун Микола Тихонович\2-курс_ОБДЗ\[Журнал_Лекції_ОБДЗ_Гр-201-206_2014р.xlsx]КОНТР 201-203'!$F66</f>
    </nc>
  </rcc>
  <rcc rId="3355" sId="6">
    <oc r="F65">
      <f>'\\main\Documents\Computer Science\Фісун Микола Тихонович\2-курс_ОБДЗ\[Журнал_Лекції_ОБДЗ_Гр-201-206_2014р.xlsx]КОНТР 201-203'!$F67</f>
    </oc>
    <nc r="F65">
      <f>'\\main\Documents\Computer Science\Фісун Микола Тихонович\2-курс_ОБДЗ\[Журнал_Лекції_ОБДЗ_Гр-201-206_2014р.xlsx]КОНТР 201-203'!$F67</f>
    </nc>
  </rcc>
  <rcc rId="3356" sId="6">
    <oc r="F66">
      <f>'\\main\Documents\Computer Science\Фісун Микола Тихонович\2-курс_ОБДЗ\[Журнал_Лекції_ОБДЗ_Гр-201-206_2014р.xlsx]КОНТР 201-203'!$F68</f>
    </oc>
    <nc r="F66">
      <f>'\\main\Documents\Computer Science\Фісун Микола Тихонович\2-курс_ОБДЗ\[Журнал_Лекції_ОБДЗ_Гр-201-206_2014р.xlsx]КОНТР 201-203'!$F68</f>
    </nc>
  </rcc>
  <rcc rId="3357" sId="6">
    <oc r="F67">
      <f>'\\main\Documents\Computer Science\Фісун Микола Тихонович\2-курс_ОБДЗ\[Журнал_Лекції_ОБДЗ_Гр-201-206_2014р.xlsx]КОНТР 201-203'!$F69</f>
    </oc>
    <nc r="F67">
      <f>'\\main\Documents\Computer Science\Фісун Микола Тихонович\2-курс_ОБДЗ\[Журнал_Лекції_ОБДЗ_Гр-201-206_2014р.xlsx]КОНТР 201-203'!$F69</f>
    </nc>
  </rcc>
  <rcc rId="3358" sId="6">
    <oc r="F68">
      <f>'\\main\Documents\Computer Science\Фісун Микола Тихонович\2-курс_ОБДЗ\[Журнал_Лекції_ОБДЗ_Гр-201-206_2014р.xlsx]КОНТР 201-203'!$F70</f>
    </oc>
    <nc r="F68">
      <f>'\\main\Documents\Computer Science\Фісун Микола Тихонович\2-курс_ОБДЗ\[Журнал_Лекції_ОБДЗ_Гр-201-206_2014р.xlsx]КОНТР 201-203'!$F70</f>
    </nc>
  </rcc>
  <rcc rId="3359" sId="6">
    <oc r="F69">
      <f>'\\main\Documents\Computer Science\Фісун Микола Тихонович\2-курс_ОБДЗ\[Журнал_Лекції_ОБДЗ_Гр-201-206_2014р.xlsx]КОНТР 201-203'!$F71</f>
    </oc>
    <nc r="F69">
      <f>'\\main\Documents\Computer Science\Фісун Микола Тихонович\2-курс_ОБДЗ\[Журнал_Лекції_ОБДЗ_Гр-201-206_2014р.xlsx]КОНТР 201-203'!$F71</f>
    </nc>
  </rcc>
  <rcc rId="3360" sId="6">
    <oc r="F70">
      <f>'\\main\Documents\Computer Science\Фісун Микола Тихонович\2-курс_ОБДЗ\[Журнал_Лекції_ОБДЗ_Гр-201-206_2014р.xlsx]КОНТР 201-203'!$F72</f>
    </oc>
    <nc r="F70">
      <f>'\\main\Documents\Computer Science\Фісун Микола Тихонович\2-курс_ОБДЗ\[Журнал_Лекції_ОБДЗ_Гр-201-206_2014р.xlsx]КОНТР 201-203'!$F72</f>
    </nc>
  </rcc>
  <rcc rId="3361" sId="6">
    <oc r="F71">
      <f>'\\main\Documents\Computer Science\Фісун Микола Тихонович\2-курс_ОБДЗ\[Журнал_Лекції_ОБДЗ_Гр-201-206_2014р.xlsx]КОНТР 201-203'!$F73</f>
    </oc>
    <nc r="F71">
      <f>'\\main\Documents\Computer Science\Фісун Микола Тихонович\2-курс_ОБДЗ\[Журнал_Лекції_ОБДЗ_Гр-201-206_2014р.xlsx]КОНТР 201-203'!$F73</f>
    </nc>
  </rcc>
  <rcc rId="3362" sId="6">
    <oc r="F72">
      <f>'\\main\Documents\Computer Science\Фісун Микола Тихонович\2-курс_ОБДЗ\[Журнал_Лекції_ОБДЗ_Гр-201-206_2014р.xlsx]КОНТР 201-203'!$F74</f>
    </oc>
    <nc r="F72">
      <f>'\\main\Documents\Computer Science\Фісун Микола Тихонович\2-курс_ОБДЗ\[Журнал_Лекції_ОБДЗ_Гр-201-206_2014р.xlsx]КОНТР 201-203'!$F74</f>
    </nc>
  </rcc>
  <rcc rId="3363" sId="6">
    <oc r="F73">
      <f>'\\main\Documents\Computer Science\Фісун Микола Тихонович\2-курс_ОБДЗ\[Журнал_Лекції_ОБДЗ_Гр-201-206_2014р.xlsx]КОНТР 201-203'!$F75</f>
    </oc>
    <nc r="F73">
      <f>'\\main\Documents\Computer Science\Фісун Микола Тихонович\2-курс_ОБДЗ\[Журнал_Лекції_ОБДЗ_Гр-201-206_2014р.xlsx]КОНТР 201-203'!$F75</f>
    </nc>
  </rcc>
  <rcc rId="3364" sId="6">
    <oc r="F74">
      <f>'\\main\Documents\Computer Science\Фісун Микола Тихонович\2-курс_ОБДЗ\[Журнал_Лекції_ОБДЗ_Гр-201-206_2014р.xlsx]КОНТР 201-203'!$F76</f>
    </oc>
    <nc r="F74">
      <f>'\\main\Documents\Computer Science\Фісун Микола Тихонович\2-курс_ОБДЗ\[Журнал_Лекції_ОБДЗ_Гр-201-206_2014р.xlsx]КОНТР 201-203'!$F76</f>
    </nc>
  </rcc>
  <rcc rId="3365" sId="6">
    <oc r="F75">
      <f>'\\main\Documents\Computer Science\Фісун Микола Тихонович\2-курс_ОБДЗ\[Журнал_Лекції_ОБДЗ_Гр-201-206_2014р.xlsx]КОНТР 201-203'!$F77</f>
    </oc>
    <nc r="F75">
      <f>'\\main\Documents\Computer Science\Фісун Микола Тихонович\2-курс_ОБДЗ\[Журнал_Лекції_ОБДЗ_Гр-201-206_2014р.xlsx]КОНТР 201-203'!$F77</f>
    </nc>
  </rcc>
  <rcc rId="3366" sId="6">
    <oc r="F76">
      <f>'\\main\Documents\Computer Science\Фісун Микола Тихонович\2-курс_ОБДЗ\[Журнал_Лекції_ОБДЗ_Гр-201-206_2014р.xlsx]КОНТР 201-203'!$F78</f>
    </oc>
    <nc r="F76">
      <f>'\\main\Documents\Computer Science\Фісун Микола Тихонович\2-курс_ОБДЗ\[Журнал_Лекції_ОБДЗ_Гр-201-206_2014р.xlsx]КОНТР 201-203'!$F78</f>
    </nc>
  </rcc>
  <rcc rId="3367" sId="6">
    <oc r="F77">
      <f>'\\main\Documents\Computer Science\Фісун Микола Тихонович\2-курс_ОБДЗ\[Журнал_Лекції_ОБДЗ_Гр-201-206_2014р.xlsx]КОНТР 201-203'!$F79</f>
    </oc>
    <nc r="F77">
      <f>'\\main\Documents\Computer Science\Фісун Микола Тихонович\2-курс_ОБДЗ\[Журнал_Лекції_ОБДЗ_Гр-201-206_2014р.xlsx]КОНТР 201-203'!$F79</f>
    </nc>
  </rcc>
  <rcc rId="3368" sId="6">
    <oc r="F78">
      <f>'\\main\Documents\Computer Science\Фісун Микола Тихонович\2-курс_ОБДЗ\[Журнал_Лекції_ОБДЗ_Гр-201-206_2014р.xlsx]КОНТР 201-203'!$F80</f>
    </oc>
    <nc r="F78">
      <f>'\\main\Documents\Computer Science\Фісун Микола Тихонович\2-курс_ОБДЗ\[Журнал_Лекції_ОБДЗ_Гр-201-206_2014р.xlsx]КОНТР 201-203'!$F80</f>
    </nc>
  </rcc>
  <rcc rId="3369" sId="6">
    <oc r="F79">
      <f>'\\main\Documents\Computer Science\Фісун Микола Тихонович\2-курс_ОБДЗ\[Журнал_Лекції_ОБДЗ_Гр-201-206_2014р.xlsx]КОНТР 201-203'!$F81</f>
    </oc>
    <nc r="F79">
      <f>'\\main\Documents\Computer Science\Фісун Микола Тихонович\2-курс_ОБДЗ\[Журнал_Лекції_ОБДЗ_Гр-201-206_2014р.xlsx]КОНТР 201-203'!$F81</f>
    </nc>
  </rcc>
  <rcc rId="3370" sId="6">
    <oc r="F80">
      <f>'\\main\Documents\Computer Science\Фісун Микола Тихонович\2-курс_ОБДЗ\[Журнал_Лекції_ОБДЗ_Гр-201-206_2014р.xlsx]КОНТР 201-203'!$F82</f>
    </oc>
    <nc r="F80">
      <f>'\\main\Documents\Computer Science\Фісун Микола Тихонович\2-курс_ОБДЗ\[Журнал_Лекції_ОБДЗ_Гр-201-206_2014р.xlsx]КОНТР 201-203'!$F82</f>
    </nc>
  </rcc>
  <rcc rId="3371" sId="6">
    <oc r="F81">
      <f>'\\main\Documents\Computer Science\Фісун Микола Тихонович\2-курс_ОБДЗ\[Журнал_Лекції_ОБДЗ_Гр-201-206_2014р.xlsx]КОНТР 201-203'!$F83</f>
    </oc>
    <nc r="F81">
      <f>'\\main\Documents\Computer Science\Фісун Микола Тихонович\2-курс_ОБДЗ\[Журнал_Лекції_ОБДЗ_Гр-201-206_2014р.xlsx]КОНТР 201-203'!$F83</f>
    </nc>
  </rcc>
  <rcc rId="3372" sId="6">
    <oc r="F82">
      <f>'\\main\Documents\Computer Science\Фісун Микола Тихонович\2-курс_ОБДЗ\[Журнал_Лекції_ОБДЗ_Гр-201-206_2014р.xlsx]КОНТР 201-203'!$F84</f>
    </oc>
    <nc r="F82">
      <f>'\\main\Documents\Computer Science\Фісун Микола Тихонович\2-курс_ОБДЗ\[Журнал_Лекції_ОБДЗ_Гр-201-206_2014р.xlsx]КОНТР 201-203'!$F84</f>
    </nc>
  </rcc>
  <rcc rId="3373" sId="8" numFmtId="4">
    <oc r="AK11" t="inlineStr">
      <is>
        <t>!</t>
      </is>
    </oc>
    <nc r="AK11">
      <v>11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9" sId="10" numFmtId="4">
    <nc r="Q34">
      <v>2</v>
    </nc>
  </rcc>
  <rcc rId="3450" sId="10" odxf="1" dxf="1" numFmtId="4">
    <oc r="Q21">
      <v>0</v>
    </oc>
    <nc r="Q21">
      <f>IF(P21=0,"",VLOOKUP(P21,Підс3,2,FALSE))</f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mt sheetId="10" cell="Q21" guid="{00000000-0000-0000-0000-000000000000}" action="delete" author="Давиденко Євген Олександрович"/>
  <rcc rId="3451" sId="10" numFmtId="4">
    <nc r="Q33">
      <v>2</v>
    </nc>
  </rcc>
  <rcc rId="3452" sId="10" numFmtId="4">
    <nc r="Q35">
      <v>2</v>
    </nc>
  </rcc>
  <rcc rId="3453" sId="10" numFmtId="4">
    <nc r="Q36">
      <v>2</v>
    </nc>
  </rcc>
  <rcc rId="3454" sId="10" numFmtId="4">
    <nc r="Q37">
      <v>4</v>
    </nc>
  </rcc>
  <rcc rId="3455" sId="10" numFmtId="4">
    <nc r="Q39">
      <v>2</v>
    </nc>
  </rcc>
  <rcc rId="3456" sId="10" numFmtId="4">
    <nc r="Q38">
      <v>0</v>
    </nc>
  </rcc>
  <rcc rId="3457" sId="10" numFmtId="4">
    <nc r="Q42">
      <v>10</v>
    </nc>
  </rcc>
  <rcc rId="3458" sId="10" numFmtId="4">
    <nc r="Q43">
      <v>1</v>
    </nc>
  </rcc>
  <rcc rId="3459" sId="10" numFmtId="4">
    <nc r="Q44">
      <v>4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10" numFmtId="4">
    <nc r="AH21">
      <v>10</v>
    </nc>
  </rcc>
  <rcc rId="3475" sId="10" numFmtId="4">
    <nc r="AH12">
      <v>11</v>
    </nc>
  </rcc>
  <rcc rId="3476" sId="10" numFmtId="4">
    <nc r="AH16">
      <v>7</v>
    </nc>
  </rcc>
  <rcmt sheetId="10" cell="AH16" guid="{A584D073-5FA5-4541-AF75-C08C01075CB1}" author="Давиденко Євген Олександрович" newLength="42"/>
  <rcmt sheetId="10" cell="AH21" guid="{F4D53A4D-4D0E-4F7A-9838-C80541C1C588}" author="Давиденко Євген Олександрович" newLength="35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7" sId="10" numFmtId="4">
    <nc r="AK16">
      <v>11</v>
    </nc>
  </rcc>
  <rcc rId="3478" sId="10" numFmtId="4">
    <nc r="AK12">
      <v>11</v>
    </nc>
  </rcc>
  <rcc rId="3479" sId="10" numFmtId="4">
    <nc r="AK21">
      <v>8</v>
    </nc>
  </rcc>
  <rcmt sheetId="10" cell="Q10" guid="{00000000-0000-0000-0000-000000000000}" action="delete" author="Давиденко Євген Олександрович"/>
  <rcmt sheetId="10" cell="Q10" guid="{00000000-0000-0000-0000-000000000000}" action="delete" author="Давиденко Євген Олександрович"/>
  <rcc rId="3480" sId="10">
    <oc r="Q10" t="inlineStr">
      <is>
        <t>!</t>
      </is>
    </oc>
    <nc r="Q10">
      <f>IF(P10=0,"",VLOOKUP(P10,Підс3,2,FALSE))</f>
    </nc>
  </rcc>
  <rcmt sheetId="10" cell="Y10" guid="{00000000-0000-0000-0000-000000000000}" action="delete" author="Давиденко Євген Олександрович"/>
  <rcmt sheetId="10" cell="Q10" guid="{A94B3FED-B8C5-4D65-831E-BC44460D386B}" author="Давиденко Євген Олександрович" newLength="39"/>
  <rcmt sheetId="10" cell="T10" guid="{50D5E7ED-0B61-48D4-B47E-FF8DAF375DD4}" author="Давиденко Євген Олександрович" newLength="39"/>
  <rcmt sheetId="10" cell="Y10" guid="{13831242-6E5B-4DA6-969E-F7D40F608B03}" author="Давиденко Євген Олександрович" newLength="39"/>
  <rcmt sheetId="10" cell="AH10" guid="{B3E9EE83-8202-4D5C-B4FE-36CF4316DE53}" author="Давиденко Євген Олександрович" newLength="39"/>
  <rcmt sheetId="10" cell="AK10" guid="{9A7061D9-C74D-42BF-9A9D-710D0B347536}" author="Давиденко Євген Олександрович" newLength="39"/>
  <rcmt sheetId="10" cell="AK21" guid="{BDABA8E7-2955-4A2E-9F34-9325692C6CF8}" author="Давиденко Євген Олександрович" newLength="42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7">
    <nc r="AH8">
      <f>3+2+4</f>
    </nc>
  </rcc>
  <rcc rId="3482" sId="7" numFmtId="4">
    <nc r="AH9">
      <v>11</v>
    </nc>
  </rcc>
  <rcc rId="3483" sId="7" numFmtId="4">
    <nc r="AH12">
      <v>11</v>
    </nc>
  </rcc>
  <rcc rId="3484" sId="7">
    <nc r="AH13">
      <f>2+4+4</f>
    </nc>
  </rcc>
  <rcc rId="3485" sId="7" numFmtId="4">
    <nc r="AH14">
      <v>11</v>
    </nc>
  </rcc>
  <rcc rId="3486" sId="7" numFmtId="4">
    <nc r="AH15">
      <v>11</v>
    </nc>
  </rcc>
  <rcc rId="3487" sId="7" numFmtId="4">
    <nc r="AH16">
      <v>11</v>
    </nc>
  </rcc>
  <rcc rId="3488" sId="7" numFmtId="4">
    <nc r="AH17">
      <v>0</v>
    </nc>
  </rcc>
  <rcc rId="3489" sId="7">
    <nc r="AH18">
      <f>0+4+4</f>
    </nc>
  </rcc>
  <rcc rId="3490" sId="7">
    <nc r="AH19">
      <f>0+4+4</f>
    </nc>
  </rcc>
  <rcc rId="3491" sId="7">
    <nc r="AK8">
      <f>0+2+6</f>
    </nc>
  </rcc>
  <rcc rId="3492" sId="7" numFmtId="4">
    <nc r="AK9">
      <v>11</v>
    </nc>
  </rcc>
  <rcc rId="3493" sId="7">
    <nc r="AK12">
      <f>3+2+6</f>
    </nc>
  </rcc>
  <rcc rId="3494" sId="7" numFmtId="4">
    <nc r="AK13">
      <v>11</v>
    </nc>
  </rcc>
  <rcc rId="3495" sId="7" numFmtId="4">
    <nc r="AK14">
      <v>11</v>
    </nc>
  </rcc>
  <rcc rId="3496" sId="7" numFmtId="4">
    <nc r="AK15">
      <v>0</v>
    </nc>
  </rcc>
  <rcc rId="3497" sId="7" numFmtId="4">
    <nc r="AK16">
      <v>11</v>
    </nc>
  </rcc>
  <rcc rId="3498" sId="7">
    <nc r="AK17">
      <f>3+2+3</f>
    </nc>
  </rcc>
  <rcc rId="3499" sId="7">
    <nc r="AK18">
      <f>3+2+0</f>
    </nc>
  </rcc>
  <rcmt sheetId="7" cell="AK15" guid="{0343A194-64FD-48BF-9511-8AB4FBAE3A01}" author="мама" newLength="15"/>
  <rcmt sheetId="7" cell="AH17" guid="{93F14F22-7E66-408F-BFCA-42CDB88D228F}" author="мама" newLength="22"/>
  <rcmt sheetId="7" cell="AK17" guid="{A06802C2-B9CD-46BE-9D94-06B5B9804764}" author="мама" newLength="29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3" sId="10" numFmtId="4">
    <nc r="AK17">
      <v>11</v>
    </nc>
  </rcc>
  <rcmt sheetId="10" cell="AK14" guid="{00000000-0000-0000-0000-000000000000}" action="delete" author="Давиденко Євген Олександрович"/>
  <rcc rId="3514" sId="10" numFmtId="4">
    <oc r="AK14">
      <v>9</v>
    </oc>
    <nc r="AK14">
      <v>11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5" sId="9" numFmtId="4">
    <nc r="AH16">
      <v>0</v>
    </nc>
  </rcc>
  <rcc rId="3516" sId="9" numFmtId="4">
    <oc r="AH11">
      <v>0</v>
    </oc>
    <nc r="AH11">
      <f>1+0+3</f>
    </nc>
  </rcc>
  <rcc rId="3517" sId="9">
    <oc r="AK11">
      <v>0</v>
    </oc>
    <nc r="AK11">
      <f>3+2+3</f>
    </nc>
  </rcc>
  <rcc rId="3518" sId="9" numFmtId="4">
    <oc r="L45">
      <v>0</v>
    </oc>
    <nc r="L45">
      <v>2</v>
    </nc>
  </rcc>
  <rcc rId="3519" sId="9" numFmtId="4">
    <oc r="L38">
      <v>0</v>
    </oc>
    <nc r="L38">
      <v>1.5</v>
    </nc>
  </rcc>
  <rcc rId="3520" sId="9" numFmtId="4">
    <oc r="L39">
      <v>0</v>
    </oc>
    <nc r="L39">
      <v>2</v>
    </nc>
  </rcc>
  <rcc rId="3521" sId="9" numFmtId="4">
    <nc r="AH13">
      <v>0</v>
    </nc>
  </rcc>
  <rcc rId="3522" sId="9" odxf="1" dxf="1" numFmtId="4">
    <nc r="AK13">
      <v>0</v>
    </nc>
    <odxf>
      <border outline="0">
        <right/>
      </border>
    </odxf>
    <ndxf>
      <border outline="0">
        <right style="medium">
          <color indexed="64"/>
        </right>
      </border>
    </ndxf>
  </rcc>
  <rcc rId="3523" sId="9">
    <nc r="AK17">
      <f>3+2</f>
    </nc>
  </rcc>
  <rcmt sheetId="9" cell="AH13" guid="{891A66DF-77E6-4714-A499-84C3BB5F0600}" author="Ніколенко Світлана Григорівна" newLength="50"/>
  <rcmt sheetId="9" cell="AK13" guid="{6597AC81-949F-4888-ABCA-D1650EF0F440}" author="Ніколенко Світлана Григорівна" newLength="50"/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4" sId="10" numFmtId="4">
    <oc r="T10">
      <v>0</v>
    </oc>
    <nc r="T10">
      <v>6</v>
    </nc>
  </rcc>
  <rcc rId="3525" sId="10" numFmtId="4">
    <nc r="AH10">
      <v>11</v>
    </nc>
  </rcc>
  <rcc rId="3526" sId="10" numFmtId="4">
    <nc r="AK10">
      <v>11</v>
    </nc>
  </rcc>
  <rcc rId="3527" sId="10" numFmtId="4">
    <nc r="F42">
      <v>10</v>
    </nc>
  </rcc>
  <rcc rId="3528" sId="10">
    <oc r="Y10" t="inlineStr">
      <is>
        <t>!</t>
      </is>
    </oc>
    <nc r="Y10">
      <f>IF(X10=0,"",VLOOKUP(X10,Підс3,3,FALSE))</f>
    </nc>
  </rcc>
  <rcc rId="3529" sId="10" numFmtId="4">
    <nc r="F43">
      <v>2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CF288A-A595-4C42-82E7-535EDC2AC415}" action="delete"/>
  <rdn rId="0" localSheetId="6" customView="1" name="Z_4BCF288A_A595_4C42_82E7_535EDC2AC415_.wvu.FilterData" hidden="1" oldHidden="1">
    <formula>Підсумки!$A$3:$N$52</formula>
    <oldFormula>Підсумки!$A$3:$N$52</oldFormula>
  </rdn>
  <rdn rId="0" localSheetId="7" customView="1" name="Z_4BCF288A_A595_4C42_82E7_535EDC2AC415_.wvu.PrintArea" hidden="1" oldHidden="1">
    <formula>'201_1'!$A$2:$BA$46</formula>
    <oldFormula>'201_1'!$A$2:$BA$46</oldFormula>
  </rdn>
  <rdn rId="0" localSheetId="7" customView="1" name="Z_4BCF288A_A595_4C42_82E7_535EDC2AC415_.wvu.PrintTitles" hidden="1" oldHidden="1">
    <formula>'201_1'!$A:$C</formula>
    <oldFormula>'201_1'!$A:$C</oldFormula>
  </rdn>
  <rdn rId="0" localSheetId="8" customView="1" name="Z_4BCF288A_A595_4C42_82E7_535EDC2AC415_.wvu.PrintArea" hidden="1" oldHidden="1">
    <formula>'201_2'!$A$2:$BA$46</formula>
    <oldFormula>'201_2'!$A$2:$AO$46</oldFormula>
  </rdn>
  <rdn rId="0" localSheetId="8" customView="1" name="Z_4BCF288A_A595_4C42_82E7_535EDC2AC415_.wvu.PrintTitles" hidden="1" oldHidden="1">
    <formula>'201_2'!$A:$C</formula>
    <oldFormula>'201_2'!$A:$C</oldFormula>
  </rdn>
  <rdn rId="0" localSheetId="9" customView="1" name="Z_4BCF288A_A595_4C42_82E7_535EDC2AC415_.wvu.PrintArea" hidden="1" oldHidden="1">
    <formula>'202_1'!$A$2:$AK$46</formula>
    <oldFormula>'202_1'!$A$2:$AK$46</oldFormula>
  </rdn>
  <rdn rId="0" localSheetId="9" customView="1" name="Z_4BCF288A_A595_4C42_82E7_535EDC2AC415_.wvu.PrintTitles" hidden="1" oldHidden="1">
    <formula>'202_1'!$A:$C</formula>
    <oldFormula>'202_1'!$A:$C</oldFormula>
  </rdn>
  <rdn rId="0" localSheetId="10" customView="1" name="Z_4BCF288A_A595_4C42_82E7_535EDC2AC415_.wvu.PrintArea" hidden="1" oldHidden="1">
    <formula>'202_2'!$A$2:$AK$46</formula>
    <oldFormula>'202_2'!$A$2:$AK$46</oldFormula>
  </rdn>
  <rdn rId="0" localSheetId="10" customView="1" name="Z_4BCF288A_A595_4C42_82E7_535EDC2AC415_.wvu.PrintTitles" hidden="1" oldHidden="1">
    <formula>'202_2'!$A:$C</formula>
    <oldFormula>'202_2'!$A:$C</oldFormula>
  </rdn>
  <rdn rId="0" localSheetId="11" customView="1" name="Z_4BCF288A_A595_4C42_82E7_535EDC2AC415_.wvu.PrintArea" hidden="1" oldHidden="1">
    <formula>'203_1'!$A$2:$AK$46</formula>
    <oldFormula>'203_1'!$A$2:$AK$46</oldFormula>
  </rdn>
  <rdn rId="0" localSheetId="11" customView="1" name="Z_4BCF288A_A595_4C42_82E7_535EDC2AC415_.wvu.PrintTitles" hidden="1" oldHidden="1">
    <formula>'203_1'!$A:$C</formula>
    <oldFormula>'203_1'!$A:$C</oldFormula>
  </rdn>
  <rdn rId="0" localSheetId="12" customView="1" name="Z_4BCF288A_A595_4C42_82E7_535EDC2AC415_.wvu.PrintArea" hidden="1" oldHidden="1">
    <formula>'203_2'!$A$2:$AK$46</formula>
    <oldFormula>'203_2'!$A$2:$AK$46</oldFormula>
  </rdn>
  <rdn rId="0" localSheetId="12" customView="1" name="Z_4BCF288A_A595_4C42_82E7_535EDC2AC415_.wvu.PrintTitles" hidden="1" oldHidden="1">
    <formula>'203_2'!$A:$C</formula>
    <oldFormula>'203_2'!$A:$C</oldFormula>
  </rdn>
  <rcv guid="{4BCF288A-A595-4C42-82E7-535EDC2AC415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0" sId="10" numFmtId="4">
    <nc r="F45">
      <v>1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32">
    <dxf>
      <fill>
        <patternFill patternType="solid">
          <bgColor rgb="FF92D050"/>
        </patternFill>
      </fill>
    </dxf>
  </rfmt>
  <rfmt sheetId="6" sqref="N33">
    <dxf>
      <fill>
        <patternFill patternType="solid">
          <bgColor rgb="FF92D050"/>
        </patternFill>
      </fill>
    </dxf>
  </rfmt>
  <rfmt sheetId="6" sqref="N34">
    <dxf>
      <fill>
        <patternFill patternType="solid">
          <bgColor rgb="FF92D050"/>
        </patternFill>
      </fill>
    </dxf>
  </rfmt>
  <rfmt sheetId="6" sqref="N35">
    <dxf>
      <fill>
        <patternFill patternType="solid">
          <bgColor rgb="FF92D050"/>
        </patternFill>
      </fill>
    </dxf>
  </rfmt>
  <rcc rId="3531" sId="6">
    <oc r="D52">
      <f>'202_2'!E19</f>
    </oc>
    <nc r="D52">
      <f>'202_1'!E12</f>
    </nc>
  </rcc>
  <rfmt sheetId="6" sqref="N39">
    <dxf>
      <fill>
        <patternFill patternType="solid">
          <bgColor rgb="FF92D050"/>
        </patternFill>
      </fill>
    </dxf>
  </rfmt>
  <rcc rId="3532" sId="9" numFmtId="4">
    <nc r="P42">
      <v>10</v>
    </nc>
  </rcc>
  <rcc rId="3533" sId="9" numFmtId="4">
    <oc r="P43">
      <v>0</v>
    </oc>
    <nc r="P43">
      <v>2</v>
    </nc>
  </rcc>
  <rcc rId="3534" sId="9" numFmtId="4">
    <nc r="P44">
      <v>4</v>
    </nc>
  </rcc>
  <rcc rId="3535" sId="9" numFmtId="4">
    <nc r="P45">
      <v>4</v>
    </nc>
  </rcc>
  <rcmt sheetId="9" cell="Y10" guid="{00000000-0000-0000-0000-000000000000}" action="delete" author="мама"/>
  <rcc rId="3536" sId="9" numFmtId="4">
    <nc r="T12">
      <v>6</v>
    </nc>
  </rcc>
  <rcc rId="3537" sId="9">
    <oc r="AH11">
      <f>1+0+3</f>
    </oc>
    <nc r="AH11">
      <f>1+6+3</f>
    </nc>
  </rcc>
  <rcc rId="3538" sId="9" numFmtId="4">
    <nc r="N42">
      <v>11</v>
    </nc>
  </rcc>
  <rcc rId="3539" sId="9" numFmtId="4">
    <oc r="AH12">
      <v>0</v>
    </oc>
    <nc r="AH12">
      <v>11</v>
    </nc>
  </rcc>
  <rcmt sheetId="9" cell="AH12" guid="{00000000-0000-0000-0000-000000000000}" action="delete" author="мама"/>
  <rfmt sheetId="6" sqref="N52">
    <dxf>
      <fill>
        <patternFill patternType="solid">
          <bgColor rgb="FF92D050"/>
        </patternFill>
      </fill>
    </dxf>
  </rfmt>
  <rcc rId="3540" sId="9">
    <oc r="B16" t="inlineStr">
      <is>
        <t>Коваленко Корінна Олександрівна</t>
      </is>
    </oc>
    <nc r="B16" t="inlineStr">
      <is>
        <t>Коваленко-Філіна Корінна Олександрівна</t>
      </is>
    </nc>
  </rcc>
  <rcc rId="3541" sId="9" numFmtId="4">
    <nc r="J42">
      <v>9</v>
    </nc>
  </rcc>
  <rcc rId="3542" sId="9" numFmtId="4">
    <nc r="J43">
      <v>2</v>
    </nc>
  </rcc>
  <rcc rId="3543" sId="9" numFmtId="4">
    <nc r="P33">
      <v>2</v>
    </nc>
  </rcc>
  <rcc rId="3544" sId="9" numFmtId="4">
    <nc r="P34">
      <v>2</v>
    </nc>
  </rcc>
  <rcc rId="3545" sId="9" numFmtId="4">
    <nc r="P35">
      <v>2</v>
    </nc>
  </rcc>
  <rcc rId="3546" sId="9" numFmtId="4">
    <nc r="P36">
      <v>1</v>
    </nc>
  </rcc>
  <rcc rId="3547" sId="9" numFmtId="4">
    <nc r="P37">
      <v>3</v>
    </nc>
  </rcc>
  <rcc rId="3548" sId="9" numFmtId="4">
    <nc r="P38">
      <v>2</v>
    </nc>
  </rcc>
  <rcc rId="3549" sId="9" numFmtId="4">
    <nc r="P39">
      <v>2</v>
    </nc>
  </rcc>
  <rcc rId="3550" sId="9" numFmtId="4">
    <oc r="J39">
      <v>0</v>
    </oc>
    <nc r="J39">
      <v>2</v>
    </nc>
  </rcc>
  <rcc rId="3551" sId="9" numFmtId="4">
    <nc r="I33">
      <v>2</v>
    </nc>
  </rcc>
  <rcc rId="3552" sId="9" numFmtId="4">
    <nc r="I34">
      <v>2</v>
    </nc>
  </rcc>
  <rcc rId="3553" sId="9" numFmtId="4">
    <nc r="I35">
      <v>2</v>
    </nc>
  </rcc>
  <rcc rId="3554" sId="9" numFmtId="4">
    <nc r="I36">
      <v>2</v>
    </nc>
  </rcc>
  <rcc rId="3555" sId="9" numFmtId="4">
    <nc r="I37">
      <v>1</v>
    </nc>
  </rcc>
  <rcc rId="3556" sId="9" numFmtId="4">
    <nc r="I38">
      <v>2</v>
    </nc>
  </rcc>
  <rcc rId="3557" sId="9" numFmtId="4">
    <nc r="I39">
      <v>2</v>
    </nc>
  </rcc>
  <rcc rId="3558" sId="9" numFmtId="4">
    <nc r="I42">
      <v>10</v>
    </nc>
  </rcc>
  <rcc rId="3559" sId="9" numFmtId="4">
    <nc r="I43">
      <v>2</v>
    </nc>
  </rcc>
  <rcc rId="3560" sId="9" numFmtId="4">
    <nc r="I44">
      <v>4</v>
    </nc>
  </rcc>
  <rcc rId="3561" sId="9" numFmtId="4">
    <nc r="I45">
      <v>0</v>
    </nc>
  </rcc>
  <rcc rId="3562" sId="9" numFmtId="4">
    <oc r="AH16">
      <v>0</v>
    </oc>
    <nc r="AH16">
      <v>11</v>
    </nc>
  </rcc>
  <rfmt sheetId="6" sqref="N37">
    <dxf>
      <fill>
        <patternFill patternType="solid">
          <bgColor rgb="FF92D050"/>
        </patternFill>
      </fill>
    </dxf>
  </rfmt>
  <rfmt sheetId="6" sqref="N30">
    <dxf>
      <fill>
        <patternFill patternType="solid">
          <bgColor rgb="FF92D050"/>
        </patternFill>
      </fill>
    </dxf>
  </rfmt>
  <rcc rId="3563" sId="9" numFmtId="4">
    <oc r="O45">
      <v>0</v>
    </oc>
    <nc r="O45">
      <v>4</v>
    </nc>
  </rcc>
  <rcc rId="3564" sId="9" numFmtId="4">
    <oc r="AK16">
      <f>3+2+4</f>
    </oc>
    <nc r="AK16">
      <v>11</v>
    </nc>
  </rcc>
  <rcc rId="3565" sId="9" numFmtId="4">
    <oc r="O37">
      <v>0</v>
    </oc>
    <nc r="O37">
      <v>4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31">
    <dxf>
      <fill>
        <patternFill patternType="solid">
          <bgColor rgb="FF92D050"/>
        </patternFill>
      </fill>
    </dxf>
  </rfmt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36">
    <dxf>
      <fill>
        <patternFill patternType="solid">
          <bgColor rgb="FF92D050"/>
        </patternFill>
      </fill>
    </dxf>
  </rfmt>
  <rfmt sheetId="6" sqref="N32">
    <dxf>
      <fill>
        <patternFill>
          <bgColor theme="0"/>
        </patternFill>
      </fill>
    </dxf>
  </rfmt>
  <rcc rId="3566" sId="7" numFmtId="4">
    <nc r="K33">
      <v>1.5</v>
    </nc>
  </rcc>
  <rcc rId="3567" sId="7" numFmtId="4">
    <nc r="K34">
      <v>2</v>
    </nc>
  </rcc>
  <rcc rId="3568" sId="7" numFmtId="4">
    <nc r="K35">
      <v>1.55</v>
    </nc>
  </rcc>
  <rcc rId="3569" sId="7" numFmtId="4">
    <nc r="K36">
      <v>1.5</v>
    </nc>
  </rcc>
  <rcc rId="3570" sId="7" numFmtId="4">
    <nc r="K37">
      <v>3</v>
    </nc>
  </rcc>
  <rcc rId="3571" sId="7" numFmtId="4">
    <nc r="K38">
      <v>0</v>
    </nc>
  </rcc>
  <rcc rId="3572" sId="7" numFmtId="4">
    <nc r="K39">
      <v>2</v>
    </nc>
  </rcc>
  <rcc rId="3573" sId="7" numFmtId="4">
    <oc r="J33">
      <v>1.5</v>
    </oc>
    <nc r="J33">
      <v>1.8</v>
    </nc>
  </rcc>
  <rcc rId="3574" sId="7" numFmtId="4">
    <oc r="J34">
      <v>1</v>
    </oc>
    <nc r="J34">
      <v>2</v>
    </nc>
  </rcc>
  <rcc rId="3575" sId="7" numFmtId="4">
    <oc r="J35">
      <v>0</v>
    </oc>
    <nc r="J35">
      <v>1.5</v>
    </nc>
  </rcc>
  <rcc rId="3576" sId="7" numFmtId="4">
    <oc r="J36">
      <v>1</v>
    </oc>
    <nc r="J36">
      <v>2</v>
    </nc>
  </rcc>
  <rcc rId="3577" sId="7" numFmtId="4">
    <oc r="G33">
      <v>0</v>
    </oc>
    <nc r="G33">
      <v>2</v>
    </nc>
  </rcc>
  <rcc rId="3578" sId="7" numFmtId="4">
    <oc r="G34">
      <v>1.5</v>
    </oc>
    <nc r="G34">
      <v>2</v>
    </nc>
  </rcc>
  <rcc rId="3579" sId="7" numFmtId="4">
    <oc r="G35">
      <v>0</v>
    </oc>
    <nc r="G35">
      <v>1</v>
    </nc>
  </rcc>
  <rcc rId="3580" sId="7" numFmtId="4">
    <oc r="G36">
      <v>0</v>
    </oc>
    <nc r="G36">
      <v>2</v>
    </nc>
  </rcc>
  <rcc rId="3581" sId="7" numFmtId="4">
    <nc r="G39">
      <v>0</v>
    </nc>
  </rcc>
  <rcc rId="3582" sId="7" numFmtId="4">
    <nc r="G38">
      <v>2</v>
    </nc>
  </rcc>
  <rcc rId="3583" sId="7" numFmtId="4">
    <oc r="H35">
      <v>0</v>
    </oc>
    <nc r="H35">
      <v>1.5</v>
    </nc>
  </rcc>
  <rcc rId="3584" sId="7" numFmtId="4">
    <oc r="H38">
      <v>0</v>
    </oc>
    <nc r="H38">
      <v>2</v>
    </nc>
  </rcc>
  <rcc rId="3585" sId="7" numFmtId="4">
    <oc r="H39">
      <v>0</v>
    </oc>
    <nc r="H39">
      <v>2</v>
    </nc>
  </rcc>
  <rcc rId="3586" sId="7" numFmtId="4">
    <nc r="D33">
      <v>1</v>
    </nc>
  </rcc>
  <rcc rId="3587" sId="7" numFmtId="4">
    <nc r="D34">
      <v>2</v>
    </nc>
  </rcc>
  <rcc rId="3588" sId="7" numFmtId="4">
    <nc r="D35">
      <v>2</v>
    </nc>
  </rcc>
  <rcc rId="3589" sId="7" numFmtId="4">
    <nc r="D36">
      <v>2</v>
    </nc>
  </rcc>
  <rcc rId="3590" sId="7" numFmtId="4">
    <nc r="D37">
      <v>0</v>
    </nc>
  </rcc>
  <rcc rId="3591" sId="7" numFmtId="4">
    <nc r="D39">
      <v>2</v>
    </nc>
  </rcc>
  <rcc rId="3592" sId="7" numFmtId="4">
    <nc r="D38">
      <v>0</v>
    </nc>
  </rcc>
  <rcc rId="3593" sId="7" numFmtId="4">
    <nc r="E33">
      <v>2</v>
    </nc>
  </rcc>
  <rcc rId="3594" sId="7" numFmtId="4">
    <nc r="E34">
      <v>2</v>
    </nc>
  </rcc>
  <rcc rId="3595" sId="7" numFmtId="4">
    <nc r="E35">
      <v>2</v>
    </nc>
  </rcc>
  <rcc rId="3596" sId="7" numFmtId="4">
    <nc r="E36">
      <v>2</v>
    </nc>
  </rcc>
  <rcc rId="3597" sId="7" numFmtId="4">
    <nc r="E37">
      <v>1</v>
    </nc>
  </rcc>
  <rcc rId="3598" sId="7" numFmtId="4">
    <nc r="E38">
      <v>2</v>
    </nc>
  </rcc>
  <rcc rId="3599" sId="7" numFmtId="4">
    <nc r="E39">
      <v>2</v>
    </nc>
  </rcc>
  <rcc rId="3600" sId="7" numFmtId="4">
    <nc r="L33">
      <v>2</v>
    </nc>
  </rcc>
  <rcc rId="3601" sId="7" numFmtId="4">
    <nc r="L34">
      <v>1</v>
    </nc>
  </rcc>
  <rcc rId="3602" sId="7" numFmtId="4">
    <nc r="L35">
      <v>1</v>
    </nc>
  </rcc>
  <rcc rId="3603" sId="7" numFmtId="4">
    <nc r="L36">
      <v>1</v>
    </nc>
  </rcc>
  <rcc rId="3604" sId="7" numFmtId="4">
    <nc r="L37">
      <v>1</v>
    </nc>
  </rcc>
  <rcc rId="3605" sId="7" numFmtId="4">
    <nc r="L38">
      <v>0</v>
    </nc>
  </rcc>
  <rcc rId="3606" sId="7" numFmtId="4">
    <nc r="L39">
      <v>2</v>
    </nc>
  </rcc>
  <rcc rId="3607" sId="7" numFmtId="4">
    <oc r="N33">
      <v>1.5</v>
    </oc>
    <nc r="N33">
      <v>2</v>
    </nc>
  </rcc>
  <rcc rId="3608" sId="7" numFmtId="4">
    <oc r="N36">
      <v>0</v>
    </oc>
    <nc r="N36">
      <v>1</v>
    </nc>
  </rcc>
  <rcc rId="3609" sId="7" numFmtId="4">
    <oc r="N38">
      <v>0</v>
    </oc>
    <nc r="N38">
      <v>1.5</v>
    </nc>
  </rcc>
  <rcc rId="3610" sId="7" numFmtId="4">
    <oc r="N39">
      <v>0</v>
    </oc>
    <nc r="N39">
      <v>2</v>
    </nc>
  </rcc>
  <rcc rId="3611" sId="7" numFmtId="4">
    <oc r="I34">
      <v>0</v>
    </oc>
    <nc r="I34">
      <v>1</v>
    </nc>
  </rcc>
  <rcc rId="3612" sId="7" numFmtId="4">
    <oc r="I35">
      <v>1.5</v>
    </oc>
    <nc r="I35">
      <v>2</v>
    </nc>
  </rcc>
  <rcc rId="3613" sId="7" numFmtId="4">
    <oc r="I37">
      <v>0</v>
    </oc>
    <nc r="I37">
      <v>3</v>
    </nc>
  </rcc>
  <rcc rId="3614" sId="7" numFmtId="4">
    <oc r="I38">
      <v>0</v>
    </oc>
    <nc r="I38">
      <v>2</v>
    </nc>
  </rcc>
  <rcc rId="3615" sId="7" numFmtId="4">
    <oc r="I39">
      <v>0</v>
    </oc>
    <nc r="I39">
      <v>2</v>
    </nc>
  </rcc>
  <rcc rId="3616" sId="7" numFmtId="4">
    <nc r="M33">
      <v>2</v>
    </nc>
  </rcc>
  <rcc rId="3617" sId="7" numFmtId="4">
    <nc r="M34">
      <v>2</v>
    </nc>
  </rcc>
  <rcc rId="3618" sId="7" numFmtId="4">
    <nc r="M35">
      <v>2</v>
    </nc>
  </rcc>
  <rcc rId="3619" sId="7" numFmtId="4">
    <nc r="M36">
      <v>2</v>
    </nc>
  </rcc>
  <rcc rId="3620" sId="7" numFmtId="4">
    <nc r="M37">
      <v>0</v>
    </nc>
  </rcc>
  <rcc rId="3621" sId="7" numFmtId="4">
    <nc r="M38">
      <v>2</v>
    </nc>
  </rcc>
  <rcc rId="3622" sId="7" numFmtId="4">
    <nc r="M39">
      <v>2</v>
    </nc>
  </rcc>
  <rcc rId="3623" sId="7" numFmtId="4">
    <nc r="G42">
      <v>10</v>
    </nc>
  </rcc>
  <rcc rId="3624" sId="7" numFmtId="4">
    <nc r="D42">
      <v>9</v>
    </nc>
  </rcc>
  <rcc rId="3625" sId="7" numFmtId="4">
    <nc r="D43">
      <v>0</v>
    </nc>
  </rcc>
  <rcc rId="3626" sId="7" numFmtId="4">
    <nc r="D44">
      <v>0</v>
    </nc>
  </rcc>
  <rcc rId="3627" sId="7" numFmtId="4">
    <nc r="D45">
      <v>0</v>
    </nc>
  </rcc>
  <rcc rId="3628" sId="7" numFmtId="4">
    <nc r="H42">
      <v>10</v>
    </nc>
  </rcc>
  <rcc rId="3629" sId="7" numFmtId="4">
    <nc r="H43">
      <v>2</v>
    </nc>
  </rcc>
  <rcc rId="3630" sId="7" numFmtId="4">
    <nc r="H44">
      <v>4</v>
    </nc>
  </rcc>
  <rcc rId="3631" sId="7" numFmtId="4">
    <nc r="H45">
      <v>0</v>
    </nc>
  </rcc>
  <rcmt sheetId="7" cell="D43" guid="{C208F122-250F-44F0-8489-F3C00E8787FE}" author="Ніколенко Світлана Григорівна" newLength="46"/>
  <rcmt sheetId="7" cell="D44" guid="{33303306-0DC8-4CF3-A4D0-E05CC16FF002}" author="Ніколенко Світлана Григорівна" newLength="46"/>
  <rcmt sheetId="7" cell="D45" guid="{30ECC023-189E-413E-BDEC-CA33F58B2F74}" author="Ніколенко Світлана Григорівна" newLength="46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5" sId="7" numFmtId="4">
    <nc r="E42">
      <v>10</v>
    </nc>
  </rcc>
  <rcc rId="3646" sId="7" numFmtId="4">
    <nc r="E43">
      <v>2</v>
    </nc>
  </rcc>
  <rcc rId="3647" sId="7" numFmtId="4">
    <nc r="E44">
      <v>4</v>
    </nc>
  </rcc>
  <rcc rId="3648" sId="7" numFmtId="4">
    <nc r="E45">
      <v>0</v>
    </nc>
  </rcc>
  <rcc rId="3649" sId="7" numFmtId="4">
    <nc r="I42">
      <v>8</v>
    </nc>
  </rcc>
  <rcc rId="3650" sId="7" numFmtId="4">
    <nc r="K42">
      <v>10</v>
    </nc>
  </rcc>
  <rcc rId="3651" sId="7" numFmtId="4">
    <nc r="L42">
      <v>10</v>
    </nc>
  </rcc>
  <rcc rId="3652" sId="7" numFmtId="4">
    <nc r="K43">
      <v>2</v>
    </nc>
  </rcc>
  <rcc rId="3653" sId="7" numFmtId="4">
    <nc r="L43">
      <v>1</v>
    </nc>
  </rcc>
  <rcc rId="3654" sId="7" numFmtId="4">
    <nc r="K44">
      <v>4</v>
    </nc>
  </rcc>
  <rcc rId="3655" sId="7" numFmtId="4">
    <nc r="L44">
      <v>4</v>
    </nc>
  </rcc>
  <rcc rId="3656" sId="7" numFmtId="4">
    <nc r="K45">
      <v>1</v>
    </nc>
  </rcc>
  <rcc rId="3657" sId="7" numFmtId="4">
    <nc r="L45">
      <v>1</v>
    </nc>
  </rcc>
  <rcc rId="3658" sId="7" numFmtId="4">
    <nc r="M42">
      <v>10</v>
    </nc>
  </rcc>
  <rcc rId="3659" sId="7" numFmtId="4">
    <nc r="N42">
      <v>10</v>
    </nc>
  </rcc>
  <rcc rId="3660" sId="7" numFmtId="4">
    <nc r="M43">
      <v>2</v>
    </nc>
  </rcc>
  <rcc rId="3661" sId="7" numFmtId="4">
    <nc r="N43">
      <v>1</v>
    </nc>
  </rcc>
  <rcc rId="3662" sId="7" numFmtId="4">
    <nc r="M44">
      <v>4</v>
    </nc>
  </rcc>
  <rcc rId="3663" sId="7" numFmtId="4">
    <nc r="N44">
      <v>4</v>
    </nc>
  </rcc>
  <rcc rId="3664" sId="7" numFmtId="4">
    <nc r="M45">
      <v>0</v>
    </nc>
  </rcc>
  <rcc rId="3665" sId="7" numFmtId="4">
    <nc r="N45">
      <v>0</v>
    </nc>
  </rcc>
  <rcc rId="3666" sId="7" numFmtId="4">
    <nc r="O42">
      <v>10</v>
    </nc>
  </rcc>
  <rcc rId="3667" sId="7" numFmtId="4">
    <nc r="O43">
      <v>2</v>
    </nc>
  </rcc>
  <rcc rId="3668" sId="7" numFmtId="4">
    <nc r="O44">
      <v>4</v>
    </nc>
  </rcc>
  <rcc rId="3669" sId="7" numFmtId="4">
    <nc r="O45">
      <v>0</v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3" sId="7" numFmtId="4">
    <oc r="L17">
      <v>2</v>
    </oc>
    <nc r="L17">
      <v>3</v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5" sId="11">
    <nc r="AF8" t="inlineStr">
      <is>
        <t>+</t>
      </is>
    </nc>
  </rcc>
  <rcc rId="1946" sId="11">
    <nc r="AF9" t="inlineStr">
      <is>
        <t>+</t>
      </is>
    </nc>
  </rcc>
  <rcc rId="1947" sId="11">
    <nc r="AF10" t="inlineStr">
      <is>
        <t>H</t>
      </is>
    </nc>
  </rcc>
  <rcc rId="1948" sId="11">
    <nc r="AF11" t="inlineStr">
      <is>
        <t>+</t>
      </is>
    </nc>
  </rcc>
  <rcc rId="1949" sId="11">
    <nc r="AF12" t="inlineStr">
      <is>
        <t>H</t>
      </is>
    </nc>
  </rcc>
  <rcc rId="1950" sId="11">
    <nc r="AF13" t="inlineStr">
      <is>
        <t>H</t>
      </is>
    </nc>
  </rcc>
  <rcc rId="1951" sId="11">
    <nc r="AF14" t="inlineStr">
      <is>
        <t>+</t>
      </is>
    </nc>
  </rcc>
  <rcc rId="1952" sId="11">
    <nc r="AF15" t="inlineStr">
      <is>
        <t>H</t>
      </is>
    </nc>
  </rcc>
  <rcc rId="1953" sId="11">
    <nc r="AF16" t="inlineStr">
      <is>
        <t>+</t>
      </is>
    </nc>
  </rcc>
  <rcc rId="1954" sId="11">
    <nc r="AF17" t="inlineStr">
      <is>
        <t>+</t>
      </is>
    </nc>
  </rcc>
  <rcc rId="1955" sId="11">
    <nc r="AF18" t="inlineStr">
      <is>
        <t>+</t>
      </is>
    </nc>
  </rcc>
  <rcc rId="1956" sId="11">
    <nc r="AF19" t="inlineStr">
      <is>
        <t>+</t>
      </is>
    </nc>
  </rcc>
  <rcc rId="1957" sId="11">
    <nc r="AF20" t="inlineStr">
      <is>
        <t>H</t>
      </is>
    </nc>
  </rcc>
  <rfmt sheetId="11" sqref="AF8:AF21" start="0" length="2147483647">
    <dxf>
      <font>
        <color auto="1"/>
      </font>
    </dxf>
  </rfmt>
  <rcc rId="1958" sId="11" odxf="1" s="1" dxf="1">
    <nc r="AG8">
      <v>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59" sId="11" odxf="1" s="1" dxf="1">
    <nc r="AG9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0" sId="11" odxf="1" s="1" dxf="1">
    <nc r="AG10">
      <v>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1" sId="11" odxf="1" s="1" dxf="1">
    <nc r="AG11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2" sId="11" odxf="1" s="1" dxf="1">
    <nc r="AG12">
      <v>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3" sId="11" odxf="1" s="1" dxf="1">
    <nc r="AG13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4" sId="11" odxf="1" s="1" dxf="1">
    <nc r="AG14">
      <v>7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5" sId="11" odxf="1" s="1" dxf="1">
    <nc r="AG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6" sId="11" odxf="1" s="1" dxf="1">
    <nc r="AG16">
      <v>9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7" sId="11" odxf="1" s="1" dxf="1">
    <nc r="AG17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8" sId="11" odxf="1" s="1" dxf="1">
    <nc r="AG18">
      <v>11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69" sId="11" odxf="1" s="1" dxf="1">
    <nc r="AG19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0" sId="11" odxf="1" s="1" dxf="1">
    <nc r="AG20">
      <v>13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fmt sheetId="11" s="1" sqref="AG21" start="0" length="0">
    <dxf>
      <font>
        <b/>
        <sz val="14"/>
        <color indexed="10"/>
        <name val="Arial Cyr"/>
        <scheme val="none"/>
      </font>
      <numFmt numFmtId="1" formatCode="0"/>
      <fill>
        <patternFill>
          <bgColor rgb="FFD5FFD5"/>
        </patternFill>
      </fill>
      <border outline="0">
        <left/>
      </border>
    </dxf>
  </rfmt>
  <rcc rId="1971" sId="11" odxf="1" s="1" dxf="1">
    <nc r="AJ8">
      <v>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2" sId="11" odxf="1" s="1" dxf="1">
    <nc r="AJ9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3" sId="11" odxf="1" s="1" dxf="1">
    <nc r="AJ10">
      <v>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4" sId="11" odxf="1" s="1" dxf="1">
    <nc r="AJ11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5" sId="11" odxf="1" s="1" dxf="1">
    <nc r="AJ12">
      <v>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6" sId="11" odxf="1" s="1" dxf="1">
    <nc r="AJ13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7" sId="11" odxf="1" s="1" dxf="1">
    <nc r="AJ14">
      <v>7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8" sId="11" odxf="1" s="1" dxf="1">
    <nc r="AJ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79" sId="11" odxf="1" s="1" dxf="1">
    <nc r="AJ16">
      <v>9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80" sId="11" odxf="1" s="1" dxf="1">
    <nc r="AJ17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81" sId="11" odxf="1" s="1" dxf="1">
    <nc r="AJ18">
      <v>11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82" sId="11" odxf="1" s="1" dxf="1">
    <nc r="AJ19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1983" sId="11" odxf="1" s="1" dxf="1">
    <nc r="AJ20">
      <v>13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fmt sheetId="11" s="1" sqref="AJ21" start="0" length="0">
    <dxf>
      <font>
        <b/>
        <sz val="14"/>
        <color indexed="10"/>
        <name val="Arial Cyr"/>
        <scheme val="none"/>
      </font>
      <numFmt numFmtId="1" formatCode="0"/>
      <fill>
        <patternFill>
          <bgColor rgb="FFD5FFD5"/>
        </patternFill>
      </fill>
      <border outline="0">
        <left/>
      </border>
    </dxf>
  </rfmt>
  <rcmt sheetId="11" cell="L18" guid="{00000000-0000-0000-0000-000000000000}" action="delete" author="Ніколенко Світлана Григорівна"/>
  <rcc rId="1984" sId="11" numFmtId="4">
    <oc r="L18">
      <v>0</v>
    </oc>
    <nc r="L18">
      <v>3</v>
    </nc>
  </rcc>
  <rcc rId="1985" sId="11">
    <nc r="L22">
      <f>COUNT(L8:L21)</f>
    </nc>
  </rcc>
  <rcc rId="1986" sId="11" numFmtId="4">
    <nc r="L8">
      <v>3</v>
    </nc>
  </rcc>
  <rcc rId="1987" sId="11" numFmtId="4">
    <nc r="L13">
      <v>3</v>
    </nc>
  </rcc>
  <rcc rId="1988" sId="11" numFmtId="4">
    <nc r="L20">
      <v>3</v>
    </nc>
  </rcc>
  <rcc rId="1989" sId="11" numFmtId="4">
    <nc r="T12">
      <v>3</v>
    </nc>
  </rcc>
  <rcc rId="1990" sId="11" numFmtId="4">
    <nc r="T18">
      <v>0</v>
    </nc>
  </rcc>
  <rcc rId="1991" sId="11" numFmtId="4">
    <nc r="T17">
      <v>6</v>
    </nc>
  </rcc>
  <rcc rId="1992" sId="11" numFmtId="4">
    <nc r="T16">
      <v>0</v>
    </nc>
  </rcc>
  <rcc rId="1993" sId="11" numFmtId="4">
    <nc r="T9">
      <v>6</v>
    </nc>
  </rcc>
  <rcc rId="1994" sId="11" numFmtId="4">
    <nc r="T15">
      <v>5.5</v>
    </nc>
  </rcc>
  <rcc rId="1995" sId="11" numFmtId="4">
    <nc r="T19">
      <v>5</v>
    </nc>
  </rcc>
  <rcc rId="1996" sId="11" odxf="1" dxf="1">
    <nc r="Q22">
      <f>COUNT(Q8:Q21)</f>
    </nc>
    <odxf>
      <font>
        <b/>
        <sz val="14"/>
        <color indexed="10"/>
      </font>
    </odxf>
    <ndxf>
      <font>
        <b val="0"/>
        <sz val="14"/>
        <color indexed="10"/>
      </font>
    </ndxf>
  </rcc>
  <rcc rId="1997" sId="11" odxf="1" dxf="1">
    <nc r="T22">
      <f>COUNT(T8:T21)</f>
    </nc>
    <odxf>
      <font>
        <b/>
        <sz val="14"/>
        <color indexed="10"/>
      </font>
    </odxf>
    <ndxf>
      <font>
        <b val="0"/>
        <sz val="14"/>
        <color indexed="10"/>
      </font>
    </ndxf>
  </rcc>
  <rcc rId="1998" sId="11" numFmtId="4">
    <nc r="M42">
      <v>10</v>
    </nc>
  </rcc>
  <rcc rId="1999" sId="11" numFmtId="4">
    <nc r="M43">
      <v>2</v>
    </nc>
  </rcc>
  <rcc rId="2000" sId="11" numFmtId="4">
    <nc r="M44">
      <v>4</v>
    </nc>
  </rcc>
  <rcc rId="2001" sId="11" numFmtId="4">
    <nc r="M45">
      <v>4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2" sId="10" numFmtId="4">
    <nc r="M42">
      <v>10</v>
    </nc>
  </rcc>
  <rcc rId="2183" sId="10" numFmtId="4">
    <nc r="M43">
      <v>1</v>
    </nc>
  </rcc>
  <rcc rId="2184" sId="10" numFmtId="4">
    <nc r="M44">
      <v>3</v>
    </nc>
  </rcc>
  <rcc rId="2185" sId="10" numFmtId="4">
    <nc r="M45">
      <v>3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2" sId="11" numFmtId="4">
    <nc r="AH17">
      <v>11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3" sId="12" numFmtId="4">
    <nc r="T20">
      <v>6</v>
    </nc>
  </rcc>
  <rcc rId="2004" sId="12" numFmtId="4">
    <oc r="Y13">
      <f>IF(X13=0,"",VLOOKUP(X13,Підс3,3,FALSE))</f>
    </oc>
    <nc r="Y13">
      <v>16</v>
    </nc>
  </rcc>
  <rcmt sheetId="12" cell="Y13" guid="{E67AA17A-642E-45F7-88F6-4E4C081C3320}" author="Давиденко Євген Олександрович" newLength="57"/>
  <rcmt sheetId="12" cell="T15" guid="{F5D09708-AF16-4B5B-A46A-D0E3B37D73F0}" author="Давиденко Євген Олександрович" newLength="44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6" sId="10" numFmtId="4">
    <nc r="N42">
      <v>10</v>
    </nc>
  </rcc>
  <rcc rId="2187" sId="10" numFmtId="4">
    <nc r="N43">
      <v>2</v>
    </nc>
  </rcc>
  <rcc rId="2188" sId="10" numFmtId="4">
    <nc r="N44">
      <v>4</v>
    </nc>
  </rcc>
  <rcc rId="2189" sId="10" numFmtId="4">
    <nc r="N45">
      <v>4</v>
    </nc>
  </rcc>
  <rcc rId="2190" sId="10">
    <oc r="Y18" t="inlineStr">
      <is>
        <t>!</t>
      </is>
    </oc>
    <nc r="Y18">
      <f>IF(X18=0,"",VLOOKUP(X18,Підс3,3,FALSE))</f>
    </nc>
  </rcc>
  <rcmt sheetId="10" cell="Y18" guid="{00000000-0000-0000-0000-000000000000}" action="delete" author="Давиденко Євген Олександрович"/>
  <rcc rId="2191" sId="10" numFmtId="4">
    <nc r="AH17">
      <v>11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0" numFmtId="4">
    <nc r="AH20">
      <v>11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4" sId="10" numFmtId="4">
    <oc r="M37">
      <v>2</v>
    </oc>
    <nc r="M37">
      <v>4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5" sId="10" numFmtId="4">
    <oc r="AK14">
      <v>7</v>
    </oc>
    <nc r="AK14">
      <v>9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9">
    <oc r="B9" t="inlineStr">
      <is>
        <t>Бєлий Дмитро Семенович</t>
      </is>
    </oc>
    <nc r="B9"/>
  </rcc>
  <rcc rId="3387" sId="9" numFmtId="4">
    <nc r="G33">
      <v>2</v>
    </nc>
  </rcc>
  <rcc rId="3388" sId="9" numFmtId="4">
    <nc r="J33">
      <v>2</v>
    </nc>
  </rcc>
  <rcc rId="3389" sId="9" numFmtId="4">
    <nc r="K33">
      <v>2</v>
    </nc>
  </rcc>
  <rcc rId="3390" sId="9" numFmtId="4">
    <nc r="N33">
      <v>2</v>
    </nc>
  </rcc>
  <rcc rId="3391" sId="9" numFmtId="4">
    <nc r="O33">
      <v>2</v>
    </nc>
  </rcc>
  <rcc rId="3392" sId="9" numFmtId="4">
    <nc r="G34">
      <v>2</v>
    </nc>
  </rcc>
  <rcc rId="3393" sId="9" numFmtId="4">
    <nc r="J34">
      <v>1</v>
    </nc>
  </rcc>
  <rcc rId="3394" sId="9" numFmtId="4">
    <nc r="K34">
      <v>2</v>
    </nc>
  </rcc>
  <rcc rId="3395" sId="9" numFmtId="4">
    <nc r="N34">
      <v>2</v>
    </nc>
  </rcc>
  <rcc rId="3396" sId="9" numFmtId="4">
    <nc r="O34">
      <v>2</v>
    </nc>
  </rcc>
  <rcc rId="3397" sId="9" numFmtId="4">
    <nc r="G35">
      <v>2</v>
    </nc>
  </rcc>
  <rcc rId="3398" sId="9" numFmtId="4">
    <nc r="J35">
      <v>1</v>
    </nc>
  </rcc>
  <rcc rId="3399" sId="9" numFmtId="4">
    <nc r="K35">
      <v>0</v>
    </nc>
  </rcc>
  <rcc rId="3400" sId="9" numFmtId="4">
    <nc r="N35">
      <v>2</v>
    </nc>
  </rcc>
  <rcc rId="3401" sId="9" numFmtId="4">
    <nc r="O35">
      <v>2</v>
    </nc>
  </rcc>
  <rcc rId="3402" sId="9" numFmtId="4">
    <nc r="G36">
      <v>1</v>
    </nc>
  </rcc>
  <rcc rId="3403" sId="9" numFmtId="4">
    <nc r="J36">
      <v>0</v>
    </nc>
  </rcc>
  <rcc rId="3404" sId="9" numFmtId="4">
    <nc r="K36">
      <v>2</v>
    </nc>
  </rcc>
  <rcc rId="3405" sId="9" numFmtId="4">
    <nc r="N36">
      <v>2</v>
    </nc>
  </rcc>
  <rcc rId="3406" sId="9" numFmtId="4">
    <nc r="O36">
      <v>1</v>
    </nc>
  </rcc>
  <rcc rId="3407" sId="9" odxf="1" dxf="1" numFmtId="4">
    <nc r="G37">
      <v>4</v>
    </nc>
    <odxf>
      <font>
        <sz val="10"/>
        <color auto="1"/>
        <name val="Arial"/>
        <scheme val="none"/>
      </font>
      <numFmt numFmtId="0" formatCode="General"/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  <bottom/>
      </border>
      <protection locked="1" hidden="0"/>
    </odxf>
    <ndxf>
      <font>
        <sz val="12"/>
        <color auto="1"/>
        <name val="Arial"/>
        <scheme val="none"/>
      </font>
      <numFmt numFmtId="164" formatCode="0.0"/>
      <fill>
        <patternFill patternType="solid">
          <bgColor theme="0"/>
        </patternFill>
      </fill>
      <alignment horizontal="righ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ndxf>
  </rcc>
  <rcc rId="3408" sId="9" numFmtId="4">
    <nc r="J37">
      <v>4</v>
    </nc>
  </rcc>
  <rcc rId="3409" sId="9" numFmtId="4">
    <nc r="K37">
      <v>4</v>
    </nc>
  </rcc>
  <rcc rId="3410" sId="9" numFmtId="4">
    <nc r="N37">
      <v>4</v>
    </nc>
  </rcc>
  <rcc rId="3411" sId="9" numFmtId="4">
    <nc r="O37">
      <v>0</v>
    </nc>
  </rcc>
  <rcc rId="3412" sId="9" numFmtId="4">
    <nc r="G38">
      <v>1</v>
    </nc>
  </rcc>
  <rcc rId="3413" sId="9" numFmtId="4">
    <nc r="J38">
      <v>2</v>
    </nc>
  </rcc>
  <rcc rId="3414" sId="9" numFmtId="4">
    <nc r="K38">
      <v>0</v>
    </nc>
  </rcc>
  <rcc rId="3415" sId="9" numFmtId="4">
    <nc r="N38">
      <v>1</v>
    </nc>
  </rcc>
  <rcc rId="3416" sId="9" numFmtId="4">
    <nc r="O38">
      <v>1</v>
    </nc>
  </rcc>
  <rcc rId="3417" sId="9" numFmtId="4">
    <nc r="G39">
      <v>2</v>
    </nc>
  </rcc>
  <rcc rId="3418" sId="9" numFmtId="4">
    <nc r="J39">
      <v>0</v>
    </nc>
  </rcc>
  <rcc rId="3419" sId="9" numFmtId="4">
    <nc r="K39">
      <v>0</v>
    </nc>
  </rcc>
  <rcc rId="3420" sId="9" numFmtId="4">
    <nc r="N39">
      <v>2</v>
    </nc>
  </rcc>
  <rcc rId="3421" sId="9" numFmtId="4">
    <nc r="O39">
      <v>2</v>
    </nc>
  </rcc>
  <rcmt sheetId="9" cell="M34" guid="{00000000-0000-0000-0000-000000000000}" action="delete" author="Ніколенко Світлана Григорівна"/>
  <rcc rId="3422" sId="9" numFmtId="4">
    <nc r="P43">
      <v>0</v>
    </nc>
  </rcc>
  <rcc rId="3423" sId="9" numFmtId="4">
    <oc r="M45">
      <v>0</v>
    </oc>
    <nc r="M45">
      <v>1</v>
    </nc>
  </rcc>
  <rcmt sheetId="9" cell="O42" guid="{00000000-0000-0000-0000-000000000000}" action="delete" author="мама"/>
  <rcc rId="3424" sId="9" odxf="1" dxf="1">
    <oc r="Q10">
      <f>IF(P10=0,"",VLOOKUP(P10,Підс2,2,FALSE))</f>
    </oc>
    <nc r="Q10">
      <f>IF(P10=0,"",VLOOKUP(P10,Підс2,2,FALSE))</f>
    </nc>
    <odxf>
      <fill>
        <patternFill>
          <bgColor rgb="FFFFFF99"/>
        </patternFill>
      </fill>
    </odxf>
    <ndxf>
      <fill>
        <patternFill>
          <bgColor rgb="FFFFC000"/>
        </patternFill>
      </fill>
    </ndxf>
  </rcc>
  <rcc rId="3425" sId="9" odxf="1" dxf="1">
    <oc r="Q17">
      <f>IF(P17=0,"",VLOOKUP(P17,Підс2,2,FALSE))</f>
    </oc>
    <nc r="Q17">
      <f>IF(P17=0,"",VLOOKUP(P17,Підс2,2,FALSE))</f>
    </nc>
    <odxf>
      <fill>
        <patternFill>
          <bgColor rgb="FFFFFF99"/>
        </patternFill>
      </fill>
    </odxf>
    <ndxf>
      <fill>
        <patternFill>
          <bgColor rgb="FFFFC000"/>
        </patternFill>
      </fill>
    </ndxf>
  </rcc>
  <rcc rId="3426" sId="9" numFmtId="4">
    <oc r="T16">
      <v>3</v>
    </oc>
    <nc r="T16">
      <v>4</v>
    </nc>
  </rcc>
  <rcc rId="3427" sId="9">
    <oc r="Y10">
      <f>IF(X10=0,"",VLOOKUP(X10,Підс2,3,FALSE))</f>
    </oc>
    <nc r="Y10">
      <f>IF(X10=0,"",VLOOKUP(X10,Підс2,3,FALSE))</f>
    </nc>
  </rcc>
  <rcc rId="3428" sId="9">
    <oc r="Y11">
      <f>IF(X11=0,"",VLOOKUP(X11,Підс2,3,FALSE))</f>
    </oc>
    <nc r="Y11">
      <f>IF(X11=0,"",VLOOKUP(X11,Підс2,3,FALSE))</f>
    </nc>
  </rcc>
  <rcc rId="3429" sId="9">
    <oc r="Y12">
      <f>IF(X12=0,"",VLOOKUP(X12,Підс2,3,FALSE))</f>
    </oc>
    <nc r="Y12">
      <f>IF(X12=0,"",VLOOKUP(X12,Підс2,3,FALSE))</f>
    </nc>
  </rcc>
  <rcc rId="3430" sId="9">
    <oc r="Y13">
      <f>IF(X13=0,"",VLOOKUP(X13,Підс2,3,FALSE))</f>
    </oc>
    <nc r="Y13">
      <f>IF(X13=0,"",VLOOKUP(X13,Підс2,3,FALSE))</f>
    </nc>
  </rcc>
  <rcc rId="3431" sId="9">
    <oc r="Y14">
      <f>IF(X14=0,"",VLOOKUP(X14,Підс2,3,FALSE))</f>
    </oc>
    <nc r="Y14">
      <f>IF(X14=0,"",VLOOKUP(X14,Підс2,3,FALSE))</f>
    </nc>
  </rcc>
  <rcc rId="3432" sId="9">
    <oc r="Y15">
      <f>IF(X15=0,"",VLOOKUP(X15,Підс2,3,FALSE))</f>
    </oc>
    <nc r="Y15">
      <f>IF(X15=0,"",VLOOKUP(X15,Підс2,3,FALSE))</f>
    </nc>
  </rcc>
  <rcc rId="3433" sId="9">
    <oc r="Y16">
      <f>IF(X16=0,"",VLOOKUP(X16,Підс2,3,FALSE))</f>
    </oc>
    <nc r="Y16">
      <f>IF(X16=0,"",VLOOKUP(X16,Підс2,3,FALSE))</f>
    </nc>
  </rcc>
  <rcc rId="3434" sId="9">
    <oc r="Y17">
      <f>IF(X17=0,"",VLOOKUP(X17,Підс2,3,FALSE))</f>
    </oc>
    <nc r="Y17">
      <f>IF(X17=0,"",VLOOKUP(X17,Підс2,3,FALSE))</f>
    </nc>
  </rcc>
  <rcc rId="3435" sId="9">
    <oc r="Y18">
      <f>IF(X18=0,"",VLOOKUP(X18,Підс2,3,FALSE))</f>
    </oc>
    <nc r="Y18">
      <f>IF(X18=0,"",VLOOKUP(X18,Підс2,3,FALSE))</f>
    </nc>
  </rcc>
  <rcc rId="3436" sId="9">
    <oc r="Y19">
      <f>IF(X19=0,"",VLOOKUP(X19,Підс2,3,FALSE))</f>
    </oc>
    <nc r="Y19">
      <f>IF(X19=0,"",VLOOKUP(X19,Підс2,3,FALSE))</f>
    </nc>
  </rcc>
  <rcc rId="3437" sId="9" numFmtId="4">
    <nc r="AH10">
      <v>11</v>
    </nc>
  </rcc>
  <rcc rId="3438" sId="9" numFmtId="4">
    <oc r="AH11">
      <f>0+6+3</f>
    </oc>
    <nc r="AH11">
      <v>0</v>
    </nc>
  </rcc>
  <rcc rId="3439" sId="9" numFmtId="4">
    <nc r="AH12">
      <v>0</v>
    </nc>
  </rcc>
  <rcc rId="3440" sId="9">
    <nc r="AH15">
      <f>2+4+3</f>
    </nc>
  </rcc>
  <rcc rId="3441" sId="9" numFmtId="4">
    <nc r="AH17">
      <v>11</v>
    </nc>
  </rcc>
  <rcc rId="3442" sId="9" numFmtId="4">
    <nc r="AH19">
      <v>11</v>
    </nc>
  </rcc>
  <rcc rId="3443" sId="9" odxf="1" dxf="1" numFmtId="4">
    <nc r="AK10">
      <v>11</v>
    </nc>
    <odxf>
      <border outline="0">
        <right/>
      </border>
    </odxf>
    <ndxf>
      <border outline="0">
        <right style="medium">
          <color indexed="64"/>
        </right>
      </border>
    </ndxf>
  </rcc>
  <rcc rId="3444" sId="9" numFmtId="4">
    <nc r="AK11">
      <v>0</v>
    </nc>
  </rcc>
  <rcc rId="3445" sId="9" numFmtId="4">
    <nc r="AK12">
      <v>11</v>
    </nc>
  </rcc>
  <rcc rId="3446" sId="9" numFmtId="4">
    <nc r="AK14">
      <v>11</v>
    </nc>
  </rcc>
  <rcc rId="3447" sId="9">
    <nc r="AK15">
      <f>3+2+4</f>
    </nc>
  </rcc>
  <rcc rId="3448" sId="9">
    <nc r="AK16">
      <f>3+2+4</f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F30B35-D639-4BB4-A50F-41AB6A913442}" action="delete"/>
  <rdn rId="0" localSheetId="6" customView="1" name="Z_C2F30B35_D639_4BB4_A50F_41AB6A913442_.wvu.FilterData" hidden="1" oldHidden="1">
    <formula>Підсумки!$A$3:$N$52</formula>
    <oldFormula>Підсумки!$A$3:$N$52</oldFormula>
  </rdn>
  <rdn rId="0" localSheetId="7" customView="1" name="Z_C2F30B35_D639_4BB4_A50F_41AB6A913442_.wvu.Rows" hidden="1" oldHidden="1">
    <formula>'201_1'!$21:$21</formula>
    <oldFormula>'201_1'!$21:$21</oldFormula>
  </rdn>
  <rdn rId="0" localSheetId="9" customView="1" name="Z_C2F30B35_D639_4BB4_A50F_41AB6A913442_.wvu.Rows" hidden="1" oldHidden="1">
    <formula>'202_1'!$19:$21</formula>
    <oldFormula>'202_1'!$19:$21</oldFormula>
  </rdn>
  <rdn rId="0" localSheetId="11" customView="1" name="Z_C2F30B35_D639_4BB4_A50F_41AB6A913442_.wvu.PrintArea" hidden="1" oldHidden="1">
    <formula>'203_1'!$A$2:$AK$46</formula>
  </rdn>
  <rdn rId="0" localSheetId="11" customView="1" name="Z_C2F30B35_D639_4BB4_A50F_41AB6A913442_.wvu.PrintTitles" hidden="1" oldHidden="1">
    <formula>'203_1'!$A:$C</formula>
  </rdn>
  <rdn rId="0" localSheetId="12" customView="1" name="Z_C2F30B35_D639_4BB4_A50F_41AB6A913442_.wvu.PrintArea" hidden="1" oldHidden="1">
    <formula>'203_2'!$A$2:$AK$46</formula>
  </rdn>
  <rdn rId="0" localSheetId="12" customView="1" name="Z_C2F30B35_D639_4BB4_A50F_41AB6A913442_.wvu.PrintTitles" hidden="1" oldHidden="1">
    <formula>'203_2'!$A:$C</formula>
  </rdn>
  <rcv guid="{C2F30B35-D639-4BB4-A50F-41AB6A91344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T11:T19" start="0" length="2147483647">
    <dxf>
      <font>
        <b/>
      </font>
    </dxf>
  </rfmt>
  <rcc rId="2439" sId="9" numFmtId="4">
    <nc r="K42">
      <v>9.5</v>
    </nc>
  </rcc>
  <rcc rId="2440" sId="9" numFmtId="4">
    <nc r="L42">
      <v>10</v>
    </nc>
  </rcc>
  <rcc rId="2441" sId="9" numFmtId="4">
    <nc r="M42">
      <v>10</v>
    </nc>
  </rcc>
  <rcc rId="2442" sId="9" numFmtId="4">
    <nc r="O42">
      <v>9</v>
    </nc>
  </rcc>
  <rcc rId="2443" sId="9" numFmtId="4">
    <nc r="K43">
      <v>2</v>
    </nc>
  </rcc>
  <rcc rId="2444" sId="9" numFmtId="4">
    <nc r="M43">
      <v>2</v>
    </nc>
  </rcc>
  <rcc rId="2445" sId="9" numFmtId="4">
    <nc r="O43">
      <v>2</v>
    </nc>
  </rcc>
  <rcc rId="2446" sId="9" numFmtId="4">
    <nc r="K44">
      <v>4</v>
    </nc>
  </rcc>
  <rcc rId="2447" sId="9" numFmtId="4">
    <nc r="M44">
      <v>4</v>
    </nc>
  </rcc>
  <rcc rId="2448" sId="9" numFmtId="4">
    <nc r="O44">
      <v>3.5</v>
    </nc>
  </rcc>
  <rcc rId="2449" sId="9" numFmtId="4">
    <nc r="K45">
      <v>0</v>
    </nc>
  </rcc>
  <rcc rId="2450" sId="9" numFmtId="4">
    <nc r="M45">
      <v>0</v>
    </nc>
  </rcc>
  <rcc rId="2451" sId="9" numFmtId="4">
    <nc r="O45">
      <v>0</v>
    </nc>
  </rcc>
  <rcc rId="2452" sId="9" numFmtId="4">
    <nc r="AH14">
      <v>11</v>
    </nc>
  </rcc>
  <rcmt sheetId="9" cell="O42" guid="{D4B0BAE5-6172-4693-9854-D4DF8BB53D4C}" author="мама" newLength="18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4" sId="10" numFmtId="4">
    <oc r="AH11">
      <v>8</v>
    </oc>
    <nc r="AH11">
      <v>11</v>
    </nc>
  </rcc>
  <rcmt sheetId="10" cell="AH11" guid="{00000000-0000-0000-0000-000000000000}" action="delete" author="Давиденко Євген Олександрович"/>
  <rcc rId="3375" sId="10" numFmtId="4">
    <oc r="Y11">
      <f>IF(X11=0,"",VLOOKUP(X11,Підс3,3,FALSE))</f>
    </oc>
    <nc r="Y11">
      <v>20</v>
    </nc>
  </rcc>
  <rcc rId="3376" sId="10" numFmtId="4">
    <nc r="O35">
      <v>2</v>
    </nc>
  </rcc>
  <rcc rId="3377" sId="10" numFmtId="4">
    <nc r="O36">
      <v>2</v>
    </nc>
  </rcc>
  <rcc rId="3378" sId="10" numFmtId="4">
    <oc r="M34">
      <v>1</v>
    </oc>
    <nc r="M34">
      <v>2</v>
    </nc>
  </rcc>
  <rcc rId="3379" sId="10" numFmtId="4">
    <oc r="M38">
      <v>1</v>
    </oc>
    <nc r="M38">
      <v>2</v>
    </nc>
  </rcc>
  <rcc rId="3380" sId="10" numFmtId="4">
    <nc r="AH14">
      <v>11</v>
    </nc>
  </rcc>
  <rcmt sheetId="10" cell="AH14" guid="{00000000-0000-0000-0000-000000000000}" action="delete" author="Давиденко Євген Олександрович"/>
  <rcc rId="3381" sId="10" numFmtId="4">
    <oc r="M43">
      <v>1</v>
    </oc>
    <nc r="M43">
      <v>2</v>
    </nc>
  </rcc>
  <rcc rId="3382" sId="10" numFmtId="4">
    <oc r="M44">
      <v>3</v>
    </oc>
    <nc r="M44">
      <v>4</v>
    </nc>
  </rcc>
  <rcc rId="3383" sId="10" numFmtId="4">
    <oc r="M45">
      <v>3</v>
    </oc>
    <nc r="M45">
      <v>4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4" sId="10" numFmtId="4">
    <nc r="H34">
      <v>2</v>
    </nc>
  </rcc>
  <rcc rId="1815" sId="10" numFmtId="4">
    <nc r="H35">
      <v>2</v>
    </nc>
  </rcc>
  <rcc rId="1816" sId="10" numFmtId="4">
    <nc r="H36">
      <v>2</v>
    </nc>
  </rcc>
  <rcc rId="1817" sId="10" numFmtId="4">
    <nc r="H37">
      <v>3</v>
    </nc>
  </rcc>
  <rcc rId="1818" sId="10" numFmtId="4">
    <nc r="M33">
      <v>2</v>
    </nc>
  </rcc>
  <rcc rId="1819" sId="10" numFmtId="4">
    <nc r="M34">
      <v>1</v>
    </nc>
  </rcc>
  <rcc rId="1820" sId="10" numFmtId="4">
    <nc r="M35">
      <v>2</v>
    </nc>
  </rcc>
  <rcc rId="1821" sId="10" numFmtId="4">
    <nc r="M36">
      <v>2</v>
    </nc>
  </rcc>
  <rcc rId="1822" sId="10" numFmtId="4">
    <nc r="M37">
      <v>2</v>
    </nc>
  </rcc>
  <rcc rId="1823" sId="10" numFmtId="4">
    <nc r="M38">
      <v>1</v>
    </nc>
  </rcc>
  <rcc rId="1824" sId="10" numFmtId="4">
    <nc r="M3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7" sId="8" numFmtId="4">
    <oc r="I34">
      <v>1</v>
    </oc>
    <nc r="I34">
      <v>2</v>
    </nc>
  </rcc>
  <rcc rId="3698" sId="8" numFmtId="4">
    <nc r="I38">
      <v>2</v>
    </nc>
  </rcc>
  <rcc rId="3699" sId="8" numFmtId="4">
    <oc r="I39">
      <v>1</v>
    </oc>
    <nc r="I39">
      <v>2</v>
    </nc>
  </rcc>
  <rcc rId="3700" sId="8" numFmtId="4">
    <nc r="I43">
      <v>2</v>
    </nc>
  </rcc>
  <rcc rId="3701" sId="8" numFmtId="4">
    <nc r="I44">
      <v>4</v>
    </nc>
  </rcc>
  <rcc rId="3702" sId="8" numFmtId="4">
    <nc r="I45">
      <v>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5" sId="9">
    <nc r="AB8" t="inlineStr">
      <is>
        <t>H</t>
      </is>
    </nc>
  </rcc>
  <rcc rId="1826" sId="9">
    <nc r="AB9" t="inlineStr">
      <is>
        <t>H</t>
      </is>
    </nc>
  </rcc>
  <rcc rId="1827" sId="9">
    <nc r="AB10" t="inlineStr">
      <is>
        <t>+</t>
      </is>
    </nc>
  </rcc>
  <rcc rId="1828" sId="9">
    <nc r="AB11" t="inlineStr">
      <is>
        <t>+</t>
      </is>
    </nc>
  </rcc>
  <rcc rId="1829" sId="9">
    <nc r="AB12" t="inlineStr">
      <is>
        <t>+</t>
      </is>
    </nc>
  </rcc>
  <rcc rId="1830" sId="9">
    <nc r="AB13" t="inlineStr">
      <is>
        <t>+</t>
      </is>
    </nc>
  </rcc>
  <rcc rId="1831" sId="9">
    <nc r="AB14" t="inlineStr">
      <is>
        <t>+</t>
      </is>
    </nc>
  </rcc>
  <rcc rId="1832" sId="9">
    <nc r="AB15" t="inlineStr">
      <is>
        <t>+</t>
      </is>
    </nc>
  </rcc>
  <rcc rId="1833" sId="9">
    <nc r="AB16" t="inlineStr">
      <is>
        <t>+</t>
      </is>
    </nc>
  </rcc>
  <rcc rId="1834" sId="9">
    <nc r="AB17" t="inlineStr">
      <is>
        <t>+</t>
      </is>
    </nc>
  </rcc>
  <rcc rId="1835" sId="9">
    <nc r="AB18" t="inlineStr">
      <is>
        <t>+</t>
      </is>
    </nc>
  </rcc>
  <rcc rId="1836" sId="9">
    <nc r="AB19" t="inlineStr">
      <is>
        <t>+</t>
      </is>
    </nc>
  </rcc>
  <rcc rId="1837" sId="10">
    <nc r="AD8" t="inlineStr">
      <is>
        <t>H</t>
      </is>
    </nc>
  </rcc>
  <rcc rId="1838" sId="10">
    <nc r="AD9" t="inlineStr">
      <is>
        <t>+</t>
      </is>
    </nc>
  </rcc>
  <rcc rId="1839" sId="10">
    <nc r="AD10" t="inlineStr">
      <is>
        <t>H</t>
      </is>
    </nc>
  </rcc>
  <rcc rId="1840" sId="10">
    <nc r="AD11" t="inlineStr">
      <is>
        <t>+</t>
      </is>
    </nc>
  </rcc>
  <rcc rId="1841" sId="10">
    <nc r="AD12" t="inlineStr">
      <is>
        <t>H</t>
      </is>
    </nc>
  </rcc>
  <rcc rId="1842" sId="10">
    <nc r="AD13" t="inlineStr">
      <is>
        <t>H</t>
      </is>
    </nc>
  </rcc>
  <rcc rId="1843" sId="10">
    <nc r="AD14" t="inlineStr">
      <is>
        <t>H</t>
      </is>
    </nc>
  </rcc>
  <rcc rId="1844" sId="10">
    <nc r="AD15" t="inlineStr">
      <is>
        <t>+</t>
      </is>
    </nc>
  </rcc>
  <rcc rId="1845" sId="10">
    <nc r="AD16" t="inlineStr">
      <is>
        <t>H</t>
      </is>
    </nc>
  </rcc>
  <rcc rId="1846" sId="10">
    <nc r="AD17" t="inlineStr">
      <is>
        <t>+</t>
      </is>
    </nc>
  </rcc>
  <rcc rId="1847" sId="10">
    <nc r="AD18" t="inlineStr">
      <is>
        <t>H</t>
      </is>
    </nc>
  </rcc>
  <rcc rId="1848" sId="10">
    <nc r="AD19" t="inlineStr">
      <is>
        <t>+</t>
      </is>
    </nc>
  </rcc>
  <rcc rId="1849" sId="10">
    <nc r="AD20" t="inlineStr">
      <is>
        <t>+</t>
      </is>
    </nc>
  </rcc>
  <rcc rId="1850" sId="10">
    <nc r="AD21" t="inlineStr">
      <is>
        <t>H</t>
      </is>
    </nc>
  </rcc>
  <rfmt sheetId="10" sqref="AD8:AD21" start="0" length="2147483647">
    <dxf>
      <font>
        <color auto="1"/>
      </font>
    </dxf>
  </rfmt>
  <rcc rId="1851" sId="9" numFmtId="4">
    <oc r="L35">
      <v>0</v>
    </oc>
    <nc r="L35">
      <v>2</v>
    </nc>
  </rcc>
  <rcc rId="1852" sId="9" numFmtId="4">
    <oc r="L36">
      <v>0</v>
    </oc>
    <nc r="L36">
      <v>1</v>
    </nc>
  </rcc>
  <rcc rId="1853" sId="9" numFmtId="4">
    <oc r="L37">
      <v>0</v>
    </oc>
    <nc r="L37">
      <v>3.5</v>
    </nc>
  </rcc>
  <rcc rId="1854" sId="9" numFmtId="4">
    <nc r="T14">
      <v>6</v>
    </nc>
  </rcc>
  <rcc rId="1855" sId="9">
    <nc r="AD22" t="inlineStr">
      <is>
        <t>лаб8 законч</t>
      </is>
    </nc>
  </rcc>
  <rcc rId="1856" sId="9" numFmtId="4">
    <nc r="T13">
      <v>6</v>
    </nc>
  </rcc>
  <rcc rId="1857" sId="9" numFmtId="4">
    <nc r="T15">
      <v>6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8" sId="9" numFmtId="4">
    <nc r="T19">
      <v>6</v>
    </nc>
  </rcc>
  <rcc rId="1859" sId="9" numFmtId="4">
    <nc r="M33">
      <v>2</v>
    </nc>
  </rcc>
  <rcc rId="1860" sId="9" numFmtId="4">
    <nc r="M34">
      <v>1.5</v>
    </nc>
  </rcc>
  <rcc rId="1861" sId="9" numFmtId="4">
    <nc r="M35">
      <v>2</v>
    </nc>
  </rcc>
  <rcc rId="1862" sId="9" numFmtId="4">
    <nc r="M36">
      <v>2</v>
    </nc>
  </rcc>
  <rcc rId="1863" sId="9" numFmtId="4">
    <nc r="M37">
      <v>0</v>
    </nc>
  </rcc>
  <rcc rId="1864" sId="9" numFmtId="4">
    <nc r="M38">
      <v>2</v>
    </nc>
  </rcc>
  <rcc rId="1865" sId="9" numFmtId="4">
    <nc r="M39">
      <v>2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L8:L18" start="0" length="2147483647">
    <dxf>
      <font>
        <color auto="1"/>
      </font>
    </dxf>
  </rfmt>
  <rcc rId="1866" sId="12">
    <oc r="Q9" t="inlineStr">
      <is>
        <t>?</t>
      </is>
    </oc>
    <nc r="Q9">
      <f>IF(P9=0,"",VLOOKUP(P9,Підс3,2,FALSE))</f>
    </nc>
  </rcc>
  <rcc rId="1867" sId="12" numFmtId="4">
    <nc r="Q33">
      <v>2</v>
    </nc>
  </rcc>
  <rcc rId="1868" sId="12" numFmtId="4">
    <nc r="Q34">
      <v>2</v>
    </nc>
  </rcc>
  <rcc rId="1869" sId="12" numFmtId="4">
    <nc r="Q35">
      <v>1</v>
    </nc>
  </rcc>
  <rcc rId="1870" sId="12" numFmtId="4">
    <nc r="Q36">
      <v>1</v>
    </nc>
  </rcc>
  <rcc rId="1871" sId="12" numFmtId="4">
    <nc r="Q37">
      <v>1</v>
    </nc>
  </rcc>
  <rfmt sheetId="12" sqref="T8:T21" start="0" length="2147483647">
    <dxf>
      <font>
        <color auto="1"/>
      </font>
    </dxf>
  </rfmt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" sId="12" numFmtId="4">
    <nc r="F33">
      <v>2</v>
    </nc>
  </rcc>
  <rcc rId="1887" sId="12" numFmtId="4">
    <nc r="F34">
      <v>2</v>
    </nc>
  </rcc>
  <rcc rId="1888" sId="12" numFmtId="4">
    <nc r="F35">
      <v>2</v>
    </nc>
  </rcc>
  <rcc rId="1889" sId="12" numFmtId="4">
    <nc r="F36">
      <v>2</v>
    </nc>
  </rcc>
  <rcc rId="1890" sId="12" numFmtId="4">
    <nc r="F37">
      <v>3</v>
    </nc>
  </rcc>
  <rcc rId="1891" sId="12" numFmtId="4">
    <nc r="F38">
      <v>1</v>
    </nc>
  </rcc>
  <rcc rId="1892" sId="12" numFmtId="4">
    <nc r="F39">
      <v>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Y8:Y21" start="0" length="2147483647">
    <dxf>
      <font>
        <color auto="1"/>
      </font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Q18" guid="{00000000-0000-0000-0000-000000000000}" action="delete" author="Давиденко Євген Олександрович"/>
  <rcc rId="1893" sId="10" numFmtId="4">
    <nc r="N33">
      <v>2</v>
    </nc>
  </rcc>
  <rcc rId="1894" sId="10" numFmtId="4">
    <nc r="N34">
      <v>0</v>
    </nc>
  </rcc>
  <rcc rId="1895" sId="10" numFmtId="4">
    <nc r="N35">
      <v>2</v>
    </nc>
  </rcc>
  <rcc rId="1896" sId="10" numFmtId="4">
    <nc r="N36">
      <v>2</v>
    </nc>
  </rcc>
  <rcc rId="1897" sId="10" numFmtId="4">
    <nc r="N37">
      <v>4</v>
    </nc>
  </rcc>
  <rcc rId="1898" sId="10" numFmtId="4">
    <nc r="N38">
      <v>2</v>
    </nc>
  </rcc>
  <rcc rId="1899" sId="10" numFmtId="4">
    <nc r="N39">
      <v>2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" sId="10" numFmtId="4">
    <nc r="P33">
      <v>2</v>
    </nc>
  </rcc>
  <rcc rId="1901" sId="10" numFmtId="4">
    <nc r="P34">
      <v>0</v>
    </nc>
  </rcc>
  <rcc rId="1902" sId="10" numFmtId="4">
    <nc r="P35">
      <v>2</v>
    </nc>
  </rcc>
  <rcc rId="1903" sId="10" numFmtId="4">
    <nc r="P36">
      <v>2</v>
    </nc>
  </rcc>
  <rcc rId="1904" sId="10" numFmtId="4">
    <nc r="P37">
      <v>4</v>
    </nc>
  </rcc>
  <rcc rId="1905" sId="10" numFmtId="4">
    <nc r="P38">
      <v>2</v>
    </nc>
  </rcc>
  <rcc rId="1906" sId="10" numFmtId="4">
    <nc r="P39">
      <v>2</v>
    </nc>
  </rcc>
  <rcc rId="1907" sId="10" numFmtId="4">
    <oc r="N33">
      <v>2</v>
    </oc>
    <nc r="N33"/>
  </rcc>
  <rcc rId="1908" sId="10" numFmtId="4">
    <oc r="N34">
      <v>0</v>
    </oc>
    <nc r="N34"/>
  </rcc>
  <rcc rId="1909" sId="10" numFmtId="4">
    <oc r="N35">
      <v>2</v>
    </oc>
    <nc r="N35"/>
  </rcc>
  <rcc rId="1910" sId="10" numFmtId="4">
    <oc r="N36">
      <v>2</v>
    </oc>
    <nc r="N36"/>
  </rcc>
  <rcc rId="1911" sId="10" numFmtId="4">
    <oc r="N37">
      <v>4</v>
    </oc>
    <nc r="N37"/>
  </rcc>
  <rcc rId="1912" sId="10" numFmtId="4">
    <oc r="N38">
      <v>2</v>
    </oc>
    <nc r="N38"/>
  </rcc>
  <rcc rId="1913" sId="10" numFmtId="4">
    <oc r="N39">
      <v>2</v>
    </oc>
    <nc r="N39"/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" sId="10" numFmtId="4">
    <nc r="N33">
      <v>2</v>
    </nc>
  </rcc>
  <rcc rId="1915" sId="10" numFmtId="4">
    <nc r="N34">
      <v>2</v>
    </nc>
  </rcc>
  <rcc rId="1916" sId="10" numFmtId="4">
    <nc r="N35">
      <v>2</v>
    </nc>
  </rcc>
  <rcc rId="1917" sId="10" numFmtId="4">
    <nc r="N36">
      <v>2</v>
    </nc>
  </rcc>
  <rcc rId="1918" sId="10" numFmtId="4">
    <nc r="N37">
      <v>4</v>
    </nc>
  </rcc>
  <rcc rId="1919" sId="10" numFmtId="4">
    <nc r="N38">
      <v>1</v>
    </nc>
  </rcc>
  <rcc rId="1920" sId="10" numFmtId="4">
    <nc r="N39">
      <v>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" sId="10" numFmtId="4">
    <nc r="T21">
      <v>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10" numFmtId="4">
    <nc r="T19">
      <v>6</v>
    </nc>
  </rcc>
  <rcc rId="1923" sId="10" numFmtId="4">
    <nc r="T9">
      <v>6</v>
    </nc>
  </rcc>
  <rfmt sheetId="10" sqref="T8:T21" start="0" length="2147483647">
    <dxf>
      <font>
        <color auto="1"/>
      </font>
    </dxf>
  </rfmt>
  <rfmt sheetId="10" sqref="Y8:Y21" start="0" length="2147483647">
    <dxf>
      <font>
        <color auto="1"/>
      </font>
    </dxf>
  </rfmt>
  <rcc rId="1924" sId="10" numFmtId="4">
    <nc r="T14">
      <v>5</v>
    </nc>
  </rcc>
  <rcc rId="1925" sId="10" numFmtId="4">
    <nc r="T15">
      <v>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3" sId="8" numFmtId="4">
    <oc r="I45">
      <v>2</v>
    </oc>
    <nc r="I45">
      <v>4</v>
    </nc>
  </rcc>
  <rcc rId="3704" sId="8" numFmtId="4">
    <oc r="Y16">
      <v>18</v>
    </oc>
    <nc r="Y16">
      <f>IF(X16=0,"",VLOOKUP(X16,Підс1,3,FALSE))</f>
    </nc>
  </rcc>
  <rcc rId="3705" sId="8" numFmtId="4">
    <oc r="Y17">
      <v>12</v>
    </oc>
    <nc r="Y17">
      <f>IF(X17=0,"",VLOOKUP(X17,Підс1,3,FALSE))</f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6" sId="10" numFmtId="4">
    <nc r="T12">
      <v>6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7" sId="10" numFmtId="4">
    <nc r="T17">
      <v>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8" sId="10" numFmtId="4">
    <nc r="T18">
      <v>6</v>
    </nc>
  </rcc>
  <rcc rId="1929" sId="10" numFmtId="4">
    <nc r="T20">
      <v>6</v>
    </nc>
  </rcc>
  <rcc rId="1930" sId="10" numFmtId="4">
    <oc r="Y20">
      <f>IF(X20=0,"",VLOOKUP(X20,Підс3,3,FALSE))</f>
    </oc>
    <nc r="Y20">
      <v>20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1" sId="10" numFmtId="4">
    <oc r="Y19">
      <f>IF(X19=0,"",VLOOKUP(X19,Підс3,3,FALSE))</f>
    </oc>
    <nc r="Y19"/>
  </rcc>
  <rcmt sheetId="10" cell="Y18" guid="{02D67054-AEB8-49AE-B906-C7123535137F}" author="Давиденко Євген Олександрович" newLength="42"/>
  <rcmt sheetId="10" cell="Y19" guid="{D5347DA6-213C-4DC9-BCE2-C29D41A16DFA}" author="Давиденко Євген Олександрович" newLength="45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5" sId="12" numFmtId="4">
    <oc r="Y10">
      <f>IF(X10=0,"",VLOOKUP(X10,Підс3,3,FALSE))</f>
    </oc>
    <nc r="Y10">
      <v>18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6" sId="12" numFmtId="4">
    <oc r="Y19">
      <f>IF(X19=0,"",VLOOKUP(X19,Підс3,3,FALSE))</f>
    </oc>
    <nc r="Y19">
      <v>20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0" numFmtId="4">
    <nc r="L16">
      <v>2</v>
    </nc>
  </rcc>
  <rcc rId="2008" sId="10" numFmtId="4">
    <nc r="L33">
      <v>2</v>
    </nc>
  </rcc>
  <rcc rId="2009" sId="10" numFmtId="4">
    <nc r="L34">
      <v>2</v>
    </nc>
  </rcc>
  <rcc rId="2010" sId="10" numFmtId="4">
    <nc r="L35">
      <v>2</v>
    </nc>
  </rcc>
  <rcc rId="2011" sId="10" numFmtId="4">
    <nc r="L36">
      <v>1</v>
    </nc>
  </rcc>
  <rcc rId="2012" sId="10" numFmtId="4">
    <nc r="L37">
      <v>0</v>
    </nc>
  </rcc>
  <rcc rId="2013" sId="10" numFmtId="4">
    <nc r="L38">
      <v>0</v>
    </nc>
  </rcc>
  <rcc rId="2014" sId="10" numFmtId="4">
    <nc r="L39">
      <v>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T16" guid="{6570D519-04E7-47EC-88C5-F7AEFEB14913}" author="Давиденко Євген Олександрович" newLength="47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Q21" guid="{00000000-0000-0000-0000-000000000000}" action="delete" author="Давиденко Євген Олександрович"/>
  <rcc rId="2015" sId="10" numFmtId="4">
    <nc r="Y19">
      <v>18</v>
    </nc>
  </rcc>
  <rcmt sheetId="10" cell="Y19" guid="{00000000-0000-0000-0000-000000000000}" action="delete" author="Давиденко Євген Олександрович"/>
  <rcmt sheetId="10" cell="Q21" guid="{459D3BA3-7EB8-44B4-9F22-CA2961542208}" author="Давиденко Євген Олександрович" newLength="45"/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0" sId="12" numFmtId="4">
    <nc r="AH10">
      <v>11</v>
    </nc>
  </rcc>
  <rcc rId="2031" sId="12" odxf="1" s="1" dxf="1">
    <nc r="AG8">
      <v>15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032" sId="12" odxf="1" s="1" dxf="1" numFmtId="4">
    <nc r="AG9">
      <v>14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33" sId="12" odxf="1" dxf="1" numFmtId="4">
    <nc r="AG10">
      <v>13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34" sId="12" odxf="1" s="1" dxf="1" numFmtId="4">
    <nc r="AG11">
      <v>12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35" sId="12" odxf="1" dxf="1" numFmtId="4">
    <nc r="AG12">
      <v>11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36" sId="12" odxf="1" s="1" dxf="1" numFmtId="4">
    <nc r="AG13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37" sId="12" odxf="1" dxf="1" numFmtId="4">
    <nc r="AG14">
      <v>9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38" sId="12" odxf="1" s="1" dxf="1" numFmtId="4">
    <nc r="AG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39" sId="12" odxf="1" dxf="1" numFmtId="4">
    <nc r="AG16">
      <v>7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40" sId="12" odxf="1" s="1" dxf="1" numFmtId="4">
    <nc r="AG17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41" sId="12" odxf="1" dxf="1" numFmtId="4">
    <nc r="AG18">
      <v>5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42" sId="12" odxf="1" s="1" dxf="1" numFmtId="4">
    <nc r="AG19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1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43" sId="12" odxf="1" dxf="1" numFmtId="4">
    <nc r="AG20">
      <v>3</v>
    </nc>
    <odxf>
      <font>
        <sz val="14"/>
        <color indexed="10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44" sId="12" odxf="1" s="1" dxf="1" numFmtId="4">
    <nc r="AG21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1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  <bottom style="thin">
          <color indexed="64"/>
        </bottom>
      </border>
    </ndxf>
  </rcc>
  <rcc rId="2045" sId="12" odxf="1" s="1" dxf="1">
    <nc r="AJ8">
      <v>15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046" sId="12" odxf="1" s="1" dxf="1" numFmtId="4">
    <nc r="AJ9">
      <v>14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47" sId="12" odxf="1" dxf="1" numFmtId="4">
    <nc r="AJ10">
      <v>13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48" sId="12" odxf="1" s="1" dxf="1" numFmtId="4">
    <nc r="AJ11">
      <v>12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49" sId="12" odxf="1" dxf="1" numFmtId="4">
    <nc r="AJ12">
      <v>11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50" sId="12" odxf="1" s="1" dxf="1" numFmtId="4">
    <nc r="AJ13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51" sId="12" odxf="1" dxf="1" numFmtId="4">
    <nc r="AJ14">
      <v>9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52" sId="12" odxf="1" s="1" dxf="1" numFmtId="4">
    <nc r="AJ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53" sId="12" odxf="1" dxf="1" numFmtId="4">
    <nc r="AJ16">
      <v>7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54" sId="12" odxf="1" s="1" dxf="1" numFmtId="4">
    <nc r="AJ17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55" sId="12" odxf="1" dxf="1" numFmtId="4">
    <nc r="AJ18">
      <v>5</v>
    </nc>
    <odxf>
      <font>
        <sz val="14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56" sId="12" odxf="1" s="1" dxf="1" numFmtId="4">
    <nc r="AJ19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1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</border>
    </ndxf>
  </rcc>
  <rcc rId="2057" sId="12" odxf="1" dxf="1" numFmtId="4">
    <nc r="AJ20">
      <v>3</v>
    </nc>
    <odxf>
      <font>
        <sz val="14"/>
        <color indexed="10"/>
      </font>
      <numFmt numFmtId="164" formatCode="0.0"/>
      <fill>
        <patternFill>
          <bgColor theme="0"/>
        </patternFill>
      </fill>
      <alignment vertical="top" wrapText="0" readingOrder="0"/>
      <border outline="0">
        <left style="thin">
          <color indexed="64"/>
        </left>
      </border>
    </odxf>
    <ndxf>
      <font>
        <sz val="14"/>
        <color indexed="10"/>
      </font>
      <numFmt numFmtId="1" formatCode="0"/>
      <fill>
        <patternFill>
          <bgColor rgb="FFD5FFD5"/>
        </patternFill>
      </fill>
      <alignment vertical="center" wrapText="1" readingOrder="0"/>
      <border outline="0">
        <left style="medium">
          <color indexed="64"/>
        </left>
      </border>
    </ndxf>
  </rcc>
  <rcc rId="2058" sId="12" odxf="1" s="1" dxf="1" numFmtId="4">
    <nc r="AJ21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1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  <protection locked="1" hidden="0"/>
    </odxf>
    <ndxf>
      <font>
        <sz val="14"/>
        <color rgb="FFFF0000"/>
        <name val="Arial Cyr"/>
        <scheme val="none"/>
      </font>
      <numFmt numFmtId="1" formatCode="0"/>
      <fill>
        <patternFill>
          <bgColor rgb="FFD5FFD5"/>
        </patternFill>
      </fill>
      <border outline="0">
        <left style="medium">
          <color indexed="64"/>
        </left>
        <bottom style="thin">
          <color indexed="64"/>
        </bottom>
      </border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6" sId="8" numFmtId="4">
    <nc r="R36">
      <v>1</v>
    </nc>
  </rcc>
  <rcc rId="3707" sId="8" numFmtId="4">
    <oc r="R33">
      <v>1</v>
    </oc>
    <nc r="R33">
      <v>2</v>
    </nc>
  </rcc>
  <rcc rId="3708" sId="8">
    <oc r="D8">
      <f>SUM(L9,Q8,T8,Y8,AA8,AC8,AH8,AK8)</f>
    </oc>
    <nc r="D8">
      <f>SUM(L8,Q8,T8,Y8,AA8,AC8,AH8,AK8)</f>
    </nc>
  </rcc>
  <rcc rId="3709" sId="8" numFmtId="4">
    <oc r="L8">
      <v>4</v>
    </oc>
    <nc r="L8">
      <v>5</v>
    </nc>
  </rcc>
  <rcc rId="3710" sId="8" numFmtId="4">
    <oc r="Q36">
      <v>1</v>
    </oc>
    <nc r="Q36">
      <v>2</v>
    </nc>
  </rcc>
  <rcc rId="3711" sId="8" numFmtId="4">
    <nc r="Q38">
      <v>2</v>
    </nc>
  </rcc>
  <rcc rId="3712" sId="8" numFmtId="4">
    <nc r="J33">
      <v>2</v>
    </nc>
  </rcc>
  <rcc rId="3713" sId="8" numFmtId="4">
    <nc r="J34">
      <v>2</v>
    </nc>
  </rcc>
  <rcc rId="3714" sId="8" numFmtId="4">
    <nc r="J35">
      <v>2</v>
    </nc>
  </rcc>
  <rcc rId="3715" sId="8" numFmtId="4">
    <nc r="J36">
      <v>2</v>
    </nc>
  </rcc>
  <rcc rId="3716" sId="8" numFmtId="4">
    <nc r="J37">
      <v>2</v>
    </nc>
  </rcc>
  <rcc rId="3717" sId="8" numFmtId="4">
    <nc r="J38">
      <v>2</v>
    </nc>
  </rcc>
  <rcc rId="3718" sId="8" numFmtId="4">
    <nc r="J39">
      <v>2</v>
    </nc>
  </rcc>
  <rcc rId="3719" sId="8" numFmtId="4">
    <oc r="L16">
      <v>4</v>
    </oc>
    <nc r="L16">
      <v>6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8" numFmtId="4">
    <oc r="Y8">
      <f>IF(X8=0,"",VLOOKUP(X8,Підс1,3,FALSE))</f>
    </oc>
    <nc r="Y8">
      <v>20</v>
    </nc>
  </rcc>
  <rcc rId="2060" sId="8" numFmtId="4">
    <oc r="Y9">
      <f>IF(X9=0,"",VLOOKUP(X9,Підс1,3,FALSE))</f>
    </oc>
    <nc r="Y9">
      <v>20</v>
    </nc>
  </rcc>
  <rfmt sheetId="8" sqref="Y8:Y21" start="0" length="2147483647">
    <dxf>
      <font>
        <color auto="1"/>
      </font>
    </dxf>
  </rfmt>
  <rcc rId="2061" sId="8" numFmtId="4">
    <oc r="Y11">
      <f>IF(X11=0,"",VLOOKUP(X11,Підс1,3,FALSE))</f>
    </oc>
    <nc r="Y11">
      <v>17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6" sId="8" numFmtId="4">
    <oc r="Y17">
      <f>IF(X17=0,"",VLOOKUP(X17,Підс1,3,FALSE))</f>
    </oc>
    <nc r="Y17">
      <v>12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7" sId="8" numFmtId="4">
    <oc r="Y16">
      <f>IF(X16=0,"",VLOOKUP(X16,Підс1,3,FALSE))</f>
    </oc>
    <nc r="Y16">
      <v>18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8" sId="8" numFmtId="4">
    <nc r="R42">
      <v>10</v>
    </nc>
  </rcc>
  <rcc rId="2079" sId="8" numFmtId="4">
    <nc r="R43">
      <v>2</v>
    </nc>
  </rcc>
  <rcc rId="2080" sId="8" numFmtId="4">
    <nc r="R44">
      <v>4</v>
    </nc>
  </rcc>
  <rcc rId="2081" sId="8" numFmtId="4">
    <nc r="R45">
      <v>4</v>
    </nc>
  </rcc>
  <rcc rId="2082" sId="8" odxf="1" dxf="1" numFmtId="4">
    <oc r="Y8">
      <v>20</v>
    </oc>
    <nc r="Y8">
      <f>IF(X8=0,"",VLOOKUP(X8,Підс1,3,FALSE))</f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c rId="2083" sId="8" numFmtId="4">
    <oc r="Y9">
      <v>20</v>
    </oc>
    <nc r="Y9">
      <f>IF(X9=0,"",VLOOKUP(X9,Підс1,3,FALSE))</f>
    </nc>
  </rcc>
  <rcc rId="2084" sId="8" numFmtId="4">
    <nc r="Q42">
      <v>10</v>
    </nc>
  </rcc>
  <rcc rId="2085" sId="8" numFmtId="4">
    <nc r="Q43">
      <v>2</v>
    </nc>
  </rcc>
  <rcc rId="2086" sId="8" numFmtId="4">
    <nc r="Q44">
      <v>4</v>
    </nc>
  </rcc>
  <rcc rId="2087" sId="8" numFmtId="4">
    <nc r="Q45">
      <v>4</v>
    </nc>
  </rcc>
  <rcc rId="2088" sId="8" numFmtId="4">
    <nc r="I42">
      <v>10</v>
    </nc>
  </rcc>
  <rcc rId="2089" sId="8" numFmtId="4">
    <nc r="J42">
      <v>10</v>
    </nc>
  </rcc>
  <rcc rId="2090" sId="8" numFmtId="4">
    <nc r="J43">
      <v>2</v>
    </nc>
  </rcc>
  <rcc rId="2091" sId="8" numFmtId="4">
    <nc r="J44">
      <v>4</v>
    </nc>
  </rcc>
  <rcc rId="2092" sId="8" numFmtId="4">
    <nc r="J45">
      <v>2</v>
    </nc>
  </rcc>
  <rcc rId="2093" sId="8" numFmtId="4">
    <nc r="O42">
      <v>10</v>
    </nc>
  </rcc>
  <rcc rId="2094" sId="8" numFmtId="4">
    <nc r="O43">
      <v>2</v>
    </nc>
  </rcc>
  <rcc rId="2095" sId="8" numFmtId="4">
    <nc r="O44">
      <v>3</v>
    </nc>
  </rcc>
  <rcc rId="2096" sId="8" numFmtId="4">
    <nc r="O45">
      <v>2</v>
    </nc>
  </rcc>
  <rcc rId="2097" sId="8" odxf="1" dxf="1">
    <oc r="Q9">
      <f>IF(P9=0,"",VLOOKUP(P9,Підс1,2,FALSE))</f>
    </oc>
    <nc r="Q9">
      <f>IF(P9=0,"",VLOOKUP(P9,Підс1,2,FALSE))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098" sId="8" odxf="1" dxf="1">
    <oc r="Q10">
      <f>IF(P10=0,"",VLOOKUP(P10,Підс1,2,FALSE))</f>
    </oc>
    <nc r="Q10">
      <f>IF(P10=0,"",VLOOKUP(P10,Підс1,2,FALSE))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099" sId="8" odxf="1" dxf="1">
    <oc r="Q11">
      <f>IF(P11=0,"",VLOOKUP(P11,Підс1,2,FALSE))</f>
    </oc>
    <nc r="Q11">
      <f>IF(P11=0,"",VLOOKUP(P11,Підс1,2,FALSE))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0" sId="8" odxf="1" dxf="1">
    <oc r="Q12">
      <f>IF(P12=0,"",VLOOKUP(P12,Підс1,2,FALSE))</f>
    </oc>
    <nc r="Q12">
      <f>IF(P12=0,"",VLOOKUP(P12,Підс1,2,FALSE))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1" sId="8" odxf="1" dxf="1">
    <oc r="Q13">
      <f>IF(P13=0,"",VLOOKUP(P13,Підс1,2,FALSE))</f>
    </oc>
    <nc r="Q13">
      <f>IF(P13=0,"",VLOOKUP(P13,Підс1,2,FALSE))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2" sId="8" odxf="1" dxf="1">
    <oc r="Q14">
      <f>IF(P14=0,"",VLOOKUP(P14,Підс1,2,FALSE))</f>
    </oc>
    <nc r="Q14">
      <f>IF(P14=0,"",VLOOKUP(P14,Підс1,2,FALSE))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3" sId="8" odxf="1" dxf="1">
    <oc r="Q15">
      <f>IF(P15=0,"",VLOOKUP(P15,Підс1,2,FALSE))</f>
    </oc>
    <nc r="Q15">
      <f>IF(P15=0,"",VLOOKUP(P15,Підс1,2,FALSE))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4" sId="8" odxf="1" dxf="1">
    <oc r="Q16">
      <f>IF(P16=0,"",VLOOKUP(P16,Підс1,2,FALSE))</f>
    </oc>
    <nc r="Q16">
      <f>IF(P16=0,"",VLOOKUP(P16,Підс1,2,FALSE))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5" sId="8" odxf="1" dxf="1">
    <oc r="Q17">
      <f>IF(P17=0,"",VLOOKUP(P17,Підс1,2,FALSE))</f>
    </oc>
    <nc r="Q17">
      <f>IF(P17=0,"",VLOOKUP(P17,Підс1,2,FALSE))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106" sId="8" odxf="1" dxf="1">
    <oc r="Q18">
      <f>IF(P18=0,"",VLOOKUP(P18,Підс1,2,FALSE))</f>
    </oc>
    <nc r="Q18">
      <f>IF(P18=0,"",VLOOKUP(P18,Підс1,2,FALSE))</f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T5" start="0" length="2147483647">
    <dxf>
      <font>
        <color auto="1"/>
      </font>
    </dxf>
  </rfmt>
  <rfmt sheetId="8" sqref="T6" start="0" length="2147483647">
    <dxf>
      <font>
        <color rgb="FF0070C0"/>
      </font>
    </dxf>
  </rfmt>
  <rcc rId="2121" sId="8" numFmtId="4">
    <nc r="AH8">
      <v>9</v>
    </nc>
  </rcc>
  <rfmt sheetId="8" sqref="AH8:AH18" start="0" length="2147483647">
    <dxf>
      <font>
        <color auto="1"/>
      </font>
    </dxf>
  </rfmt>
  <rcc rId="2122" sId="8" numFmtId="4">
    <nc r="AH11">
      <v>11</v>
    </nc>
  </rcc>
  <rcc rId="2123" sId="8" numFmtId="4">
    <nc r="AH16">
      <v>11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4" sId="8" numFmtId="4">
    <nc r="AH9">
      <v>8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5" sId="10" numFmtId="4">
    <nc r="O42">
      <v>10</v>
    </nc>
  </rcc>
  <rcc rId="2126" sId="10" numFmtId="4">
    <nc r="O43">
      <v>2</v>
    </nc>
  </rcc>
  <rcc rId="2127" sId="10" numFmtId="4">
    <nc r="O44">
      <v>2</v>
    </nc>
  </rcc>
  <rcc rId="2128" sId="10" numFmtId="4">
    <nc r="O45">
      <v>4</v>
    </nc>
  </rcc>
  <rcc rId="2129" sId="10" numFmtId="4">
    <nc r="P42">
      <v>10</v>
    </nc>
  </rcc>
  <rcc rId="2130" sId="10" numFmtId="4">
    <nc r="P43">
      <v>2</v>
    </nc>
  </rcc>
  <rcc rId="2131" sId="10" numFmtId="4">
    <nc r="P44">
      <v>4</v>
    </nc>
  </rcc>
  <rcc rId="2132" sId="10" numFmtId="4">
    <nc r="P45">
      <v>4</v>
    </nc>
  </rcc>
  <rcc rId="2133" sId="10">
    <oc r="Y18">
      <f>IF(X18=0,"",VLOOKUP(X18,Підс3,3,FALSE))</f>
    </oc>
    <nc r="Y18">
      <f>IF(X18=0,"",VLOOKUP(X18,Підс3,3,FALSE))</f>
    </nc>
  </rcc>
  <rcc rId="2134" sId="10" numFmtId="4">
    <oc r="Y19">
      <v>18</v>
    </oc>
    <nc r="Y19">
      <f>IF(X19=0,"",VLOOKUP(X19,Підс3,3,FALSE))</f>
    </nc>
  </rcc>
  <rcc rId="2135" sId="10" numFmtId="4">
    <oc r="Y20">
      <v>20</v>
    </oc>
    <nc r="Y20">
      <f>IF(X20=0,"",VLOOKUP(X20,Підс3,3,FALSE))</f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6" sId="12" numFmtId="4">
    <nc r="G42">
      <v>10</v>
    </nc>
  </rcc>
  <rcc rId="2137" sId="12" numFmtId="4">
    <nc r="G43">
      <v>2</v>
    </nc>
  </rcc>
  <rcc rId="2138" sId="12" numFmtId="4">
    <nc r="G44">
      <v>4</v>
    </nc>
  </rcc>
  <rcc rId="2139" sId="12" numFmtId="4">
    <nc r="G45">
      <v>4</v>
    </nc>
  </rcc>
  <rcc rId="2140" sId="12" numFmtId="4">
    <nc r="P42">
      <v>10</v>
    </nc>
  </rcc>
  <rcc rId="2141" sId="12" numFmtId="4">
    <nc r="P43">
      <v>2</v>
    </nc>
  </rcc>
  <rcc rId="2142" sId="12" numFmtId="4">
    <nc r="P44">
      <v>4</v>
    </nc>
  </rcc>
  <rcc rId="2143" sId="12" numFmtId="4">
    <nc r="P45">
      <v>2</v>
    </nc>
  </rcc>
  <rcc rId="2144" sId="12" numFmtId="4">
    <nc r="M42">
      <v>10</v>
    </nc>
  </rcc>
  <rcc rId="2145" sId="12" numFmtId="4">
    <nc r="M43">
      <v>2</v>
    </nc>
  </rcc>
  <rcc rId="2146" sId="12" numFmtId="4">
    <nc r="M44">
      <v>2</v>
    </nc>
  </rcc>
  <rcc rId="2147" sId="12" numFmtId="4">
    <nc r="M45">
      <v>2</v>
    </nc>
  </rcc>
  <rcc rId="2148" sId="12" numFmtId="4">
    <oc r="Y10">
      <v>18</v>
    </oc>
    <nc r="Y10">
      <f>IF(X10=0,"",VLOOKUP(X10,Підс3,3,FALSE))</f>
    </nc>
  </rcc>
  <rcc rId="2149" sId="12">
    <oc r="Y11">
      <f>IF(X11=0,"",VLOOKUP(X11,Підс3,3,FALSE))</f>
    </oc>
    <nc r="Y11">
      <f>IF(X11=0,"",VLOOKUP(X11,Підс3,3,FALSE))</f>
    </nc>
  </rcc>
  <rcc rId="2150" sId="12">
    <oc r="Y12">
      <f>IF(X12=0,"",VLOOKUP(X12,Підс3,3,FALSE))</f>
    </oc>
    <nc r="Y12">
      <f>IF(X12=0,"",VLOOKUP(X12,Підс3,3,FALSE))</f>
    </nc>
  </rcc>
  <rcc rId="2151" sId="12" numFmtId="4">
    <oc r="Y13">
      <v>16</v>
    </oc>
    <nc r="Y13">
      <f>IF(X13=0,"",VLOOKUP(X13,Підс3,3,FALSE))</f>
    </nc>
  </rcc>
  <rcc rId="2152" sId="12">
    <oc r="Y14">
      <f>IF(X14=0,"",VLOOKUP(X14,Підс3,3,FALSE))</f>
    </oc>
    <nc r="Y14">
      <f>IF(X14=0,"",VLOOKUP(X14,Підс3,3,FALSE))</f>
    </nc>
  </rcc>
  <rcc rId="2153" sId="12">
    <oc r="Y15">
      <f>IF(X15=0,"",VLOOKUP(X15,Підс3,3,FALSE))</f>
    </oc>
    <nc r="Y15">
      <f>IF(X15=0,"",VLOOKUP(X15,Підс3,3,FALSE))</f>
    </nc>
  </rcc>
  <rcc rId="2154" sId="12">
    <oc r="Y16">
      <f>IF(X16=0,"",VLOOKUP(X16,Підс3,3,FALSE))</f>
    </oc>
    <nc r="Y16">
      <f>IF(X16=0,"",VLOOKUP(X16,Підс3,3,FALSE))</f>
    </nc>
  </rcc>
  <rcc rId="2155" sId="12">
    <oc r="Y17">
      <f>IF(X17=0,"",VLOOKUP(X17,Підс3,3,FALSE))</f>
    </oc>
    <nc r="Y17">
      <f>IF(X17=0,"",VLOOKUP(X17,Підс3,3,FALSE))</f>
    </nc>
  </rcc>
  <rcc rId="2156" sId="12">
    <oc r="Y18">
      <f>IF(X18=0,"",VLOOKUP(X18,Підс3,3,FALSE))</f>
    </oc>
    <nc r="Y18">
      <f>IF(X18=0,"",VLOOKUP(X18,Підс3,3,FALSE))</f>
    </nc>
  </rcc>
  <rcc rId="2157" sId="12" numFmtId="4">
    <oc r="Y19">
      <v>20</v>
    </oc>
    <nc r="Y19">
      <f>IF(X19=0,"",VLOOKUP(X19,Підс3,3,FALSE))</f>
    </nc>
  </rcc>
  <rcc rId="2158" sId="12">
    <oc r="Y20">
      <f>IF(X20=0,"",VLOOKUP(X20,Підс3,3,FALSE))</f>
    </oc>
    <nc r="Y20">
      <f>IF(X20=0,"",VLOOKUP(X20,Підс3,3,FALSE))</f>
    </nc>
  </rcc>
  <rcc rId="2159" sId="12" odxf="1" dxf="1">
    <oc r="Y21">
      <f>IF(X21=0,"",VLOOKUP(X21,Підс3,3,FALSE))</f>
    </oc>
    <nc r="Y21">
      <f>IF(X21=0,"",VLOOKUP(X21,Підс3,3,FALSE))</f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0" sId="12">
    <nc r="T15" t="inlineStr">
      <is>
        <t>!</t>
      </is>
    </nc>
  </rcc>
  <rfmt sheetId="12" sqref="L8:L21">
    <dxf>
      <fill>
        <patternFill>
          <bgColor rgb="FFFFFF00"/>
        </patternFill>
      </fill>
    </dxf>
  </rfmt>
  <rfmt sheetId="12" sqref="K8:K21">
    <dxf>
      <fill>
        <patternFill>
          <bgColor rgb="FFD5FFD5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0" cell="Q19" guid="{00000000-0000-0000-0000-000000000000}" action="delete" author="Давиденко Євген Олександрович"/>
  <rcc rId="2193" sId="10" numFmtId="4">
    <oc r="Q19">
      <v>2</v>
    </oc>
    <nc r="Q19">
      <v>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0" sId="8" numFmtId="4">
    <nc r="O33">
      <v>2</v>
    </nc>
  </rcc>
  <rcc rId="3721" sId="8" numFmtId="4">
    <oc r="O34">
      <v>1</v>
    </oc>
    <nc r="O34">
      <v>2</v>
    </nc>
  </rcc>
  <rcc rId="3722" sId="8" numFmtId="4">
    <nc r="O35">
      <v>1</v>
    </nc>
  </rcc>
  <rcc rId="3723" sId="8" numFmtId="4">
    <oc r="O36">
      <v>2</v>
    </oc>
    <nc r="O36">
      <v>1</v>
    </nc>
  </rcc>
  <rcc rId="3724" sId="8" numFmtId="4">
    <nc r="L13">
      <v>6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4" sId="10" numFmtId="4">
    <nc r="J33">
      <v>2</v>
    </nc>
  </rcc>
  <rcc rId="2195" sId="10" numFmtId="4">
    <nc r="J34">
      <v>2</v>
    </nc>
  </rcc>
  <rcc rId="2196" sId="10" numFmtId="4">
    <nc r="J35">
      <v>2</v>
    </nc>
  </rcc>
  <rcc rId="2197" sId="10" numFmtId="4">
    <nc r="J37">
      <v>1</v>
    </nc>
  </rcc>
  <rcc rId="2198" sId="10" numFmtId="4">
    <nc r="J38">
      <v>2</v>
    </nc>
  </rcc>
  <rcc rId="2199" sId="10" numFmtId="4">
    <nc r="J39">
      <v>2</v>
    </nc>
  </rcc>
  <rcc rId="2200" sId="10" numFmtId="4">
    <oc r="Q14">
      <v>1</v>
    </oc>
    <nc r="Q14">
      <f>IF(P14=0,"",VLOOKUP(P14,Підс3,2,FALSE))</f>
    </nc>
  </rcc>
  <rcc rId="2201" sId="10">
    <oc r="Q15">
      <f>IF(P15=0,"",VLOOKUP(P15,Підс3,2,FALSE))</f>
    </oc>
    <nc r="Q15">
      <f>IF(P15=0,"",VLOOKUP(P15,Підс3,2,FALSE))</f>
    </nc>
  </rcc>
  <rcc rId="2202" sId="10" numFmtId="4">
    <oc r="O44">
      <v>2</v>
    </oc>
    <nc r="O44">
      <v>4</v>
    </nc>
  </rcc>
  <rcc rId="2203" sId="10" numFmtId="4">
    <nc r="O37">
      <v>4</v>
    </nc>
  </rcc>
  <rcc rId="2204" sId="10" numFmtId="4">
    <oc r="Q19">
      <v>4</v>
    </oc>
    <nc r="Q19">
      <f>IF(P19=0,"",VLOOKUP(P19,Підс3,2,FALSE))</f>
    </nc>
  </rcc>
  <rcc rId="2205" sId="10" numFmtId="4">
    <nc r="O33">
      <v>2</v>
    </nc>
  </rcc>
  <rcc rId="2206" sId="10" numFmtId="4">
    <nc r="O34">
      <v>2</v>
    </nc>
  </rcc>
  <rcc rId="2207" sId="10" numFmtId="4">
    <nc r="O39">
      <v>2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10" numFmtId="4">
    <nc r="R33">
      <v>2</v>
    </nc>
  </rcc>
  <rcc rId="2209" sId="10" numFmtId="4">
    <nc r="R34">
      <v>1</v>
    </nc>
  </rcc>
  <rcc rId="2210" sId="10" numFmtId="4">
    <nc r="R35">
      <v>2</v>
    </nc>
  </rcc>
  <rcc rId="2211" sId="10" numFmtId="4">
    <nc r="R36">
      <v>1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2" sId="11" numFmtId="4">
    <oc r="L8">
      <v>3</v>
    </oc>
    <nc r="L8">
      <v>4</v>
    </nc>
  </rcc>
  <rcc rId="2213" sId="11" numFmtId="4">
    <nc r="L11">
      <v>6</v>
    </nc>
  </rcc>
  <rcc rId="2214" sId="11" numFmtId="4">
    <oc r="L13">
      <v>3</v>
    </oc>
    <nc r="L13">
      <v>4</v>
    </nc>
  </rcc>
  <rcc rId="2215" sId="11" numFmtId="4">
    <nc r="L15">
      <v>4</v>
    </nc>
  </rcc>
  <rcc rId="2216" sId="11" numFmtId="4">
    <nc r="L19">
      <v>4</v>
    </nc>
  </rcc>
  <rcc rId="2217" sId="11" numFmtId="4">
    <oc r="L20">
      <v>3</v>
    </oc>
    <nc r="L20">
      <v>4</v>
    </nc>
  </rcc>
  <rcc rId="2218" sId="11" odxf="1" dxf="1">
    <oc r="Q15">
      <f>IF(P15=0,"",VLOOKUP(P15,Підс2,2,FALSE))</f>
    </oc>
    <nc r="Q15">
      <f>IF(P15=0,"",VLOOKUP(P15,Підс2,2,FALSE))</f>
    </nc>
    <odxf>
      <fill>
        <patternFill>
          <bgColor rgb="FFFFFF99"/>
        </patternFill>
      </fill>
    </odxf>
    <ndxf>
      <fill>
        <patternFill>
          <bgColor rgb="FFF98F87"/>
        </patternFill>
      </fill>
    </ndxf>
  </rcc>
  <rcc rId="2219" sId="11" odxf="1" dxf="1">
    <oc r="Q16">
      <f>IF(P16=0,"",VLOOKUP(P16,Підс2,2,FALSE))</f>
    </oc>
    <nc r="Q16">
      <f>IF(P16=0,"",VLOOKUP(P16,Підс2,2,FALSE))</f>
    </nc>
    <odxf>
      <fill>
        <patternFill>
          <bgColor rgb="FFFFFF99"/>
        </patternFill>
      </fill>
    </odxf>
    <ndxf>
      <fill>
        <patternFill>
          <bgColor rgb="FFF98F87"/>
        </patternFill>
      </fill>
    </ndxf>
  </rcc>
  <rcc rId="2220" sId="11" numFmtId="4">
    <nc r="D33">
      <v>2</v>
    </nc>
  </rcc>
  <rcc rId="2221" sId="11" numFmtId="4">
    <nc r="E33">
      <v>2</v>
    </nc>
  </rcc>
  <rcc rId="2222" sId="11" numFmtId="4">
    <nc r="F33">
      <v>2</v>
    </nc>
  </rcc>
  <rcc rId="2223" sId="11" numFmtId="4">
    <nc r="H33">
      <v>2</v>
    </nc>
  </rcc>
  <rcc rId="2224" sId="11" numFmtId="4">
    <nc r="I33">
      <v>0</v>
    </nc>
  </rcc>
  <rcc rId="2225" sId="11" numFmtId="4">
    <nc r="J33">
      <v>1.8</v>
    </nc>
  </rcc>
  <rcc rId="2226" sId="11" numFmtId="4">
    <nc r="N33">
      <v>1</v>
    </nc>
  </rcc>
  <rcc rId="2227" sId="11" numFmtId="4">
    <nc r="O33">
      <v>0</v>
    </nc>
  </rcc>
  <rcc rId="2228" sId="11" numFmtId="4">
    <nc r="P33">
      <v>2</v>
    </nc>
  </rcc>
  <rcc rId="2229" sId="11" numFmtId="4">
    <nc r="D34">
      <v>2</v>
    </nc>
  </rcc>
  <rcc rId="2230" sId="11" numFmtId="4">
    <nc r="E34">
      <v>2</v>
    </nc>
  </rcc>
  <rcc rId="2231" sId="11" numFmtId="4">
    <nc r="F34">
      <v>0</v>
    </nc>
  </rcc>
  <rcc rId="2232" sId="11" numFmtId="4">
    <nc r="H34">
      <v>2</v>
    </nc>
  </rcc>
  <rcc rId="2233" sId="11" numFmtId="4">
    <nc r="I34">
      <v>2</v>
    </nc>
  </rcc>
  <rcc rId="2234" sId="11" numFmtId="4">
    <nc r="J34">
      <v>2</v>
    </nc>
  </rcc>
  <rcc rId="2235" sId="11" numFmtId="4">
    <nc r="N34">
      <v>1</v>
    </nc>
  </rcc>
  <rcc rId="2236" sId="11" numFmtId="4">
    <nc r="O34">
      <v>2</v>
    </nc>
  </rcc>
  <rcc rId="2237" sId="11" numFmtId="4">
    <nc r="P34">
      <v>1</v>
    </nc>
  </rcc>
  <rcc rId="2238" sId="11" numFmtId="4">
    <nc r="D35">
      <v>2</v>
    </nc>
  </rcc>
  <rcc rId="2239" sId="11" numFmtId="4">
    <nc r="E35">
      <v>2</v>
    </nc>
  </rcc>
  <rcc rId="2240" sId="11" numFmtId="4">
    <nc r="F35">
      <v>1</v>
    </nc>
  </rcc>
  <rcc rId="2241" sId="11" numFmtId="4">
    <nc r="H35">
      <v>0</v>
    </nc>
  </rcc>
  <rcc rId="2242" sId="11" numFmtId="4">
    <nc r="I35">
      <v>1</v>
    </nc>
  </rcc>
  <rcc rId="2243" sId="11" numFmtId="4">
    <nc r="J35">
      <v>0</v>
    </nc>
  </rcc>
  <rcc rId="2244" sId="11" numFmtId="4">
    <nc r="N35">
      <v>0</v>
    </nc>
  </rcc>
  <rcc rId="2245" sId="11" numFmtId="4">
    <nc r="O35">
      <v>0</v>
    </nc>
  </rcc>
  <rcc rId="2246" sId="11" numFmtId="4">
    <nc r="P35">
      <v>0</v>
    </nc>
  </rcc>
  <rcc rId="2247" sId="11" numFmtId="4">
    <nc r="D36">
      <v>2</v>
    </nc>
  </rcc>
  <rcc rId="2248" sId="11" numFmtId="4">
    <nc r="E36">
      <v>1</v>
    </nc>
  </rcc>
  <rcc rId="2249" sId="11" numFmtId="4">
    <nc r="F36">
      <v>0</v>
    </nc>
  </rcc>
  <rcc rId="2250" sId="11" numFmtId="4">
    <nc r="I36">
      <v>0</v>
    </nc>
  </rcc>
  <rcc rId="2251" sId="11" numFmtId="4">
    <nc r="J36">
      <v>0</v>
    </nc>
  </rcc>
  <rcc rId="2252" sId="11" numFmtId="4">
    <nc r="N36">
      <v>0</v>
    </nc>
  </rcc>
  <rcc rId="2253" sId="11" numFmtId="4">
    <nc r="O36">
      <v>0</v>
    </nc>
  </rcc>
  <rcc rId="2254" sId="11" numFmtId="4">
    <nc r="P36">
      <v>1</v>
    </nc>
  </rcc>
  <rcc rId="2255" sId="11" numFmtId="4">
    <nc r="D37">
      <v>3.5</v>
    </nc>
  </rcc>
  <rcc rId="2256" sId="11" numFmtId="4">
    <nc r="E37">
      <v>0</v>
    </nc>
  </rcc>
  <rcc rId="2257" sId="11" numFmtId="4">
    <nc r="F37">
      <v>0</v>
    </nc>
  </rcc>
  <rcc rId="2258" sId="11" numFmtId="4">
    <nc r="H37">
      <v>3</v>
    </nc>
  </rcc>
  <rcc rId="2259" sId="11" numFmtId="4">
    <nc r="I37">
      <v>0</v>
    </nc>
  </rcc>
  <rcc rId="2260" sId="11" numFmtId="4">
    <nc r="J37">
      <v>3</v>
    </nc>
  </rcc>
  <rcc rId="2261" sId="11" numFmtId="4">
    <nc r="N37">
      <v>0</v>
    </nc>
  </rcc>
  <rcc rId="2262" sId="11" numFmtId="4">
    <nc r="O37">
      <v>0</v>
    </nc>
  </rcc>
  <rcc rId="2263" sId="11" numFmtId="4">
    <nc r="P37">
      <v>0</v>
    </nc>
  </rcc>
  <rcc rId="2264" sId="11" numFmtId="4">
    <nc r="D38">
      <v>2</v>
    </nc>
  </rcc>
  <rcc rId="2265" sId="11" numFmtId="4">
    <nc r="E38">
      <v>0</v>
    </nc>
  </rcc>
  <rcc rId="2266" sId="11" numFmtId="4">
    <nc r="F38">
      <v>1</v>
    </nc>
  </rcc>
  <rcc rId="2267" sId="11" numFmtId="4">
    <nc r="I38">
      <v>0</v>
    </nc>
  </rcc>
  <rcc rId="2268" sId="11" numFmtId="4">
    <nc r="J38">
      <v>2</v>
    </nc>
  </rcc>
  <rcc rId="2269" sId="11" numFmtId="4">
    <nc r="N38">
      <v>0</v>
    </nc>
  </rcc>
  <rcc rId="2270" sId="11" numFmtId="4">
    <nc r="O38">
      <v>2</v>
    </nc>
  </rcc>
  <rcc rId="2271" sId="11" numFmtId="4">
    <nc r="P38">
      <v>1</v>
    </nc>
  </rcc>
  <rcc rId="2272" sId="11" numFmtId="4">
    <nc r="D39">
      <v>1.75</v>
    </nc>
  </rcc>
  <rcc rId="2273" sId="11" numFmtId="4">
    <nc r="E39">
      <v>0</v>
    </nc>
  </rcc>
  <rcc rId="2274" sId="11" numFmtId="4">
    <nc r="F39">
      <v>2</v>
    </nc>
  </rcc>
  <rcc rId="2275" sId="11" numFmtId="4">
    <nc r="I39">
      <v>1</v>
    </nc>
  </rcc>
  <rcc rId="2276" sId="11" numFmtId="4">
    <nc r="J39">
      <v>1</v>
    </nc>
  </rcc>
  <rcc rId="2277" sId="11" numFmtId="4">
    <nc r="O39">
      <v>1</v>
    </nc>
  </rcc>
  <rcc rId="2278" sId="11" numFmtId="4">
    <nc r="P39">
      <v>1</v>
    </nc>
  </rcc>
  <rcmt sheetId="11" cell="Q15" guid="{96A35344-F163-44EE-896C-E318003C2C03}" author="мама" newLength="23"/>
  <rcmt sheetId="11" cell="Q16" guid="{B2942572-E5B4-46ED-B482-A35EBB704B1E}" author="мама" newLength="23"/>
  <rcmt sheetId="11" cell="O33" guid="{E5CB0006-A6ED-4923-83E9-BEDB4082D16E}" author="мама" newLength="15"/>
  <rcmt sheetId="11" cell="J35" guid="{52985AAD-3AB2-4ACA-8433-91F85E1F2DF9}" author="мама" newLength="15"/>
  <rcmt sheetId="11" cell="N35" guid="{27455F46-2065-4D13-B3CB-87963BF6F575}" author="мама" newLength="15"/>
  <rcmt sheetId="11" cell="O35" guid="{28ACE816-8C37-4562-9DFF-656B7012D3AC}" author="мама" newLength="15"/>
  <rcmt sheetId="11" cell="O36" guid="{819A7090-E13F-4147-8E2B-5965E6978863}" author="мама" newLength="15"/>
  <rcmt sheetId="11" cell="J37" guid="{C34667E8-F023-4348-AB4B-C1A1FC2B613E}" author="мама" newLength="20"/>
  <rcmt sheetId="11" cell="J39" guid="{5EE7B4E7-9031-41B7-A5C4-2694480B9F0B}" author="мама" newLength="28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2" sId="11" numFmtId="4">
    <oc r="T10">
      <v>6</v>
    </oc>
    <nc r="T10">
      <v>5</v>
    </nc>
  </rcc>
  <rcc rId="2293" sId="11" numFmtId="4">
    <oc r="T12">
      <v>3</v>
    </oc>
    <nc r="T12">
      <v>4</v>
    </nc>
  </rcc>
  <rcmt sheetId="11" cell="T12" guid="{407B45B8-63A6-491B-87FD-BEE774432047}" author="мама" newLength="21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'201_1'!$A$2:$BA$46</formula>
    <oldFormula>'201_1'!$A$2:$BA$46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'202_1'!$A$2:$AK$46</formula>
    <oldFormula>'202_1'!$A$2:$AK$46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'203_1'!$A$2:$AK$46</formula>
    <oldFormula>'203_1'!$A$2:$AK$46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7" sId="11" numFmtId="4">
    <oc r="T19">
      <v>5</v>
    </oc>
    <nc r="T19">
      <v>6</v>
    </nc>
  </rcc>
  <rcc rId="2308" sId="11" numFmtId="4">
    <nc r="T11">
      <v>6</v>
    </nc>
  </rcc>
  <rcc rId="2309" sId="11" numFmtId="4">
    <nc r="T20">
      <v>5.5</v>
    </nc>
  </rcc>
  <rcc rId="2310" sId="11" numFmtId="4">
    <nc r="T13">
      <v>0</v>
    </nc>
  </rcc>
  <rcmt sheetId="11" cell="T18" guid="{00000000-0000-0000-0000-000000000000}" action="delete" author="Ніколенко Світлана Григорівна"/>
  <rcc rId="2311" sId="11" numFmtId="4">
    <oc r="T18">
      <v>0</v>
    </oc>
    <nc r="T18">
      <v>6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9" cell="Q19" guid="{00000000-0000-0000-0000-000000000000}" action="delete" author="Ніколенко Світлана Григорівна"/>
  <rcc rId="2312" sId="9" odxf="1" dxf="1">
    <nc r="Q22">
      <f>COUNT(Q8:Q21)</f>
    </nc>
    <odxf>
      <font>
        <b/>
        <sz val="14"/>
        <color indexed="10"/>
      </font>
    </odxf>
    <ndxf>
      <font>
        <b val="0"/>
        <sz val="14"/>
        <color indexed="10"/>
      </font>
    </ndxf>
  </rcc>
  <rcc rId="2313" sId="9" odxf="1" dxf="1">
    <nc r="T22">
      <f>COUNT(T8:T21)</f>
    </nc>
    <odxf>
      <font>
        <b/>
        <sz val="14"/>
        <color indexed="10"/>
      </font>
    </odxf>
    <ndxf>
      <font>
        <b val="0"/>
        <sz val="14"/>
        <color indexed="10"/>
      </font>
    </ndxf>
  </rcc>
  <rcc rId="2314" sId="9" odxf="1" dxf="1">
    <nc r="Y22">
      <f>COUNT(Y8:Y21)</f>
    </nc>
    <odxf>
      <font>
        <sz val="12"/>
      </font>
      <numFmt numFmtId="0" formatCode="General"/>
      <alignment horizontal="general" vertical="bottom" readingOrder="0"/>
    </odxf>
    <ndxf>
      <font>
        <sz val="14"/>
      </font>
      <numFmt numFmtId="1" formatCode="0"/>
      <alignment horizontal="center" vertical="top" readingOrder="0"/>
    </ndxf>
  </rcc>
  <rcc rId="2315" sId="9" odxf="1" dxf="1">
    <nc r="AH22">
      <f>COUNT(AH8:AH21)</f>
    </nc>
    <odxf>
      <numFmt numFmtId="164" formatCode="0.0"/>
    </odxf>
    <ndxf>
      <numFmt numFmtId="1" formatCode="0"/>
    </ndxf>
  </rcc>
  <rcc rId="2316" sId="9">
    <oc r="AF22">
      <f>COUNT(X8:X21)</f>
    </oc>
    <nc r="AF22"/>
  </rcc>
  <rcc rId="2317" sId="9" odxf="1" dxf="1">
    <nc r="AK22">
      <f>COUNT(AK8:AK21)</f>
    </nc>
    <odxf>
      <font>
        <b/>
        <sz val="14"/>
        <color indexed="10"/>
      </font>
    </odxf>
    <ndxf>
      <font>
        <b val="0"/>
        <sz val="14"/>
        <color indexed="10"/>
      </font>
    </ndxf>
  </rcc>
  <rcc rId="2318" sId="9" numFmtId="4">
    <nc r="T11">
      <v>6</v>
    </nc>
  </rcc>
  <rcc rId="2319" sId="9" numFmtId="4">
    <nc r="T18">
      <v>6</v>
    </nc>
  </rcc>
  <rcc rId="2320" sId="7" numFmtId="4">
    <oc r="L15">
      <v>2</v>
    </oc>
    <nc r="L15">
      <v>6</v>
    </nc>
  </rcc>
  <rcc rId="2321" sId="7" numFmtId="4">
    <oc r="L16">
      <v>0</v>
    </oc>
    <nc r="L16">
      <v>5</v>
    </nc>
  </rcc>
  <rcmt sheetId="7" cell="L16" guid="{00000000-0000-0000-0000-000000000000}" action="delete" author="Ніколенко Світлана Григорівна"/>
  <rcc rId="2322" sId="7" numFmtId="4">
    <nc r="L18">
      <v>5.5</v>
    </nc>
  </rcc>
  <rcc rId="2323" sId="7" numFmtId="4">
    <nc r="L13">
      <v>4.5</v>
    </nc>
  </rcc>
  <rcc rId="2324" sId="7">
    <nc r="L22">
      <f>COUNT(L8:L21)</f>
    </nc>
  </rcc>
  <rcc rId="2325" sId="7">
    <nc r="Q22">
      <f>COUNT(Q8:Q21)</f>
    </nc>
  </rcc>
  <rcc rId="2326" sId="7" odxf="1" dxf="1">
    <nc r="T22">
      <f>COUNT(T8:T21)</f>
    </nc>
    <odxf>
      <font>
        <sz val="14"/>
        <color indexed="10"/>
      </font>
      <numFmt numFmtId="1" formatCode="0"/>
      <alignment vertical="top" wrapText="0" readingOrder="0"/>
    </odxf>
    <ndxf>
      <font>
        <sz val="14"/>
        <color indexed="10"/>
      </font>
      <numFmt numFmtId="164" formatCode="0.0"/>
      <alignment vertical="center" wrapText="1" readingOrder="0"/>
    </ndxf>
  </rcc>
  <rcc rId="2327" sId="7">
    <oc r="V22">
      <f>COUNT(Q8:Q21)</f>
    </oc>
    <nc r="V22"/>
  </rcc>
  <rcc rId="2328" sId="7" odxf="1" dxf="1">
    <oc r="Y22">
      <f>COUNT(T8:T21)</f>
    </oc>
    <nc r="Y22">
      <f>COUNT(Y8:Y21)</f>
    </nc>
    <odxf>
      <font>
        <b val="0"/>
        <sz val="12"/>
      </font>
      <numFmt numFmtId="0" formatCode="General"/>
      <alignment horizontal="general" vertical="bottom" wrapText="0" readingOrder="0"/>
    </odxf>
    <ndxf>
      <font>
        <b/>
        <sz val="14"/>
      </font>
      <numFmt numFmtId="164" formatCode="0.0"/>
      <alignment horizontal="center" vertical="center" wrapText="1" readingOrder="0"/>
    </ndxf>
  </rcc>
  <rcc rId="2329" sId="7" odxf="1" dxf="1">
    <nc r="AH22">
      <f>COUNT(AH8:AH21)</f>
    </nc>
    <odxf>
      <font>
        <b val="0"/>
        <sz val="14"/>
      </font>
      <alignment vertical="top" wrapText="0" readingOrder="0"/>
    </odxf>
    <ndxf>
      <font>
        <b/>
        <sz val="14"/>
      </font>
      <alignment vertical="center" wrapText="1" readingOrder="0"/>
    </ndxf>
  </rcc>
  <rcc rId="2330" sId="7" odxf="1" dxf="1">
    <nc r="AK22">
      <f>COUNT(AK8:AK21)</f>
    </nc>
    <odxf>
      <font>
        <sz val="14"/>
        <color indexed="10"/>
      </font>
      <numFmt numFmtId="1" formatCode="0"/>
      <alignment vertical="top" wrapText="0" readingOrder="0"/>
    </odxf>
    <ndxf>
      <font>
        <sz val="14"/>
        <color indexed="10"/>
      </font>
      <numFmt numFmtId="164" formatCode="0.0"/>
      <alignment vertical="center" wrapText="1" readingOrder="0"/>
    </ndxf>
  </rcc>
  <rcc rId="2331" sId="7">
    <oc r="AF22">
      <f>COUNT(Y8:Y21)</f>
    </oc>
    <nc r="AF22"/>
  </rcc>
  <rcc rId="2332" sId="7">
    <oc r="AM22">
      <f>COUNT(#REF!)</f>
    </oc>
    <nc r="AM22"/>
  </rcc>
  <rcc rId="2333" sId="7" odxf="1" dxf="1">
    <nc r="AG8">
      <v>1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4" sId="7" odxf="1" dxf="1">
    <nc r="AG9">
      <v>2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5" sId="7" odxf="1" dxf="1">
    <nc r="AG10">
      <v>3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6" sId="7" odxf="1" dxf="1">
    <nc r="AG11">
      <v>4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7" sId="7" odxf="1" dxf="1">
    <nc r="AG12">
      <v>5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8" sId="7" odxf="1" dxf="1">
    <nc r="AG13">
      <v>6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39" sId="7" odxf="1" dxf="1">
    <nc r="AG14">
      <v>7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0" sId="7" odxf="1" dxf="1">
    <nc r="AG15">
      <v>8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1" sId="7" odxf="1" dxf="1">
    <nc r="AG16">
      <v>9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2" sId="7" odxf="1" dxf="1">
    <nc r="AG17">
      <v>10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3" sId="7" odxf="1" dxf="1">
    <nc r="AG18">
      <v>11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4" sId="7" odxf="1" dxf="1">
    <nc r="AG19">
      <v>12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5" sId="7" odxf="1" dxf="1">
    <nc r="AJ8">
      <v>1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6" sId="7" odxf="1" dxf="1">
    <nc r="AJ9">
      <v>2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7" sId="7" odxf="1" dxf="1">
    <nc r="AJ10">
      <v>3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8" sId="7" odxf="1" dxf="1">
    <nc r="AJ11">
      <v>4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49" sId="7" odxf="1" dxf="1">
    <nc r="AJ12">
      <v>5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0" sId="7" odxf="1" dxf="1">
    <nc r="AJ13">
      <v>6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1" sId="7" odxf="1" dxf="1">
    <nc r="AJ14">
      <v>7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2" sId="7" odxf="1" dxf="1">
    <nc r="AJ15">
      <v>8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3" sId="7" odxf="1" dxf="1">
    <nc r="AJ16">
      <v>9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4" sId="7" odxf="1" dxf="1">
    <nc r="AJ17">
      <v>10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5" sId="7" odxf="1" dxf="1">
    <nc r="AJ18">
      <v>11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6" sId="7" odxf="1" dxf="1">
    <nc r="AJ19">
      <v>12</v>
    </nc>
    <odxf>
      <fill>
        <patternFill>
          <bgColor theme="0"/>
        </patternFill>
      </fill>
      <border outline="0">
        <left style="thin">
          <color indexed="64"/>
        </left>
      </border>
    </odxf>
    <ndxf>
      <fill>
        <patternFill>
          <bgColor rgb="FFD5FFD5"/>
        </patternFill>
      </fill>
      <border outline="0">
        <left style="medium">
          <color indexed="64"/>
        </left>
      </border>
    </ndxf>
  </rcc>
  <rcc rId="2357" sId="7" numFmtId="4">
    <nc r="T15">
      <v>0</v>
    </nc>
  </rcc>
  <rcc rId="2358" sId="7" numFmtId="4">
    <nc r="T14">
      <v>6</v>
    </nc>
  </rcc>
  <rcc rId="2359" sId="7" numFmtId="4">
    <nc r="T11">
      <v>0</v>
    </nc>
  </rcc>
  <rcc rId="2360" sId="7" numFmtId="4">
    <nc r="T8">
      <v>3</v>
    </nc>
  </rcc>
  <rcc rId="2361" sId="7" numFmtId="4">
    <nc r="T9">
      <v>6</v>
    </nc>
  </rcc>
  <rcc rId="2362" sId="7" numFmtId="4">
    <nc r="T16">
      <v>6</v>
    </nc>
  </rcc>
  <rcc rId="2363" sId="7" numFmtId="4">
    <nc r="T18">
      <v>6</v>
    </nc>
  </rcc>
  <rcmt sheetId="7" cell="T8" guid="{F915EEC0-A2EA-41B2-B781-C177CE051777}" author="Ніколенко Світлана Григорівна" oldLength="60" newLength="1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4" sId="7" numFmtId="4">
    <nc r="T13">
      <v>6</v>
    </nc>
  </rcc>
  <rcc rId="2365" sId="7" numFmtId="4">
    <nc r="T19">
      <v>6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6" sId="10" numFmtId="4">
    <nc r="AH9">
      <v>11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1" sId="10" numFmtId="4">
    <nc r="AK9">
      <v>7</v>
    </nc>
  </rcc>
  <rfmt sheetId="10" sqref="AH8:AH21" start="0" length="2147483647">
    <dxf>
      <font>
        <color auto="1"/>
      </font>
    </dxf>
  </rfmt>
  <rfmt sheetId="10" sqref="AK8:AK21" start="0" length="2147483647">
    <dxf>
      <font>
        <color auto="1"/>
      </font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10" numFmtId="4">
    <nc r="AH18">
      <v>11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5" sId="7" numFmtId="4">
    <nc r="J42">
      <v>10</v>
    </nc>
  </rcc>
  <rcc rId="3726" sId="7" numFmtId="4">
    <nc r="J43">
      <v>2</v>
    </nc>
  </rcc>
  <rcc rId="3727" sId="7" numFmtId="4">
    <nc r="J44">
      <v>4</v>
    </nc>
  </rcc>
  <rcc rId="3728" sId="7" numFmtId="4">
    <nc r="J45">
      <v>0</v>
    </nc>
  </rcc>
  <rfmt sheetId="6" sqref="N4">
    <dxf>
      <fill>
        <patternFill patternType="solid">
          <bgColor rgb="FFFFFF00"/>
        </patternFill>
      </fill>
    </dxf>
  </rfmt>
  <rfmt sheetId="6" sqref="N7">
    <dxf>
      <fill>
        <patternFill patternType="solid">
          <bgColor rgb="FFFFFF00"/>
        </patternFill>
      </fill>
    </dxf>
  </rfmt>
  <rfmt sheetId="6" sqref="N11">
    <dxf>
      <fill>
        <patternFill patternType="solid">
          <bgColor rgb="FFFFC000"/>
        </patternFill>
      </fill>
    </dxf>
  </rfmt>
  <rfmt sheetId="6" sqref="N12">
    <dxf>
      <fill>
        <patternFill patternType="solid">
          <bgColor rgb="FFFFFF00"/>
        </patternFill>
      </fill>
    </dxf>
  </rfmt>
  <rfmt sheetId="6" sqref="N13">
    <dxf>
      <fill>
        <patternFill patternType="solid">
          <bgColor rgb="FFFFFF00"/>
        </patternFill>
      </fill>
    </dxf>
  </rfmt>
  <rcc rId="3729" sId="7" numFmtId="4">
    <oc r="L19">
      <v>1</v>
    </oc>
    <nc r="L19">
      <v>5</v>
    </nc>
  </rcc>
  <rfmt sheetId="6" sqref="N13">
    <dxf>
      <fill>
        <patternFill>
          <bgColor rgb="FF92D050"/>
        </patternFill>
      </fill>
    </dxf>
  </rfmt>
  <rcc rId="3730" sId="7" numFmtId="4">
    <oc r="J37">
      <v>0</v>
    </oc>
    <nc r="J37">
      <v>4</v>
    </nc>
  </rcc>
  <rfmt sheetId="6" sqref="N7">
    <dxf>
      <fill>
        <patternFill>
          <bgColor rgb="FF92D050"/>
        </patternFill>
      </fill>
    </dxf>
  </rfmt>
  <rfmt sheetId="6" sqref="N4">
    <dxf>
      <fill>
        <patternFill>
          <bgColor rgb="FF92D050"/>
        </patternFill>
      </fill>
    </dxf>
  </rfmt>
  <rfmt sheetId="6" sqref="N9">
    <dxf>
      <fill>
        <patternFill patternType="solid">
          <bgColor rgb="FF92D050"/>
        </patternFill>
      </fill>
    </dxf>
  </rfmt>
  <rcc rId="3731" sId="7" numFmtId="4">
    <oc r="I33">
      <v>1</v>
    </oc>
    <nc r="I33">
      <v>2</v>
    </nc>
  </rcc>
  <rcc rId="3732" sId="7" numFmtId="4">
    <oc r="I34">
      <v>1</v>
    </oc>
    <nc r="I34">
      <v>2</v>
    </nc>
  </rcc>
  <rcmt sheetId="7" cell="I34" guid="{00000000-0000-0000-0000-000000000000}" action="delete" author="Ніколенко Світлана Григорівна"/>
  <rcc rId="3733" sId="7" numFmtId="4">
    <oc r="I36">
      <v>0</v>
    </oc>
    <nc r="I36">
      <v>2</v>
    </nc>
  </rcc>
  <rfmt sheetId="6" sqref="N8">
    <dxf>
      <fill>
        <patternFill patternType="solid">
          <bgColor rgb="FF92D050"/>
        </patternFill>
      </fill>
    </dxf>
  </rfmt>
  <rcc rId="3734" sId="7" numFmtId="4">
    <oc r="T8">
      <v>3</v>
    </oc>
    <nc r="T8">
      <v>6</v>
    </nc>
  </rcc>
  <rcmt sheetId="7" cell="T8" guid="{00000000-0000-0000-0000-000000000000}" action="delete" author="Ніколенко Світлана Григорівна"/>
  <rcc rId="3735" sId="7">
    <oc r="AH8">
      <f>3+2+4</f>
    </oc>
    <nc r="AH8">
      <f>3+4+4</f>
    </nc>
  </rcc>
  <rcc rId="3736" sId="7" numFmtId="4">
    <oc r="O33">
      <v>0</v>
    </oc>
    <nc r="O33">
      <v>2</v>
    </nc>
  </rcc>
  <rcc rId="3737" sId="7" numFmtId="4">
    <oc r="O35">
      <v>0</v>
    </oc>
    <nc r="O35">
      <v>2</v>
    </nc>
  </rcc>
  <rcc rId="3738" sId="7" numFmtId="4">
    <oc r="O36">
      <v>0</v>
    </oc>
    <nc r="O36">
      <v>2</v>
    </nc>
  </rcc>
  <rcc rId="3739" sId="7" numFmtId="4">
    <oc r="O37">
      <v>0</v>
    </oc>
    <nc r="O37">
      <v>4</v>
    </nc>
  </rcc>
  <rcc rId="3740" sId="7">
    <oc r="AH19">
      <f>0+4+4</f>
    </oc>
    <nc r="AH19">
      <f>3+4+4</f>
    </nc>
  </rcc>
  <rcc rId="3741" sId="7">
    <nc r="AK19">
      <f>3+2</f>
    </nc>
  </rcc>
  <rcc rId="3742" sId="7">
    <oc r="AK8">
      <f>0+2+6</f>
    </oc>
    <nc r="AK8">
      <f>3+2+6</f>
    </nc>
  </rcc>
  <rcc rId="3743" sId="7" numFmtId="4">
    <oc r="D38">
      <v>0</v>
    </oc>
    <nc r="D38">
      <v>2</v>
    </nc>
  </rcc>
  <rfmt sheetId="6" sqref="N14">
    <dxf>
      <fill>
        <patternFill patternType="solid">
          <bgColor rgb="FF92D050"/>
        </patternFill>
      </fill>
    </dxf>
  </rfmt>
  <rfmt sheetId="6" sqref="N3">
    <dxf>
      <fill>
        <patternFill patternType="solid">
          <bgColor rgb="FF92D050"/>
        </patternFill>
      </fill>
    </dxf>
  </rfmt>
  <rcc rId="3744" sId="3">
    <oc r="A6">
      <v>75</v>
    </oc>
    <nc r="A6">
      <v>74</v>
    </nc>
  </rcc>
  <rcc rId="3745" sId="7" numFmtId="4">
    <oc r="AH17">
      <v>0</v>
    </oc>
    <nc r="AH17">
      <v>11</v>
    </nc>
  </rcc>
  <rcmt sheetId="7" cell="AH17" guid="{00000000-0000-0000-0000-000000000000}" action="delete" author="мама"/>
  <rfmt sheetId="6" sqref="N12">
    <dxf>
      <fill>
        <patternFill>
          <bgColor rgb="FF92D050"/>
        </patternFill>
      </fill>
    </dxf>
  </rfmt>
  <rcmt sheetId="7" cell="AK15" guid="{00000000-0000-0000-0000-000000000000}" action="delete" author="мама"/>
  <rcc rId="3746" sId="7" numFmtId="4">
    <oc r="AK15">
      <v>0</v>
    </oc>
    <nc r="AK15">
      <v>11</v>
    </nc>
  </rcc>
  <rfmt sheetId="6" sqref="N10">
    <dxf>
      <fill>
        <patternFill patternType="solid">
          <bgColor rgb="FF92D050"/>
        </patternFill>
      </fill>
    </dxf>
  </rfmt>
  <rcc rId="3747" sId="7">
    <nc r="AK11">
      <f>3+2</f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3" sId="10" numFmtId="4">
    <nc r="H42">
      <v>10</v>
    </nc>
  </rcc>
  <rcc rId="2384" sId="10" numFmtId="4">
    <nc r="H43">
      <v>2</v>
    </nc>
  </rcc>
  <rcc rId="2385" sId="10" numFmtId="4">
    <nc r="H44">
      <v>4</v>
    </nc>
  </rcc>
  <rcc rId="2386" sId="10" numFmtId="4">
    <nc r="H45">
      <v>4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7" sId="12" numFmtId="4">
    <nc r="R42">
      <v>10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8" sId="12" numFmtId="4">
    <nc r="J42">
      <v>10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9" sId="12" numFmtId="4">
    <nc r="T21">
      <v>6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0" sId="10" numFmtId="4">
    <nc r="AH10">
      <v>2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'201_1'!$A$2:$BA$46</formula>
    <oldFormula>'201_1'!$A$2:$BA$46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'201_2'!$A$2:$BA$46</formula>
    <oldFormula>'201_2'!$A$2:$BA$46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'202_1'!$A$2:$AK$46</formula>
    <oldFormula>'202_1'!$A$2:$AK$46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'202_2'!$A$2:$AK$46</formula>
    <oldFormula>'202_2'!$A$2:$AK$46</oldFormula>
  </rdn>
  <rdn rId="0" localSheetId="10" customView="1" name="Z_6C8D603E_9A1B_49F4_AEFE_06707C7BCD53_.wvu.PrintTitles" hidden="1" oldHidden="1">
    <formula>'202_2'!$A:$C</formula>
    <oldFormula>'202_2'!$A:$C</oldFormula>
  </rdn>
  <rdn rId="0" localSheetId="11" customView="1" name="Z_6C8D603E_9A1B_49F4_AEFE_06707C7BCD53_.wvu.PrintArea" hidden="1" oldHidden="1">
    <formula>'203_1'!$A$2:$AK$46</formula>
    <oldFormula>'203_1'!$A$2:$AK$46</oldFormula>
  </rdn>
  <rdn rId="0" localSheetId="11" customView="1" name="Z_6C8D603E_9A1B_49F4_AEFE_06707C7BCD53_.wvu.PrintTitles" hidden="1" oldHidden="1">
    <formula>'203_1'!$A:$C</formula>
    <oldFormula>'203_1'!$A:$C</oldFormula>
  </rdn>
  <rdn rId="0" localSheetId="12" customView="1" name="Z_6C8D603E_9A1B_49F4_AEFE_06707C7BCD53_.wvu.PrintArea" hidden="1" oldHidden="1">
    <formula>'203_2'!$A$2:$AK$46</formula>
    <oldFormula>'203_2'!$A$2:$AK$46</oldFormula>
  </rdn>
  <rdn rId="0" localSheetId="12" customView="1" name="Z_6C8D603E_9A1B_49F4_AEFE_06707C7BCD53_.wvu.PrintTitles" hidden="1" oldHidden="1">
    <formula>'203_2'!$A:$C</formula>
    <oldFormula>'203_2'!$A:$C</oldFormula>
  </rdn>
  <rcv guid="{6C8D603E-9A1B-49F4-AEFE-06707C7BCD53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5" sId="10" numFmtId="4">
    <oc r="AH10">
      <v>2</v>
    </oc>
    <nc r="AH10"/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6" sId="12" numFmtId="4">
    <nc r="AH13">
      <v>11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7" sId="12" numFmtId="4">
    <oc r="T15" t="inlineStr">
      <is>
        <t>!</t>
      </is>
    </oc>
    <nc r="T15">
      <v>6</v>
    </nc>
  </rcc>
  <rcmt sheetId="12" cell="T15" guid="{00000000-0000-0000-0000-000000000000}" action="delete" author="Давиденко Євген Олександрович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8" sId="12" numFmtId="4">
    <nc r="AK15">
      <v>9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AK8:AK21" start="0" length="2147483647">
    <dxf>
      <font>
        <color auto="1"/>
      </font>
    </dxf>
  </rfmt>
  <rcc rId="2409" sId="12">
    <nc r="T8" t="inlineStr">
      <is>
        <t>!</t>
      </is>
    </nc>
  </rcc>
  <rcc rId="2410" sId="12" numFmtId="4">
    <nc r="AH8">
      <v>9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D07B01D2-0E79-4709-81D4-B22401898C0B}" name="Ніколенко Світлана Григорівна" id="-655239832" dateTime="2014-03-21T11:43:35"/>
  <userInfo guid="{3BD02314-8AAE-4496-8290-5F258FA3227F}" name="Давиденко Євген Олександрович" id="-568694140" dateTime="2014-03-28T13:51:02"/>
  <userInfo guid="{2BC8B8FF-4D4E-4E67-B4DD-D183811D6F42}" name="Ніколенко Світлана Григорівна" id="-655289124" dateTime="2014-04-02T13:23:16"/>
  <userInfo guid="{9E46301B-DA9B-4DAD-9AB9-EBE37C50CE54}" name="Ніколенко Світлана Григорівна" id="-655234875" dateTime="2014-04-09T17:27:00"/>
  <userInfo guid="{1679C781-2E45-4856-8AA8-E51F6A625CE1}" name="Фісун Микола Тихонович" id="-1130037183" dateTime="2014-12-02T13:25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3.bin"/><Relationship Id="rId13" Type="http://schemas.openxmlformats.org/officeDocument/2006/relationships/printerSettings" Target="../printerSettings/printerSettings288.bin"/><Relationship Id="rId18" Type="http://schemas.openxmlformats.org/officeDocument/2006/relationships/printerSettings" Target="../printerSettings/printerSettings293.bin"/><Relationship Id="rId26" Type="http://schemas.openxmlformats.org/officeDocument/2006/relationships/printerSettings" Target="../printerSettings/printerSettings301.bin"/><Relationship Id="rId3" Type="http://schemas.openxmlformats.org/officeDocument/2006/relationships/printerSettings" Target="../printerSettings/printerSettings278.bin"/><Relationship Id="rId21" Type="http://schemas.openxmlformats.org/officeDocument/2006/relationships/printerSettings" Target="../printerSettings/printerSettings296.bin"/><Relationship Id="rId34" Type="http://schemas.openxmlformats.org/officeDocument/2006/relationships/printerSettings" Target="../printerSettings/printerSettings309.bin"/><Relationship Id="rId7" Type="http://schemas.openxmlformats.org/officeDocument/2006/relationships/printerSettings" Target="../printerSettings/printerSettings282.bin"/><Relationship Id="rId12" Type="http://schemas.openxmlformats.org/officeDocument/2006/relationships/printerSettings" Target="../printerSettings/printerSettings287.bin"/><Relationship Id="rId17" Type="http://schemas.openxmlformats.org/officeDocument/2006/relationships/printerSettings" Target="../printerSettings/printerSettings292.bin"/><Relationship Id="rId25" Type="http://schemas.openxmlformats.org/officeDocument/2006/relationships/printerSettings" Target="../printerSettings/printerSettings300.bin"/><Relationship Id="rId33" Type="http://schemas.openxmlformats.org/officeDocument/2006/relationships/printerSettings" Target="../printerSettings/printerSettings308.bin"/><Relationship Id="rId2" Type="http://schemas.openxmlformats.org/officeDocument/2006/relationships/printerSettings" Target="../printerSettings/printerSettings277.bin"/><Relationship Id="rId16" Type="http://schemas.openxmlformats.org/officeDocument/2006/relationships/printerSettings" Target="../printerSettings/printerSettings291.bin"/><Relationship Id="rId20" Type="http://schemas.openxmlformats.org/officeDocument/2006/relationships/printerSettings" Target="../printerSettings/printerSettings295.bin"/><Relationship Id="rId29" Type="http://schemas.openxmlformats.org/officeDocument/2006/relationships/printerSettings" Target="../printerSettings/printerSettings304.bin"/><Relationship Id="rId1" Type="http://schemas.openxmlformats.org/officeDocument/2006/relationships/printerSettings" Target="../printerSettings/printerSettings276.bin"/><Relationship Id="rId6" Type="http://schemas.openxmlformats.org/officeDocument/2006/relationships/printerSettings" Target="../printerSettings/printerSettings281.bin"/><Relationship Id="rId11" Type="http://schemas.openxmlformats.org/officeDocument/2006/relationships/printerSettings" Target="../printerSettings/printerSettings286.bin"/><Relationship Id="rId24" Type="http://schemas.openxmlformats.org/officeDocument/2006/relationships/printerSettings" Target="../printerSettings/printerSettings299.bin"/><Relationship Id="rId32" Type="http://schemas.openxmlformats.org/officeDocument/2006/relationships/printerSettings" Target="../printerSettings/printerSettings307.bin"/><Relationship Id="rId5" Type="http://schemas.openxmlformats.org/officeDocument/2006/relationships/printerSettings" Target="../printerSettings/printerSettings280.bin"/><Relationship Id="rId15" Type="http://schemas.openxmlformats.org/officeDocument/2006/relationships/printerSettings" Target="../printerSettings/printerSettings290.bin"/><Relationship Id="rId23" Type="http://schemas.openxmlformats.org/officeDocument/2006/relationships/printerSettings" Target="../printerSettings/printerSettings298.bin"/><Relationship Id="rId28" Type="http://schemas.openxmlformats.org/officeDocument/2006/relationships/printerSettings" Target="../printerSettings/printerSettings303.bin"/><Relationship Id="rId36" Type="http://schemas.openxmlformats.org/officeDocument/2006/relationships/comments" Target="../comments4.xml"/><Relationship Id="rId10" Type="http://schemas.openxmlformats.org/officeDocument/2006/relationships/printerSettings" Target="../printerSettings/printerSettings285.bin"/><Relationship Id="rId19" Type="http://schemas.openxmlformats.org/officeDocument/2006/relationships/printerSettings" Target="../printerSettings/printerSettings294.bin"/><Relationship Id="rId31" Type="http://schemas.openxmlformats.org/officeDocument/2006/relationships/printerSettings" Target="../printerSettings/printerSettings306.bin"/><Relationship Id="rId4" Type="http://schemas.openxmlformats.org/officeDocument/2006/relationships/printerSettings" Target="../printerSettings/printerSettings279.bin"/><Relationship Id="rId9" Type="http://schemas.openxmlformats.org/officeDocument/2006/relationships/printerSettings" Target="../printerSettings/printerSettings284.bin"/><Relationship Id="rId14" Type="http://schemas.openxmlformats.org/officeDocument/2006/relationships/printerSettings" Target="../printerSettings/printerSettings289.bin"/><Relationship Id="rId22" Type="http://schemas.openxmlformats.org/officeDocument/2006/relationships/printerSettings" Target="../printerSettings/printerSettings297.bin"/><Relationship Id="rId27" Type="http://schemas.openxmlformats.org/officeDocument/2006/relationships/printerSettings" Target="../printerSettings/printerSettings302.bin"/><Relationship Id="rId30" Type="http://schemas.openxmlformats.org/officeDocument/2006/relationships/printerSettings" Target="../printerSettings/printerSettings305.bin"/><Relationship Id="rId35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2.bin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311.bin"/><Relationship Id="rId1" Type="http://schemas.openxmlformats.org/officeDocument/2006/relationships/printerSettings" Target="../printerSettings/printerSettings310.bin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314.bin"/><Relationship Id="rId4" Type="http://schemas.openxmlformats.org/officeDocument/2006/relationships/printerSettings" Target="../printerSettings/printerSettings3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7.bin"/><Relationship Id="rId7" Type="http://schemas.openxmlformats.org/officeDocument/2006/relationships/comments" Target="../comments6.xml"/><Relationship Id="rId2" Type="http://schemas.openxmlformats.org/officeDocument/2006/relationships/printerSettings" Target="../printerSettings/printerSettings316.bin"/><Relationship Id="rId1" Type="http://schemas.openxmlformats.org/officeDocument/2006/relationships/printerSettings" Target="../printerSettings/printerSettings315.bin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319.bin"/><Relationship Id="rId4" Type="http://schemas.openxmlformats.org/officeDocument/2006/relationships/printerSettings" Target="../printerSettings/printerSettings3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6.bin"/><Relationship Id="rId18" Type="http://schemas.openxmlformats.org/officeDocument/2006/relationships/printerSettings" Target="../printerSettings/printerSettings101.bin"/><Relationship Id="rId26" Type="http://schemas.openxmlformats.org/officeDocument/2006/relationships/printerSettings" Target="../printerSettings/printerSettings109.bin"/><Relationship Id="rId39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86.bin"/><Relationship Id="rId21" Type="http://schemas.openxmlformats.org/officeDocument/2006/relationships/printerSettings" Target="../printerSettings/printerSettings104.bin"/><Relationship Id="rId34" Type="http://schemas.openxmlformats.org/officeDocument/2006/relationships/printerSettings" Target="../printerSettings/printerSettings117.bin"/><Relationship Id="rId42" Type="http://schemas.openxmlformats.org/officeDocument/2006/relationships/printerSettings" Target="../printerSettings/printerSettings125.bin"/><Relationship Id="rId47" Type="http://schemas.openxmlformats.org/officeDocument/2006/relationships/printerSettings" Target="../printerSettings/printerSettings130.bin"/><Relationship Id="rId7" Type="http://schemas.openxmlformats.org/officeDocument/2006/relationships/printerSettings" Target="../printerSettings/printerSettings90.bin"/><Relationship Id="rId12" Type="http://schemas.openxmlformats.org/officeDocument/2006/relationships/printerSettings" Target="../printerSettings/printerSettings95.bin"/><Relationship Id="rId17" Type="http://schemas.openxmlformats.org/officeDocument/2006/relationships/printerSettings" Target="../printerSettings/printerSettings100.bin"/><Relationship Id="rId25" Type="http://schemas.openxmlformats.org/officeDocument/2006/relationships/printerSettings" Target="../printerSettings/printerSettings108.bin"/><Relationship Id="rId33" Type="http://schemas.openxmlformats.org/officeDocument/2006/relationships/printerSettings" Target="../printerSettings/printerSettings116.bin"/><Relationship Id="rId38" Type="http://schemas.openxmlformats.org/officeDocument/2006/relationships/printerSettings" Target="../printerSettings/printerSettings121.bin"/><Relationship Id="rId46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85.bin"/><Relationship Id="rId16" Type="http://schemas.openxmlformats.org/officeDocument/2006/relationships/printerSettings" Target="../printerSettings/printerSettings99.bin"/><Relationship Id="rId20" Type="http://schemas.openxmlformats.org/officeDocument/2006/relationships/printerSettings" Target="../printerSettings/printerSettings103.bin"/><Relationship Id="rId29" Type="http://schemas.openxmlformats.org/officeDocument/2006/relationships/printerSettings" Target="../printerSettings/printerSettings112.bin"/><Relationship Id="rId41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84.bin"/><Relationship Id="rId6" Type="http://schemas.openxmlformats.org/officeDocument/2006/relationships/printerSettings" Target="../printerSettings/printerSettings89.bin"/><Relationship Id="rId11" Type="http://schemas.openxmlformats.org/officeDocument/2006/relationships/printerSettings" Target="../printerSettings/printerSettings94.bin"/><Relationship Id="rId24" Type="http://schemas.openxmlformats.org/officeDocument/2006/relationships/printerSettings" Target="../printerSettings/printerSettings107.bin"/><Relationship Id="rId32" Type="http://schemas.openxmlformats.org/officeDocument/2006/relationships/printerSettings" Target="../printerSettings/printerSettings115.bin"/><Relationship Id="rId37" Type="http://schemas.openxmlformats.org/officeDocument/2006/relationships/printerSettings" Target="../printerSettings/printerSettings120.bin"/><Relationship Id="rId40" Type="http://schemas.openxmlformats.org/officeDocument/2006/relationships/printerSettings" Target="../printerSettings/printerSettings123.bin"/><Relationship Id="rId45" Type="http://schemas.openxmlformats.org/officeDocument/2006/relationships/printerSettings" Target="../printerSettings/printerSettings128.bin"/><Relationship Id="rId5" Type="http://schemas.openxmlformats.org/officeDocument/2006/relationships/printerSettings" Target="../printerSettings/printerSettings88.bin"/><Relationship Id="rId15" Type="http://schemas.openxmlformats.org/officeDocument/2006/relationships/printerSettings" Target="../printerSettings/printerSettings98.bin"/><Relationship Id="rId23" Type="http://schemas.openxmlformats.org/officeDocument/2006/relationships/printerSettings" Target="../printerSettings/printerSettings106.bin"/><Relationship Id="rId28" Type="http://schemas.openxmlformats.org/officeDocument/2006/relationships/printerSettings" Target="../printerSettings/printerSettings111.bin"/><Relationship Id="rId36" Type="http://schemas.openxmlformats.org/officeDocument/2006/relationships/printerSettings" Target="../printerSettings/printerSettings119.bin"/><Relationship Id="rId49" Type="http://schemas.openxmlformats.org/officeDocument/2006/relationships/printerSettings" Target="../printerSettings/printerSettings132.bin"/><Relationship Id="rId10" Type="http://schemas.openxmlformats.org/officeDocument/2006/relationships/printerSettings" Target="../printerSettings/printerSettings93.bin"/><Relationship Id="rId19" Type="http://schemas.openxmlformats.org/officeDocument/2006/relationships/printerSettings" Target="../printerSettings/printerSettings102.bin"/><Relationship Id="rId31" Type="http://schemas.openxmlformats.org/officeDocument/2006/relationships/printerSettings" Target="../printerSettings/printerSettings114.bin"/><Relationship Id="rId44" Type="http://schemas.openxmlformats.org/officeDocument/2006/relationships/printerSettings" Target="../printerSettings/printerSettings127.bin"/><Relationship Id="rId4" Type="http://schemas.openxmlformats.org/officeDocument/2006/relationships/printerSettings" Target="../printerSettings/printerSettings87.bin"/><Relationship Id="rId9" Type="http://schemas.openxmlformats.org/officeDocument/2006/relationships/printerSettings" Target="../printerSettings/printerSettings92.bin"/><Relationship Id="rId14" Type="http://schemas.openxmlformats.org/officeDocument/2006/relationships/printerSettings" Target="../printerSettings/printerSettings97.bin"/><Relationship Id="rId22" Type="http://schemas.openxmlformats.org/officeDocument/2006/relationships/printerSettings" Target="../printerSettings/printerSettings105.bin"/><Relationship Id="rId27" Type="http://schemas.openxmlformats.org/officeDocument/2006/relationships/printerSettings" Target="../printerSettings/printerSettings110.bin"/><Relationship Id="rId30" Type="http://schemas.openxmlformats.org/officeDocument/2006/relationships/printerSettings" Target="../printerSettings/printerSettings113.bin"/><Relationship Id="rId35" Type="http://schemas.openxmlformats.org/officeDocument/2006/relationships/printerSettings" Target="../printerSettings/printerSettings118.bin"/><Relationship Id="rId43" Type="http://schemas.openxmlformats.org/officeDocument/2006/relationships/printerSettings" Target="../printerSettings/printerSettings126.bin"/><Relationship Id="rId48" Type="http://schemas.openxmlformats.org/officeDocument/2006/relationships/printerSettings" Target="../printerSettings/printerSettings131.bin"/><Relationship Id="rId8" Type="http://schemas.openxmlformats.org/officeDocument/2006/relationships/printerSettings" Target="../printerSettings/printerSettings9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13" Type="http://schemas.openxmlformats.org/officeDocument/2006/relationships/printerSettings" Target="../printerSettings/printerSettings145.bin"/><Relationship Id="rId18" Type="http://schemas.openxmlformats.org/officeDocument/2006/relationships/printerSettings" Target="../printerSettings/printerSettings150.bin"/><Relationship Id="rId26" Type="http://schemas.openxmlformats.org/officeDocument/2006/relationships/printerSettings" Target="../printerSettings/printerSettings158.bin"/><Relationship Id="rId3" Type="http://schemas.openxmlformats.org/officeDocument/2006/relationships/printerSettings" Target="../printerSettings/printerSettings135.bin"/><Relationship Id="rId21" Type="http://schemas.openxmlformats.org/officeDocument/2006/relationships/printerSettings" Target="../printerSettings/printerSettings153.bin"/><Relationship Id="rId7" Type="http://schemas.openxmlformats.org/officeDocument/2006/relationships/printerSettings" Target="../printerSettings/printerSettings139.bin"/><Relationship Id="rId12" Type="http://schemas.openxmlformats.org/officeDocument/2006/relationships/printerSettings" Target="../printerSettings/printerSettings144.bin"/><Relationship Id="rId17" Type="http://schemas.openxmlformats.org/officeDocument/2006/relationships/printerSettings" Target="../printerSettings/printerSettings149.bin"/><Relationship Id="rId25" Type="http://schemas.openxmlformats.org/officeDocument/2006/relationships/printerSettings" Target="../printerSettings/printerSettings157.bin"/><Relationship Id="rId2" Type="http://schemas.openxmlformats.org/officeDocument/2006/relationships/printerSettings" Target="../printerSettings/printerSettings134.bin"/><Relationship Id="rId16" Type="http://schemas.openxmlformats.org/officeDocument/2006/relationships/printerSettings" Target="../printerSettings/printerSettings148.bin"/><Relationship Id="rId20" Type="http://schemas.openxmlformats.org/officeDocument/2006/relationships/printerSettings" Target="../printerSettings/printerSettings152.bin"/><Relationship Id="rId29" Type="http://schemas.openxmlformats.org/officeDocument/2006/relationships/printerSettings" Target="../printerSettings/printerSettings161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24" Type="http://schemas.openxmlformats.org/officeDocument/2006/relationships/printerSettings" Target="../printerSettings/printerSettings156.bin"/><Relationship Id="rId32" Type="http://schemas.openxmlformats.org/officeDocument/2006/relationships/printerSettings" Target="../printerSettings/printerSettings164.bin"/><Relationship Id="rId5" Type="http://schemas.openxmlformats.org/officeDocument/2006/relationships/printerSettings" Target="../printerSettings/printerSettings137.bin"/><Relationship Id="rId15" Type="http://schemas.openxmlformats.org/officeDocument/2006/relationships/printerSettings" Target="../printerSettings/printerSettings147.bin"/><Relationship Id="rId23" Type="http://schemas.openxmlformats.org/officeDocument/2006/relationships/printerSettings" Target="../printerSettings/printerSettings155.bin"/><Relationship Id="rId28" Type="http://schemas.openxmlformats.org/officeDocument/2006/relationships/printerSettings" Target="../printerSettings/printerSettings160.bin"/><Relationship Id="rId10" Type="http://schemas.openxmlformats.org/officeDocument/2006/relationships/printerSettings" Target="../printerSettings/printerSettings142.bin"/><Relationship Id="rId19" Type="http://schemas.openxmlformats.org/officeDocument/2006/relationships/printerSettings" Target="../printerSettings/printerSettings151.bin"/><Relationship Id="rId31" Type="http://schemas.openxmlformats.org/officeDocument/2006/relationships/printerSettings" Target="../printerSettings/printerSettings163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Relationship Id="rId14" Type="http://schemas.openxmlformats.org/officeDocument/2006/relationships/printerSettings" Target="../printerSettings/printerSettings146.bin"/><Relationship Id="rId22" Type="http://schemas.openxmlformats.org/officeDocument/2006/relationships/printerSettings" Target="../printerSettings/printerSettings154.bin"/><Relationship Id="rId27" Type="http://schemas.openxmlformats.org/officeDocument/2006/relationships/printerSettings" Target="../printerSettings/printerSettings159.bin"/><Relationship Id="rId30" Type="http://schemas.openxmlformats.org/officeDocument/2006/relationships/printerSettings" Target="../printerSettings/printerSettings1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2.bin"/><Relationship Id="rId13" Type="http://schemas.openxmlformats.org/officeDocument/2006/relationships/printerSettings" Target="../printerSettings/printerSettings177.bin"/><Relationship Id="rId18" Type="http://schemas.openxmlformats.org/officeDocument/2006/relationships/printerSettings" Target="../printerSettings/printerSettings182.bin"/><Relationship Id="rId26" Type="http://schemas.openxmlformats.org/officeDocument/2006/relationships/printerSettings" Target="../printerSettings/printerSettings190.bin"/><Relationship Id="rId3" Type="http://schemas.openxmlformats.org/officeDocument/2006/relationships/printerSettings" Target="../printerSettings/printerSettings167.bin"/><Relationship Id="rId21" Type="http://schemas.openxmlformats.org/officeDocument/2006/relationships/printerSettings" Target="../printerSettings/printerSettings185.bin"/><Relationship Id="rId34" Type="http://schemas.openxmlformats.org/officeDocument/2006/relationships/printerSettings" Target="../printerSettings/printerSettings198.bin"/><Relationship Id="rId7" Type="http://schemas.openxmlformats.org/officeDocument/2006/relationships/printerSettings" Target="../printerSettings/printerSettings171.bin"/><Relationship Id="rId12" Type="http://schemas.openxmlformats.org/officeDocument/2006/relationships/printerSettings" Target="../printerSettings/printerSettings176.bin"/><Relationship Id="rId17" Type="http://schemas.openxmlformats.org/officeDocument/2006/relationships/printerSettings" Target="../printerSettings/printerSettings181.bin"/><Relationship Id="rId25" Type="http://schemas.openxmlformats.org/officeDocument/2006/relationships/printerSettings" Target="../printerSettings/printerSettings189.bin"/><Relationship Id="rId33" Type="http://schemas.openxmlformats.org/officeDocument/2006/relationships/printerSettings" Target="../printerSettings/printerSettings197.bin"/><Relationship Id="rId2" Type="http://schemas.openxmlformats.org/officeDocument/2006/relationships/printerSettings" Target="../printerSettings/printerSettings166.bin"/><Relationship Id="rId16" Type="http://schemas.openxmlformats.org/officeDocument/2006/relationships/printerSettings" Target="../printerSettings/printerSettings180.bin"/><Relationship Id="rId20" Type="http://schemas.openxmlformats.org/officeDocument/2006/relationships/printerSettings" Target="../printerSettings/printerSettings184.bin"/><Relationship Id="rId29" Type="http://schemas.openxmlformats.org/officeDocument/2006/relationships/printerSettings" Target="../printerSettings/printerSettings193.bin"/><Relationship Id="rId1" Type="http://schemas.openxmlformats.org/officeDocument/2006/relationships/printerSettings" Target="../printerSettings/printerSettings165.bin"/><Relationship Id="rId6" Type="http://schemas.openxmlformats.org/officeDocument/2006/relationships/printerSettings" Target="../printerSettings/printerSettings170.bin"/><Relationship Id="rId11" Type="http://schemas.openxmlformats.org/officeDocument/2006/relationships/printerSettings" Target="../printerSettings/printerSettings175.bin"/><Relationship Id="rId24" Type="http://schemas.openxmlformats.org/officeDocument/2006/relationships/printerSettings" Target="../printerSettings/printerSettings188.bin"/><Relationship Id="rId32" Type="http://schemas.openxmlformats.org/officeDocument/2006/relationships/printerSettings" Target="../printerSettings/printerSettings196.bin"/><Relationship Id="rId5" Type="http://schemas.openxmlformats.org/officeDocument/2006/relationships/printerSettings" Target="../printerSettings/printerSettings169.bin"/><Relationship Id="rId15" Type="http://schemas.openxmlformats.org/officeDocument/2006/relationships/printerSettings" Target="../printerSettings/printerSettings179.bin"/><Relationship Id="rId23" Type="http://schemas.openxmlformats.org/officeDocument/2006/relationships/printerSettings" Target="../printerSettings/printerSettings187.bin"/><Relationship Id="rId28" Type="http://schemas.openxmlformats.org/officeDocument/2006/relationships/printerSettings" Target="../printerSettings/printerSettings192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74.bin"/><Relationship Id="rId19" Type="http://schemas.openxmlformats.org/officeDocument/2006/relationships/printerSettings" Target="../printerSettings/printerSettings183.bin"/><Relationship Id="rId31" Type="http://schemas.openxmlformats.org/officeDocument/2006/relationships/printerSettings" Target="../printerSettings/printerSettings195.bin"/><Relationship Id="rId4" Type="http://schemas.openxmlformats.org/officeDocument/2006/relationships/printerSettings" Target="../printerSettings/printerSettings168.bin"/><Relationship Id="rId9" Type="http://schemas.openxmlformats.org/officeDocument/2006/relationships/printerSettings" Target="../printerSettings/printerSettings173.bin"/><Relationship Id="rId14" Type="http://schemas.openxmlformats.org/officeDocument/2006/relationships/printerSettings" Target="../printerSettings/printerSettings178.bin"/><Relationship Id="rId22" Type="http://schemas.openxmlformats.org/officeDocument/2006/relationships/printerSettings" Target="../printerSettings/printerSettings186.bin"/><Relationship Id="rId27" Type="http://schemas.openxmlformats.org/officeDocument/2006/relationships/printerSettings" Target="../printerSettings/printerSettings191.bin"/><Relationship Id="rId30" Type="http://schemas.openxmlformats.org/officeDocument/2006/relationships/printerSettings" Target="../printerSettings/printerSettings194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6.bin"/><Relationship Id="rId13" Type="http://schemas.openxmlformats.org/officeDocument/2006/relationships/printerSettings" Target="../printerSettings/printerSettings211.bin"/><Relationship Id="rId18" Type="http://schemas.openxmlformats.org/officeDocument/2006/relationships/printerSettings" Target="../printerSettings/printerSettings216.bin"/><Relationship Id="rId26" Type="http://schemas.openxmlformats.org/officeDocument/2006/relationships/printerSettings" Target="../printerSettings/printerSettings224.bin"/><Relationship Id="rId39" Type="http://schemas.openxmlformats.org/officeDocument/2006/relationships/printerSettings" Target="../printerSettings/printerSettings237.bin"/><Relationship Id="rId3" Type="http://schemas.openxmlformats.org/officeDocument/2006/relationships/printerSettings" Target="../printerSettings/printerSettings201.bin"/><Relationship Id="rId21" Type="http://schemas.openxmlformats.org/officeDocument/2006/relationships/printerSettings" Target="../printerSettings/printerSettings219.bin"/><Relationship Id="rId34" Type="http://schemas.openxmlformats.org/officeDocument/2006/relationships/printerSettings" Target="../printerSettings/printerSettings232.bin"/><Relationship Id="rId42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05.bin"/><Relationship Id="rId12" Type="http://schemas.openxmlformats.org/officeDocument/2006/relationships/printerSettings" Target="../printerSettings/printerSettings210.bin"/><Relationship Id="rId17" Type="http://schemas.openxmlformats.org/officeDocument/2006/relationships/printerSettings" Target="../printerSettings/printerSettings215.bin"/><Relationship Id="rId25" Type="http://schemas.openxmlformats.org/officeDocument/2006/relationships/printerSettings" Target="../printerSettings/printerSettings223.bin"/><Relationship Id="rId33" Type="http://schemas.openxmlformats.org/officeDocument/2006/relationships/printerSettings" Target="../printerSettings/printerSettings231.bin"/><Relationship Id="rId38" Type="http://schemas.openxmlformats.org/officeDocument/2006/relationships/printerSettings" Target="../printerSettings/printerSettings236.bin"/><Relationship Id="rId2" Type="http://schemas.openxmlformats.org/officeDocument/2006/relationships/printerSettings" Target="../printerSettings/printerSettings200.bin"/><Relationship Id="rId16" Type="http://schemas.openxmlformats.org/officeDocument/2006/relationships/printerSettings" Target="../printerSettings/printerSettings214.bin"/><Relationship Id="rId20" Type="http://schemas.openxmlformats.org/officeDocument/2006/relationships/printerSettings" Target="../printerSettings/printerSettings218.bin"/><Relationship Id="rId29" Type="http://schemas.openxmlformats.org/officeDocument/2006/relationships/printerSettings" Target="../printerSettings/printerSettings227.bin"/><Relationship Id="rId41" Type="http://schemas.openxmlformats.org/officeDocument/2006/relationships/printerSettings" Target="../printerSettings/printerSettings239.bin"/><Relationship Id="rId1" Type="http://schemas.openxmlformats.org/officeDocument/2006/relationships/printerSettings" Target="../printerSettings/printerSettings199.bin"/><Relationship Id="rId6" Type="http://schemas.openxmlformats.org/officeDocument/2006/relationships/printerSettings" Target="../printerSettings/printerSettings204.bin"/><Relationship Id="rId11" Type="http://schemas.openxmlformats.org/officeDocument/2006/relationships/printerSettings" Target="../printerSettings/printerSettings209.bin"/><Relationship Id="rId24" Type="http://schemas.openxmlformats.org/officeDocument/2006/relationships/printerSettings" Target="../printerSettings/printerSettings222.bin"/><Relationship Id="rId32" Type="http://schemas.openxmlformats.org/officeDocument/2006/relationships/printerSettings" Target="../printerSettings/printerSettings230.bin"/><Relationship Id="rId37" Type="http://schemas.openxmlformats.org/officeDocument/2006/relationships/printerSettings" Target="../printerSettings/printerSettings235.bin"/><Relationship Id="rId40" Type="http://schemas.openxmlformats.org/officeDocument/2006/relationships/printerSettings" Target="../printerSettings/printerSettings238.bin"/><Relationship Id="rId45" Type="http://schemas.openxmlformats.org/officeDocument/2006/relationships/comments" Target="../comments2.xml"/><Relationship Id="rId5" Type="http://schemas.openxmlformats.org/officeDocument/2006/relationships/printerSettings" Target="../printerSettings/printerSettings203.bin"/><Relationship Id="rId15" Type="http://schemas.openxmlformats.org/officeDocument/2006/relationships/printerSettings" Target="../printerSettings/printerSettings213.bin"/><Relationship Id="rId23" Type="http://schemas.openxmlformats.org/officeDocument/2006/relationships/printerSettings" Target="../printerSettings/printerSettings221.bin"/><Relationship Id="rId28" Type="http://schemas.openxmlformats.org/officeDocument/2006/relationships/printerSettings" Target="../printerSettings/printerSettings226.bin"/><Relationship Id="rId36" Type="http://schemas.openxmlformats.org/officeDocument/2006/relationships/printerSettings" Target="../printerSettings/printerSettings234.bin"/><Relationship Id="rId10" Type="http://schemas.openxmlformats.org/officeDocument/2006/relationships/printerSettings" Target="../printerSettings/printerSettings208.bin"/><Relationship Id="rId19" Type="http://schemas.openxmlformats.org/officeDocument/2006/relationships/printerSettings" Target="../printerSettings/printerSettings217.bin"/><Relationship Id="rId31" Type="http://schemas.openxmlformats.org/officeDocument/2006/relationships/printerSettings" Target="../printerSettings/printerSettings229.bin"/><Relationship Id="rId44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02.bin"/><Relationship Id="rId9" Type="http://schemas.openxmlformats.org/officeDocument/2006/relationships/printerSettings" Target="../printerSettings/printerSettings207.bin"/><Relationship Id="rId14" Type="http://schemas.openxmlformats.org/officeDocument/2006/relationships/printerSettings" Target="../printerSettings/printerSettings212.bin"/><Relationship Id="rId22" Type="http://schemas.openxmlformats.org/officeDocument/2006/relationships/printerSettings" Target="../printerSettings/printerSettings220.bin"/><Relationship Id="rId27" Type="http://schemas.openxmlformats.org/officeDocument/2006/relationships/printerSettings" Target="../printerSettings/printerSettings225.bin"/><Relationship Id="rId30" Type="http://schemas.openxmlformats.org/officeDocument/2006/relationships/printerSettings" Target="../printerSettings/printerSettings228.bin"/><Relationship Id="rId35" Type="http://schemas.openxmlformats.org/officeDocument/2006/relationships/printerSettings" Target="../printerSettings/printerSettings233.bin"/><Relationship Id="rId43" Type="http://schemas.openxmlformats.org/officeDocument/2006/relationships/printerSettings" Target="../printerSettings/printerSettings24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13" Type="http://schemas.openxmlformats.org/officeDocument/2006/relationships/printerSettings" Target="../printerSettings/printerSettings254.bin"/><Relationship Id="rId18" Type="http://schemas.openxmlformats.org/officeDocument/2006/relationships/printerSettings" Target="../printerSettings/printerSettings259.bin"/><Relationship Id="rId26" Type="http://schemas.openxmlformats.org/officeDocument/2006/relationships/printerSettings" Target="../printerSettings/printerSettings267.bin"/><Relationship Id="rId3" Type="http://schemas.openxmlformats.org/officeDocument/2006/relationships/printerSettings" Target="../printerSettings/printerSettings244.bin"/><Relationship Id="rId21" Type="http://schemas.openxmlformats.org/officeDocument/2006/relationships/printerSettings" Target="../printerSettings/printerSettings262.bin"/><Relationship Id="rId34" Type="http://schemas.openxmlformats.org/officeDocument/2006/relationships/printerSettings" Target="../printerSettings/printerSettings275.bin"/><Relationship Id="rId7" Type="http://schemas.openxmlformats.org/officeDocument/2006/relationships/printerSettings" Target="../printerSettings/printerSettings248.bin"/><Relationship Id="rId12" Type="http://schemas.openxmlformats.org/officeDocument/2006/relationships/printerSettings" Target="../printerSettings/printerSettings253.bin"/><Relationship Id="rId17" Type="http://schemas.openxmlformats.org/officeDocument/2006/relationships/printerSettings" Target="../printerSettings/printerSettings258.bin"/><Relationship Id="rId25" Type="http://schemas.openxmlformats.org/officeDocument/2006/relationships/printerSettings" Target="../printerSettings/printerSettings266.bin"/><Relationship Id="rId33" Type="http://schemas.openxmlformats.org/officeDocument/2006/relationships/printerSettings" Target="../printerSettings/printerSettings274.bin"/><Relationship Id="rId2" Type="http://schemas.openxmlformats.org/officeDocument/2006/relationships/printerSettings" Target="../printerSettings/printerSettings243.bin"/><Relationship Id="rId16" Type="http://schemas.openxmlformats.org/officeDocument/2006/relationships/printerSettings" Target="../printerSettings/printerSettings257.bin"/><Relationship Id="rId20" Type="http://schemas.openxmlformats.org/officeDocument/2006/relationships/printerSettings" Target="../printerSettings/printerSettings261.bin"/><Relationship Id="rId29" Type="http://schemas.openxmlformats.org/officeDocument/2006/relationships/printerSettings" Target="../printerSettings/printerSettings270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11" Type="http://schemas.openxmlformats.org/officeDocument/2006/relationships/printerSettings" Target="../printerSettings/printerSettings252.bin"/><Relationship Id="rId24" Type="http://schemas.openxmlformats.org/officeDocument/2006/relationships/printerSettings" Target="../printerSettings/printerSettings265.bin"/><Relationship Id="rId32" Type="http://schemas.openxmlformats.org/officeDocument/2006/relationships/printerSettings" Target="../printerSettings/printerSettings273.bin"/><Relationship Id="rId5" Type="http://schemas.openxmlformats.org/officeDocument/2006/relationships/printerSettings" Target="../printerSettings/printerSettings246.bin"/><Relationship Id="rId15" Type="http://schemas.openxmlformats.org/officeDocument/2006/relationships/printerSettings" Target="../printerSettings/printerSettings256.bin"/><Relationship Id="rId23" Type="http://schemas.openxmlformats.org/officeDocument/2006/relationships/printerSettings" Target="../printerSettings/printerSettings264.bin"/><Relationship Id="rId28" Type="http://schemas.openxmlformats.org/officeDocument/2006/relationships/printerSettings" Target="../printerSettings/printerSettings269.bin"/><Relationship Id="rId36" Type="http://schemas.openxmlformats.org/officeDocument/2006/relationships/comments" Target="../comments3.xml"/><Relationship Id="rId10" Type="http://schemas.openxmlformats.org/officeDocument/2006/relationships/printerSettings" Target="../printerSettings/printerSettings251.bin"/><Relationship Id="rId19" Type="http://schemas.openxmlformats.org/officeDocument/2006/relationships/printerSettings" Target="../printerSettings/printerSettings260.bin"/><Relationship Id="rId31" Type="http://schemas.openxmlformats.org/officeDocument/2006/relationships/printerSettings" Target="../printerSettings/printerSettings272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Relationship Id="rId14" Type="http://schemas.openxmlformats.org/officeDocument/2006/relationships/printerSettings" Target="../printerSettings/printerSettings255.bin"/><Relationship Id="rId22" Type="http://schemas.openxmlformats.org/officeDocument/2006/relationships/printerSettings" Target="../printerSettings/printerSettings263.bin"/><Relationship Id="rId27" Type="http://schemas.openxmlformats.org/officeDocument/2006/relationships/printerSettings" Target="../printerSettings/printerSettings268.bin"/><Relationship Id="rId30" Type="http://schemas.openxmlformats.org/officeDocument/2006/relationships/printerSettings" Target="../printerSettings/printerSettings271.bin"/><Relationship Id="rId3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/>
  <cols>
    <col min="1" max="1" width="6.28515625" customWidth="1"/>
    <col min="2" max="2" width="37.42578125" customWidth="1"/>
    <col min="17" max="17" width="7.5703125" customWidth="1"/>
    <col min="18" max="18" width="10.7109375" style="173" customWidth="1"/>
  </cols>
  <sheetData>
    <row r="1" spans="1:18" ht="13.5" thickBot="1">
      <c r="A1" s="173"/>
      <c r="C1" s="173" t="s">
        <v>282</v>
      </c>
      <c r="D1" s="231" t="s">
        <v>283</v>
      </c>
      <c r="E1" s="231" t="s">
        <v>284</v>
      </c>
      <c r="F1" s="231" t="s">
        <v>285</v>
      </c>
      <c r="G1" s="231" t="s">
        <v>286</v>
      </c>
      <c r="H1" s="231" t="s">
        <v>287</v>
      </c>
      <c r="I1" s="231" t="s">
        <v>288</v>
      </c>
      <c r="J1" s="231" t="s">
        <v>289</v>
      </c>
      <c r="K1" s="231" t="s">
        <v>290</v>
      </c>
      <c r="L1" s="231" t="s">
        <v>291</v>
      </c>
      <c r="M1" s="231" t="s">
        <v>292</v>
      </c>
      <c r="N1" s="231" t="s">
        <v>293</v>
      </c>
      <c r="O1" s="231" t="s">
        <v>294</v>
      </c>
      <c r="P1" s="231" t="s">
        <v>295</v>
      </c>
      <c r="Q1" s="173"/>
    </row>
    <row r="2" spans="1:18" ht="16.5" thickBot="1">
      <c r="A2" s="205"/>
      <c r="B2" s="203" t="s">
        <v>269</v>
      </c>
      <c r="C2" s="252">
        <v>41281</v>
      </c>
      <c r="D2" s="251">
        <f>C2+7</f>
        <v>41288</v>
      </c>
      <c r="E2" s="251">
        <f t="shared" ref="E2:P2" si="0">D2+7</f>
        <v>41295</v>
      </c>
      <c r="F2" s="251">
        <f t="shared" si="0"/>
        <v>41302</v>
      </c>
      <c r="G2" s="251">
        <f t="shared" si="0"/>
        <v>41309</v>
      </c>
      <c r="H2" s="251">
        <f t="shared" si="0"/>
        <v>41316</v>
      </c>
      <c r="I2" s="251">
        <f t="shared" si="0"/>
        <v>41323</v>
      </c>
      <c r="J2" s="251">
        <f t="shared" si="0"/>
        <v>41330</v>
      </c>
      <c r="K2" s="251">
        <f t="shared" si="0"/>
        <v>41337</v>
      </c>
      <c r="L2" s="251">
        <f t="shared" si="0"/>
        <v>41344</v>
      </c>
      <c r="M2" s="251">
        <f t="shared" si="0"/>
        <v>41351</v>
      </c>
      <c r="N2" s="251">
        <f t="shared" si="0"/>
        <v>41358</v>
      </c>
      <c r="O2" s="251">
        <f t="shared" si="0"/>
        <v>41365</v>
      </c>
      <c r="P2" s="251">
        <f t="shared" si="0"/>
        <v>41372</v>
      </c>
      <c r="Q2" s="174" t="s">
        <v>267</v>
      </c>
      <c r="R2" s="250" t="s">
        <v>268</v>
      </c>
    </row>
    <row r="3" spans="1:18" ht="15.75">
      <c r="A3" s="200">
        <f>ROW()-2</f>
        <v>1</v>
      </c>
      <c r="B3" s="193" t="str">
        <f>Підсумки!C3</f>
        <v>Безручко Софія Олександрівна</v>
      </c>
      <c r="C3" s="183"/>
      <c r="D3" s="183"/>
      <c r="E3" s="183"/>
      <c r="F3" s="183"/>
      <c r="G3" s="183"/>
      <c r="H3" s="183"/>
      <c r="I3" s="175"/>
      <c r="J3" s="175"/>
      <c r="K3" s="175"/>
      <c r="L3" s="175"/>
      <c r="M3" s="175"/>
      <c r="N3" s="175"/>
      <c r="O3" s="175"/>
      <c r="P3" s="176"/>
      <c r="Q3" s="201">
        <f>14-SUM(C3:P3)</f>
        <v>14</v>
      </c>
      <c r="R3" s="202">
        <f>Підсумки!E3</f>
        <v>58.857142857142861</v>
      </c>
    </row>
    <row r="4" spans="1:18" ht="15.75">
      <c r="A4" s="177">
        <f t="shared" ref="A4:A25" si="1">ROW()-2</f>
        <v>2</v>
      </c>
      <c r="B4" s="192" t="str">
        <f>Підсумки!C4</f>
        <v>Бондаренко Аліна Олегівна</v>
      </c>
      <c r="C4" s="184"/>
      <c r="D4" s="184"/>
      <c r="E4" s="184"/>
      <c r="F4" s="184"/>
      <c r="G4" s="184"/>
      <c r="H4" s="184"/>
      <c r="I4" s="178"/>
      <c r="J4" s="178"/>
      <c r="K4" s="178"/>
      <c r="L4" s="178"/>
      <c r="M4" s="178"/>
      <c r="N4" s="178"/>
      <c r="O4" s="178"/>
      <c r="P4" s="179"/>
      <c r="Q4" s="201">
        <f t="shared" ref="Q4:Q25" si="2">14-SUM(C4:P4)</f>
        <v>14</v>
      </c>
      <c r="R4" s="202">
        <f>Підсумки!E4</f>
        <v>70.857142857142861</v>
      </c>
    </row>
    <row r="5" spans="1:18" ht="15.75">
      <c r="A5" s="177">
        <f t="shared" si="1"/>
        <v>3</v>
      </c>
      <c r="B5" s="192" t="str">
        <f>Підсумки!C5</f>
        <v>Бондаренко Анатолій Вікторович</v>
      </c>
      <c r="C5" s="184"/>
      <c r="D5" s="184"/>
      <c r="E5" s="184"/>
      <c r="F5" s="184"/>
      <c r="G5" s="184"/>
      <c r="H5" s="184"/>
      <c r="I5" s="178"/>
      <c r="J5" s="178"/>
      <c r="K5" s="178"/>
      <c r="L5" s="178"/>
      <c r="M5" s="178"/>
      <c r="N5" s="178"/>
      <c r="O5" s="178"/>
      <c r="P5" s="179"/>
      <c r="Q5" s="201">
        <f t="shared" si="2"/>
        <v>14</v>
      </c>
      <c r="R5" s="202">
        <f>Підсумки!E5</f>
        <v>0</v>
      </c>
    </row>
    <row r="6" spans="1:18" ht="15.75">
      <c r="A6" s="177">
        <f t="shared" si="1"/>
        <v>4</v>
      </c>
      <c r="B6" s="192" t="str">
        <f>Підсумки!C6</f>
        <v>Виноградов Анатолій Ігорович</v>
      </c>
      <c r="C6" s="184"/>
      <c r="D6" s="184"/>
      <c r="E6" s="184"/>
      <c r="F6" s="184"/>
      <c r="G6" s="184"/>
      <c r="H6" s="184"/>
      <c r="I6" s="178"/>
      <c r="J6" s="178"/>
      <c r="K6" s="178"/>
      <c r="L6" s="178"/>
      <c r="M6" s="178"/>
      <c r="N6" s="178"/>
      <c r="O6" s="178"/>
      <c r="P6" s="179"/>
      <c r="Q6" s="201">
        <f t="shared" si="2"/>
        <v>14</v>
      </c>
      <c r="R6" s="202">
        <f>Підсумки!E6</f>
        <v>53.714285714285708</v>
      </c>
    </row>
    <row r="7" spans="1:18" ht="15.75">
      <c r="A7" s="177">
        <f t="shared" si="1"/>
        <v>5</v>
      </c>
      <c r="B7" s="192" t="str">
        <f>Підсумки!C7</f>
        <v>Врублевська Любов Владиславівна</v>
      </c>
      <c r="C7" s="184"/>
      <c r="D7" s="184"/>
      <c r="E7" s="184"/>
      <c r="F7" s="184"/>
      <c r="G7" s="184"/>
      <c r="H7" s="184"/>
      <c r="I7" s="178"/>
      <c r="J7" s="178"/>
      <c r="K7" s="178"/>
      <c r="L7" s="178"/>
      <c r="M7" s="178"/>
      <c r="N7" s="178"/>
      <c r="O7" s="178"/>
      <c r="P7" s="179"/>
      <c r="Q7" s="201">
        <f t="shared" si="2"/>
        <v>14</v>
      </c>
      <c r="R7" s="202">
        <f>Підсумки!E7</f>
        <v>71.428571428571431</v>
      </c>
    </row>
    <row r="8" spans="1:18" ht="15.75">
      <c r="A8" s="177">
        <f t="shared" si="1"/>
        <v>6</v>
      </c>
      <c r="B8" s="192" t="str">
        <f>Підсумки!C8</f>
        <v>Гвозденко Олексій Юрійович</v>
      </c>
      <c r="C8" s="184"/>
      <c r="D8" s="184"/>
      <c r="E8" s="184"/>
      <c r="F8" s="184"/>
      <c r="G8" s="184"/>
      <c r="H8" s="184"/>
      <c r="I8" s="178"/>
      <c r="J8" s="178"/>
      <c r="K8" s="178"/>
      <c r="L8" s="178"/>
      <c r="M8" s="178"/>
      <c r="N8" s="178"/>
      <c r="O8" s="178"/>
      <c r="P8" s="179"/>
      <c r="Q8" s="201">
        <f t="shared" si="2"/>
        <v>14</v>
      </c>
      <c r="R8" s="202">
        <f>Підсумки!E8</f>
        <v>62.285714285714285</v>
      </c>
    </row>
    <row r="9" spans="1:18" ht="15.75">
      <c r="A9" s="177">
        <f t="shared" si="1"/>
        <v>7</v>
      </c>
      <c r="B9" s="192" t="str">
        <f>Підсумки!C9</f>
        <v>Гетманенко Андрій Андрійович</v>
      </c>
      <c r="C9" s="184"/>
      <c r="D9" s="184"/>
      <c r="E9" s="184"/>
      <c r="F9" s="184"/>
      <c r="G9" s="184"/>
      <c r="H9" s="184"/>
      <c r="I9" s="178"/>
      <c r="J9" s="178"/>
      <c r="K9" s="178"/>
      <c r="L9" s="178"/>
      <c r="M9" s="178"/>
      <c r="N9" s="178"/>
      <c r="O9" s="178"/>
      <c r="P9" s="179"/>
      <c r="Q9" s="201">
        <f t="shared" si="2"/>
        <v>14</v>
      </c>
      <c r="R9" s="202">
        <f>Підсумки!E9</f>
        <v>72.914285714285711</v>
      </c>
    </row>
    <row r="10" spans="1:18" ht="15.75">
      <c r="A10" s="177">
        <f t="shared" si="1"/>
        <v>8</v>
      </c>
      <c r="B10" s="192" t="str">
        <f>Підсумки!C10</f>
        <v>Домчинський Олександр Сергійович</v>
      </c>
      <c r="C10" s="184"/>
      <c r="D10" s="184"/>
      <c r="E10" s="184"/>
      <c r="F10" s="184"/>
      <c r="G10" s="184"/>
      <c r="H10" s="184"/>
      <c r="I10" s="178"/>
      <c r="J10" s="178"/>
      <c r="K10" s="178"/>
      <c r="L10" s="178"/>
      <c r="M10" s="178"/>
      <c r="N10" s="178"/>
      <c r="O10" s="178"/>
      <c r="P10" s="179"/>
      <c r="Q10" s="201">
        <f t="shared" si="2"/>
        <v>14</v>
      </c>
      <c r="R10" s="202">
        <f>Підсумки!E10</f>
        <v>71.48571428571428</v>
      </c>
    </row>
    <row r="11" spans="1:18" ht="15.75">
      <c r="A11" s="177">
        <f t="shared" si="1"/>
        <v>9</v>
      </c>
      <c r="B11" s="192" t="str">
        <f>Підсумки!C11</f>
        <v>Крохіна Ольга Ігорівна</v>
      </c>
      <c r="C11" s="184"/>
      <c r="D11" s="184"/>
      <c r="E11" s="184"/>
      <c r="F11" s="184"/>
      <c r="G11" s="184"/>
      <c r="H11" s="184"/>
      <c r="I11" s="178"/>
      <c r="J11" s="178"/>
      <c r="K11" s="178"/>
      <c r="L11" s="178"/>
      <c r="M11" s="178"/>
      <c r="N11" s="178"/>
      <c r="O11" s="178"/>
      <c r="P11" s="179"/>
      <c r="Q11" s="201">
        <f t="shared" si="2"/>
        <v>14</v>
      </c>
      <c r="R11" s="202">
        <f>Підсумки!E11</f>
        <v>65.142857142857139</v>
      </c>
    </row>
    <row r="12" spans="1:18" ht="15.75">
      <c r="A12" s="177">
        <f t="shared" si="1"/>
        <v>10</v>
      </c>
      <c r="B12" s="192" t="str">
        <f>Підсумки!C12</f>
        <v>Налапко Антон Валентинович</v>
      </c>
      <c r="C12" s="184"/>
      <c r="D12" s="184"/>
      <c r="E12" s="184"/>
      <c r="F12" s="184"/>
      <c r="G12" s="184"/>
      <c r="H12" s="184"/>
      <c r="I12" s="178"/>
      <c r="J12" s="178"/>
      <c r="K12" s="178"/>
      <c r="L12" s="178"/>
      <c r="M12" s="178"/>
      <c r="N12" s="178"/>
      <c r="O12" s="178"/>
      <c r="P12" s="179"/>
      <c r="Q12" s="201">
        <f t="shared" si="2"/>
        <v>14</v>
      </c>
      <c r="R12" s="202">
        <f>Підсумки!E12</f>
        <v>64</v>
      </c>
    </row>
    <row r="13" spans="1:18" ht="15.75">
      <c r="A13" s="177">
        <f t="shared" si="1"/>
        <v>11</v>
      </c>
      <c r="B13" s="192" t="str">
        <f>Підсумки!C13</f>
        <v>Обараз Роман Віталійович</v>
      </c>
      <c r="C13" s="184"/>
      <c r="D13" s="184"/>
      <c r="E13" s="184"/>
      <c r="F13" s="184"/>
      <c r="G13" s="184"/>
      <c r="H13" s="184"/>
      <c r="I13" s="178"/>
      <c r="J13" s="178"/>
      <c r="K13" s="178"/>
      <c r="L13" s="178"/>
      <c r="M13" s="178"/>
      <c r="N13" s="178"/>
      <c r="O13" s="178"/>
      <c r="P13" s="179"/>
      <c r="Q13" s="201">
        <f t="shared" si="2"/>
        <v>14</v>
      </c>
      <c r="R13" s="202">
        <f>Підсумки!E13</f>
        <v>60.571428571428569</v>
      </c>
    </row>
    <row r="14" spans="1:18" ht="15.75">
      <c r="A14" s="177">
        <f t="shared" si="1"/>
        <v>12</v>
      </c>
      <c r="B14" s="192" t="str">
        <f>Підсумки!C14</f>
        <v>Поліщук Денис Валентинович</v>
      </c>
      <c r="C14" s="184"/>
      <c r="D14" s="184"/>
      <c r="E14" s="184"/>
      <c r="F14" s="184"/>
      <c r="G14" s="184"/>
      <c r="H14" s="184"/>
      <c r="I14" s="178"/>
      <c r="J14" s="178"/>
      <c r="K14" s="178"/>
      <c r="L14" s="178"/>
      <c r="M14" s="178"/>
      <c r="N14" s="178"/>
      <c r="O14" s="178"/>
      <c r="P14" s="179"/>
      <c r="Q14" s="201">
        <f t="shared" si="2"/>
        <v>14</v>
      </c>
      <c r="R14" s="202">
        <f>Підсумки!E14</f>
        <v>67.428571428571431</v>
      </c>
    </row>
    <row r="15" spans="1:18" ht="15.75">
      <c r="A15" s="177">
        <f t="shared" si="1"/>
        <v>13</v>
      </c>
      <c r="B15" s="192" t="str">
        <f>Підсумки!C15</f>
        <v>Салтан Борис Андрійович</v>
      </c>
      <c r="C15" s="184"/>
      <c r="D15" s="184"/>
      <c r="E15" s="184"/>
      <c r="F15" s="184"/>
      <c r="G15" s="184"/>
      <c r="H15" s="184"/>
      <c r="I15" s="178"/>
      <c r="J15" s="178"/>
      <c r="K15" s="178"/>
      <c r="L15" s="178"/>
      <c r="M15" s="178"/>
      <c r="N15" s="178"/>
      <c r="O15" s="178"/>
      <c r="P15" s="179"/>
      <c r="Q15" s="201">
        <f t="shared" si="2"/>
        <v>14</v>
      </c>
      <c r="R15" s="202">
        <f>Підсумки!E15</f>
        <v>76.571428571428569</v>
      </c>
    </row>
    <row r="16" spans="1:18" ht="15.75">
      <c r="A16" s="177">
        <f t="shared" si="1"/>
        <v>14</v>
      </c>
      <c r="B16" s="192" t="str">
        <f>Підсумки!C16</f>
        <v>Слюсаренко Андрій Олександрович</v>
      </c>
      <c r="C16" s="184"/>
      <c r="D16" s="184"/>
      <c r="E16" s="184"/>
      <c r="F16" s="184"/>
      <c r="G16" s="184"/>
      <c r="H16" s="184"/>
      <c r="I16" s="178"/>
      <c r="J16" s="178"/>
      <c r="K16" s="178"/>
      <c r="L16" s="178"/>
      <c r="M16" s="178"/>
      <c r="N16" s="178"/>
      <c r="O16" s="178"/>
      <c r="P16" s="179"/>
      <c r="Q16" s="201">
        <f t="shared" si="2"/>
        <v>14</v>
      </c>
      <c r="R16" s="202">
        <f>Підсумки!E16</f>
        <v>62.857142857142854</v>
      </c>
    </row>
    <row r="17" spans="1:18" ht="15.75">
      <c r="A17" s="177">
        <f t="shared" si="1"/>
        <v>15</v>
      </c>
      <c r="B17" s="192" t="str">
        <f>Підсумки!C17</f>
        <v>Смеречевський Сергій Сергійович</v>
      </c>
      <c r="C17" s="184"/>
      <c r="D17" s="184"/>
      <c r="E17" s="184"/>
      <c r="F17" s="184"/>
      <c r="G17" s="184"/>
      <c r="H17" s="184"/>
      <c r="I17" s="178"/>
      <c r="J17" s="178"/>
      <c r="K17" s="178"/>
      <c r="L17" s="178"/>
      <c r="M17" s="178"/>
      <c r="N17" s="178"/>
      <c r="O17" s="178"/>
      <c r="P17" s="179"/>
      <c r="Q17" s="201">
        <f t="shared" si="2"/>
        <v>14</v>
      </c>
      <c r="R17" s="202">
        <f>Підсумки!E17</f>
        <v>0</v>
      </c>
    </row>
    <row r="18" spans="1:18" ht="15.75">
      <c r="A18" s="177">
        <f t="shared" si="1"/>
        <v>16</v>
      </c>
      <c r="B18" s="192" t="str">
        <f>Підсумки!C18</f>
        <v>Собко Дмитро Анатолійович</v>
      </c>
      <c r="C18" s="184"/>
      <c r="D18" s="184"/>
      <c r="E18" s="184"/>
      <c r="F18" s="184"/>
      <c r="G18" s="184"/>
      <c r="H18" s="184"/>
      <c r="I18" s="178"/>
      <c r="J18" s="178"/>
      <c r="K18" s="178"/>
      <c r="L18" s="178"/>
      <c r="M18" s="178"/>
      <c r="N18" s="178"/>
      <c r="O18" s="178"/>
      <c r="P18" s="179"/>
      <c r="Q18" s="201">
        <f t="shared" si="2"/>
        <v>14</v>
      </c>
      <c r="R18" s="202">
        <f>Підсумки!E18</f>
        <v>74.285714285714292</v>
      </c>
    </row>
    <row r="19" spans="1:18" ht="15.75">
      <c r="A19" s="177">
        <f t="shared" si="1"/>
        <v>17</v>
      </c>
      <c r="B19" s="192" t="str">
        <f>Підсумки!C19</f>
        <v>Сорока Ігор Юрійович</v>
      </c>
      <c r="C19" s="184"/>
      <c r="D19" s="184"/>
      <c r="E19" s="184"/>
      <c r="F19" s="184"/>
      <c r="G19" s="184"/>
      <c r="H19" s="184"/>
      <c r="I19" s="178"/>
      <c r="J19" s="178"/>
      <c r="K19" s="178"/>
      <c r="L19" s="178"/>
      <c r="M19" s="178"/>
      <c r="N19" s="178"/>
      <c r="O19" s="178"/>
      <c r="P19" s="179"/>
      <c r="Q19" s="201">
        <f t="shared" si="2"/>
        <v>14</v>
      </c>
      <c r="R19" s="202">
        <f>Підсумки!E19</f>
        <v>0</v>
      </c>
    </row>
    <row r="20" spans="1:18" ht="15.75">
      <c r="A20" s="177">
        <f t="shared" si="1"/>
        <v>18</v>
      </c>
      <c r="B20" s="192" t="str">
        <f>Підсумки!C20</f>
        <v>Степаненко Юрій Андрійович</v>
      </c>
      <c r="C20" s="184"/>
      <c r="D20" s="184"/>
      <c r="E20" s="184"/>
      <c r="F20" s="184"/>
      <c r="G20" s="184"/>
      <c r="H20" s="184"/>
      <c r="I20" s="178"/>
      <c r="J20" s="178"/>
      <c r="K20" s="178"/>
      <c r="L20" s="178"/>
      <c r="M20" s="178"/>
      <c r="N20" s="178"/>
      <c r="O20" s="178"/>
      <c r="P20" s="179"/>
      <c r="Q20" s="201">
        <f t="shared" si="2"/>
        <v>14</v>
      </c>
      <c r="R20" s="202">
        <f>Підсумки!E20</f>
        <v>13.714285714285715</v>
      </c>
    </row>
    <row r="21" spans="1:18" ht="15.75">
      <c r="A21" s="177">
        <f t="shared" si="1"/>
        <v>19</v>
      </c>
      <c r="B21" s="192" t="str">
        <f>Підсумки!C21</f>
        <v>Фабрикова Валентина Сергіївна</v>
      </c>
      <c r="C21" s="184"/>
      <c r="D21" s="184"/>
      <c r="E21" s="184"/>
      <c r="F21" s="184"/>
      <c r="G21" s="184"/>
      <c r="H21" s="184"/>
      <c r="I21" s="178"/>
      <c r="J21" s="178"/>
      <c r="K21" s="178"/>
      <c r="L21" s="178"/>
      <c r="M21" s="178"/>
      <c r="N21" s="178"/>
      <c r="O21" s="178"/>
      <c r="P21" s="179"/>
      <c r="Q21" s="201">
        <f t="shared" si="2"/>
        <v>14</v>
      </c>
      <c r="R21" s="202">
        <f>Підсумки!E21</f>
        <v>0</v>
      </c>
    </row>
    <row r="22" spans="1:18" ht="15.75">
      <c r="A22" s="177">
        <f t="shared" si="1"/>
        <v>20</v>
      </c>
      <c r="B22" s="192" t="str">
        <f>Підсумки!C22</f>
        <v>Хоменко Олександр Миколайович</v>
      </c>
      <c r="C22" s="184"/>
      <c r="D22" s="184"/>
      <c r="E22" s="184"/>
      <c r="F22" s="184"/>
      <c r="G22" s="184"/>
      <c r="H22" s="184"/>
      <c r="I22" s="178"/>
      <c r="J22" s="178"/>
      <c r="K22" s="178"/>
      <c r="L22" s="178"/>
      <c r="M22" s="178"/>
      <c r="N22" s="178"/>
      <c r="O22" s="178"/>
      <c r="P22" s="179"/>
      <c r="Q22" s="201">
        <f t="shared" si="2"/>
        <v>14</v>
      </c>
      <c r="R22" s="202">
        <f>Підсумки!E22</f>
        <v>11.428571428571427</v>
      </c>
    </row>
    <row r="23" spans="1:18" ht="15.75">
      <c r="A23" s="177">
        <f t="shared" si="1"/>
        <v>21</v>
      </c>
      <c r="B23" s="192" t="str">
        <f>Підсумки!C23</f>
        <v>Цоня Лілія Ігорівна</v>
      </c>
      <c r="C23" s="184"/>
      <c r="D23" s="184"/>
      <c r="E23" s="184"/>
      <c r="F23" s="184"/>
      <c r="G23" s="184"/>
      <c r="H23" s="184"/>
      <c r="I23" s="178"/>
      <c r="J23" s="178"/>
      <c r="K23" s="178"/>
      <c r="L23" s="178"/>
      <c r="M23" s="178"/>
      <c r="N23" s="178"/>
      <c r="O23" s="178"/>
      <c r="P23" s="179"/>
      <c r="Q23" s="201">
        <f t="shared" si="2"/>
        <v>14</v>
      </c>
      <c r="R23" s="202">
        <f>Підсумки!E23</f>
        <v>75.428571428571431</v>
      </c>
    </row>
    <row r="24" spans="1:18" ht="15.75">
      <c r="A24" s="178">
        <f t="shared" si="1"/>
        <v>22</v>
      </c>
      <c r="B24" s="192" t="str">
        <f>Підсумки!C24</f>
        <v>Шпінат Олександр Сергійович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201">
        <f t="shared" si="2"/>
        <v>14</v>
      </c>
      <c r="R24" s="202">
        <f>Підсумки!E24</f>
        <v>67.428571428571431</v>
      </c>
    </row>
    <row r="25" spans="1:18" ht="15.75">
      <c r="A25" s="178">
        <f t="shared" si="1"/>
        <v>23</v>
      </c>
      <c r="B25" s="192" t="str">
        <f>Підсумки!C25</f>
        <v>Юрін Дмитро Вадимович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201">
        <f t="shared" si="2"/>
        <v>14</v>
      </c>
      <c r="R25" s="202">
        <f>Підсумки!E25</f>
        <v>0</v>
      </c>
    </row>
    <row r="26" spans="1:18" ht="15.75">
      <c r="A26" s="195"/>
      <c r="B26" s="196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7"/>
      <c r="R26" s="198"/>
    </row>
    <row r="27" spans="1:18" ht="13.5" thickBot="1">
      <c r="A27" s="173"/>
      <c r="C27" s="182">
        <f t="shared" ref="C27:H27" si="3">SUM(C3:C24)</f>
        <v>0</v>
      </c>
      <c r="D27" s="182">
        <f t="shared" si="3"/>
        <v>0</v>
      </c>
      <c r="E27" s="182">
        <f t="shared" si="3"/>
        <v>0</v>
      </c>
      <c r="F27" s="182">
        <f t="shared" si="3"/>
        <v>0</v>
      </c>
      <c r="G27" s="182">
        <f t="shared" si="3"/>
        <v>0</v>
      </c>
      <c r="H27" s="182">
        <f t="shared" si="3"/>
        <v>0</v>
      </c>
      <c r="I27" s="182">
        <f t="shared" ref="I27:P27" si="4">SUM(I3:I24)</f>
        <v>0</v>
      </c>
      <c r="J27" s="182">
        <f t="shared" si="4"/>
        <v>0</v>
      </c>
      <c r="K27" s="182">
        <f t="shared" si="4"/>
        <v>0</v>
      </c>
      <c r="L27" s="182">
        <f t="shared" si="4"/>
        <v>0</v>
      </c>
      <c r="M27" s="182">
        <f t="shared" si="4"/>
        <v>0</v>
      </c>
      <c r="N27" s="182">
        <f t="shared" si="4"/>
        <v>0</v>
      </c>
      <c r="O27" s="182">
        <f t="shared" si="4"/>
        <v>0</v>
      </c>
      <c r="P27" s="182">
        <f t="shared" si="4"/>
        <v>0</v>
      </c>
      <c r="Q27" s="182"/>
    </row>
    <row r="28" spans="1:18" ht="16.5" thickBot="1">
      <c r="A28" s="205"/>
      <c r="B28" s="203" t="s">
        <v>245</v>
      </c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</row>
    <row r="29" spans="1:18" ht="15.75">
      <c r="A29" s="175">
        <v>1</v>
      </c>
      <c r="B29" s="193" t="str">
        <f>Підсумки!C28</f>
        <v>Беседін Богдан Валерійович</v>
      </c>
      <c r="C29" s="183"/>
      <c r="D29" s="183"/>
      <c r="E29" s="183"/>
      <c r="F29" s="183"/>
      <c r="G29" s="183"/>
      <c r="H29" s="183"/>
      <c r="I29" s="175"/>
      <c r="J29" s="175"/>
      <c r="K29" s="175"/>
      <c r="L29" s="175"/>
      <c r="M29" s="175"/>
      <c r="N29" s="175"/>
      <c r="O29" s="175"/>
      <c r="P29" s="176"/>
      <c r="Q29" s="204">
        <f>14-SUM(C29:P29)</f>
        <v>14</v>
      </c>
      <c r="R29" s="202">
        <f>Підсумки!E28</f>
        <v>0</v>
      </c>
    </row>
    <row r="30" spans="1:18" ht="15.75">
      <c r="A30" s="178">
        <v>2</v>
      </c>
      <c r="B30" s="193">
        <f>Підсумки!C29</f>
        <v>0</v>
      </c>
      <c r="C30" s="184"/>
      <c r="D30" s="184"/>
      <c r="E30" s="184"/>
      <c r="F30" s="184"/>
      <c r="G30" s="184"/>
      <c r="H30" s="184"/>
      <c r="I30" s="178"/>
      <c r="J30" s="178"/>
      <c r="K30" s="178"/>
      <c r="L30" s="178"/>
      <c r="M30" s="178"/>
      <c r="N30" s="178"/>
      <c r="O30" s="178"/>
      <c r="P30" s="179"/>
      <c r="Q30" s="204">
        <f t="shared" ref="Q30:Q51" si="5">14-SUM(C30:P30)</f>
        <v>14</v>
      </c>
      <c r="R30" s="202">
        <f>Підсумки!E29</f>
        <v>0</v>
      </c>
    </row>
    <row r="31" spans="1:18" ht="15.75">
      <c r="A31" s="178">
        <v>3</v>
      </c>
      <c r="B31" s="193" t="str">
        <f>Підсумки!C30</f>
        <v>Васильєв Олександр Олександрович</v>
      </c>
      <c r="C31" s="184"/>
      <c r="D31" s="184"/>
      <c r="E31" s="184"/>
      <c r="F31" s="184"/>
      <c r="G31" s="184"/>
      <c r="H31" s="184"/>
      <c r="I31" s="178"/>
      <c r="J31" s="178"/>
      <c r="K31" s="178"/>
      <c r="L31" s="178"/>
      <c r="M31" s="178"/>
      <c r="N31" s="178"/>
      <c r="O31" s="178"/>
      <c r="P31" s="179"/>
      <c r="Q31" s="204">
        <f t="shared" si="5"/>
        <v>14</v>
      </c>
      <c r="R31" s="202">
        <f>Підсумки!E30</f>
        <v>74.285714285714292</v>
      </c>
    </row>
    <row r="32" spans="1:18" ht="15.75">
      <c r="A32" s="178">
        <v>4</v>
      </c>
      <c r="B32" s="193" t="str">
        <f>Підсумки!C31</f>
        <v>Вінничук Дмитро Володимирович</v>
      </c>
      <c r="C32" s="184"/>
      <c r="D32" s="184"/>
      <c r="E32" s="184"/>
      <c r="F32" s="184"/>
      <c r="G32" s="184"/>
      <c r="H32" s="184"/>
      <c r="I32" s="178"/>
      <c r="J32" s="178"/>
      <c r="K32" s="178"/>
      <c r="L32" s="178"/>
      <c r="M32" s="178"/>
      <c r="N32" s="178"/>
      <c r="O32" s="178"/>
      <c r="P32" s="179"/>
      <c r="Q32" s="204">
        <f t="shared" si="5"/>
        <v>14</v>
      </c>
      <c r="R32" s="202">
        <f>Підсумки!E31</f>
        <v>69.142857142857139</v>
      </c>
    </row>
    <row r="33" spans="1:18" ht="15.75">
      <c r="A33" s="178">
        <v>5</v>
      </c>
      <c r="B33" s="193" t="str">
        <f>Підсумки!C32</f>
        <v>Доманська Ганна Олексіївна</v>
      </c>
      <c r="C33" s="184"/>
      <c r="D33" s="184"/>
      <c r="E33" s="184"/>
      <c r="F33" s="184"/>
      <c r="G33" s="184"/>
      <c r="H33" s="184"/>
      <c r="I33" s="178"/>
      <c r="J33" s="178"/>
      <c r="K33" s="178"/>
      <c r="L33" s="178"/>
      <c r="M33" s="178"/>
      <c r="N33" s="178"/>
      <c r="O33" s="178"/>
      <c r="P33" s="179"/>
      <c r="Q33" s="204">
        <f t="shared" si="5"/>
        <v>14</v>
      </c>
      <c r="R33" s="202">
        <f>Підсумки!E32</f>
        <v>77.714285714285708</v>
      </c>
    </row>
    <row r="34" spans="1:18" ht="15.75">
      <c r="A34" s="178">
        <v>6</v>
      </c>
      <c r="B34" s="193" t="str">
        <f>Підсумки!C33</f>
        <v>Журавльов Андрій Сергійович</v>
      </c>
      <c r="C34" s="184"/>
      <c r="D34" s="184"/>
      <c r="E34" s="184"/>
      <c r="F34" s="184"/>
      <c r="G34" s="184"/>
      <c r="H34" s="184"/>
      <c r="I34" s="178"/>
      <c r="J34" s="178"/>
      <c r="K34" s="178"/>
      <c r="L34" s="178"/>
      <c r="M34" s="178"/>
      <c r="N34" s="178"/>
      <c r="O34" s="178"/>
      <c r="P34" s="179"/>
      <c r="Q34" s="204">
        <f t="shared" si="5"/>
        <v>14</v>
      </c>
      <c r="R34" s="202">
        <f>Підсумки!E33</f>
        <v>45.142857142857139</v>
      </c>
    </row>
    <row r="35" spans="1:18" ht="15.75">
      <c r="A35" s="178">
        <v>7</v>
      </c>
      <c r="B35" s="193" t="str">
        <f>Підсумки!C34</f>
        <v>Змієвська Наталія Юріївна</v>
      </c>
      <c r="C35" s="184"/>
      <c r="D35" s="184"/>
      <c r="E35" s="184"/>
      <c r="F35" s="184"/>
      <c r="G35" s="184"/>
      <c r="H35" s="184"/>
      <c r="I35" s="178"/>
      <c r="J35" s="178"/>
      <c r="K35" s="178"/>
      <c r="L35" s="178"/>
      <c r="M35" s="178"/>
      <c r="N35" s="178"/>
      <c r="O35" s="178"/>
      <c r="P35" s="179"/>
      <c r="Q35" s="204">
        <f t="shared" si="5"/>
        <v>14</v>
      </c>
      <c r="R35" s="202">
        <f>Підсумки!E34</f>
        <v>73.142857142857139</v>
      </c>
    </row>
    <row r="36" spans="1:18" ht="15.75">
      <c r="A36" s="178">
        <v>8</v>
      </c>
      <c r="B36" s="193" t="str">
        <f>Підсумки!C35</f>
        <v>Кісільова Юлія Геннадіївна</v>
      </c>
      <c r="C36" s="184"/>
      <c r="D36" s="184"/>
      <c r="E36" s="184"/>
      <c r="F36" s="184"/>
      <c r="G36" s="184"/>
      <c r="H36" s="184"/>
      <c r="I36" s="178"/>
      <c r="J36" s="178"/>
      <c r="K36" s="178"/>
      <c r="L36" s="178"/>
      <c r="M36" s="178"/>
      <c r="N36" s="178"/>
      <c r="O36" s="178"/>
      <c r="P36" s="179"/>
      <c r="Q36" s="204">
        <f t="shared" si="5"/>
        <v>14</v>
      </c>
      <c r="R36" s="202">
        <f>Підсумки!E35</f>
        <v>61.142857142857139</v>
      </c>
    </row>
    <row r="37" spans="1:18" ht="15.75">
      <c r="A37" s="178">
        <v>9</v>
      </c>
      <c r="B37" s="193" t="str">
        <f>Підсумки!C36</f>
        <v>Коваленко-Філіна Корінна Олександрівна</v>
      </c>
      <c r="C37" s="184"/>
      <c r="D37" s="184"/>
      <c r="E37" s="184"/>
      <c r="F37" s="184"/>
      <c r="G37" s="184"/>
      <c r="H37" s="184"/>
      <c r="I37" s="178"/>
      <c r="J37" s="178"/>
      <c r="K37" s="178"/>
      <c r="L37" s="178"/>
      <c r="M37" s="178"/>
      <c r="N37" s="178"/>
      <c r="O37" s="178"/>
      <c r="P37" s="179"/>
      <c r="Q37" s="204">
        <f t="shared" si="5"/>
        <v>14</v>
      </c>
      <c r="R37" s="202">
        <f>Підсумки!E36</f>
        <v>60.571428571428569</v>
      </c>
    </row>
    <row r="38" spans="1:18" ht="15.75">
      <c r="A38" s="178">
        <v>10</v>
      </c>
      <c r="B38" s="193" t="str">
        <f>Підсумки!C37</f>
        <v>Лавриненко Анастасія Марківна</v>
      </c>
      <c r="C38" s="184"/>
      <c r="D38" s="184"/>
      <c r="E38" s="184"/>
      <c r="F38" s="184"/>
      <c r="G38" s="184"/>
      <c r="H38" s="184"/>
      <c r="I38" s="178"/>
      <c r="J38" s="178"/>
      <c r="K38" s="178"/>
      <c r="L38" s="178"/>
      <c r="M38" s="178"/>
      <c r="N38" s="178"/>
      <c r="O38" s="178"/>
      <c r="P38" s="179"/>
      <c r="Q38" s="204">
        <f t="shared" si="5"/>
        <v>14</v>
      </c>
      <c r="R38" s="202">
        <f>Підсумки!E37</f>
        <v>62.857142857142854</v>
      </c>
    </row>
    <row r="39" spans="1:18" ht="15.75">
      <c r="A39" s="178">
        <v>11</v>
      </c>
      <c r="B39" s="193" t="str">
        <f>Підсумки!C38</f>
        <v>Межуєв Денис Геннадійович</v>
      </c>
      <c r="C39" s="184"/>
      <c r="D39" s="184"/>
      <c r="E39" s="184"/>
      <c r="F39" s="184"/>
      <c r="G39" s="184"/>
      <c r="H39" s="184"/>
      <c r="I39" s="178"/>
      <c r="J39" s="178"/>
      <c r="K39" s="178"/>
      <c r="L39" s="178"/>
      <c r="M39" s="178"/>
      <c r="N39" s="178"/>
      <c r="O39" s="178"/>
      <c r="P39" s="179"/>
      <c r="Q39" s="204">
        <f t="shared" si="5"/>
        <v>14</v>
      </c>
      <c r="R39" s="202">
        <f>Підсумки!E38</f>
        <v>57.142857142857146</v>
      </c>
    </row>
    <row r="40" spans="1:18" ht="15.75">
      <c r="A40" s="178">
        <v>12</v>
      </c>
      <c r="B40" s="193" t="str">
        <f>Підсумки!C39</f>
        <v>Нагорний Володимир Вікторович</v>
      </c>
      <c r="C40" s="184"/>
      <c r="D40" s="184"/>
      <c r="E40" s="184"/>
      <c r="F40" s="184"/>
      <c r="G40" s="184"/>
      <c r="H40" s="184"/>
      <c r="I40" s="178"/>
      <c r="J40" s="178"/>
      <c r="K40" s="178"/>
      <c r="L40" s="178"/>
      <c r="M40" s="178"/>
      <c r="N40" s="178"/>
      <c r="O40" s="178"/>
      <c r="P40" s="179"/>
      <c r="Q40" s="204">
        <f t="shared" si="5"/>
        <v>14</v>
      </c>
      <c r="R40" s="202">
        <f>Підсумки!E39</f>
        <v>64</v>
      </c>
    </row>
    <row r="41" spans="1:18" ht="15.75">
      <c r="A41" s="178">
        <v>13</v>
      </c>
      <c r="B41" s="193" t="str">
        <f>Підсумки!C40</f>
        <v>Нестеренко Олег Валентинович</v>
      </c>
      <c r="C41" s="184"/>
      <c r="D41" s="184"/>
      <c r="E41" s="184"/>
      <c r="F41" s="184"/>
      <c r="G41" s="184"/>
      <c r="H41" s="184"/>
      <c r="I41" s="178"/>
      <c r="J41" s="178"/>
      <c r="K41" s="178"/>
      <c r="L41" s="178"/>
      <c r="M41" s="178"/>
      <c r="N41" s="178"/>
      <c r="O41" s="178"/>
      <c r="P41" s="179"/>
      <c r="Q41" s="204">
        <f t="shared" si="5"/>
        <v>14</v>
      </c>
      <c r="R41" s="202">
        <f>Підсумки!E40</f>
        <v>0</v>
      </c>
    </row>
    <row r="42" spans="1:18" ht="15.75">
      <c r="A42" s="178">
        <v>14</v>
      </c>
      <c r="B42" s="193" t="str">
        <f>Підсумки!C41</f>
        <v>Нікішкін Олексій Юрійович</v>
      </c>
      <c r="C42" s="184"/>
      <c r="D42" s="184"/>
      <c r="E42" s="184"/>
      <c r="F42" s="184"/>
      <c r="G42" s="184"/>
      <c r="H42" s="184"/>
      <c r="I42" s="178"/>
      <c r="J42" s="178"/>
      <c r="K42" s="178"/>
      <c r="L42" s="178"/>
      <c r="M42" s="178"/>
      <c r="N42" s="178"/>
      <c r="O42" s="178"/>
      <c r="P42" s="179"/>
      <c r="Q42" s="204">
        <f t="shared" si="5"/>
        <v>14</v>
      </c>
      <c r="R42" s="202">
        <f>Підсумки!E41</f>
        <v>6.8571428571428577</v>
      </c>
    </row>
    <row r="43" spans="1:18" ht="15.75">
      <c r="A43" s="178">
        <v>15</v>
      </c>
      <c r="B43" s="193" t="str">
        <f>Підсумки!C42</f>
        <v>Новосьолова Дар’я Георгіївна</v>
      </c>
      <c r="C43" s="184"/>
      <c r="D43" s="184"/>
      <c r="E43" s="184"/>
      <c r="F43" s="184"/>
      <c r="G43" s="184"/>
      <c r="H43" s="184"/>
      <c r="I43" s="178"/>
      <c r="J43" s="178"/>
      <c r="K43" s="178"/>
      <c r="L43" s="178"/>
      <c r="M43" s="178"/>
      <c r="N43" s="178"/>
      <c r="O43" s="178"/>
      <c r="P43" s="179"/>
      <c r="Q43" s="204">
        <f t="shared" si="5"/>
        <v>14</v>
      </c>
      <c r="R43" s="202">
        <f>Підсумки!E42</f>
        <v>75.428571428571431</v>
      </c>
    </row>
    <row r="44" spans="1:18" ht="15.75">
      <c r="A44" s="178">
        <v>16</v>
      </c>
      <c r="B44" s="193" t="str">
        <f>Підсумки!C43</f>
        <v>Петренко Владислав Олександрович</v>
      </c>
      <c r="C44" s="184"/>
      <c r="D44" s="184"/>
      <c r="E44" s="184"/>
      <c r="F44" s="184"/>
      <c r="G44" s="184"/>
      <c r="H44" s="184"/>
      <c r="I44" s="178"/>
      <c r="J44" s="178"/>
      <c r="K44" s="178"/>
      <c r="L44" s="178"/>
      <c r="M44" s="178"/>
      <c r="N44" s="178"/>
      <c r="O44" s="178"/>
      <c r="P44" s="179"/>
      <c r="Q44" s="204">
        <f t="shared" si="5"/>
        <v>14</v>
      </c>
      <c r="R44" s="202">
        <f>Підсумки!E43</f>
        <v>53.714285714285708</v>
      </c>
    </row>
    <row r="45" spans="1:18" ht="15.75">
      <c r="A45" s="178">
        <v>17</v>
      </c>
      <c r="B45" s="193" t="str">
        <f>Підсумки!C44</f>
        <v>Петросян Армен Петросович</v>
      </c>
      <c r="C45" s="184"/>
      <c r="D45" s="184"/>
      <c r="E45" s="184"/>
      <c r="F45" s="184"/>
      <c r="G45" s="184"/>
      <c r="H45" s="184"/>
      <c r="I45" s="178"/>
      <c r="J45" s="178"/>
      <c r="K45" s="178"/>
      <c r="L45" s="178"/>
      <c r="M45" s="178"/>
      <c r="N45" s="178"/>
      <c r="O45" s="178"/>
      <c r="P45" s="179"/>
      <c r="Q45" s="204">
        <f t="shared" si="5"/>
        <v>14</v>
      </c>
      <c r="R45" s="202">
        <f>Підсумки!E44</f>
        <v>80</v>
      </c>
    </row>
    <row r="46" spans="1:18" ht="15.75">
      <c r="A46" s="178">
        <v>18</v>
      </c>
      <c r="B46" s="193" t="str">
        <f>Підсумки!C45</f>
        <v>Рябошапка Ольга Олександрівна</v>
      </c>
      <c r="C46" s="184"/>
      <c r="D46" s="184"/>
      <c r="E46" s="184"/>
      <c r="F46" s="184"/>
      <c r="G46" s="184"/>
      <c r="H46" s="184"/>
      <c r="I46" s="178"/>
      <c r="J46" s="178"/>
      <c r="K46" s="178"/>
      <c r="L46" s="178"/>
      <c r="M46" s="178"/>
      <c r="N46" s="178"/>
      <c r="O46" s="178"/>
      <c r="P46" s="179"/>
      <c r="Q46" s="204">
        <f t="shared" si="5"/>
        <v>14</v>
      </c>
      <c r="R46" s="202">
        <f>Підсумки!E45</f>
        <v>72</v>
      </c>
    </row>
    <row r="47" spans="1:18" ht="15.75">
      <c r="A47" s="178">
        <v>19</v>
      </c>
      <c r="B47" s="193" t="str">
        <f>Підсумки!C46</f>
        <v>Самсонов Богдан Олегович</v>
      </c>
      <c r="C47" s="184"/>
      <c r="D47" s="184"/>
      <c r="E47" s="184"/>
      <c r="F47" s="184"/>
      <c r="G47" s="184"/>
      <c r="H47" s="184"/>
      <c r="I47" s="178"/>
      <c r="J47" s="178"/>
      <c r="K47" s="178"/>
      <c r="L47" s="178"/>
      <c r="M47" s="178"/>
      <c r="N47" s="178"/>
      <c r="O47" s="178"/>
      <c r="P47" s="179"/>
      <c r="Q47" s="204">
        <f t="shared" si="5"/>
        <v>14</v>
      </c>
      <c r="R47" s="202">
        <f>Підсумки!E46</f>
        <v>0</v>
      </c>
    </row>
    <row r="48" spans="1:18" ht="15.75">
      <c r="A48" s="178">
        <v>20</v>
      </c>
      <c r="B48" s="193" t="str">
        <f>Підсумки!C47</f>
        <v>Сорока Максим Миколайович</v>
      </c>
      <c r="C48" s="184"/>
      <c r="D48" s="184"/>
      <c r="E48" s="184"/>
      <c r="F48" s="184"/>
      <c r="G48" s="184"/>
      <c r="H48" s="184"/>
      <c r="I48" s="178"/>
      <c r="J48" s="178"/>
      <c r="K48" s="178"/>
      <c r="L48" s="178"/>
      <c r="M48" s="178"/>
      <c r="N48" s="178"/>
      <c r="O48" s="178"/>
      <c r="P48" s="179"/>
      <c r="Q48" s="204">
        <f t="shared" si="5"/>
        <v>14</v>
      </c>
      <c r="R48" s="202">
        <f>Підсумки!E47</f>
        <v>60.571428571428569</v>
      </c>
    </row>
    <row r="49" spans="1:18" ht="15.75">
      <c r="A49" s="178">
        <v>21</v>
      </c>
      <c r="B49" s="193" t="str">
        <f>Підсумки!C48</f>
        <v>Таран Антон Сергійович</v>
      </c>
      <c r="C49" s="184"/>
      <c r="D49" s="184"/>
      <c r="E49" s="184"/>
      <c r="F49" s="184"/>
      <c r="G49" s="184"/>
      <c r="H49" s="184"/>
      <c r="I49" s="178"/>
      <c r="J49" s="178"/>
      <c r="K49" s="178"/>
      <c r="L49" s="178"/>
      <c r="M49" s="178"/>
      <c r="N49" s="178"/>
      <c r="O49" s="178"/>
      <c r="P49" s="179"/>
      <c r="Q49" s="204">
        <f t="shared" si="5"/>
        <v>14</v>
      </c>
      <c r="R49" s="202">
        <f>Підсумки!E48</f>
        <v>10.285714285714285</v>
      </c>
    </row>
    <row r="50" spans="1:18" ht="15.75">
      <c r="A50" s="178">
        <v>22</v>
      </c>
      <c r="B50" s="193" t="str">
        <f>Підсумки!C49</f>
        <v>Тезіков Андрій Сергійович</v>
      </c>
      <c r="C50" s="184"/>
      <c r="D50" s="184"/>
      <c r="E50" s="184"/>
      <c r="F50" s="184"/>
      <c r="G50" s="184"/>
      <c r="H50" s="184"/>
      <c r="I50" s="178"/>
      <c r="J50" s="178"/>
      <c r="K50" s="178"/>
      <c r="L50" s="178"/>
      <c r="M50" s="178"/>
      <c r="N50" s="178"/>
      <c r="O50" s="178"/>
      <c r="P50" s="179"/>
      <c r="Q50" s="204">
        <f t="shared" si="5"/>
        <v>14</v>
      </c>
      <c r="R50" s="202">
        <f>Підсумки!E49</f>
        <v>52.571428571428569</v>
      </c>
    </row>
    <row r="51" spans="1:18" ht="16.5" thickBot="1">
      <c r="A51" s="180"/>
      <c r="B51" s="194"/>
      <c r="C51" s="185"/>
      <c r="D51" s="185"/>
      <c r="E51" s="185"/>
      <c r="F51" s="185"/>
      <c r="G51" s="185"/>
      <c r="H51" s="185"/>
      <c r="I51" s="180"/>
      <c r="J51" s="180"/>
      <c r="K51" s="180"/>
      <c r="L51" s="180"/>
      <c r="M51" s="180"/>
      <c r="N51" s="180"/>
      <c r="O51" s="180"/>
      <c r="P51" s="181"/>
      <c r="Q51" s="199">
        <f t="shared" si="5"/>
        <v>14</v>
      </c>
      <c r="R51" s="186">
        <f>Підсумки!E50</f>
        <v>80</v>
      </c>
    </row>
    <row r="52" spans="1:18">
      <c r="A52" s="175"/>
      <c r="C52" s="182">
        <f t="shared" ref="C52:P52" si="6">SUM(C29:C50)</f>
        <v>0</v>
      </c>
      <c r="D52" s="182">
        <f t="shared" si="6"/>
        <v>0</v>
      </c>
      <c r="E52" s="182">
        <f t="shared" si="6"/>
        <v>0</v>
      </c>
      <c r="F52" s="182">
        <f t="shared" si="6"/>
        <v>0</v>
      </c>
      <c r="G52" s="182">
        <f t="shared" si="6"/>
        <v>0</v>
      </c>
      <c r="H52" s="182">
        <f t="shared" si="6"/>
        <v>0</v>
      </c>
      <c r="I52" s="182">
        <f t="shared" si="6"/>
        <v>0</v>
      </c>
      <c r="J52" s="182">
        <f t="shared" si="6"/>
        <v>0</v>
      </c>
      <c r="K52" s="182">
        <f t="shared" si="6"/>
        <v>0</v>
      </c>
      <c r="L52" s="182">
        <f t="shared" si="6"/>
        <v>0</v>
      </c>
      <c r="M52" s="182">
        <f t="shared" si="6"/>
        <v>0</v>
      </c>
      <c r="N52" s="182">
        <f t="shared" si="6"/>
        <v>0</v>
      </c>
      <c r="O52" s="182">
        <f t="shared" si="6"/>
        <v>0</v>
      </c>
      <c r="P52" s="182">
        <f t="shared" si="6"/>
        <v>0</v>
      </c>
      <c r="Q52" s="182"/>
    </row>
  </sheetData>
  <customSheetViews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topLeftCell="A2">
      <pane xSplit="2" ySplit="1" topLeftCell="I3" activePane="bottomRight" state="frozen"/>
      <selection pane="bottomRight" activeCell="R3" sqref="R3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7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8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9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8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70" zoomScaleNormal="80" workbookViewId="0">
      <pane xSplit="6" ySplit="7" topLeftCell="AS8" activePane="bottomRight" state="frozen"/>
      <selection pane="topRight" activeCell="G1" sqref="G1"/>
      <selection pane="bottomLeft" activeCell="A8" sqref="A8"/>
      <selection pane="bottomRight" activeCell="K7" sqref="K7:L7"/>
    </sheetView>
  </sheetViews>
  <sheetFormatPr defaultColWidth="9.28515625" defaultRowHeight="12.75"/>
  <cols>
    <col min="1" max="1" width="4.28515625" style="1" customWidth="1"/>
    <col min="2" max="2" width="51.285156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6" style="30" customWidth="1"/>
    <col min="7" max="7" width="11.28515625" style="1" customWidth="1"/>
    <col min="8" max="8" width="15.285156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1.5703125" style="1" customWidth="1"/>
    <col min="14" max="14" width="9.7109375" style="1" customWidth="1"/>
    <col min="15" max="15" width="12.28515625" style="1" customWidth="1"/>
    <col min="16" max="16" width="9.7109375" style="1" customWidth="1"/>
    <col min="17" max="17" width="13.28515625" style="1" customWidth="1"/>
    <col min="18" max="18" width="10" style="1" customWidth="1"/>
    <col min="19" max="19" width="11.28515625" style="1" customWidth="1"/>
    <col min="20" max="20" width="12" style="1" customWidth="1"/>
    <col min="21" max="21" width="10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0" style="1" customWidth="1"/>
    <col min="27" max="27" width="9.7109375" style="1" customWidth="1"/>
    <col min="28" max="28" width="12.28515625" style="1" customWidth="1"/>
    <col min="29" max="29" width="10.28515625" style="1" customWidth="1"/>
    <col min="30" max="30" width="10" style="1" customWidth="1"/>
    <col min="31" max="31" width="10.28515625" style="1" customWidth="1"/>
    <col min="32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>
      <c r="V1" s="4"/>
      <c r="W1" s="1" t="s">
        <v>266</v>
      </c>
    </row>
    <row r="2" spans="1:44" ht="26.25" customHeight="1" thickBot="1">
      <c r="A2" s="21"/>
      <c r="B2" s="253" t="s">
        <v>296</v>
      </c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9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 t="s">
        <v>207</v>
      </c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255"/>
      <c r="B3" s="816" t="s">
        <v>263</v>
      </c>
      <c r="C3" s="790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152" t="s">
        <v>134</v>
      </c>
      <c r="K3" s="153"/>
      <c r="L3" s="154"/>
      <c r="M3" s="752" t="s">
        <v>135</v>
      </c>
      <c r="N3" s="753"/>
      <c r="O3" s="752" t="s">
        <v>136</v>
      </c>
      <c r="P3" s="767"/>
      <c r="Q3" s="753"/>
      <c r="R3" s="142" t="s">
        <v>137</v>
      </c>
      <c r="S3" s="156"/>
      <c r="T3" s="156"/>
      <c r="U3" s="752" t="s">
        <v>138</v>
      </c>
      <c r="V3" s="753"/>
      <c r="W3" s="152" t="s">
        <v>139</v>
      </c>
      <c r="X3" s="153"/>
      <c r="Y3" s="154"/>
      <c r="Z3" s="757" t="s">
        <v>140</v>
      </c>
      <c r="AA3" s="758"/>
      <c r="AB3" s="752" t="s">
        <v>141</v>
      </c>
      <c r="AC3" s="759"/>
      <c r="AD3" s="765" t="s">
        <v>142</v>
      </c>
      <c r="AE3" s="766"/>
      <c r="AF3" s="752" t="s">
        <v>143</v>
      </c>
      <c r="AG3" s="768"/>
      <c r="AH3" s="753"/>
      <c r="AI3" s="752" t="s">
        <v>144</v>
      </c>
      <c r="AJ3" s="768"/>
      <c r="AK3" s="753"/>
      <c r="AL3" s="765" t="s">
        <v>246</v>
      </c>
      <c r="AM3" s="766"/>
    </row>
    <row r="4" spans="1:44" ht="22.5" customHeight="1">
      <c r="A4" s="256"/>
      <c r="B4" s="817"/>
      <c r="C4" s="791"/>
      <c r="D4" s="755"/>
      <c r="E4" s="751"/>
      <c r="F4" s="33" t="s">
        <v>145</v>
      </c>
      <c r="G4" s="34"/>
      <c r="H4" s="33" t="s">
        <v>146</v>
      </c>
      <c r="I4" s="155"/>
      <c r="J4" s="464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258</v>
      </c>
      <c r="V4" s="23"/>
      <c r="W4" s="673" t="s">
        <v>258</v>
      </c>
      <c r="X4" s="75" t="s">
        <v>237</v>
      </c>
      <c r="Y4" s="76"/>
      <c r="Z4" s="673" t="s">
        <v>258</v>
      </c>
      <c r="AA4" s="38"/>
      <c r="AB4" s="673" t="s">
        <v>258</v>
      </c>
      <c r="AC4" s="22"/>
      <c r="AD4" s="37" t="s">
        <v>151</v>
      </c>
      <c r="AE4" s="469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390</v>
      </c>
      <c r="AM4" s="469"/>
    </row>
    <row r="5" spans="1:44" ht="37.35" customHeight="1">
      <c r="A5" s="256"/>
      <c r="B5" s="818"/>
      <c r="C5" s="791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43" t="s">
        <v>172</v>
      </c>
      <c r="K5" s="760" t="s">
        <v>221</v>
      </c>
      <c r="L5" s="47" t="s">
        <v>152</v>
      </c>
      <c r="M5" s="743" t="s">
        <v>172</v>
      </c>
      <c r="N5" s="675" t="s">
        <v>166</v>
      </c>
      <c r="O5" s="743" t="s">
        <v>172</v>
      </c>
      <c r="P5" s="760" t="s">
        <v>220</v>
      </c>
      <c r="Q5" s="47" t="s">
        <v>152</v>
      </c>
      <c r="R5" s="774" t="s">
        <v>172</v>
      </c>
      <c r="S5" s="760" t="s">
        <v>257</v>
      </c>
      <c r="T5" s="187" t="s">
        <v>152</v>
      </c>
      <c r="U5" s="743" t="s">
        <v>172</v>
      </c>
      <c r="V5" s="745" t="s">
        <v>166</v>
      </c>
      <c r="W5" s="743" t="s">
        <v>172</v>
      </c>
      <c r="X5" s="760" t="s">
        <v>173</v>
      </c>
      <c r="Y5" s="47" t="s">
        <v>152</v>
      </c>
      <c r="Z5" s="774" t="s">
        <v>172</v>
      </c>
      <c r="AA5" s="675" t="s">
        <v>166</v>
      </c>
      <c r="AB5" s="743" t="s">
        <v>172</v>
      </c>
      <c r="AC5" s="675" t="s">
        <v>166</v>
      </c>
      <c r="AD5" s="743" t="s">
        <v>172</v>
      </c>
      <c r="AE5" s="745" t="s">
        <v>166</v>
      </c>
      <c r="AF5" s="743" t="s">
        <v>172</v>
      </c>
      <c r="AG5" s="778" t="s">
        <v>305</v>
      </c>
      <c r="AH5" s="47" t="s">
        <v>152</v>
      </c>
      <c r="AI5" s="743" t="s">
        <v>172</v>
      </c>
      <c r="AJ5" s="778" t="s">
        <v>306</v>
      </c>
      <c r="AK5" s="47" t="s">
        <v>152</v>
      </c>
      <c r="AL5" s="743" t="s">
        <v>172</v>
      </c>
      <c r="AM5" s="745" t="s">
        <v>166</v>
      </c>
    </row>
    <row r="6" spans="1:44" ht="28.9" customHeight="1" thickBot="1">
      <c r="A6" s="256"/>
      <c r="B6" s="818"/>
      <c r="C6" s="791"/>
      <c r="D6" s="755"/>
      <c r="E6" s="751"/>
      <c r="F6" s="744"/>
      <c r="G6" s="746"/>
      <c r="H6" s="744"/>
      <c r="I6" s="763"/>
      <c r="J6" s="744"/>
      <c r="K6" s="764"/>
      <c r="L6" s="89">
        <v>6</v>
      </c>
      <c r="M6" s="744"/>
      <c r="N6" s="676"/>
      <c r="O6" s="744"/>
      <c r="P6" s="764"/>
      <c r="Q6" s="89">
        <v>16</v>
      </c>
      <c r="R6" s="775"/>
      <c r="S6" s="761"/>
      <c r="T6" s="188">
        <v>6</v>
      </c>
      <c r="U6" s="744"/>
      <c r="V6" s="746"/>
      <c r="W6" s="744"/>
      <c r="X6" s="764"/>
      <c r="Y6" s="89">
        <v>20</v>
      </c>
      <c r="Z6" s="775"/>
      <c r="AA6" s="676"/>
      <c r="AB6" s="744"/>
      <c r="AC6" s="676"/>
      <c r="AD6" s="744"/>
      <c r="AE6" s="746"/>
      <c r="AF6" s="744"/>
      <c r="AG6" s="764"/>
      <c r="AH6" s="89">
        <v>11</v>
      </c>
      <c r="AI6" s="744"/>
      <c r="AJ6" s="764"/>
      <c r="AK6" s="89">
        <v>11</v>
      </c>
      <c r="AL6" s="744"/>
      <c r="AM6" s="746"/>
    </row>
    <row r="7" spans="1:44" ht="22.5" customHeight="1" thickBot="1">
      <c r="A7" s="256"/>
      <c r="B7" s="818"/>
      <c r="C7" s="749"/>
      <c r="D7" s="755"/>
      <c r="E7" s="751"/>
      <c r="F7" s="543">
        <v>41649</v>
      </c>
      <c r="G7" s="88"/>
      <c r="H7" s="87">
        <f>F7+7</f>
        <v>41656</v>
      </c>
      <c r="I7" s="542"/>
      <c r="J7" s="209">
        <f>H7+7</f>
        <v>41663</v>
      </c>
      <c r="K7" s="210"/>
      <c r="L7" s="211"/>
      <c r="M7" s="143">
        <f>J7+7</f>
        <v>41670</v>
      </c>
      <c r="N7" s="144"/>
      <c r="O7" s="209">
        <f>M7+7</f>
        <v>41677</v>
      </c>
      <c r="P7" s="210"/>
      <c r="Q7" s="211"/>
      <c r="R7" s="209">
        <f>O7+7</f>
        <v>41684</v>
      </c>
      <c r="S7" s="210"/>
      <c r="T7" s="211"/>
      <c r="U7" s="209">
        <f>R7+7</f>
        <v>41691</v>
      </c>
      <c r="V7" s="211"/>
      <c r="W7" s="209">
        <f>U7+7</f>
        <v>41698</v>
      </c>
      <c r="X7" s="210"/>
      <c r="Y7" s="211"/>
      <c r="Z7" s="209">
        <f>W7+7</f>
        <v>41705</v>
      </c>
      <c r="AA7" s="211"/>
      <c r="AB7" s="209">
        <f>Z7+7</f>
        <v>41712</v>
      </c>
      <c r="AC7" s="211"/>
      <c r="AD7" s="209">
        <f>AB7+7</f>
        <v>41719</v>
      </c>
      <c r="AE7" s="211"/>
      <c r="AF7" s="771">
        <f>AD7+7</f>
        <v>41726</v>
      </c>
      <c r="AG7" s="772"/>
      <c r="AH7" s="773"/>
      <c r="AI7" s="771">
        <f>AF7+7</f>
        <v>41733</v>
      </c>
      <c r="AJ7" s="772"/>
      <c r="AK7" s="773"/>
      <c r="AL7" s="642">
        <f>AI7+7</f>
        <v>41740</v>
      </c>
      <c r="AM7" s="211"/>
    </row>
    <row r="8" spans="1:44" s="412" customFormat="1" ht="26.25" customHeight="1">
      <c r="A8" s="551">
        <v>1</v>
      </c>
      <c r="B8" s="554" t="s">
        <v>342</v>
      </c>
      <c r="C8" s="615">
        <v>1</v>
      </c>
      <c r="D8" s="407">
        <f t="shared" ref="D8:D21" si="0">SUM(L8,Q8,T8,Y8,AA8,AC8,AH8,AK8)</f>
        <v>6</v>
      </c>
      <c r="E8" s="437">
        <f t="shared" ref="E8:E21" si="1">SUM(D8:D8)</f>
        <v>6</v>
      </c>
      <c r="F8" s="440"/>
      <c r="G8" s="587"/>
      <c r="H8" s="439"/>
      <c r="I8" s="409"/>
      <c r="J8" s="594"/>
      <c r="K8" s="646">
        <v>15</v>
      </c>
      <c r="L8" s="411">
        <v>6</v>
      </c>
      <c r="M8" s="607"/>
      <c r="N8" s="411"/>
      <c r="O8" s="669" t="s">
        <v>387</v>
      </c>
      <c r="P8" s="615">
        <v>1</v>
      </c>
      <c r="Q8" s="528" t="str">
        <f t="shared" ref="Q8:Q21" si="2">IF(P8=0,"",VLOOKUP(P8,Підс3,2,FALSE))</f>
        <v xml:space="preserve"> </v>
      </c>
      <c r="R8" s="406"/>
      <c r="S8" s="615">
        <v>1</v>
      </c>
      <c r="T8" s="411"/>
      <c r="U8" s="573"/>
      <c r="V8" s="442"/>
      <c r="W8" s="406"/>
      <c r="X8" s="615">
        <v>1</v>
      </c>
      <c r="Y8" s="528" t="str">
        <f t="shared" ref="Y8:Y21" si="3">IF(X8=0,"",VLOOKUP(X8,Підс3,3,FALSE))</f>
        <v xml:space="preserve"> </v>
      </c>
      <c r="Z8" s="441"/>
      <c r="AA8" s="442"/>
      <c r="AB8" s="410"/>
      <c r="AC8" s="411"/>
      <c r="AD8" s="441" t="s">
        <v>386</v>
      </c>
      <c r="AE8" s="442"/>
      <c r="AF8" s="406"/>
      <c r="AG8" s="615">
        <v>1</v>
      </c>
      <c r="AH8" s="411"/>
      <c r="AI8" s="406"/>
      <c r="AJ8" s="615">
        <v>1</v>
      </c>
      <c r="AK8" s="442"/>
      <c r="AL8" s="410"/>
      <c r="AM8" s="529"/>
    </row>
    <row r="9" spans="1:44" s="449" customFormat="1" ht="18.75">
      <c r="A9" s="532">
        <v>2</v>
      </c>
      <c r="B9" s="555" t="s">
        <v>343</v>
      </c>
      <c r="C9" s="348">
        <v>2</v>
      </c>
      <c r="D9" s="525">
        <f t="shared" si="0"/>
        <v>66</v>
      </c>
      <c r="E9" s="565">
        <f t="shared" si="1"/>
        <v>66</v>
      </c>
      <c r="F9" s="448"/>
      <c r="G9" s="590"/>
      <c r="H9" s="447"/>
      <c r="I9" s="600"/>
      <c r="J9" s="595"/>
      <c r="K9" s="647">
        <v>14</v>
      </c>
      <c r="L9" s="415">
        <v>6</v>
      </c>
      <c r="M9" s="447"/>
      <c r="N9" s="445"/>
      <c r="O9" s="670" t="s">
        <v>387</v>
      </c>
      <c r="P9" s="348">
        <v>2</v>
      </c>
      <c r="Q9" s="526">
        <f t="shared" si="2"/>
        <v>14</v>
      </c>
      <c r="R9" s="444"/>
      <c r="S9" s="348">
        <v>2</v>
      </c>
      <c r="T9" s="415">
        <v>6</v>
      </c>
      <c r="U9" s="518"/>
      <c r="V9" s="570"/>
      <c r="W9" s="444"/>
      <c r="X9" s="348">
        <v>2</v>
      </c>
      <c r="Y9" s="526">
        <f t="shared" si="3"/>
        <v>18</v>
      </c>
      <c r="Z9" s="448"/>
      <c r="AA9" s="446"/>
      <c r="AB9" s="447"/>
      <c r="AC9" s="580"/>
      <c r="AD9" s="419" t="s">
        <v>387</v>
      </c>
      <c r="AE9" s="446"/>
      <c r="AF9" s="444"/>
      <c r="AG9" s="348">
        <v>2</v>
      </c>
      <c r="AH9" s="549">
        <v>11</v>
      </c>
      <c r="AI9" s="444"/>
      <c r="AJ9" s="348">
        <v>2</v>
      </c>
      <c r="AK9" s="571">
        <v>11</v>
      </c>
      <c r="AL9" s="447"/>
      <c r="AM9" s="626"/>
    </row>
    <row r="10" spans="1:44" s="412" customFormat="1" ht="18.75">
      <c r="A10" s="552">
        <v>3</v>
      </c>
      <c r="B10" s="555" t="s">
        <v>344</v>
      </c>
      <c r="C10" s="262">
        <v>3</v>
      </c>
      <c r="D10" s="525">
        <f t="shared" si="0"/>
        <v>47</v>
      </c>
      <c r="E10" s="565">
        <f t="shared" si="1"/>
        <v>47</v>
      </c>
      <c r="F10" s="419"/>
      <c r="G10" s="591"/>
      <c r="H10" s="418"/>
      <c r="I10" s="598"/>
      <c r="J10" s="592"/>
      <c r="K10" s="646">
        <v>13</v>
      </c>
      <c r="L10" s="415">
        <v>6</v>
      </c>
      <c r="M10" s="418"/>
      <c r="N10" s="415"/>
      <c r="O10" s="670" t="s">
        <v>387</v>
      </c>
      <c r="P10" s="262">
        <v>3</v>
      </c>
      <c r="Q10" s="526" t="str">
        <f t="shared" si="2"/>
        <v xml:space="preserve"> </v>
      </c>
      <c r="R10" s="422"/>
      <c r="S10" s="262">
        <v>3</v>
      </c>
      <c r="T10" s="415">
        <v>6</v>
      </c>
      <c r="U10" s="519"/>
      <c r="V10" s="571"/>
      <c r="W10" s="422"/>
      <c r="X10" s="262">
        <v>3</v>
      </c>
      <c r="Y10" s="526">
        <f t="shared" si="3"/>
        <v>13</v>
      </c>
      <c r="Z10" s="419"/>
      <c r="AA10" s="417"/>
      <c r="AB10" s="418"/>
      <c r="AC10" s="549"/>
      <c r="AD10" s="419" t="s">
        <v>386</v>
      </c>
      <c r="AE10" s="417"/>
      <c r="AF10" s="422"/>
      <c r="AG10" s="262">
        <v>3</v>
      </c>
      <c r="AH10" s="549">
        <v>11</v>
      </c>
      <c r="AI10" s="422"/>
      <c r="AJ10" s="262">
        <v>3</v>
      </c>
      <c r="AK10" s="571">
        <v>11</v>
      </c>
      <c r="AL10" s="418"/>
      <c r="AM10" s="531"/>
    </row>
    <row r="11" spans="1:44" s="412" customFormat="1" ht="18.75">
      <c r="A11" s="532">
        <v>4</v>
      </c>
      <c r="B11" s="555" t="s">
        <v>345</v>
      </c>
      <c r="C11" s="348">
        <v>4</v>
      </c>
      <c r="D11" s="525">
        <f t="shared" si="0"/>
        <v>70</v>
      </c>
      <c r="E11" s="565">
        <f t="shared" si="1"/>
        <v>70</v>
      </c>
      <c r="F11" s="419"/>
      <c r="G11" s="591"/>
      <c r="H11" s="418"/>
      <c r="I11" s="598"/>
      <c r="J11" s="592"/>
      <c r="K11" s="647">
        <v>12</v>
      </c>
      <c r="L11" s="415">
        <v>6</v>
      </c>
      <c r="M11" s="418"/>
      <c r="N11" s="415"/>
      <c r="O11" s="670" t="s">
        <v>387</v>
      </c>
      <c r="P11" s="348">
        <v>4</v>
      </c>
      <c r="Q11" s="526">
        <f t="shared" si="2"/>
        <v>16</v>
      </c>
      <c r="R11" s="413"/>
      <c r="S11" s="348">
        <v>4</v>
      </c>
      <c r="T11" s="415">
        <v>6</v>
      </c>
      <c r="U11" s="520"/>
      <c r="V11" s="571"/>
      <c r="W11" s="413"/>
      <c r="X11" s="348">
        <v>4</v>
      </c>
      <c r="Y11" s="526">
        <v>20</v>
      </c>
      <c r="Z11" s="419"/>
      <c r="AA11" s="417"/>
      <c r="AB11" s="418"/>
      <c r="AC11" s="415"/>
      <c r="AD11" s="419" t="s">
        <v>387</v>
      </c>
      <c r="AE11" s="417"/>
      <c r="AF11" s="413"/>
      <c r="AG11" s="348">
        <v>4</v>
      </c>
      <c r="AH11" s="415">
        <v>11</v>
      </c>
      <c r="AI11" s="413"/>
      <c r="AJ11" s="348">
        <v>4</v>
      </c>
      <c r="AK11" s="417">
        <v>11</v>
      </c>
      <c r="AL11" s="418"/>
      <c r="AM11" s="531"/>
    </row>
    <row r="12" spans="1:44" s="412" customFormat="1" ht="18.75">
      <c r="A12" s="552">
        <v>5</v>
      </c>
      <c r="B12" s="555" t="s">
        <v>346</v>
      </c>
      <c r="C12" s="262">
        <v>5</v>
      </c>
      <c r="D12" s="525">
        <f t="shared" si="0"/>
        <v>63</v>
      </c>
      <c r="E12" s="565">
        <f t="shared" si="1"/>
        <v>63</v>
      </c>
      <c r="F12" s="419"/>
      <c r="G12" s="591"/>
      <c r="H12" s="418"/>
      <c r="I12" s="598"/>
      <c r="J12" s="596"/>
      <c r="K12" s="646">
        <v>11</v>
      </c>
      <c r="L12" s="415">
        <v>6</v>
      </c>
      <c r="M12" s="418"/>
      <c r="N12" s="415"/>
      <c r="O12" s="670" t="s">
        <v>387</v>
      </c>
      <c r="P12" s="262">
        <v>5</v>
      </c>
      <c r="Q12" s="526">
        <f t="shared" si="2"/>
        <v>9</v>
      </c>
      <c r="R12" s="422"/>
      <c r="S12" s="262">
        <v>5</v>
      </c>
      <c r="T12" s="415">
        <v>6</v>
      </c>
      <c r="U12" s="519"/>
      <c r="V12" s="417"/>
      <c r="W12" s="422"/>
      <c r="X12" s="262">
        <v>5</v>
      </c>
      <c r="Y12" s="526">
        <f t="shared" si="3"/>
        <v>20</v>
      </c>
      <c r="Z12" s="419"/>
      <c r="AA12" s="417"/>
      <c r="AB12" s="418"/>
      <c r="AC12" s="415"/>
      <c r="AD12" s="419" t="s">
        <v>386</v>
      </c>
      <c r="AE12" s="417"/>
      <c r="AF12" s="422"/>
      <c r="AG12" s="262">
        <v>5</v>
      </c>
      <c r="AH12" s="415">
        <v>11</v>
      </c>
      <c r="AI12" s="422"/>
      <c r="AJ12" s="262">
        <v>5</v>
      </c>
      <c r="AK12" s="417">
        <v>11</v>
      </c>
      <c r="AL12" s="418"/>
      <c r="AM12" s="531"/>
    </row>
    <row r="13" spans="1:44" s="412" customFormat="1" ht="18.75">
      <c r="A13" s="532">
        <v>6</v>
      </c>
      <c r="B13" s="555" t="s">
        <v>347</v>
      </c>
      <c r="C13" s="348">
        <v>6</v>
      </c>
      <c r="D13" s="525">
        <f t="shared" si="0"/>
        <v>0</v>
      </c>
      <c r="E13" s="565">
        <f t="shared" si="1"/>
        <v>0</v>
      </c>
      <c r="F13" s="419"/>
      <c r="G13" s="591"/>
      <c r="H13" s="418"/>
      <c r="I13" s="598"/>
      <c r="J13" s="592"/>
      <c r="K13" s="647">
        <v>10</v>
      </c>
      <c r="L13" s="415"/>
      <c r="M13" s="418"/>
      <c r="N13" s="415"/>
      <c r="O13" s="670" t="s">
        <v>387</v>
      </c>
      <c r="P13" s="348">
        <v>6</v>
      </c>
      <c r="Q13" s="526" t="str">
        <f t="shared" si="2"/>
        <v xml:space="preserve"> </v>
      </c>
      <c r="R13" s="413"/>
      <c r="S13" s="348">
        <v>6</v>
      </c>
      <c r="T13" s="415"/>
      <c r="U13" s="520"/>
      <c r="V13" s="417"/>
      <c r="W13" s="413"/>
      <c r="X13" s="348">
        <v>6</v>
      </c>
      <c r="Y13" s="526" t="str">
        <f t="shared" si="3"/>
        <v xml:space="preserve"> </v>
      </c>
      <c r="Z13" s="419"/>
      <c r="AA13" s="417"/>
      <c r="AB13" s="418"/>
      <c r="AC13" s="415"/>
      <c r="AD13" s="419" t="s">
        <v>386</v>
      </c>
      <c r="AE13" s="417"/>
      <c r="AF13" s="413"/>
      <c r="AG13" s="348">
        <v>6</v>
      </c>
      <c r="AH13" s="415"/>
      <c r="AI13" s="413"/>
      <c r="AJ13" s="348">
        <v>6</v>
      </c>
      <c r="AK13" s="417"/>
      <c r="AL13" s="418"/>
      <c r="AM13" s="531"/>
    </row>
    <row r="14" spans="1:44" s="452" customFormat="1" ht="18.75">
      <c r="A14" s="552">
        <v>7</v>
      </c>
      <c r="B14" s="555" t="s">
        <v>348</v>
      </c>
      <c r="C14" s="262">
        <v>7</v>
      </c>
      <c r="D14" s="525">
        <f t="shared" si="0"/>
        <v>53</v>
      </c>
      <c r="E14" s="565">
        <f t="shared" si="1"/>
        <v>53</v>
      </c>
      <c r="F14" s="419"/>
      <c r="G14" s="591"/>
      <c r="H14" s="418"/>
      <c r="I14" s="598"/>
      <c r="J14" s="592"/>
      <c r="K14" s="646">
        <v>9</v>
      </c>
      <c r="L14" s="415">
        <v>4</v>
      </c>
      <c r="M14" s="418"/>
      <c r="N14" s="415"/>
      <c r="O14" s="670" t="s">
        <v>387</v>
      </c>
      <c r="P14" s="262">
        <v>7</v>
      </c>
      <c r="Q14" s="526">
        <f t="shared" si="2"/>
        <v>11</v>
      </c>
      <c r="R14" s="422"/>
      <c r="S14" s="262">
        <v>7</v>
      </c>
      <c r="T14" s="415">
        <v>5</v>
      </c>
      <c r="U14" s="519"/>
      <c r="V14" s="571"/>
      <c r="W14" s="422"/>
      <c r="X14" s="262">
        <v>7</v>
      </c>
      <c r="Y14" s="526">
        <f t="shared" si="3"/>
        <v>11</v>
      </c>
      <c r="Z14" s="419"/>
      <c r="AA14" s="417"/>
      <c r="AB14" s="418"/>
      <c r="AC14" s="549"/>
      <c r="AD14" s="419" t="s">
        <v>386</v>
      </c>
      <c r="AE14" s="417"/>
      <c r="AF14" s="422"/>
      <c r="AG14" s="262">
        <v>7</v>
      </c>
      <c r="AH14" s="415">
        <v>11</v>
      </c>
      <c r="AI14" s="422"/>
      <c r="AJ14" s="262">
        <v>7</v>
      </c>
      <c r="AK14" s="571">
        <v>11</v>
      </c>
      <c r="AL14" s="418"/>
      <c r="AM14" s="627"/>
    </row>
    <row r="15" spans="1:44" s="449" customFormat="1" ht="18.75">
      <c r="A15" s="532">
        <v>8</v>
      </c>
      <c r="B15" s="555" t="s">
        <v>349</v>
      </c>
      <c r="C15" s="348">
        <v>8</v>
      </c>
      <c r="D15" s="525">
        <f t="shared" si="0"/>
        <v>9</v>
      </c>
      <c r="E15" s="565">
        <f t="shared" si="1"/>
        <v>9</v>
      </c>
      <c r="F15" s="448"/>
      <c r="G15" s="590"/>
      <c r="H15" s="447"/>
      <c r="I15" s="600"/>
      <c r="J15" s="595"/>
      <c r="K15" s="647">
        <v>8</v>
      </c>
      <c r="L15" s="415">
        <v>4</v>
      </c>
      <c r="M15" s="447"/>
      <c r="N15" s="445"/>
      <c r="O15" s="670" t="s">
        <v>387</v>
      </c>
      <c r="P15" s="348">
        <v>8</v>
      </c>
      <c r="Q15" s="526" t="str">
        <f t="shared" si="2"/>
        <v xml:space="preserve"> </v>
      </c>
      <c r="R15" s="444"/>
      <c r="S15" s="348">
        <v>8</v>
      </c>
      <c r="T15" s="415">
        <v>5</v>
      </c>
      <c r="U15" s="518"/>
      <c r="V15" s="570"/>
      <c r="W15" s="444"/>
      <c r="X15" s="348">
        <v>8</v>
      </c>
      <c r="Y15" s="526" t="str">
        <f t="shared" si="3"/>
        <v xml:space="preserve"> </v>
      </c>
      <c r="Z15" s="448"/>
      <c r="AA15" s="446"/>
      <c r="AB15" s="447"/>
      <c r="AC15" s="580"/>
      <c r="AD15" s="419" t="s">
        <v>387</v>
      </c>
      <c r="AE15" s="446"/>
      <c r="AF15" s="444"/>
      <c r="AG15" s="348">
        <v>8</v>
      </c>
      <c r="AH15" s="415"/>
      <c r="AI15" s="444"/>
      <c r="AJ15" s="348">
        <v>8</v>
      </c>
      <c r="AK15" s="571"/>
      <c r="AL15" s="447"/>
      <c r="AM15" s="626"/>
    </row>
    <row r="16" spans="1:44" s="412" customFormat="1" ht="18.75">
      <c r="A16" s="552">
        <v>9</v>
      </c>
      <c r="B16" s="555" t="s">
        <v>350</v>
      </c>
      <c r="C16" s="262">
        <v>9</v>
      </c>
      <c r="D16" s="525">
        <f t="shared" si="0"/>
        <v>46</v>
      </c>
      <c r="E16" s="565">
        <f t="shared" si="1"/>
        <v>46</v>
      </c>
      <c r="F16" s="419"/>
      <c r="G16" s="591"/>
      <c r="H16" s="418"/>
      <c r="I16" s="598"/>
      <c r="J16" s="592"/>
      <c r="K16" s="646">
        <v>7</v>
      </c>
      <c r="L16" s="415">
        <v>2</v>
      </c>
      <c r="M16" s="418"/>
      <c r="N16" s="415"/>
      <c r="O16" s="670" t="s">
        <v>387</v>
      </c>
      <c r="P16" s="262">
        <v>9</v>
      </c>
      <c r="Q16" s="526">
        <f t="shared" si="2"/>
        <v>7</v>
      </c>
      <c r="R16" s="422"/>
      <c r="S16" s="262">
        <v>9</v>
      </c>
      <c r="T16" s="415">
        <v>1</v>
      </c>
      <c r="U16" s="519"/>
      <c r="V16" s="571"/>
      <c r="W16" s="422"/>
      <c r="X16" s="262">
        <v>9</v>
      </c>
      <c r="Y16" s="526">
        <f t="shared" si="3"/>
        <v>18</v>
      </c>
      <c r="Z16" s="419"/>
      <c r="AA16" s="417"/>
      <c r="AB16" s="418"/>
      <c r="AC16" s="549"/>
      <c r="AD16" s="419" t="s">
        <v>386</v>
      </c>
      <c r="AE16" s="417"/>
      <c r="AF16" s="422"/>
      <c r="AG16" s="262">
        <v>9</v>
      </c>
      <c r="AH16" s="415">
        <v>7</v>
      </c>
      <c r="AI16" s="422"/>
      <c r="AJ16" s="262">
        <v>9</v>
      </c>
      <c r="AK16" s="571">
        <v>11</v>
      </c>
      <c r="AL16" s="418"/>
      <c r="AM16" s="531"/>
    </row>
    <row r="17" spans="1:54" s="412" customFormat="1" ht="18.75">
      <c r="A17" s="532">
        <v>10</v>
      </c>
      <c r="B17" s="555" t="s">
        <v>351</v>
      </c>
      <c r="C17" s="348">
        <v>10</v>
      </c>
      <c r="D17" s="525">
        <f t="shared" si="0"/>
        <v>70</v>
      </c>
      <c r="E17" s="565">
        <f t="shared" si="1"/>
        <v>70</v>
      </c>
      <c r="F17" s="419"/>
      <c r="G17" s="591"/>
      <c r="H17" s="418"/>
      <c r="I17" s="598"/>
      <c r="J17" s="592"/>
      <c r="K17" s="647">
        <v>6</v>
      </c>
      <c r="L17" s="415">
        <v>6</v>
      </c>
      <c r="M17" s="418"/>
      <c r="N17" s="415"/>
      <c r="O17" s="670" t="s">
        <v>387</v>
      </c>
      <c r="P17" s="348">
        <v>10</v>
      </c>
      <c r="Q17" s="526">
        <f t="shared" si="2"/>
        <v>16</v>
      </c>
      <c r="R17" s="413"/>
      <c r="S17" s="348">
        <v>10</v>
      </c>
      <c r="T17" s="415">
        <v>6</v>
      </c>
      <c r="U17" s="520"/>
      <c r="V17" s="571"/>
      <c r="W17" s="413"/>
      <c r="X17" s="348">
        <v>10</v>
      </c>
      <c r="Y17" s="526">
        <f t="shared" si="3"/>
        <v>20</v>
      </c>
      <c r="Z17" s="419"/>
      <c r="AA17" s="417"/>
      <c r="AB17" s="418"/>
      <c r="AC17" s="549"/>
      <c r="AD17" s="419" t="s">
        <v>387</v>
      </c>
      <c r="AE17" s="417"/>
      <c r="AF17" s="413"/>
      <c r="AG17" s="348">
        <v>10</v>
      </c>
      <c r="AH17" s="415">
        <v>11</v>
      </c>
      <c r="AI17" s="413"/>
      <c r="AJ17" s="348">
        <v>10</v>
      </c>
      <c r="AK17" s="571">
        <v>11</v>
      </c>
      <c r="AL17" s="418"/>
      <c r="AM17" s="531"/>
    </row>
    <row r="18" spans="1:54" s="412" customFormat="1" ht="18.75">
      <c r="A18" s="552">
        <v>11</v>
      </c>
      <c r="B18" s="555" t="s">
        <v>352</v>
      </c>
      <c r="C18" s="262">
        <v>11</v>
      </c>
      <c r="D18" s="525">
        <f t="shared" si="0"/>
        <v>69</v>
      </c>
      <c r="E18" s="565">
        <f t="shared" si="1"/>
        <v>69</v>
      </c>
      <c r="F18" s="419"/>
      <c r="G18" s="588"/>
      <c r="H18" s="418"/>
      <c r="I18" s="598"/>
      <c r="J18" s="596"/>
      <c r="K18" s="646">
        <v>5</v>
      </c>
      <c r="L18" s="415">
        <v>6</v>
      </c>
      <c r="M18" s="418"/>
      <c r="N18" s="415"/>
      <c r="O18" s="670" t="s">
        <v>387</v>
      </c>
      <c r="P18" s="262">
        <v>11</v>
      </c>
      <c r="Q18" s="526">
        <f t="shared" si="2"/>
        <v>15</v>
      </c>
      <c r="R18" s="422"/>
      <c r="S18" s="262">
        <v>11</v>
      </c>
      <c r="T18" s="415">
        <v>6</v>
      </c>
      <c r="U18" s="419"/>
      <c r="V18" s="417"/>
      <c r="W18" s="422"/>
      <c r="X18" s="262">
        <v>11</v>
      </c>
      <c r="Y18" s="526">
        <f t="shared" si="3"/>
        <v>20</v>
      </c>
      <c r="Z18" s="419"/>
      <c r="AA18" s="417"/>
      <c r="AB18" s="418"/>
      <c r="AC18" s="549"/>
      <c r="AD18" s="419" t="s">
        <v>386</v>
      </c>
      <c r="AE18" s="417"/>
      <c r="AF18" s="422"/>
      <c r="AG18" s="262">
        <v>11</v>
      </c>
      <c r="AH18" s="415">
        <v>11</v>
      </c>
      <c r="AI18" s="422"/>
      <c r="AJ18" s="262">
        <v>11</v>
      </c>
      <c r="AK18" s="571">
        <v>11</v>
      </c>
      <c r="AL18" s="418"/>
      <c r="AM18" s="531"/>
    </row>
    <row r="19" spans="1:54" s="412" customFormat="1" ht="18.75">
      <c r="A19" s="532">
        <v>12</v>
      </c>
      <c r="B19" s="555" t="s">
        <v>334</v>
      </c>
      <c r="C19" s="348">
        <v>12</v>
      </c>
      <c r="D19" s="525">
        <f t="shared" si="0"/>
        <v>68</v>
      </c>
      <c r="E19" s="565">
        <f t="shared" si="1"/>
        <v>68</v>
      </c>
      <c r="F19" s="419"/>
      <c r="G19" s="588"/>
      <c r="H19" s="418"/>
      <c r="I19" s="598"/>
      <c r="J19" s="592"/>
      <c r="K19" s="647">
        <v>4</v>
      </c>
      <c r="L19" s="415">
        <v>6</v>
      </c>
      <c r="M19" s="418"/>
      <c r="N19" s="415"/>
      <c r="O19" s="670" t="s">
        <v>387</v>
      </c>
      <c r="P19" s="348">
        <v>12</v>
      </c>
      <c r="Q19" s="526">
        <f t="shared" si="2"/>
        <v>14</v>
      </c>
      <c r="R19" s="581"/>
      <c r="S19" s="348">
        <v>12</v>
      </c>
      <c r="T19" s="415">
        <v>6</v>
      </c>
      <c r="U19" s="419"/>
      <c r="V19" s="417"/>
      <c r="W19" s="581"/>
      <c r="X19" s="348">
        <v>12</v>
      </c>
      <c r="Y19" s="526">
        <f t="shared" si="3"/>
        <v>20</v>
      </c>
      <c r="Z19" s="419"/>
      <c r="AA19" s="417"/>
      <c r="AB19" s="418"/>
      <c r="AC19" s="549"/>
      <c r="AD19" s="419" t="s">
        <v>387</v>
      </c>
      <c r="AE19" s="417"/>
      <c r="AF19" s="581"/>
      <c r="AG19" s="348">
        <v>12</v>
      </c>
      <c r="AH19" s="415">
        <v>11</v>
      </c>
      <c r="AI19" s="581"/>
      <c r="AJ19" s="348">
        <v>12</v>
      </c>
      <c r="AK19" s="571">
        <v>11</v>
      </c>
      <c r="AL19" s="418"/>
      <c r="AM19" s="531"/>
    </row>
    <row r="20" spans="1:54" s="412" customFormat="1" ht="18.75">
      <c r="A20" s="552">
        <v>13</v>
      </c>
      <c r="B20" s="555" t="s">
        <v>354</v>
      </c>
      <c r="C20" s="262">
        <v>13</v>
      </c>
      <c r="D20" s="525">
        <f t="shared" si="0"/>
        <v>68</v>
      </c>
      <c r="E20" s="565">
        <f t="shared" si="1"/>
        <v>68</v>
      </c>
      <c r="F20" s="419"/>
      <c r="G20" s="588"/>
      <c r="H20" s="418"/>
      <c r="I20" s="598"/>
      <c r="J20" s="596"/>
      <c r="K20" s="646">
        <v>3</v>
      </c>
      <c r="L20" s="415">
        <v>6</v>
      </c>
      <c r="M20" s="418"/>
      <c r="N20" s="415"/>
      <c r="O20" s="670" t="s">
        <v>387</v>
      </c>
      <c r="P20" s="262">
        <v>13</v>
      </c>
      <c r="Q20" s="526">
        <f t="shared" si="2"/>
        <v>14</v>
      </c>
      <c r="R20" s="611"/>
      <c r="S20" s="262">
        <v>13</v>
      </c>
      <c r="T20" s="415">
        <v>6</v>
      </c>
      <c r="U20" s="419"/>
      <c r="V20" s="613"/>
      <c r="W20" s="664"/>
      <c r="X20" s="262">
        <v>13</v>
      </c>
      <c r="Y20" s="526">
        <f t="shared" si="3"/>
        <v>20</v>
      </c>
      <c r="Z20" s="419"/>
      <c r="AA20" s="417"/>
      <c r="AB20" s="418"/>
      <c r="AC20" s="415"/>
      <c r="AD20" s="419" t="s">
        <v>387</v>
      </c>
      <c r="AE20" s="417"/>
      <c r="AF20" s="582"/>
      <c r="AG20" s="262">
        <v>13</v>
      </c>
      <c r="AH20" s="415">
        <v>11</v>
      </c>
      <c r="AI20" s="582"/>
      <c r="AJ20" s="262">
        <v>13</v>
      </c>
      <c r="AK20" s="417">
        <v>11</v>
      </c>
      <c r="AL20" s="418"/>
      <c r="AM20" s="531"/>
    </row>
    <row r="21" spans="1:54" s="412" customFormat="1" ht="19.5" thickBot="1">
      <c r="A21" s="553">
        <v>14</v>
      </c>
      <c r="B21" s="558" t="s">
        <v>355</v>
      </c>
      <c r="C21" s="348">
        <v>14</v>
      </c>
      <c r="D21" s="428">
        <f t="shared" si="0"/>
        <v>59</v>
      </c>
      <c r="E21" s="566">
        <f t="shared" si="1"/>
        <v>59</v>
      </c>
      <c r="F21" s="435"/>
      <c r="G21" s="589"/>
      <c r="H21" s="434"/>
      <c r="I21" s="599"/>
      <c r="J21" s="593"/>
      <c r="K21" s="647">
        <v>2</v>
      </c>
      <c r="L21" s="430">
        <v>6</v>
      </c>
      <c r="M21" s="434"/>
      <c r="N21" s="430"/>
      <c r="O21" s="670" t="s">
        <v>387</v>
      </c>
      <c r="P21" s="348">
        <v>14</v>
      </c>
      <c r="Q21" s="526">
        <f t="shared" si="2"/>
        <v>14</v>
      </c>
      <c r="R21" s="612"/>
      <c r="S21" s="348">
        <v>14</v>
      </c>
      <c r="T21" s="430">
        <v>6</v>
      </c>
      <c r="U21" s="435"/>
      <c r="V21" s="614"/>
      <c r="W21" s="665"/>
      <c r="X21" s="348">
        <v>14</v>
      </c>
      <c r="Y21" s="534">
        <f t="shared" si="3"/>
        <v>15</v>
      </c>
      <c r="Z21" s="435"/>
      <c r="AA21" s="432"/>
      <c r="AB21" s="434"/>
      <c r="AC21" s="430"/>
      <c r="AD21" s="435" t="s">
        <v>386</v>
      </c>
      <c r="AE21" s="432"/>
      <c r="AF21" s="583"/>
      <c r="AG21" s="348">
        <v>14</v>
      </c>
      <c r="AH21" s="430">
        <v>10</v>
      </c>
      <c r="AI21" s="583"/>
      <c r="AJ21" s="348">
        <v>14</v>
      </c>
      <c r="AK21" s="432">
        <v>8</v>
      </c>
      <c r="AL21" s="434"/>
      <c r="AM21" s="536"/>
    </row>
    <row r="22" spans="1:54" ht="18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104"/>
      <c r="P22" s="79"/>
      <c r="Q22" s="94"/>
      <c r="R22" s="79"/>
      <c r="S22" s="79"/>
      <c r="T22" s="94"/>
      <c r="U22" s="79"/>
      <c r="V22" s="104">
        <f>COUNT(P8:P21)</f>
        <v>14</v>
      </c>
      <c r="W22" s="94"/>
      <c r="X22" s="79"/>
      <c r="Y22" s="104">
        <f>COUNT(S8:S21)</f>
        <v>14</v>
      </c>
      <c r="Z22" s="79"/>
      <c r="AA22" s="94"/>
      <c r="AB22" s="79"/>
      <c r="AC22" s="79"/>
      <c r="AD22" s="79"/>
      <c r="AE22" s="79"/>
      <c r="AF22" s="104">
        <f>COUNT(X8:X21)</f>
        <v>14</v>
      </c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14</v>
      </c>
      <c r="AZ22" s="29"/>
      <c r="BA22" s="29"/>
      <c r="BB22" s="29"/>
    </row>
    <row r="23" spans="1:54" ht="18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 t="s">
        <v>388</v>
      </c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40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>
      <c r="A29" s="52"/>
      <c r="B29" s="49"/>
      <c r="C29" s="26"/>
      <c r="D29" s="26"/>
      <c r="E29" s="26"/>
      <c r="F29" s="26"/>
      <c r="G29" s="20"/>
      <c r="H29" s="20" t="s">
        <v>156</v>
      </c>
      <c r="I29" s="20"/>
      <c r="J29" s="20"/>
      <c r="K29" s="28">
        <v>100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15.75">
      <c r="A30" s="52"/>
      <c r="B30" s="49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>
      <c r="A33" s="51"/>
      <c r="B33" s="95" t="s">
        <v>1</v>
      </c>
      <c r="C33" s="160">
        <v>2</v>
      </c>
      <c r="D33" s="383"/>
      <c r="E33" s="384">
        <v>2</v>
      </c>
      <c r="F33" s="383"/>
      <c r="G33" s="383">
        <v>2</v>
      </c>
      <c r="H33" s="385"/>
      <c r="I33" s="385"/>
      <c r="J33" s="385">
        <v>2</v>
      </c>
      <c r="K33" s="385"/>
      <c r="L33" s="386">
        <v>2</v>
      </c>
      <c r="M33" s="385">
        <v>2</v>
      </c>
      <c r="N33" s="385">
        <v>2</v>
      </c>
      <c r="O33" s="385">
        <v>2</v>
      </c>
      <c r="P33" s="385">
        <v>2</v>
      </c>
      <c r="Q33" s="385">
        <v>2</v>
      </c>
      <c r="R33" s="383">
        <v>2</v>
      </c>
      <c r="S33" s="134">
        <v>2</v>
      </c>
      <c r="T33" s="106">
        <f>IF($E40=0," ",$E40)</f>
        <v>14</v>
      </c>
      <c r="U33" s="106">
        <f>IF($E46=0," ",$E46)</f>
        <v>18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>
      <c r="A34" s="51"/>
      <c r="B34" s="95" t="s">
        <v>3</v>
      </c>
      <c r="C34" s="160">
        <v>2</v>
      </c>
      <c r="D34" s="383"/>
      <c r="E34" s="384">
        <v>2</v>
      </c>
      <c r="F34" s="387"/>
      <c r="G34" s="383">
        <v>2</v>
      </c>
      <c r="H34" s="385">
        <v>2</v>
      </c>
      <c r="I34" s="385"/>
      <c r="J34" s="385">
        <v>2</v>
      </c>
      <c r="K34" s="385"/>
      <c r="L34" s="386">
        <v>2</v>
      </c>
      <c r="M34" s="385">
        <v>2</v>
      </c>
      <c r="N34" s="385">
        <v>2</v>
      </c>
      <c r="O34" s="385">
        <v>2</v>
      </c>
      <c r="P34" s="385">
        <v>0</v>
      </c>
      <c r="Q34" s="385">
        <v>2</v>
      </c>
      <c r="R34" s="387">
        <v>1</v>
      </c>
      <c r="S34" s="134">
        <v>3</v>
      </c>
      <c r="T34" s="106" t="str">
        <f>IF($F40=0," ",$F40)</f>
        <v xml:space="preserve"> </v>
      </c>
      <c r="U34" s="106">
        <f>IF($F46=0," ",$F46)</f>
        <v>13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95" t="s">
        <v>5</v>
      </c>
      <c r="C35" s="160">
        <v>2</v>
      </c>
      <c r="D35" s="383"/>
      <c r="E35" s="384">
        <v>2</v>
      </c>
      <c r="F35" s="387"/>
      <c r="G35" s="383">
        <v>2</v>
      </c>
      <c r="H35" s="385">
        <v>2</v>
      </c>
      <c r="I35" s="385"/>
      <c r="J35" s="385">
        <v>2</v>
      </c>
      <c r="K35" s="385"/>
      <c r="L35" s="386">
        <v>2</v>
      </c>
      <c r="M35" s="385">
        <v>2</v>
      </c>
      <c r="N35" s="385">
        <v>2</v>
      </c>
      <c r="O35" s="385">
        <v>2</v>
      </c>
      <c r="P35" s="385">
        <v>2</v>
      </c>
      <c r="Q35" s="385">
        <v>2</v>
      </c>
      <c r="R35" s="387">
        <v>2</v>
      </c>
      <c r="S35" s="134">
        <v>4</v>
      </c>
      <c r="T35" s="106">
        <f>IF($G40=0," ",$G40)</f>
        <v>16</v>
      </c>
      <c r="U35" s="106">
        <f>IF($G46=0," ",$G46)</f>
        <v>10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>
      <c r="A36" s="51"/>
      <c r="B36" s="95" t="s">
        <v>6</v>
      </c>
      <c r="C36" s="160">
        <v>2</v>
      </c>
      <c r="D36" s="383"/>
      <c r="E36" s="384">
        <v>2</v>
      </c>
      <c r="F36" s="387"/>
      <c r="G36" s="383">
        <v>2</v>
      </c>
      <c r="H36" s="385">
        <v>2</v>
      </c>
      <c r="I36" s="385"/>
      <c r="J36" s="385"/>
      <c r="K36" s="385"/>
      <c r="L36" s="386">
        <v>1</v>
      </c>
      <c r="M36" s="385">
        <v>2</v>
      </c>
      <c r="N36" s="385">
        <v>2</v>
      </c>
      <c r="O36" s="385">
        <v>2</v>
      </c>
      <c r="P36" s="385">
        <v>2</v>
      </c>
      <c r="Q36" s="385">
        <v>2</v>
      </c>
      <c r="R36" s="387">
        <v>1</v>
      </c>
      <c r="S36" s="134">
        <v>5</v>
      </c>
      <c r="T36" s="106">
        <f>IF($H40=0," ",$H40)</f>
        <v>9</v>
      </c>
      <c r="U36" s="106">
        <f>IF($H46=0," ",$H46)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>
      <c r="A37" s="51"/>
      <c r="B37" s="95" t="s">
        <v>7</v>
      </c>
      <c r="C37" s="160">
        <v>4</v>
      </c>
      <c r="D37" s="383"/>
      <c r="E37" s="384">
        <v>4</v>
      </c>
      <c r="F37" s="387"/>
      <c r="G37" s="383">
        <v>4</v>
      </c>
      <c r="H37" s="385">
        <v>3</v>
      </c>
      <c r="I37" s="385"/>
      <c r="J37" s="385">
        <v>1</v>
      </c>
      <c r="K37" s="385"/>
      <c r="L37" s="386">
        <v>0</v>
      </c>
      <c r="M37" s="385">
        <v>4</v>
      </c>
      <c r="N37" s="385">
        <v>4</v>
      </c>
      <c r="O37" s="385">
        <v>4</v>
      </c>
      <c r="P37" s="385">
        <v>4</v>
      </c>
      <c r="Q37" s="385">
        <v>4</v>
      </c>
      <c r="R37" s="385"/>
      <c r="S37" s="134">
        <v>6</v>
      </c>
      <c r="T37" s="106" t="str">
        <f>IF($I40=0," ",$I40)</f>
        <v xml:space="preserve"> </v>
      </c>
      <c r="U37" s="106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95" t="s">
        <v>8</v>
      </c>
      <c r="C38" s="160">
        <v>2</v>
      </c>
      <c r="D38" s="383"/>
      <c r="E38" s="384">
        <v>2</v>
      </c>
      <c r="F38" s="387"/>
      <c r="G38" s="383">
        <v>2</v>
      </c>
      <c r="H38" s="385"/>
      <c r="I38" s="385"/>
      <c r="J38" s="385">
        <v>2</v>
      </c>
      <c r="K38" s="385"/>
      <c r="L38" s="386">
        <v>0</v>
      </c>
      <c r="M38" s="385">
        <v>2</v>
      </c>
      <c r="N38" s="385">
        <v>1</v>
      </c>
      <c r="O38" s="385"/>
      <c r="P38" s="385">
        <v>2</v>
      </c>
      <c r="Q38" s="385">
        <v>0</v>
      </c>
      <c r="R38" s="385"/>
      <c r="S38" s="134">
        <v>7</v>
      </c>
      <c r="T38" s="106">
        <f>IF($J40=0," ",$J40)</f>
        <v>11</v>
      </c>
      <c r="U38" s="106">
        <f>IF($J46=0," ",$J46)</f>
        <v>11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95" t="s">
        <v>160</v>
      </c>
      <c r="C39" s="160">
        <v>2</v>
      </c>
      <c r="D39" s="383"/>
      <c r="E39" s="384"/>
      <c r="F39" s="387"/>
      <c r="G39" s="383">
        <v>2</v>
      </c>
      <c r="H39" s="385"/>
      <c r="I39" s="385"/>
      <c r="J39" s="385">
        <v>2</v>
      </c>
      <c r="K39" s="385"/>
      <c r="L39" s="386">
        <v>0</v>
      </c>
      <c r="M39" s="385">
        <v>2</v>
      </c>
      <c r="N39" s="385">
        <v>2</v>
      </c>
      <c r="O39" s="385">
        <v>2</v>
      </c>
      <c r="P39" s="385">
        <v>2</v>
      </c>
      <c r="Q39" s="385">
        <v>2</v>
      </c>
      <c r="R39" s="385"/>
      <c r="S39" s="134">
        <v>8</v>
      </c>
      <c r="T39" s="106" t="str">
        <f>IF($K40=0," ",$K40)</f>
        <v xml:space="preserve"> 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>
      <c r="A40" s="51"/>
      <c r="B40" s="91" t="s">
        <v>38</v>
      </c>
      <c r="C40" s="160">
        <f>SUM(C33:C39)</f>
        <v>16</v>
      </c>
      <c r="D40" s="160">
        <f t="shared" ref="D40:Q40" si="4">SUM(D33:D39)</f>
        <v>0</v>
      </c>
      <c r="E40" s="160">
        <f t="shared" si="4"/>
        <v>14</v>
      </c>
      <c r="F40" s="160">
        <f t="shared" si="4"/>
        <v>0</v>
      </c>
      <c r="G40" s="160">
        <f t="shared" si="4"/>
        <v>16</v>
      </c>
      <c r="H40" s="160">
        <f t="shared" si="4"/>
        <v>9</v>
      </c>
      <c r="I40" s="160">
        <f t="shared" si="4"/>
        <v>0</v>
      </c>
      <c r="J40" s="160">
        <f t="shared" si="4"/>
        <v>11</v>
      </c>
      <c r="K40" s="160">
        <f t="shared" si="4"/>
        <v>0</v>
      </c>
      <c r="L40" s="160">
        <f t="shared" si="4"/>
        <v>7</v>
      </c>
      <c r="M40" s="160">
        <f t="shared" si="4"/>
        <v>16</v>
      </c>
      <c r="N40" s="160">
        <f t="shared" si="4"/>
        <v>15</v>
      </c>
      <c r="O40" s="160">
        <f t="shared" si="4"/>
        <v>14</v>
      </c>
      <c r="P40" s="461">
        <f t="shared" si="4"/>
        <v>14</v>
      </c>
      <c r="Q40" s="160">
        <f t="shared" si="4"/>
        <v>14</v>
      </c>
      <c r="R40" s="160">
        <f>SUM(R33:R39)</f>
        <v>6</v>
      </c>
      <c r="S40" s="134">
        <v>9</v>
      </c>
      <c r="T40" s="106">
        <f>IF($L40=0," ",$L40)</f>
        <v>7</v>
      </c>
      <c r="U40" s="106">
        <f>IF($L46=0," ",$L46)</f>
        <v>18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60"/>
      <c r="Q41" s="86"/>
      <c r="R41" s="81"/>
      <c r="S41" s="134">
        <v>10</v>
      </c>
      <c r="T41" s="106">
        <f>IF($M40=0," ",$M40)</f>
        <v>16</v>
      </c>
      <c r="U41" s="106">
        <f>IF($M46=0," ",$M46)</f>
        <v>20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97" t="s">
        <v>13</v>
      </c>
      <c r="C42" s="160">
        <v>10</v>
      </c>
      <c r="D42" s="398"/>
      <c r="E42" s="398">
        <v>10</v>
      </c>
      <c r="F42" s="398">
        <v>10</v>
      </c>
      <c r="G42" s="399">
        <v>10</v>
      </c>
      <c r="H42" s="399">
        <v>10</v>
      </c>
      <c r="I42" s="399"/>
      <c r="J42" s="399">
        <v>10</v>
      </c>
      <c r="K42" s="399"/>
      <c r="L42" s="399">
        <v>10</v>
      </c>
      <c r="M42" s="399">
        <v>10</v>
      </c>
      <c r="N42" s="399">
        <v>10</v>
      </c>
      <c r="O42" s="399">
        <v>10</v>
      </c>
      <c r="P42" s="399">
        <v>10</v>
      </c>
      <c r="Q42" s="399">
        <v>10</v>
      </c>
      <c r="R42" s="399"/>
      <c r="S42" s="134">
        <v>11</v>
      </c>
      <c r="T42" s="106">
        <f>IF($N40=0," ",$N40)</f>
        <v>15</v>
      </c>
      <c r="U42" s="106">
        <f>IF($N46=0," ",$N46)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97" t="s">
        <v>161</v>
      </c>
      <c r="C43" s="160">
        <v>2</v>
      </c>
      <c r="D43" s="398"/>
      <c r="E43" s="398">
        <v>2</v>
      </c>
      <c r="F43" s="398">
        <v>2</v>
      </c>
      <c r="G43" s="399"/>
      <c r="H43" s="399">
        <v>2</v>
      </c>
      <c r="I43" s="399"/>
      <c r="J43" s="399">
        <v>1</v>
      </c>
      <c r="K43" s="399"/>
      <c r="L43" s="399">
        <v>2</v>
      </c>
      <c r="M43" s="399">
        <v>2</v>
      </c>
      <c r="N43" s="399">
        <v>2</v>
      </c>
      <c r="O43" s="399">
        <v>2</v>
      </c>
      <c r="P43" s="399">
        <v>2</v>
      </c>
      <c r="Q43" s="399">
        <v>1</v>
      </c>
      <c r="R43" s="399"/>
      <c r="S43" s="134">
        <v>12</v>
      </c>
      <c r="T43" s="106">
        <f>IF($O40=0," ",$O40)</f>
        <v>14</v>
      </c>
      <c r="U43" s="106">
        <f>IF($O46=0," ",$O46)</f>
        <v>20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97" t="s">
        <v>15</v>
      </c>
      <c r="C44" s="160">
        <v>4</v>
      </c>
      <c r="D44" s="400"/>
      <c r="E44" s="400">
        <v>4</v>
      </c>
      <c r="F44" s="400"/>
      <c r="G44" s="401"/>
      <c r="H44" s="401">
        <v>4</v>
      </c>
      <c r="I44" s="401"/>
      <c r="J44" s="401"/>
      <c r="K44" s="401"/>
      <c r="L44" s="401">
        <v>4</v>
      </c>
      <c r="M44" s="401">
        <v>4</v>
      </c>
      <c r="N44" s="401">
        <v>4</v>
      </c>
      <c r="O44" s="401">
        <v>4</v>
      </c>
      <c r="P44" s="401">
        <v>4</v>
      </c>
      <c r="Q44" s="401">
        <v>4</v>
      </c>
      <c r="R44" s="401"/>
      <c r="S44" s="134">
        <v>13</v>
      </c>
      <c r="T44" s="106">
        <f>IF($P40=0," ",$P40)</f>
        <v>14</v>
      </c>
      <c r="U44" s="106">
        <f>IF($P46=0," ",$P46)</f>
        <v>20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162" t="s">
        <v>227</v>
      </c>
      <c r="C45" s="160">
        <v>4</v>
      </c>
      <c r="D45" s="400"/>
      <c r="E45" s="400">
        <v>2</v>
      </c>
      <c r="F45" s="400">
        <v>1</v>
      </c>
      <c r="G45" s="401"/>
      <c r="H45" s="401">
        <v>4</v>
      </c>
      <c r="I45" s="401"/>
      <c r="J45" s="401"/>
      <c r="K45" s="401"/>
      <c r="L45" s="401">
        <v>2</v>
      </c>
      <c r="M45" s="401">
        <v>4</v>
      </c>
      <c r="N45" s="401">
        <v>4</v>
      </c>
      <c r="O45" s="401">
        <v>4</v>
      </c>
      <c r="P45" s="401">
        <v>4</v>
      </c>
      <c r="Q45" s="401"/>
      <c r="R45" s="401"/>
      <c r="S45" s="134">
        <v>14</v>
      </c>
      <c r="T45" s="106">
        <f>IF($Q40=0," ",$Q40)</f>
        <v>14</v>
      </c>
      <c r="U45" s="106">
        <f>IF($Q46=0," ",$Q46)</f>
        <v>15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>
      <c r="A46" s="51"/>
      <c r="B46" s="91" t="s">
        <v>38</v>
      </c>
      <c r="C46" s="160">
        <f>SUM(C42:C45)</f>
        <v>20</v>
      </c>
      <c r="D46" s="92">
        <f t="shared" ref="D46:R46" si="5">SUM(D42:D45)</f>
        <v>0</v>
      </c>
      <c r="E46" s="92">
        <f t="shared" si="5"/>
        <v>18</v>
      </c>
      <c r="F46" s="92">
        <f t="shared" si="5"/>
        <v>13</v>
      </c>
      <c r="G46" s="92">
        <f t="shared" si="5"/>
        <v>10</v>
      </c>
      <c r="H46" s="92">
        <f t="shared" si="5"/>
        <v>20</v>
      </c>
      <c r="I46" s="92">
        <f t="shared" si="5"/>
        <v>0</v>
      </c>
      <c r="J46" s="92">
        <f t="shared" si="5"/>
        <v>11</v>
      </c>
      <c r="K46" s="92">
        <f t="shared" si="5"/>
        <v>0</v>
      </c>
      <c r="L46" s="92">
        <f t="shared" si="5"/>
        <v>18</v>
      </c>
      <c r="M46" s="92">
        <f t="shared" si="5"/>
        <v>20</v>
      </c>
      <c r="N46" s="92">
        <f t="shared" si="5"/>
        <v>20</v>
      </c>
      <c r="O46" s="92">
        <f t="shared" si="5"/>
        <v>20</v>
      </c>
      <c r="P46" s="92">
        <f t="shared" si="5"/>
        <v>20</v>
      </c>
      <c r="Q46" s="92">
        <f t="shared" si="5"/>
        <v>15</v>
      </c>
      <c r="R46" s="92">
        <f t="shared" si="5"/>
        <v>0</v>
      </c>
      <c r="S46" s="134">
        <v>15</v>
      </c>
      <c r="T46" s="106">
        <f>IF($R40=0," ",$R40)</f>
        <v>6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4"/>
      <c r="T47" s="20">
        <f>COUNTIF(T32:T46,"&gt;0")</f>
        <v>11</v>
      </c>
      <c r="U47" s="20">
        <f>COUNTIF(U32:U46,"&gt;0")</f>
        <v>11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1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J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r:id="rId2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1" fitToWidth="2" orientation="portrait" horizontalDpi="4294967293" r:id="rId3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57999999999999996" top="0.64" bottom="0.65" header="0.5" footer="0.5"/>
      <pageSetup paperSize="9" scale="32" fitToWidth="2" orientation="portrait" horizontalDpi="4294967293" verticalDpi="0" r:id="rId4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5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8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9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10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4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5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7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8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29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30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31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32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33"/>
      <headerFooter alignWithMargins="0">
        <oddHeader>&amp;C2006/2007 уч.рік 5 трим</oddHeader>
      </headerFooter>
    </customSheetView>
  </customSheetViews>
  <mergeCells count="44">
    <mergeCell ref="AL3:AM3"/>
    <mergeCell ref="AL5:AL6"/>
    <mergeCell ref="AM5:AM6"/>
    <mergeCell ref="AI7:AK7"/>
    <mergeCell ref="AG5:AG6"/>
    <mergeCell ref="AI3:AK3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Z5:Z6"/>
    <mergeCell ref="Z3:AA3"/>
    <mergeCell ref="U3:V3"/>
    <mergeCell ref="X5:X6"/>
    <mergeCell ref="W5:W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</mergeCells>
  <phoneticPr fontId="1" type="noConversion"/>
  <conditionalFormatting sqref="M27:M28 F22:F23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3" fitToWidth="2" orientation="landscape" r:id="rId34"/>
  <headerFooter alignWithMargins="0">
    <oddHeader>&amp;C2006/2007 уч.рік 5 трим</oddHeader>
  </headerFooter>
  <legacyDrawing r:id="rId3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144"/>
  <sheetViews>
    <sheetView showGridLines="0" zoomScale="70" zoomScaleNormal="9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L16" sqref="L16"/>
    </sheetView>
  </sheetViews>
  <sheetFormatPr defaultColWidth="9.28515625" defaultRowHeight="12.75"/>
  <cols>
    <col min="1" max="1" width="4.28515625" style="1" customWidth="1"/>
    <col min="2" max="2" width="24.8554687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7109375" style="1" customWidth="1"/>
    <col min="8" max="8" width="9.710937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0" style="1" customWidth="1"/>
    <col min="19" max="19" width="9.42578125" style="1" customWidth="1"/>
    <col min="20" max="20" width="9.28515625" style="1" customWidth="1"/>
    <col min="21" max="21" width="13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2.28515625" style="1" customWidth="1"/>
    <col min="29" max="29" width="11.42578125" style="1" customWidth="1"/>
    <col min="30" max="30" width="10" style="1" customWidth="1"/>
    <col min="31" max="31" width="10.28515625" style="1" customWidth="1"/>
    <col min="32" max="32" width="10.42578125" style="1" customWidth="1"/>
    <col min="33" max="33" width="11.7109375" style="1" customWidth="1"/>
    <col min="34" max="34" width="11.425781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>
      <c r="V1" s="4"/>
      <c r="W1" s="1" t="s">
        <v>266</v>
      </c>
    </row>
    <row r="2" spans="1:44" ht="26.25" customHeight="1" thickBot="1">
      <c r="A2" s="20"/>
      <c r="B2" s="254" t="s">
        <v>297</v>
      </c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9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/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741"/>
      <c r="B3" s="812" t="s">
        <v>369</v>
      </c>
      <c r="C3" s="790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152" t="s">
        <v>134</v>
      </c>
      <c r="K3" s="153"/>
      <c r="L3" s="154"/>
      <c r="M3" s="752" t="s">
        <v>135</v>
      </c>
      <c r="N3" s="753"/>
      <c r="O3" s="752" t="s">
        <v>136</v>
      </c>
      <c r="P3" s="767"/>
      <c r="Q3" s="753"/>
      <c r="R3" s="142" t="s">
        <v>137</v>
      </c>
      <c r="S3" s="156"/>
      <c r="T3" s="156"/>
      <c r="U3" s="752" t="s">
        <v>138</v>
      </c>
      <c r="V3" s="753"/>
      <c r="W3" s="152" t="s">
        <v>139</v>
      </c>
      <c r="X3" s="153"/>
      <c r="Y3" s="257"/>
      <c r="Z3" s="757" t="s">
        <v>140</v>
      </c>
      <c r="AA3" s="758"/>
      <c r="AB3" s="752" t="s">
        <v>141</v>
      </c>
      <c r="AC3" s="759"/>
      <c r="AD3" s="765" t="s">
        <v>142</v>
      </c>
      <c r="AE3" s="766"/>
      <c r="AF3" s="752" t="s">
        <v>143</v>
      </c>
      <c r="AG3" s="768"/>
      <c r="AH3" s="753"/>
      <c r="AI3" s="752" t="s">
        <v>144</v>
      </c>
      <c r="AJ3" s="768"/>
      <c r="AK3" s="759"/>
      <c r="AL3" s="765" t="s">
        <v>246</v>
      </c>
      <c r="AM3" s="766"/>
    </row>
    <row r="4" spans="1:44" ht="22.5" customHeight="1">
      <c r="A4" s="742"/>
      <c r="B4" s="813"/>
      <c r="C4" s="791"/>
      <c r="D4" s="755"/>
      <c r="E4" s="751"/>
      <c r="F4" s="378" t="s">
        <v>145</v>
      </c>
      <c r="G4" s="34"/>
      <c r="H4" s="378" t="s">
        <v>146</v>
      </c>
      <c r="I4" s="155"/>
      <c r="J4" s="464" t="s">
        <v>147</v>
      </c>
      <c r="K4" s="39"/>
      <c r="L4" s="46"/>
      <c r="M4" s="378" t="s">
        <v>148</v>
      </c>
      <c r="N4" s="34"/>
      <c r="O4" s="374" t="s">
        <v>149</v>
      </c>
      <c r="P4" s="377"/>
      <c r="Q4" s="23"/>
      <c r="R4" s="35"/>
      <c r="S4" s="374" t="s">
        <v>150</v>
      </c>
      <c r="T4" s="22"/>
      <c r="U4" s="374" t="s">
        <v>258</v>
      </c>
      <c r="V4" s="23"/>
      <c r="W4" s="673" t="s">
        <v>258</v>
      </c>
      <c r="X4" s="75" t="s">
        <v>237</v>
      </c>
      <c r="Y4" s="76"/>
      <c r="Z4" s="673" t="s">
        <v>258</v>
      </c>
      <c r="AA4" s="38"/>
      <c r="AB4" s="673" t="s">
        <v>258</v>
      </c>
      <c r="AC4" s="22"/>
      <c r="AD4" s="37" t="s">
        <v>151</v>
      </c>
      <c r="AE4" s="469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390</v>
      </c>
      <c r="AM4" s="469"/>
    </row>
    <row r="5" spans="1:44" ht="37.35" customHeight="1">
      <c r="A5" s="742"/>
      <c r="B5" s="814"/>
      <c r="C5" s="791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43" t="s">
        <v>172</v>
      </c>
      <c r="K5" s="760" t="s">
        <v>221</v>
      </c>
      <c r="L5" s="47" t="s">
        <v>152</v>
      </c>
      <c r="M5" s="743" t="s">
        <v>172</v>
      </c>
      <c r="N5" s="675" t="s">
        <v>166</v>
      </c>
      <c r="O5" s="743" t="s">
        <v>172</v>
      </c>
      <c r="P5" s="760" t="s">
        <v>220</v>
      </c>
      <c r="Q5" s="47" t="s">
        <v>152</v>
      </c>
      <c r="R5" s="774" t="s">
        <v>172</v>
      </c>
      <c r="S5" s="760" t="s">
        <v>257</v>
      </c>
      <c r="T5" s="157" t="s">
        <v>152</v>
      </c>
      <c r="U5" s="743" t="s">
        <v>172</v>
      </c>
      <c r="V5" s="745" t="s">
        <v>166</v>
      </c>
      <c r="W5" s="743" t="s">
        <v>172</v>
      </c>
      <c r="X5" s="760" t="s">
        <v>173</v>
      </c>
      <c r="Y5" s="258" t="s">
        <v>152</v>
      </c>
      <c r="Z5" s="774" t="s">
        <v>172</v>
      </c>
      <c r="AA5" s="675" t="s">
        <v>166</v>
      </c>
      <c r="AB5" s="743" t="s">
        <v>172</v>
      </c>
      <c r="AC5" s="675" t="s">
        <v>166</v>
      </c>
      <c r="AD5" s="743" t="s">
        <v>172</v>
      </c>
      <c r="AE5" s="745" t="s">
        <v>166</v>
      </c>
      <c r="AF5" s="743" t="s">
        <v>172</v>
      </c>
      <c r="AG5" s="778" t="s">
        <v>305</v>
      </c>
      <c r="AH5" s="47" t="s">
        <v>152</v>
      </c>
      <c r="AI5" s="743" t="s">
        <v>172</v>
      </c>
      <c r="AJ5" s="778" t="s">
        <v>306</v>
      </c>
      <c r="AK5" s="157" t="s">
        <v>152</v>
      </c>
      <c r="AL5" s="743" t="s">
        <v>172</v>
      </c>
      <c r="AM5" s="745" t="s">
        <v>166</v>
      </c>
    </row>
    <row r="6" spans="1:44" ht="28.9" customHeight="1" thickBot="1">
      <c r="A6" s="742"/>
      <c r="B6" s="814"/>
      <c r="C6" s="791"/>
      <c r="D6" s="755"/>
      <c r="E6" s="751"/>
      <c r="F6" s="744"/>
      <c r="G6" s="746"/>
      <c r="H6" s="744"/>
      <c r="I6" s="763"/>
      <c r="J6" s="744"/>
      <c r="K6" s="764"/>
      <c r="L6" s="89">
        <v>6</v>
      </c>
      <c r="M6" s="744"/>
      <c r="N6" s="676"/>
      <c r="O6" s="744"/>
      <c r="P6" s="764"/>
      <c r="Q6" s="89">
        <v>16</v>
      </c>
      <c r="R6" s="775"/>
      <c r="S6" s="761"/>
      <c r="T6" s="158">
        <v>6</v>
      </c>
      <c r="U6" s="744"/>
      <c r="V6" s="746"/>
      <c r="W6" s="744"/>
      <c r="X6" s="764"/>
      <c r="Y6" s="259">
        <v>20</v>
      </c>
      <c r="Z6" s="775"/>
      <c r="AA6" s="676"/>
      <c r="AB6" s="744"/>
      <c r="AC6" s="676"/>
      <c r="AD6" s="744"/>
      <c r="AE6" s="746"/>
      <c r="AF6" s="744"/>
      <c r="AG6" s="764"/>
      <c r="AH6" s="89">
        <v>11</v>
      </c>
      <c r="AI6" s="744"/>
      <c r="AJ6" s="764"/>
      <c r="AK6" s="158">
        <v>11</v>
      </c>
      <c r="AL6" s="744"/>
      <c r="AM6" s="746"/>
    </row>
    <row r="7" spans="1:44" ht="16.5" thickBot="1">
      <c r="A7" s="742"/>
      <c r="B7" s="814"/>
      <c r="C7" s="749"/>
      <c r="D7" s="755"/>
      <c r="E7" s="751"/>
      <c r="F7" s="87">
        <v>41647</v>
      </c>
      <c r="G7" s="88"/>
      <c r="H7" s="87">
        <f>F7+7</f>
        <v>41654</v>
      </c>
      <c r="I7" s="521"/>
      <c r="J7" s="771">
        <f>H7+7</f>
        <v>41661</v>
      </c>
      <c r="K7" s="772"/>
      <c r="L7" s="773"/>
      <c r="M7" s="808">
        <f>J7+7</f>
        <v>41668</v>
      </c>
      <c r="N7" s="815"/>
      <c r="O7" s="771">
        <f>M7+7</f>
        <v>41675</v>
      </c>
      <c r="P7" s="772"/>
      <c r="Q7" s="773"/>
      <c r="R7" s="771">
        <f>O7+7</f>
        <v>41682</v>
      </c>
      <c r="S7" s="772"/>
      <c r="T7" s="772"/>
      <c r="U7" s="771">
        <f>R7+7</f>
        <v>41689</v>
      </c>
      <c r="V7" s="773"/>
      <c r="W7" s="771">
        <f>U7+7</f>
        <v>41696</v>
      </c>
      <c r="X7" s="772"/>
      <c r="Y7" s="811"/>
      <c r="Z7" s="771">
        <f>W7+7</f>
        <v>41703</v>
      </c>
      <c r="AA7" s="773"/>
      <c r="AB7" s="808">
        <f>Z7+7</f>
        <v>41710</v>
      </c>
      <c r="AC7" s="810"/>
      <c r="AD7" s="522">
        <f>AB7+7</f>
        <v>41717</v>
      </c>
      <c r="AE7" s="523"/>
      <c r="AF7" s="808">
        <f>AD7+7</f>
        <v>41724</v>
      </c>
      <c r="AG7" s="809"/>
      <c r="AH7" s="524"/>
      <c r="AI7" s="771">
        <f>AF7+7</f>
        <v>41731</v>
      </c>
      <c r="AJ7" s="772"/>
      <c r="AK7" s="772"/>
      <c r="AL7" s="643">
        <f>AI7+7</f>
        <v>41738</v>
      </c>
      <c r="AM7" s="644"/>
    </row>
    <row r="8" spans="1:44" s="412" customFormat="1" ht="18.75">
      <c r="A8" s="527">
        <v>1</v>
      </c>
      <c r="B8" s="554" t="s">
        <v>356</v>
      </c>
      <c r="C8" s="615">
        <v>1</v>
      </c>
      <c r="D8" s="407">
        <f t="shared" ref="D8:D21" si="0">SUM(L8,Q8,T8,Y8,AA8,AC8,AH8,AK8)</f>
        <v>67.75</v>
      </c>
      <c r="E8" s="437">
        <f t="shared" ref="E8:E21" si="1">SUM(D8:D8)</f>
        <v>67.75</v>
      </c>
      <c r="F8" s="661" t="s">
        <v>387</v>
      </c>
      <c r="G8" s="587"/>
      <c r="H8" s="661" t="s">
        <v>387</v>
      </c>
      <c r="I8" s="597"/>
      <c r="J8" s="661" t="s">
        <v>387</v>
      </c>
      <c r="K8" s="652">
        <v>19</v>
      </c>
      <c r="L8" s="717">
        <v>6</v>
      </c>
      <c r="M8" s="686" t="s">
        <v>387</v>
      </c>
      <c r="N8" s="597"/>
      <c r="O8" s="661" t="s">
        <v>387</v>
      </c>
      <c r="P8" s="615">
        <v>1</v>
      </c>
      <c r="Q8" s="528">
        <f t="shared" ref="Q8:Q21" si="2">IF(P8=0,"",VLOOKUP(P8,Підс2,2,FALSE))</f>
        <v>15.75</v>
      </c>
      <c r="R8" s="477"/>
      <c r="S8" s="615">
        <v>1</v>
      </c>
      <c r="T8" s="443">
        <v>6</v>
      </c>
      <c r="U8" s="441"/>
      <c r="V8" s="442"/>
      <c r="W8" s="477"/>
      <c r="X8" s="615">
        <v>1</v>
      </c>
      <c r="Y8" s="528">
        <f t="shared" ref="Y8:Y21" si="3">IF(X8=0,"",VLOOKUP(X8,Підс2,3,FALSE))</f>
        <v>19</v>
      </c>
      <c r="Z8" s="661" t="s">
        <v>387</v>
      </c>
      <c r="AA8" s="442"/>
      <c r="AB8" s="410" t="s">
        <v>386</v>
      </c>
      <c r="AC8" s="411"/>
      <c r="AD8" s="441"/>
      <c r="AE8" s="442"/>
      <c r="AF8" s="686" t="s">
        <v>387</v>
      </c>
      <c r="AG8" s="615">
        <v>1</v>
      </c>
      <c r="AH8" s="719">
        <f>2+5+3</f>
        <v>10</v>
      </c>
      <c r="AI8" s="477"/>
      <c r="AJ8" s="615">
        <v>1</v>
      </c>
      <c r="AK8" s="622">
        <v>11</v>
      </c>
      <c r="AL8" s="410"/>
      <c r="AM8" s="529"/>
    </row>
    <row r="9" spans="1:44" s="412" customFormat="1" ht="18.75">
      <c r="A9" s="530">
        <v>2</v>
      </c>
      <c r="B9" s="555" t="s">
        <v>357</v>
      </c>
      <c r="C9" s="616">
        <v>2</v>
      </c>
      <c r="D9" s="525">
        <f t="shared" si="0"/>
        <v>55</v>
      </c>
      <c r="E9" s="565">
        <f t="shared" si="1"/>
        <v>55</v>
      </c>
      <c r="F9" s="662" t="s">
        <v>387</v>
      </c>
      <c r="G9" s="588"/>
      <c r="H9" s="662" t="s">
        <v>387</v>
      </c>
      <c r="I9" s="598"/>
      <c r="J9" s="662" t="s">
        <v>387</v>
      </c>
      <c r="K9" s="647">
        <v>18</v>
      </c>
      <c r="L9" s="455">
        <v>2</v>
      </c>
      <c r="M9" s="687" t="s">
        <v>387</v>
      </c>
      <c r="N9" s="598"/>
      <c r="O9" s="662" t="s">
        <v>387</v>
      </c>
      <c r="P9" s="616">
        <v>2</v>
      </c>
      <c r="Q9" s="526">
        <f t="shared" si="2"/>
        <v>7</v>
      </c>
      <c r="R9" s="478"/>
      <c r="S9" s="616">
        <v>2</v>
      </c>
      <c r="T9" s="349">
        <v>6</v>
      </c>
      <c r="U9" s="419"/>
      <c r="V9" s="417"/>
      <c r="W9" s="478"/>
      <c r="X9" s="616">
        <v>2</v>
      </c>
      <c r="Y9" s="526">
        <f t="shared" si="3"/>
        <v>18</v>
      </c>
      <c r="Z9" s="662" t="s">
        <v>387</v>
      </c>
      <c r="AA9" s="417"/>
      <c r="AB9" s="418" t="s">
        <v>386</v>
      </c>
      <c r="AC9" s="415"/>
      <c r="AD9" s="419"/>
      <c r="AE9" s="417"/>
      <c r="AF9" s="687" t="s">
        <v>387</v>
      </c>
      <c r="AG9" s="616">
        <v>2</v>
      </c>
      <c r="AH9" s="720">
        <v>11</v>
      </c>
      <c r="AI9" s="478"/>
      <c r="AJ9" s="616">
        <v>2</v>
      </c>
      <c r="AK9" s="455">
        <v>11</v>
      </c>
      <c r="AL9" s="418"/>
      <c r="AM9" s="531"/>
    </row>
    <row r="10" spans="1:44" s="412" customFormat="1" ht="18.75">
      <c r="A10" s="532">
        <v>3</v>
      </c>
      <c r="B10" s="555" t="s">
        <v>358</v>
      </c>
      <c r="C10" s="616">
        <v>3</v>
      </c>
      <c r="D10" s="525">
        <f t="shared" si="0"/>
        <v>58</v>
      </c>
      <c r="E10" s="565">
        <f t="shared" si="1"/>
        <v>58</v>
      </c>
      <c r="F10" s="662" t="s">
        <v>387</v>
      </c>
      <c r="G10" s="588"/>
      <c r="H10" s="662" t="s">
        <v>387</v>
      </c>
      <c r="I10" s="598"/>
      <c r="J10" s="662" t="s">
        <v>387</v>
      </c>
      <c r="K10" s="647">
        <v>17</v>
      </c>
      <c r="L10" s="455">
        <v>4</v>
      </c>
      <c r="M10" s="687" t="s">
        <v>387</v>
      </c>
      <c r="N10" s="598"/>
      <c r="O10" s="662" t="s">
        <v>387</v>
      </c>
      <c r="P10" s="616">
        <v>3</v>
      </c>
      <c r="Q10" s="526">
        <f t="shared" si="2"/>
        <v>10.5</v>
      </c>
      <c r="R10" s="478"/>
      <c r="S10" s="616">
        <v>3</v>
      </c>
      <c r="T10" s="349">
        <v>5</v>
      </c>
      <c r="U10" s="419"/>
      <c r="V10" s="417"/>
      <c r="W10" s="478"/>
      <c r="X10" s="616">
        <v>3</v>
      </c>
      <c r="Y10" s="526">
        <f t="shared" si="3"/>
        <v>16.5</v>
      </c>
      <c r="Z10" s="662" t="s">
        <v>387</v>
      </c>
      <c r="AA10" s="417"/>
      <c r="AB10" s="418" t="s">
        <v>386</v>
      </c>
      <c r="AC10" s="415"/>
      <c r="AD10" s="419"/>
      <c r="AE10" s="417"/>
      <c r="AF10" s="687" t="s">
        <v>386</v>
      </c>
      <c r="AG10" s="616">
        <v>3</v>
      </c>
      <c r="AH10" s="720">
        <f>2+6+3</f>
        <v>11</v>
      </c>
      <c r="AI10" s="478"/>
      <c r="AJ10" s="616">
        <v>3</v>
      </c>
      <c r="AK10" s="455">
        <v>11</v>
      </c>
      <c r="AL10" s="418"/>
      <c r="AM10" s="531"/>
    </row>
    <row r="11" spans="1:44" s="412" customFormat="1" ht="24" customHeight="1">
      <c r="A11" s="530">
        <v>4</v>
      </c>
      <c r="B11" s="555" t="s">
        <v>359</v>
      </c>
      <c r="C11" s="616">
        <v>4</v>
      </c>
      <c r="D11" s="525">
        <f t="shared" si="0"/>
        <v>67.8</v>
      </c>
      <c r="E11" s="565">
        <f t="shared" si="1"/>
        <v>67.8</v>
      </c>
      <c r="F11" s="662" t="s">
        <v>387</v>
      </c>
      <c r="G11" s="588"/>
      <c r="H11" s="662" t="s">
        <v>387</v>
      </c>
      <c r="I11" s="598"/>
      <c r="J11" s="662" t="s">
        <v>387</v>
      </c>
      <c r="K11" s="647">
        <v>16</v>
      </c>
      <c r="L11" s="455">
        <v>6</v>
      </c>
      <c r="M11" s="687" t="s">
        <v>387</v>
      </c>
      <c r="N11" s="598"/>
      <c r="O11" s="662" t="s">
        <v>387</v>
      </c>
      <c r="P11" s="616">
        <v>4</v>
      </c>
      <c r="Q11" s="526">
        <f t="shared" si="2"/>
        <v>13.8</v>
      </c>
      <c r="R11" s="478"/>
      <c r="S11" s="616">
        <v>4</v>
      </c>
      <c r="T11" s="349">
        <v>6</v>
      </c>
      <c r="U11" s="419"/>
      <c r="V11" s="417"/>
      <c r="W11" s="478"/>
      <c r="X11" s="616">
        <v>4</v>
      </c>
      <c r="Y11" s="526">
        <f t="shared" si="3"/>
        <v>20</v>
      </c>
      <c r="Z11" s="662" t="s">
        <v>387</v>
      </c>
      <c r="AA11" s="417"/>
      <c r="AB11" s="418" t="s">
        <v>387</v>
      </c>
      <c r="AC11" s="415"/>
      <c r="AD11" s="419"/>
      <c r="AE11" s="417"/>
      <c r="AF11" s="687" t="s">
        <v>387</v>
      </c>
      <c r="AG11" s="616">
        <v>4</v>
      </c>
      <c r="AH11" s="720">
        <v>11</v>
      </c>
      <c r="AI11" s="478"/>
      <c r="AJ11" s="616">
        <v>4</v>
      </c>
      <c r="AK11" s="455">
        <f>2+3+6</f>
        <v>11</v>
      </c>
      <c r="AL11" s="418"/>
      <c r="AM11" s="531"/>
    </row>
    <row r="12" spans="1:44" s="412" customFormat="1" ht="18.75">
      <c r="A12" s="532">
        <v>5</v>
      </c>
      <c r="B12" s="555" t="s">
        <v>360</v>
      </c>
      <c r="C12" s="616">
        <v>5</v>
      </c>
      <c r="D12" s="525">
        <f t="shared" si="0"/>
        <v>50.5</v>
      </c>
      <c r="E12" s="565">
        <f t="shared" si="1"/>
        <v>50.5</v>
      </c>
      <c r="F12" s="662" t="s">
        <v>387</v>
      </c>
      <c r="G12" s="588"/>
      <c r="H12" s="662" t="s">
        <v>387</v>
      </c>
      <c r="I12" s="598"/>
      <c r="J12" s="662" t="s">
        <v>387</v>
      </c>
      <c r="K12" s="647">
        <v>15</v>
      </c>
      <c r="L12" s="455">
        <v>3.5</v>
      </c>
      <c r="M12" s="687" t="s">
        <v>387</v>
      </c>
      <c r="N12" s="598"/>
      <c r="O12" s="662" t="s">
        <v>387</v>
      </c>
      <c r="P12" s="616">
        <v>5</v>
      </c>
      <c r="Q12" s="526">
        <f t="shared" si="2"/>
        <v>11</v>
      </c>
      <c r="R12" s="478"/>
      <c r="S12" s="616">
        <v>5</v>
      </c>
      <c r="T12" s="349">
        <v>6</v>
      </c>
      <c r="U12" s="419"/>
      <c r="V12" s="417"/>
      <c r="W12" s="478"/>
      <c r="X12" s="616">
        <v>5</v>
      </c>
      <c r="Y12" s="526">
        <f t="shared" si="3"/>
        <v>10</v>
      </c>
      <c r="Z12" s="662" t="s">
        <v>387</v>
      </c>
      <c r="AA12" s="417"/>
      <c r="AB12" s="418" t="s">
        <v>387</v>
      </c>
      <c r="AC12" s="415"/>
      <c r="AD12" s="419"/>
      <c r="AE12" s="417"/>
      <c r="AF12" s="687" t="s">
        <v>386</v>
      </c>
      <c r="AG12" s="616">
        <v>5</v>
      </c>
      <c r="AH12" s="349">
        <f>2+3+6</f>
        <v>11</v>
      </c>
      <c r="AI12" s="478"/>
      <c r="AJ12" s="616">
        <v>5</v>
      </c>
      <c r="AK12" s="455">
        <f>2+3+4</f>
        <v>9</v>
      </c>
      <c r="AL12" s="418"/>
      <c r="AM12" s="531"/>
    </row>
    <row r="13" spans="1:44" s="412" customFormat="1" ht="18.75">
      <c r="A13" s="530">
        <v>6</v>
      </c>
      <c r="B13" s="555" t="s">
        <v>361</v>
      </c>
      <c r="C13" s="616">
        <v>6</v>
      </c>
      <c r="D13" s="525">
        <f t="shared" si="0"/>
        <v>52</v>
      </c>
      <c r="E13" s="565">
        <f t="shared" si="1"/>
        <v>52</v>
      </c>
      <c r="F13" s="662" t="s">
        <v>387</v>
      </c>
      <c r="G13" s="588"/>
      <c r="H13" s="662" t="s">
        <v>387</v>
      </c>
      <c r="I13" s="598"/>
      <c r="J13" s="662" t="s">
        <v>387</v>
      </c>
      <c r="K13" s="647">
        <v>14</v>
      </c>
      <c r="L13" s="455">
        <v>4</v>
      </c>
      <c r="M13" s="687" t="s">
        <v>387</v>
      </c>
      <c r="N13" s="598"/>
      <c r="O13" s="662" t="s">
        <v>387</v>
      </c>
      <c r="P13" s="616">
        <v>6</v>
      </c>
      <c r="Q13" s="526">
        <f t="shared" si="2"/>
        <v>13</v>
      </c>
      <c r="R13" s="478"/>
      <c r="S13" s="616">
        <v>6</v>
      </c>
      <c r="T13" s="349">
        <v>6</v>
      </c>
      <c r="U13" s="419"/>
      <c r="V13" s="417"/>
      <c r="W13" s="478"/>
      <c r="X13" s="616">
        <v>6</v>
      </c>
      <c r="Y13" s="526">
        <f t="shared" si="3"/>
        <v>18</v>
      </c>
      <c r="Z13" s="662" t="s">
        <v>387</v>
      </c>
      <c r="AA13" s="417"/>
      <c r="AB13" s="418" t="s">
        <v>386</v>
      </c>
      <c r="AC13" s="415"/>
      <c r="AD13" s="419"/>
      <c r="AE13" s="417"/>
      <c r="AF13" s="687" t="s">
        <v>386</v>
      </c>
      <c r="AG13" s="616">
        <v>6</v>
      </c>
      <c r="AH13" s="349">
        <v>11</v>
      </c>
      <c r="AI13" s="478"/>
      <c r="AJ13" s="616">
        <v>6</v>
      </c>
      <c r="AK13" s="455"/>
      <c r="AL13" s="418"/>
      <c r="AM13" s="531"/>
    </row>
    <row r="14" spans="1:44" s="412" customFormat="1" ht="18.75">
      <c r="A14" s="532">
        <v>7</v>
      </c>
      <c r="B14" s="555" t="s">
        <v>362</v>
      </c>
      <c r="C14" s="616">
        <v>7</v>
      </c>
      <c r="D14" s="525">
        <f t="shared" si="0"/>
        <v>53.8</v>
      </c>
      <c r="E14" s="565">
        <f t="shared" si="1"/>
        <v>53.8</v>
      </c>
      <c r="F14" s="662" t="s">
        <v>387</v>
      </c>
      <c r="G14" s="588"/>
      <c r="H14" s="662" t="s">
        <v>387</v>
      </c>
      <c r="I14" s="598"/>
      <c r="J14" s="662" t="s">
        <v>387</v>
      </c>
      <c r="K14" s="647">
        <v>13</v>
      </c>
      <c r="L14" s="455">
        <v>4</v>
      </c>
      <c r="M14" s="687" t="s">
        <v>387</v>
      </c>
      <c r="N14" s="598"/>
      <c r="O14" s="662" t="s">
        <v>387</v>
      </c>
      <c r="P14" s="616">
        <v>7</v>
      </c>
      <c r="Q14" s="526">
        <f t="shared" si="2"/>
        <v>9.8000000000000007</v>
      </c>
      <c r="R14" s="478"/>
      <c r="S14" s="616">
        <v>7</v>
      </c>
      <c r="T14" s="349">
        <v>6</v>
      </c>
      <c r="U14" s="419"/>
      <c r="V14" s="417"/>
      <c r="W14" s="478"/>
      <c r="X14" s="616">
        <v>7</v>
      </c>
      <c r="Y14" s="526">
        <f t="shared" si="3"/>
        <v>12</v>
      </c>
      <c r="Z14" s="662" t="s">
        <v>387</v>
      </c>
      <c r="AA14" s="417"/>
      <c r="AB14" s="418" t="s">
        <v>387</v>
      </c>
      <c r="AC14" s="415"/>
      <c r="AD14" s="419"/>
      <c r="AE14" s="417"/>
      <c r="AF14" s="687" t="s">
        <v>387</v>
      </c>
      <c r="AG14" s="616">
        <v>7</v>
      </c>
      <c r="AH14" s="349">
        <v>11</v>
      </c>
      <c r="AI14" s="478"/>
      <c r="AJ14" s="616">
        <v>7</v>
      </c>
      <c r="AK14" s="455">
        <f>2+3+6</f>
        <v>11</v>
      </c>
      <c r="AL14" s="418"/>
      <c r="AM14" s="531"/>
    </row>
    <row r="15" spans="1:44" s="412" customFormat="1" ht="18.75">
      <c r="A15" s="530">
        <v>8</v>
      </c>
      <c r="B15" s="555" t="s">
        <v>363</v>
      </c>
      <c r="C15" s="616">
        <v>8</v>
      </c>
      <c r="D15" s="525">
        <f t="shared" si="0"/>
        <v>55.5</v>
      </c>
      <c r="E15" s="565">
        <f t="shared" si="1"/>
        <v>55.5</v>
      </c>
      <c r="F15" s="662" t="s">
        <v>387</v>
      </c>
      <c r="G15" s="588"/>
      <c r="H15" s="662" t="s">
        <v>387</v>
      </c>
      <c r="I15" s="598"/>
      <c r="J15" s="662" t="s">
        <v>387</v>
      </c>
      <c r="K15" s="647">
        <v>12</v>
      </c>
      <c r="L15" s="455">
        <v>6</v>
      </c>
      <c r="M15" s="687" t="s">
        <v>387</v>
      </c>
      <c r="N15" s="598"/>
      <c r="O15" s="662" t="s">
        <v>387</v>
      </c>
      <c r="P15" s="616">
        <v>8</v>
      </c>
      <c r="Q15" s="718">
        <f t="shared" si="2"/>
        <v>9.5</v>
      </c>
      <c r="R15" s="478"/>
      <c r="S15" s="616">
        <v>8</v>
      </c>
      <c r="T15" s="349">
        <v>5.5</v>
      </c>
      <c r="U15" s="419"/>
      <c r="V15" s="417"/>
      <c r="W15" s="478"/>
      <c r="X15" s="616">
        <v>8</v>
      </c>
      <c r="Y15" s="526">
        <f t="shared" si="3"/>
        <v>16</v>
      </c>
      <c r="Z15" s="662" t="s">
        <v>387</v>
      </c>
      <c r="AA15" s="417"/>
      <c r="AB15" s="418" t="s">
        <v>387</v>
      </c>
      <c r="AC15" s="415"/>
      <c r="AD15" s="419"/>
      <c r="AE15" s="417"/>
      <c r="AF15" s="687" t="s">
        <v>386</v>
      </c>
      <c r="AG15" s="616">
        <v>8</v>
      </c>
      <c r="AH15" s="349">
        <f>2+6+3</f>
        <v>11</v>
      </c>
      <c r="AI15" s="478"/>
      <c r="AJ15" s="616">
        <v>8</v>
      </c>
      <c r="AK15" s="455">
        <f>1.5+3+3</f>
        <v>7.5</v>
      </c>
      <c r="AL15" s="418"/>
      <c r="AM15" s="531"/>
    </row>
    <row r="16" spans="1:44" s="412" customFormat="1" ht="18" customHeight="1">
      <c r="A16" s="532">
        <v>9</v>
      </c>
      <c r="B16" s="555" t="s">
        <v>364</v>
      </c>
      <c r="C16" s="616">
        <v>9</v>
      </c>
      <c r="D16" s="525">
        <f t="shared" si="0"/>
        <v>37.5</v>
      </c>
      <c r="E16" s="565">
        <f t="shared" si="1"/>
        <v>37.5</v>
      </c>
      <c r="F16" s="662" t="s">
        <v>387</v>
      </c>
      <c r="G16" s="588"/>
      <c r="H16" s="662" t="s">
        <v>387</v>
      </c>
      <c r="I16" s="598"/>
      <c r="J16" s="662" t="s">
        <v>387</v>
      </c>
      <c r="K16" s="647">
        <v>11</v>
      </c>
      <c r="L16" s="455">
        <v>2</v>
      </c>
      <c r="M16" s="687" t="s">
        <v>387</v>
      </c>
      <c r="N16" s="598"/>
      <c r="O16" s="662" t="s">
        <v>387</v>
      </c>
      <c r="P16" s="616">
        <v>9</v>
      </c>
      <c r="Q16" s="718">
        <f t="shared" si="2"/>
        <v>9.5</v>
      </c>
      <c r="R16" s="478"/>
      <c r="S16" s="616">
        <v>9</v>
      </c>
      <c r="T16" s="349">
        <v>6</v>
      </c>
      <c r="U16" s="419"/>
      <c r="V16" s="417"/>
      <c r="W16" s="478"/>
      <c r="X16" s="616">
        <v>9</v>
      </c>
      <c r="Y16" s="526">
        <f t="shared" si="3"/>
        <v>10</v>
      </c>
      <c r="Z16" s="662" t="s">
        <v>387</v>
      </c>
      <c r="AA16" s="417"/>
      <c r="AB16" s="418" t="s">
        <v>387</v>
      </c>
      <c r="AC16" s="415"/>
      <c r="AD16" s="419"/>
      <c r="AE16" s="417"/>
      <c r="AF16" s="687" t="s">
        <v>387</v>
      </c>
      <c r="AG16" s="616">
        <v>9</v>
      </c>
      <c r="AH16" s="349">
        <f>2+6+2</f>
        <v>10</v>
      </c>
      <c r="AI16" s="478"/>
      <c r="AJ16" s="616">
        <v>9</v>
      </c>
      <c r="AK16" s="455"/>
      <c r="AL16" s="418"/>
      <c r="AM16" s="531"/>
    </row>
    <row r="17" spans="1:51" s="412" customFormat="1" ht="18.75">
      <c r="A17" s="530">
        <v>10</v>
      </c>
      <c r="B17" s="689" t="s">
        <v>381</v>
      </c>
      <c r="C17" s="616">
        <v>10</v>
      </c>
      <c r="D17" s="525">
        <f t="shared" si="0"/>
        <v>59</v>
      </c>
      <c r="E17" s="565">
        <f t="shared" si="1"/>
        <v>59</v>
      </c>
      <c r="F17" s="662" t="s">
        <v>387</v>
      </c>
      <c r="G17" s="588"/>
      <c r="H17" s="662" t="s">
        <v>387</v>
      </c>
      <c r="I17" s="598"/>
      <c r="J17" s="662" t="s">
        <v>387</v>
      </c>
      <c r="K17" s="647">
        <v>7</v>
      </c>
      <c r="L17" s="455">
        <v>3</v>
      </c>
      <c r="M17" s="687" t="s">
        <v>387</v>
      </c>
      <c r="N17" s="598"/>
      <c r="O17" s="662" t="s">
        <v>387</v>
      </c>
      <c r="P17" s="616">
        <v>10</v>
      </c>
      <c r="Q17" s="526">
        <f t="shared" si="2"/>
        <v>11</v>
      </c>
      <c r="R17" s="478"/>
      <c r="S17" s="616">
        <v>10</v>
      </c>
      <c r="T17" s="349">
        <v>6</v>
      </c>
      <c r="U17" s="419"/>
      <c r="V17" s="417"/>
      <c r="W17" s="478"/>
      <c r="X17" s="616">
        <v>10</v>
      </c>
      <c r="Y17" s="526">
        <f t="shared" si="3"/>
        <v>20</v>
      </c>
      <c r="Z17" s="662" t="s">
        <v>387</v>
      </c>
      <c r="AA17" s="417"/>
      <c r="AB17" s="418" t="s">
        <v>387</v>
      </c>
      <c r="AC17" s="415"/>
      <c r="AD17" s="419"/>
      <c r="AE17" s="417"/>
      <c r="AF17" s="687" t="s">
        <v>387</v>
      </c>
      <c r="AG17" s="616">
        <v>10</v>
      </c>
      <c r="AH17" s="349">
        <v>11</v>
      </c>
      <c r="AI17" s="478"/>
      <c r="AJ17" s="616">
        <v>10</v>
      </c>
      <c r="AK17" s="455">
        <f>2+3+3</f>
        <v>8</v>
      </c>
      <c r="AL17" s="418"/>
      <c r="AM17" s="531"/>
    </row>
    <row r="18" spans="1:51" s="412" customFormat="1" ht="18.75">
      <c r="A18" s="532">
        <v>11</v>
      </c>
      <c r="B18" s="555" t="s">
        <v>366</v>
      </c>
      <c r="C18" s="616">
        <v>11</v>
      </c>
      <c r="D18" s="525">
        <f t="shared" si="0"/>
        <v>64</v>
      </c>
      <c r="E18" s="565">
        <f t="shared" si="1"/>
        <v>64</v>
      </c>
      <c r="F18" s="662" t="s">
        <v>387</v>
      </c>
      <c r="G18" s="588"/>
      <c r="H18" s="662" t="s">
        <v>387</v>
      </c>
      <c r="I18" s="598"/>
      <c r="J18" s="662" t="s">
        <v>387</v>
      </c>
      <c r="K18" s="647">
        <v>10</v>
      </c>
      <c r="L18" s="455">
        <v>3</v>
      </c>
      <c r="M18" s="687" t="s">
        <v>387</v>
      </c>
      <c r="N18" s="598"/>
      <c r="O18" s="662" t="s">
        <v>387</v>
      </c>
      <c r="P18" s="616">
        <v>11</v>
      </c>
      <c r="Q18" s="526">
        <f t="shared" si="2"/>
        <v>14</v>
      </c>
      <c r="R18" s="478"/>
      <c r="S18" s="616">
        <v>11</v>
      </c>
      <c r="T18" s="349">
        <v>6</v>
      </c>
      <c r="U18" s="419"/>
      <c r="V18" s="417"/>
      <c r="W18" s="478"/>
      <c r="X18" s="616">
        <v>11</v>
      </c>
      <c r="Y18" s="526">
        <f t="shared" si="3"/>
        <v>19</v>
      </c>
      <c r="Z18" s="662" t="s">
        <v>387</v>
      </c>
      <c r="AA18" s="417"/>
      <c r="AB18" s="418" t="s">
        <v>387</v>
      </c>
      <c r="AC18" s="415"/>
      <c r="AD18" s="419"/>
      <c r="AE18" s="417"/>
      <c r="AF18" s="687" t="s">
        <v>387</v>
      </c>
      <c r="AG18" s="616">
        <v>11</v>
      </c>
      <c r="AH18" s="349">
        <v>11</v>
      </c>
      <c r="AI18" s="478"/>
      <c r="AJ18" s="616">
        <v>11</v>
      </c>
      <c r="AK18" s="455">
        <v>11</v>
      </c>
      <c r="AL18" s="418"/>
      <c r="AM18" s="531"/>
    </row>
    <row r="19" spans="1:51" s="412" customFormat="1" ht="23.25" customHeight="1">
      <c r="A19" s="530">
        <v>12</v>
      </c>
      <c r="B19" s="555" t="s">
        <v>367</v>
      </c>
      <c r="C19" s="616">
        <v>12</v>
      </c>
      <c r="D19" s="525">
        <f t="shared" si="0"/>
        <v>52</v>
      </c>
      <c r="E19" s="565">
        <f t="shared" si="1"/>
        <v>52</v>
      </c>
      <c r="F19" s="662" t="s">
        <v>387</v>
      </c>
      <c r="G19" s="588"/>
      <c r="H19" s="662" t="s">
        <v>387</v>
      </c>
      <c r="I19" s="598"/>
      <c r="J19" s="662" t="s">
        <v>387</v>
      </c>
      <c r="K19" s="647">
        <v>9</v>
      </c>
      <c r="L19" s="455">
        <v>4</v>
      </c>
      <c r="M19" s="687" t="s">
        <v>387</v>
      </c>
      <c r="N19" s="598"/>
      <c r="O19" s="662" t="s">
        <v>387</v>
      </c>
      <c r="P19" s="616">
        <v>12</v>
      </c>
      <c r="Q19" s="526">
        <f t="shared" si="2"/>
        <v>5</v>
      </c>
      <c r="R19" s="454"/>
      <c r="S19" s="616">
        <v>12</v>
      </c>
      <c r="T19" s="349">
        <v>6</v>
      </c>
      <c r="U19" s="419"/>
      <c r="V19" s="417"/>
      <c r="W19" s="454"/>
      <c r="X19" s="616">
        <v>12</v>
      </c>
      <c r="Y19" s="526">
        <f t="shared" si="3"/>
        <v>19</v>
      </c>
      <c r="Z19" s="662" t="s">
        <v>387</v>
      </c>
      <c r="AA19" s="417"/>
      <c r="AB19" s="418" t="s">
        <v>387</v>
      </c>
      <c r="AC19" s="549"/>
      <c r="AD19" s="419"/>
      <c r="AE19" s="417"/>
      <c r="AF19" s="691" t="s">
        <v>387</v>
      </c>
      <c r="AG19" s="616">
        <v>12</v>
      </c>
      <c r="AH19" s="349">
        <f>1+6+3</f>
        <v>10</v>
      </c>
      <c r="AI19" s="454"/>
      <c r="AJ19" s="616">
        <v>12</v>
      </c>
      <c r="AK19" s="721">
        <f>2+3+3</f>
        <v>8</v>
      </c>
      <c r="AL19" s="418"/>
      <c r="AM19" s="531"/>
    </row>
    <row r="20" spans="1:51" s="412" customFormat="1" ht="18.75">
      <c r="A20" s="532">
        <v>13</v>
      </c>
      <c r="B20" s="555" t="s">
        <v>368</v>
      </c>
      <c r="C20" s="616">
        <v>13</v>
      </c>
      <c r="D20" s="525">
        <f t="shared" si="0"/>
        <v>57.3</v>
      </c>
      <c r="E20" s="565">
        <f t="shared" si="1"/>
        <v>57.3</v>
      </c>
      <c r="F20" s="662" t="s">
        <v>387</v>
      </c>
      <c r="G20" s="588"/>
      <c r="H20" s="662" t="s">
        <v>387</v>
      </c>
      <c r="I20" s="598"/>
      <c r="J20" s="662" t="s">
        <v>387</v>
      </c>
      <c r="K20" s="647">
        <v>8</v>
      </c>
      <c r="L20" s="455">
        <v>4</v>
      </c>
      <c r="M20" s="687" t="s">
        <v>387</v>
      </c>
      <c r="N20" s="598"/>
      <c r="O20" s="662" t="s">
        <v>387</v>
      </c>
      <c r="P20" s="616">
        <v>13</v>
      </c>
      <c r="Q20" s="526">
        <f t="shared" si="2"/>
        <v>6</v>
      </c>
      <c r="R20" s="578"/>
      <c r="S20" s="616">
        <v>13</v>
      </c>
      <c r="T20" s="349">
        <v>5.5</v>
      </c>
      <c r="U20" s="419"/>
      <c r="V20" s="417"/>
      <c r="W20" s="578"/>
      <c r="X20" s="616">
        <v>13</v>
      </c>
      <c r="Y20" s="526">
        <f t="shared" si="3"/>
        <v>20</v>
      </c>
      <c r="Z20" s="662" t="s">
        <v>387</v>
      </c>
      <c r="AA20" s="417"/>
      <c r="AB20" s="418" t="s">
        <v>387</v>
      </c>
      <c r="AC20" s="549"/>
      <c r="AD20" s="419"/>
      <c r="AE20" s="417"/>
      <c r="AF20" s="692" t="s">
        <v>386</v>
      </c>
      <c r="AG20" s="616">
        <v>13</v>
      </c>
      <c r="AH20" s="349">
        <v>11</v>
      </c>
      <c r="AI20" s="578"/>
      <c r="AJ20" s="616">
        <v>13</v>
      </c>
      <c r="AK20" s="721">
        <v>10.8</v>
      </c>
      <c r="AL20" s="418"/>
      <c r="AM20" s="531"/>
    </row>
    <row r="21" spans="1:51" s="412" customFormat="1" ht="18.75" thickBot="1">
      <c r="A21" s="533">
        <v>14</v>
      </c>
      <c r="B21" s="480"/>
      <c r="C21" s="569"/>
      <c r="D21" s="428">
        <f t="shared" si="0"/>
        <v>0</v>
      </c>
      <c r="E21" s="566">
        <f t="shared" si="1"/>
        <v>0</v>
      </c>
      <c r="F21" s="663"/>
      <c r="G21" s="589"/>
      <c r="H21" s="663"/>
      <c r="I21" s="599"/>
      <c r="J21" s="663"/>
      <c r="K21" s="653"/>
      <c r="L21" s="432"/>
      <c r="M21" s="688"/>
      <c r="N21" s="430"/>
      <c r="O21" s="663"/>
      <c r="P21" s="605"/>
      <c r="Q21" s="534" t="str">
        <f t="shared" si="2"/>
        <v/>
      </c>
      <c r="R21" s="579"/>
      <c r="S21" s="605"/>
      <c r="T21" s="430"/>
      <c r="U21" s="435"/>
      <c r="V21" s="432"/>
      <c r="W21" s="579"/>
      <c r="X21" s="605"/>
      <c r="Y21" s="534" t="str">
        <f t="shared" si="3"/>
        <v/>
      </c>
      <c r="Z21" s="435"/>
      <c r="AA21" s="432"/>
      <c r="AB21" s="434"/>
      <c r="AC21" s="550"/>
      <c r="AD21" s="435"/>
      <c r="AE21" s="432"/>
      <c r="AF21" s="693"/>
      <c r="AG21" s="605"/>
      <c r="AH21" s="430"/>
      <c r="AI21" s="579"/>
      <c r="AJ21" s="605"/>
      <c r="AK21" s="618"/>
      <c r="AL21" s="434"/>
      <c r="AM21" s="536"/>
    </row>
    <row r="22" spans="1:51" ht="18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13</v>
      </c>
      <c r="M22" s="20"/>
      <c r="N22" s="79"/>
      <c r="O22" s="79" t="s">
        <v>389</v>
      </c>
      <c r="P22" s="79"/>
      <c r="Q22" s="104">
        <f>COUNT(Q8:Q21)</f>
        <v>13</v>
      </c>
      <c r="R22" s="20"/>
      <c r="S22" s="79"/>
      <c r="T22" s="104">
        <f>COUNT(T8:T21)</f>
        <v>13</v>
      </c>
      <c r="U22" s="20"/>
      <c r="V22" s="20"/>
      <c r="W22" s="207"/>
      <c r="X22" s="208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>
        <f>COUNT(AG8:AG21)</f>
        <v>13</v>
      </c>
      <c r="AW22" s="20">
        <f>COUNT(AJ8:AJ21)</f>
        <v>13</v>
      </c>
    </row>
    <row r="23" spans="1:51" ht="18.75">
      <c r="A23" s="100"/>
      <c r="B23" s="555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8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>
      <c r="A29" s="52"/>
      <c r="B29" s="49"/>
      <c r="C29" s="26"/>
      <c r="D29" s="26"/>
      <c r="E29" s="26"/>
      <c r="F29" s="26"/>
      <c r="G29" s="20"/>
      <c r="H29" s="20" t="s">
        <v>155</v>
      </c>
      <c r="I29" s="20"/>
      <c r="J29" s="20"/>
      <c r="K29" s="28">
        <v>40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>
        <f>IF($D40=0," ",$D40)</f>
        <v>15.75</v>
      </c>
      <c r="U32" s="106">
        <f>IF($D46=0," ",$D46)</f>
        <v>19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>
      <c r="A33" s="51"/>
      <c r="B33" s="95" t="s">
        <v>1</v>
      </c>
      <c r="C33" s="160">
        <v>2</v>
      </c>
      <c r="D33" s="383">
        <v>2</v>
      </c>
      <c r="E33" s="383">
        <v>2</v>
      </c>
      <c r="F33" s="383">
        <v>2</v>
      </c>
      <c r="G33" s="383">
        <v>2</v>
      </c>
      <c r="H33" s="385">
        <v>2</v>
      </c>
      <c r="I33" s="385">
        <v>2</v>
      </c>
      <c r="J33" s="385">
        <v>1.8</v>
      </c>
      <c r="K33" s="385">
        <v>2</v>
      </c>
      <c r="L33" s="385">
        <v>2</v>
      </c>
      <c r="M33" s="385">
        <v>2</v>
      </c>
      <c r="N33" s="385">
        <v>2</v>
      </c>
      <c r="O33" s="385">
        <v>0</v>
      </c>
      <c r="P33" s="385">
        <v>2</v>
      </c>
      <c r="Q33" s="385"/>
      <c r="R33" s="385"/>
      <c r="S33" s="134">
        <v>2</v>
      </c>
      <c r="T33" s="106">
        <f>IF($E40=0," ",$E40)</f>
        <v>7</v>
      </c>
      <c r="U33" s="106">
        <f>IF($E46=0," ",$E46)</f>
        <v>18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>
      <c r="A34" s="51"/>
      <c r="B34" s="95" t="s">
        <v>3</v>
      </c>
      <c r="C34" s="160">
        <v>2</v>
      </c>
      <c r="D34" s="383">
        <v>2</v>
      </c>
      <c r="E34" s="383">
        <v>2</v>
      </c>
      <c r="F34" s="383">
        <v>1.5</v>
      </c>
      <c r="G34" s="383">
        <v>1.8</v>
      </c>
      <c r="H34" s="385">
        <v>2</v>
      </c>
      <c r="I34" s="385">
        <v>2</v>
      </c>
      <c r="J34" s="385">
        <v>2</v>
      </c>
      <c r="K34" s="385">
        <v>1</v>
      </c>
      <c r="L34" s="385">
        <v>1</v>
      </c>
      <c r="M34" s="385">
        <v>1</v>
      </c>
      <c r="N34" s="385">
        <v>2</v>
      </c>
      <c r="O34" s="385">
        <v>2</v>
      </c>
      <c r="P34" s="385">
        <v>1</v>
      </c>
      <c r="Q34" s="385"/>
      <c r="R34" s="385"/>
      <c r="S34" s="134">
        <v>3</v>
      </c>
      <c r="T34" s="106">
        <f>IF($F40=0," ",$F40)</f>
        <v>10.5</v>
      </c>
      <c r="U34" s="106">
        <f>IF($F46=0," ",$F46)</f>
        <v>16.5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95" t="s">
        <v>5</v>
      </c>
      <c r="C35" s="160">
        <v>2</v>
      </c>
      <c r="D35" s="383">
        <v>2</v>
      </c>
      <c r="E35" s="383">
        <v>2</v>
      </c>
      <c r="F35" s="383">
        <v>2</v>
      </c>
      <c r="G35" s="383">
        <v>1</v>
      </c>
      <c r="H35" s="385">
        <v>0</v>
      </c>
      <c r="I35" s="385">
        <v>2</v>
      </c>
      <c r="J35" s="385">
        <v>0</v>
      </c>
      <c r="K35" s="385">
        <v>1.5</v>
      </c>
      <c r="L35" s="385">
        <v>2</v>
      </c>
      <c r="M35" s="385">
        <v>2</v>
      </c>
      <c r="N35" s="385">
        <v>2</v>
      </c>
      <c r="O35" s="385">
        <v>0</v>
      </c>
      <c r="P35" s="385">
        <v>0</v>
      </c>
      <c r="Q35" s="385"/>
      <c r="R35" s="385"/>
      <c r="S35" s="134">
        <v>4</v>
      </c>
      <c r="T35" s="106">
        <f>IF($G40=0," ",$G40)</f>
        <v>13.8</v>
      </c>
      <c r="U35" s="106">
        <f>IF($G46=0," ",$G46)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>
      <c r="A36" s="51"/>
      <c r="B36" s="95" t="s">
        <v>6</v>
      </c>
      <c r="C36" s="160">
        <v>2</v>
      </c>
      <c r="D36" s="383">
        <v>2</v>
      </c>
      <c r="E36" s="383">
        <v>1</v>
      </c>
      <c r="F36" s="383">
        <v>2</v>
      </c>
      <c r="G36" s="383">
        <v>2</v>
      </c>
      <c r="H36" s="385"/>
      <c r="I36" s="385">
        <v>2</v>
      </c>
      <c r="J36" s="385">
        <v>0</v>
      </c>
      <c r="K36" s="385">
        <v>2</v>
      </c>
      <c r="L36" s="385">
        <v>0.5</v>
      </c>
      <c r="M36" s="385">
        <v>2</v>
      </c>
      <c r="N36" s="385">
        <v>2</v>
      </c>
      <c r="O36" s="385">
        <v>0</v>
      </c>
      <c r="P36" s="385">
        <v>1</v>
      </c>
      <c r="Q36" s="385"/>
      <c r="R36" s="385"/>
      <c r="S36" s="134">
        <v>5</v>
      </c>
      <c r="T36" s="106">
        <f>IF($H40=0," ",$H40)</f>
        <v>11</v>
      </c>
      <c r="U36" s="106">
        <f>IF($H46=0," ",$H46)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>
      <c r="A37" s="51"/>
      <c r="B37" s="95" t="s">
        <v>7</v>
      </c>
      <c r="C37" s="160">
        <v>4</v>
      </c>
      <c r="D37" s="383">
        <v>4</v>
      </c>
      <c r="E37" s="383">
        <v>0</v>
      </c>
      <c r="F37" s="383">
        <v>0</v>
      </c>
      <c r="G37" s="383">
        <v>4</v>
      </c>
      <c r="H37" s="385">
        <v>3</v>
      </c>
      <c r="I37" s="385">
        <v>2</v>
      </c>
      <c r="J37" s="385">
        <v>3</v>
      </c>
      <c r="K37" s="385"/>
      <c r="L37" s="385">
        <v>0</v>
      </c>
      <c r="M37" s="385">
        <v>0</v>
      </c>
      <c r="N37" s="385">
        <v>2</v>
      </c>
      <c r="O37" s="385">
        <v>0</v>
      </c>
      <c r="P37" s="385">
        <v>0</v>
      </c>
      <c r="Q37" s="385"/>
      <c r="R37" s="385"/>
      <c r="S37" s="134">
        <v>6</v>
      </c>
      <c r="T37" s="106">
        <f>IF($I40=0," ",$I40)</f>
        <v>13</v>
      </c>
      <c r="U37" s="106">
        <f>IF($I46=0," ",$I46)</f>
        <v>18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95" t="s">
        <v>8</v>
      </c>
      <c r="C38" s="160">
        <v>2</v>
      </c>
      <c r="D38" s="383">
        <v>2</v>
      </c>
      <c r="E38" s="383">
        <v>0</v>
      </c>
      <c r="F38" s="383">
        <v>1</v>
      </c>
      <c r="G38" s="383">
        <v>2</v>
      </c>
      <c r="H38" s="385">
        <v>2</v>
      </c>
      <c r="I38" s="385">
        <v>2</v>
      </c>
      <c r="J38" s="385">
        <v>2</v>
      </c>
      <c r="K38" s="385">
        <v>1</v>
      </c>
      <c r="L38" s="385">
        <v>2</v>
      </c>
      <c r="M38" s="385">
        <v>2</v>
      </c>
      <c r="N38" s="385">
        <v>2</v>
      </c>
      <c r="O38" s="385">
        <v>2</v>
      </c>
      <c r="P38" s="385">
        <v>1</v>
      </c>
      <c r="Q38" s="385"/>
      <c r="R38" s="385"/>
      <c r="S38" s="134">
        <v>7</v>
      </c>
      <c r="T38" s="106">
        <f>IF($J40=0," ",$J40)</f>
        <v>9.8000000000000007</v>
      </c>
      <c r="U38" s="106">
        <f>IF($J46=0," ",$J46)</f>
        <v>12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95" t="s">
        <v>160</v>
      </c>
      <c r="C39" s="160">
        <v>2</v>
      </c>
      <c r="D39" s="383">
        <v>1.75</v>
      </c>
      <c r="E39" s="383">
        <v>0</v>
      </c>
      <c r="F39" s="383">
        <v>2</v>
      </c>
      <c r="G39" s="385">
        <v>1</v>
      </c>
      <c r="H39" s="385">
        <v>2</v>
      </c>
      <c r="I39" s="385">
        <v>1</v>
      </c>
      <c r="J39" s="385">
        <v>1</v>
      </c>
      <c r="K39" s="385">
        <v>2</v>
      </c>
      <c r="L39" s="385">
        <v>2</v>
      </c>
      <c r="M39" s="385">
        <v>2</v>
      </c>
      <c r="N39" s="385">
        <v>2</v>
      </c>
      <c r="O39" s="385">
        <v>1</v>
      </c>
      <c r="P39" s="385">
        <v>1</v>
      </c>
      <c r="Q39" s="385"/>
      <c r="R39" s="385"/>
      <c r="S39" s="134">
        <v>8</v>
      </c>
      <c r="T39" s="106">
        <f>IF($K40=0," ",$K40)</f>
        <v>9.5</v>
      </c>
      <c r="U39" s="106">
        <f>IF($K46=0," ",$K46)</f>
        <v>16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>
      <c r="A40" s="51"/>
      <c r="B40" s="91" t="s">
        <v>38</v>
      </c>
      <c r="C40" s="92">
        <f>SUM(C33:C39)</f>
        <v>16</v>
      </c>
      <c r="D40" s="92">
        <f t="shared" ref="D40:R40" si="4">SUM(D33:D39)</f>
        <v>15.75</v>
      </c>
      <c r="E40" s="92">
        <f t="shared" si="4"/>
        <v>7</v>
      </c>
      <c r="F40" s="92">
        <f t="shared" si="4"/>
        <v>10.5</v>
      </c>
      <c r="G40" s="92">
        <f t="shared" si="4"/>
        <v>13.8</v>
      </c>
      <c r="H40" s="92">
        <f t="shared" si="4"/>
        <v>11</v>
      </c>
      <c r="I40" s="92">
        <f t="shared" si="4"/>
        <v>13</v>
      </c>
      <c r="J40" s="92">
        <f t="shared" si="4"/>
        <v>9.8000000000000007</v>
      </c>
      <c r="K40" s="92">
        <f t="shared" si="4"/>
        <v>9.5</v>
      </c>
      <c r="L40" s="92">
        <f t="shared" si="4"/>
        <v>9.5</v>
      </c>
      <c r="M40" s="92">
        <f t="shared" si="4"/>
        <v>11</v>
      </c>
      <c r="N40" s="92">
        <f t="shared" si="4"/>
        <v>14</v>
      </c>
      <c r="O40" s="92">
        <f t="shared" si="4"/>
        <v>5</v>
      </c>
      <c r="P40" s="462">
        <f t="shared" si="4"/>
        <v>6</v>
      </c>
      <c r="Q40" s="92">
        <f t="shared" si="4"/>
        <v>0</v>
      </c>
      <c r="R40" s="92">
        <f t="shared" si="4"/>
        <v>0</v>
      </c>
      <c r="S40" s="134">
        <v>9</v>
      </c>
      <c r="T40" s="106">
        <f>IF($L40=0," ",$L40)</f>
        <v>9.5</v>
      </c>
      <c r="U40" s="106">
        <f>IF($L46=0," ",$L46)</f>
        <v>10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60"/>
      <c r="Q41" s="86"/>
      <c r="R41" s="81"/>
      <c r="S41" s="134">
        <v>10</v>
      </c>
      <c r="T41" s="106">
        <f>IF($M40=0," ",$M40)</f>
        <v>11</v>
      </c>
      <c r="U41" s="106">
        <f>IF($M46=0," ",$M46)</f>
        <v>20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97" t="s">
        <v>13</v>
      </c>
      <c r="C42" s="160">
        <v>10</v>
      </c>
      <c r="D42" s="398">
        <v>9</v>
      </c>
      <c r="E42" s="398">
        <v>9</v>
      </c>
      <c r="F42" s="398">
        <v>10</v>
      </c>
      <c r="G42" s="399">
        <v>10</v>
      </c>
      <c r="H42" s="399">
        <v>10</v>
      </c>
      <c r="I42" s="399">
        <v>10</v>
      </c>
      <c r="J42" s="399">
        <v>10</v>
      </c>
      <c r="K42" s="399">
        <v>10</v>
      </c>
      <c r="L42" s="399">
        <v>10</v>
      </c>
      <c r="M42" s="399">
        <v>10</v>
      </c>
      <c r="N42" s="399">
        <v>10</v>
      </c>
      <c r="O42" s="399">
        <v>10</v>
      </c>
      <c r="P42" s="399">
        <v>10</v>
      </c>
      <c r="Q42" s="399"/>
      <c r="R42" s="399"/>
      <c r="S42" s="134">
        <v>11</v>
      </c>
      <c r="T42" s="106">
        <f>IF($N40=0," ",$N40)</f>
        <v>14</v>
      </c>
      <c r="U42" s="106">
        <f>IF($N46=0," ",$N46)</f>
        <v>19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97" t="s">
        <v>161</v>
      </c>
      <c r="C43" s="160">
        <v>2</v>
      </c>
      <c r="D43" s="398">
        <v>2</v>
      </c>
      <c r="E43" s="398">
        <v>1</v>
      </c>
      <c r="F43" s="398">
        <v>1.5</v>
      </c>
      <c r="G43" s="399">
        <v>2</v>
      </c>
      <c r="H43" s="399"/>
      <c r="I43" s="399">
        <v>2</v>
      </c>
      <c r="J43" s="399">
        <v>2</v>
      </c>
      <c r="K43" s="399">
        <v>2</v>
      </c>
      <c r="L43" s="399"/>
      <c r="M43" s="399">
        <v>2</v>
      </c>
      <c r="N43" s="399">
        <v>2</v>
      </c>
      <c r="O43" s="399">
        <v>2</v>
      </c>
      <c r="P43" s="399">
        <v>2</v>
      </c>
      <c r="Q43" s="399"/>
      <c r="R43" s="399"/>
      <c r="S43" s="134">
        <v>12</v>
      </c>
      <c r="T43" s="106">
        <f>IF($O40=0," ",$O40)</f>
        <v>5</v>
      </c>
      <c r="U43" s="106">
        <f>IF($O46=0," ",$O46)</f>
        <v>19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97" t="s">
        <v>15</v>
      </c>
      <c r="C44" s="160">
        <v>4</v>
      </c>
      <c r="D44" s="398">
        <v>4</v>
      </c>
      <c r="E44" s="400">
        <v>4</v>
      </c>
      <c r="F44" s="400">
        <v>3</v>
      </c>
      <c r="G44" s="401">
        <v>4</v>
      </c>
      <c r="H44" s="401"/>
      <c r="I44" s="401">
        <v>4</v>
      </c>
      <c r="J44" s="398">
        <v>0</v>
      </c>
      <c r="K44" s="401">
        <v>4</v>
      </c>
      <c r="L44" s="401"/>
      <c r="M44" s="401">
        <v>4</v>
      </c>
      <c r="N44" s="401">
        <v>3</v>
      </c>
      <c r="O44" s="401">
        <v>4</v>
      </c>
      <c r="P44" s="401">
        <v>4</v>
      </c>
      <c r="Q44" s="401"/>
      <c r="R44" s="401"/>
      <c r="S44" s="134">
        <v>13</v>
      </c>
      <c r="T44" s="106">
        <f>IF($P40=0," ",$P40)</f>
        <v>6</v>
      </c>
      <c r="U44" s="106">
        <f>IF($P46=0," ",$P46)</f>
        <v>20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162" t="s">
        <v>227</v>
      </c>
      <c r="C45" s="160">
        <v>4</v>
      </c>
      <c r="D45" s="400">
        <v>4</v>
      </c>
      <c r="E45" s="400">
        <v>4</v>
      </c>
      <c r="F45" s="400">
        <v>2</v>
      </c>
      <c r="G45" s="401">
        <v>4</v>
      </c>
      <c r="H45" s="401"/>
      <c r="I45" s="401">
        <v>2</v>
      </c>
      <c r="J45" s="398">
        <v>0</v>
      </c>
      <c r="K45" s="401">
        <v>0</v>
      </c>
      <c r="L45" s="401"/>
      <c r="M45" s="401">
        <v>4</v>
      </c>
      <c r="N45" s="401">
        <v>4</v>
      </c>
      <c r="O45" s="401">
        <v>3</v>
      </c>
      <c r="P45" s="401">
        <v>4</v>
      </c>
      <c r="Q45" s="401"/>
      <c r="R45" s="401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5.75">
      <c r="A46" s="51"/>
      <c r="B46" s="91" t="s">
        <v>38</v>
      </c>
      <c r="C46" s="92">
        <f>SUM(C42:C45)</f>
        <v>20</v>
      </c>
      <c r="D46" s="92">
        <f t="shared" ref="D46:R46" si="5">SUM(D42:D45)</f>
        <v>19</v>
      </c>
      <c r="E46" s="92">
        <f t="shared" si="5"/>
        <v>18</v>
      </c>
      <c r="F46" s="92">
        <f t="shared" si="5"/>
        <v>16.5</v>
      </c>
      <c r="G46" s="92">
        <f t="shared" si="5"/>
        <v>20</v>
      </c>
      <c r="H46" s="92">
        <f t="shared" si="5"/>
        <v>10</v>
      </c>
      <c r="I46" s="92">
        <f t="shared" si="5"/>
        <v>18</v>
      </c>
      <c r="J46" s="92">
        <f t="shared" si="5"/>
        <v>12</v>
      </c>
      <c r="K46" s="92">
        <f t="shared" si="5"/>
        <v>16</v>
      </c>
      <c r="L46" s="92">
        <f t="shared" si="5"/>
        <v>10</v>
      </c>
      <c r="M46" s="92">
        <f t="shared" si="5"/>
        <v>20</v>
      </c>
      <c r="N46" s="92">
        <f t="shared" si="5"/>
        <v>19</v>
      </c>
      <c r="O46" s="92">
        <f t="shared" si="5"/>
        <v>19</v>
      </c>
      <c r="P46" s="92">
        <f t="shared" si="5"/>
        <v>20</v>
      </c>
      <c r="Q46" s="92">
        <f t="shared" si="5"/>
        <v>0</v>
      </c>
      <c r="R46" s="92">
        <f t="shared" si="5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5"/>
      <c r="T47" s="20">
        <f>COUNTIF(T32:T46,"&gt;0")</f>
        <v>13</v>
      </c>
      <c r="U47" s="20">
        <f>COUNTIF(U32:U46,"&gt;0")</f>
        <v>13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6" topLeftCell="G7" activePane="bottomRight" state="frozen"/>
      <selection pane="bottomRight" activeCell="O23" sqref="O23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</customSheetViews>
  <mergeCells count="53"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B7:AC7"/>
    <mergeCell ref="AF7:AG7"/>
    <mergeCell ref="AI7:AK7"/>
    <mergeCell ref="J7:L7"/>
    <mergeCell ref="M7:N7"/>
    <mergeCell ref="O7:Q7"/>
    <mergeCell ref="R7:T7"/>
    <mergeCell ref="U7:V7"/>
    <mergeCell ref="W7:Y7"/>
  </mergeCells>
  <conditionalFormatting sqref="M29 F22:F24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25" top="0.64" bottom="0.65" header="0.5" footer="0.5"/>
  <pageSetup scale="41" fitToWidth="2" orientation="portrait" r:id="rId5"/>
  <headerFooter alignWithMargins="0">
    <oddHeader>&amp;C</oddHeader>
  </headerFooter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zoomScale="60" zoomScaleNormal="8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C3" sqref="C3:C7"/>
    </sheetView>
  </sheetViews>
  <sheetFormatPr defaultColWidth="9.28515625" defaultRowHeight="12.75"/>
  <cols>
    <col min="1" max="1" width="4.28515625" style="1" customWidth="1"/>
    <col min="2" max="2" width="51.285156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4.57031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2.28515625" style="1" customWidth="1"/>
    <col min="29" max="29" width="10.28515625" style="1" customWidth="1"/>
    <col min="30" max="30" width="12.42578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>
      <c r="V1" s="4"/>
      <c r="W1" s="1" t="s">
        <v>266</v>
      </c>
    </row>
    <row r="2" spans="1:44" ht="26.25" customHeight="1" thickBot="1">
      <c r="A2" s="21"/>
      <c r="B2" s="253" t="s">
        <v>296</v>
      </c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9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 t="s">
        <v>207</v>
      </c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255"/>
      <c r="B3" s="816" t="s">
        <v>370</v>
      </c>
      <c r="C3" s="790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152" t="s">
        <v>134</v>
      </c>
      <c r="K3" s="153"/>
      <c r="L3" s="154"/>
      <c r="M3" s="752" t="s">
        <v>135</v>
      </c>
      <c r="N3" s="753"/>
      <c r="O3" s="752" t="s">
        <v>136</v>
      </c>
      <c r="P3" s="767"/>
      <c r="Q3" s="753"/>
      <c r="R3" s="142" t="s">
        <v>137</v>
      </c>
      <c r="S3" s="156"/>
      <c r="T3" s="156"/>
      <c r="U3" s="752" t="s">
        <v>138</v>
      </c>
      <c r="V3" s="753"/>
      <c r="W3" s="152" t="s">
        <v>139</v>
      </c>
      <c r="X3" s="153"/>
      <c r="Y3" s="154"/>
      <c r="Z3" s="757" t="s">
        <v>140</v>
      </c>
      <c r="AA3" s="758"/>
      <c r="AB3" s="752" t="s">
        <v>141</v>
      </c>
      <c r="AC3" s="759"/>
      <c r="AD3" s="765" t="s">
        <v>142</v>
      </c>
      <c r="AE3" s="766"/>
      <c r="AF3" s="752" t="s">
        <v>143</v>
      </c>
      <c r="AG3" s="768"/>
      <c r="AH3" s="753"/>
      <c r="AI3" s="752" t="s">
        <v>144</v>
      </c>
      <c r="AJ3" s="768"/>
      <c r="AK3" s="753"/>
      <c r="AL3" s="765" t="s">
        <v>246</v>
      </c>
      <c r="AM3" s="766"/>
    </row>
    <row r="4" spans="1:44" ht="22.5" customHeight="1">
      <c r="A4" s="256"/>
      <c r="B4" s="817"/>
      <c r="C4" s="791"/>
      <c r="D4" s="755"/>
      <c r="E4" s="751"/>
      <c r="F4" s="378" t="s">
        <v>145</v>
      </c>
      <c r="G4" s="34"/>
      <c r="H4" s="378" t="s">
        <v>146</v>
      </c>
      <c r="I4" s="155"/>
      <c r="J4" s="464" t="s">
        <v>147</v>
      </c>
      <c r="K4" s="39"/>
      <c r="L4" s="46"/>
      <c r="M4" s="378" t="s">
        <v>148</v>
      </c>
      <c r="N4" s="34"/>
      <c r="O4" s="374" t="s">
        <v>149</v>
      </c>
      <c r="P4" s="377"/>
      <c r="Q4" s="23"/>
      <c r="R4" s="35"/>
      <c r="S4" s="374" t="s">
        <v>150</v>
      </c>
      <c r="T4" s="22"/>
      <c r="U4" s="374" t="s">
        <v>258</v>
      </c>
      <c r="V4" s="23"/>
      <c r="W4" s="673" t="s">
        <v>258</v>
      </c>
      <c r="X4" s="75" t="s">
        <v>237</v>
      </c>
      <c r="Y4" s="76"/>
      <c r="Z4" s="673" t="s">
        <v>258</v>
      </c>
      <c r="AA4" s="38"/>
      <c r="AB4" s="673" t="s">
        <v>258</v>
      </c>
      <c r="AC4" s="22"/>
      <c r="AD4" s="37" t="s">
        <v>151</v>
      </c>
      <c r="AE4" s="469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390</v>
      </c>
      <c r="AM4" s="469"/>
    </row>
    <row r="5" spans="1:44" ht="37.35" customHeight="1">
      <c r="A5" s="256"/>
      <c r="B5" s="818"/>
      <c r="C5" s="791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43" t="s">
        <v>172</v>
      </c>
      <c r="K5" s="760" t="s">
        <v>221</v>
      </c>
      <c r="L5" s="47" t="s">
        <v>152</v>
      </c>
      <c r="M5" s="743" t="s">
        <v>172</v>
      </c>
      <c r="N5" s="675" t="s">
        <v>166</v>
      </c>
      <c r="O5" s="743" t="s">
        <v>172</v>
      </c>
      <c r="P5" s="760" t="s">
        <v>220</v>
      </c>
      <c r="Q5" s="47" t="s">
        <v>152</v>
      </c>
      <c r="R5" s="774" t="s">
        <v>172</v>
      </c>
      <c r="S5" s="760" t="s">
        <v>257</v>
      </c>
      <c r="T5" s="187" t="s">
        <v>152</v>
      </c>
      <c r="U5" s="743" t="s">
        <v>172</v>
      </c>
      <c r="V5" s="745" t="s">
        <v>166</v>
      </c>
      <c r="W5" s="743" t="s">
        <v>172</v>
      </c>
      <c r="X5" s="760" t="s">
        <v>173</v>
      </c>
      <c r="Y5" s="47" t="s">
        <v>152</v>
      </c>
      <c r="Z5" s="774" t="s">
        <v>172</v>
      </c>
      <c r="AA5" s="675" t="s">
        <v>166</v>
      </c>
      <c r="AB5" s="743" t="s">
        <v>172</v>
      </c>
      <c r="AC5" s="675" t="s">
        <v>166</v>
      </c>
      <c r="AD5" s="743" t="s">
        <v>172</v>
      </c>
      <c r="AE5" s="745" t="s">
        <v>166</v>
      </c>
      <c r="AF5" s="743" t="s">
        <v>172</v>
      </c>
      <c r="AG5" s="778" t="s">
        <v>305</v>
      </c>
      <c r="AH5" s="47" t="s">
        <v>152</v>
      </c>
      <c r="AI5" s="743" t="s">
        <v>172</v>
      </c>
      <c r="AJ5" s="778" t="s">
        <v>306</v>
      </c>
      <c r="AK5" s="47" t="s">
        <v>152</v>
      </c>
      <c r="AL5" s="743" t="s">
        <v>172</v>
      </c>
      <c r="AM5" s="745" t="s">
        <v>166</v>
      </c>
    </row>
    <row r="6" spans="1:44" ht="28.9" customHeight="1" thickBot="1">
      <c r="A6" s="256"/>
      <c r="B6" s="818"/>
      <c r="C6" s="791"/>
      <c r="D6" s="755"/>
      <c r="E6" s="751"/>
      <c r="F6" s="744"/>
      <c r="G6" s="746"/>
      <c r="H6" s="744"/>
      <c r="I6" s="763"/>
      <c r="J6" s="744"/>
      <c r="K6" s="764"/>
      <c r="L6" s="89">
        <v>6</v>
      </c>
      <c r="M6" s="744"/>
      <c r="N6" s="676"/>
      <c r="O6" s="744"/>
      <c r="P6" s="764"/>
      <c r="Q6" s="89">
        <v>16</v>
      </c>
      <c r="R6" s="775"/>
      <c r="S6" s="761"/>
      <c r="T6" s="188">
        <v>6</v>
      </c>
      <c r="U6" s="744"/>
      <c r="V6" s="746"/>
      <c r="W6" s="744"/>
      <c r="X6" s="764"/>
      <c r="Y6" s="89">
        <v>20</v>
      </c>
      <c r="Z6" s="775"/>
      <c r="AA6" s="676"/>
      <c r="AB6" s="744"/>
      <c r="AC6" s="676"/>
      <c r="AD6" s="744"/>
      <c r="AE6" s="746"/>
      <c r="AF6" s="744"/>
      <c r="AG6" s="764"/>
      <c r="AH6" s="89">
        <v>11</v>
      </c>
      <c r="AI6" s="744"/>
      <c r="AJ6" s="764"/>
      <c r="AK6" s="89">
        <v>11</v>
      </c>
      <c r="AL6" s="744"/>
      <c r="AM6" s="746"/>
    </row>
    <row r="7" spans="1:44" ht="22.5" customHeight="1" thickBot="1">
      <c r="A7" s="256"/>
      <c r="B7" s="818"/>
      <c r="C7" s="749"/>
      <c r="D7" s="755"/>
      <c r="E7" s="751"/>
      <c r="F7" s="87">
        <v>41647</v>
      </c>
      <c r="G7" s="88"/>
      <c r="H7" s="87">
        <f>F7+7</f>
        <v>41654</v>
      </c>
      <c r="I7" s="542"/>
      <c r="J7" s="209">
        <f>H7+7</f>
        <v>41661</v>
      </c>
      <c r="K7" s="210"/>
      <c r="L7" s="211"/>
      <c r="M7" s="143">
        <f>J7+7</f>
        <v>41668</v>
      </c>
      <c r="N7" s="144"/>
      <c r="O7" s="209">
        <f>M7+7</f>
        <v>41675</v>
      </c>
      <c r="P7" s="210"/>
      <c r="Q7" s="211"/>
      <c r="R7" s="209">
        <f>O7+7</f>
        <v>41682</v>
      </c>
      <c r="S7" s="210"/>
      <c r="T7" s="211"/>
      <c r="U7" s="209">
        <f>R7+7</f>
        <v>41689</v>
      </c>
      <c r="V7" s="211"/>
      <c r="W7" s="209">
        <f>U7+7</f>
        <v>41696</v>
      </c>
      <c r="X7" s="210"/>
      <c r="Y7" s="211"/>
      <c r="Z7" s="209">
        <f>W7+7</f>
        <v>41703</v>
      </c>
      <c r="AA7" s="211"/>
      <c r="AB7" s="209">
        <f>Z7+7</f>
        <v>41710</v>
      </c>
      <c r="AC7" s="211"/>
      <c r="AD7" s="209">
        <f>AB7+7</f>
        <v>41717</v>
      </c>
      <c r="AE7" s="211"/>
      <c r="AF7" s="771">
        <f>AD7+7</f>
        <v>41724</v>
      </c>
      <c r="AG7" s="772"/>
      <c r="AH7" s="773"/>
      <c r="AI7" s="771">
        <f>AF7+7</f>
        <v>41731</v>
      </c>
      <c r="AJ7" s="772"/>
      <c r="AK7" s="772"/>
      <c r="AL7" s="375">
        <f>AI7+7</f>
        <v>41738</v>
      </c>
      <c r="AM7" s="376"/>
    </row>
    <row r="8" spans="1:44" s="412" customFormat="1" ht="26.25" customHeight="1">
      <c r="A8" s="551">
        <v>1</v>
      </c>
      <c r="B8" s="554" t="s">
        <v>371</v>
      </c>
      <c r="C8" s="615">
        <v>15</v>
      </c>
      <c r="D8" s="409">
        <f t="shared" ref="D8:D21" si="0">SUM(L8,Q8,T8,Y8,AA8,AC8,AH8,AK8)</f>
        <v>48</v>
      </c>
      <c r="E8" s="585">
        <f t="shared" ref="E8:E21" si="1">SUM(D8:D8)</f>
        <v>48</v>
      </c>
      <c r="F8" s="439"/>
      <c r="G8" s="587"/>
      <c r="H8" s="439"/>
      <c r="I8" s="584"/>
      <c r="J8" s="630"/>
      <c r="K8" s="699">
        <v>1</v>
      </c>
      <c r="L8" s="696">
        <v>2</v>
      </c>
      <c r="M8" s="562"/>
      <c r="N8" s="442"/>
      <c r="O8" s="406"/>
      <c r="P8" s="615">
        <v>15</v>
      </c>
      <c r="Q8" s="347">
        <f t="shared" ref="Q8:Q21" si="2">IF(P8=0,"",VLOOKUP(P8,Підс3,2,FALSE))</f>
        <v>10</v>
      </c>
      <c r="R8" s="573"/>
      <c r="S8" s="615">
        <v>15</v>
      </c>
      <c r="T8" s="442">
        <v>6</v>
      </c>
      <c r="U8" s="406"/>
      <c r="V8" s="411"/>
      <c r="W8" s="573"/>
      <c r="X8" s="615">
        <v>15</v>
      </c>
      <c r="Y8" s="608">
        <f t="shared" ref="Y8:Y21" si="3">IF(X8=0,"",VLOOKUP(X8,Підс3,3,FALSE))</f>
        <v>10</v>
      </c>
      <c r="Z8" s="410"/>
      <c r="AA8" s="411"/>
      <c r="AB8" s="441"/>
      <c r="AC8" s="442"/>
      <c r="AD8" s="410"/>
      <c r="AE8" s="411"/>
      <c r="AF8" s="573"/>
      <c r="AG8" s="615">
        <v>15</v>
      </c>
      <c r="AH8" s="442">
        <v>9</v>
      </c>
      <c r="AI8" s="406"/>
      <c r="AJ8" s="615">
        <v>15</v>
      </c>
      <c r="AK8" s="411">
        <v>11</v>
      </c>
      <c r="AL8" s="441"/>
      <c r="AM8" s="529"/>
    </row>
    <row r="9" spans="1:44" s="449" customFormat="1" ht="18.75">
      <c r="A9" s="532">
        <v>2</v>
      </c>
      <c r="B9" s="555" t="s">
        <v>372</v>
      </c>
      <c r="C9" s="348">
        <v>14</v>
      </c>
      <c r="D9" s="567">
        <f t="shared" si="0"/>
        <v>66</v>
      </c>
      <c r="E9" s="373">
        <f t="shared" si="1"/>
        <v>66</v>
      </c>
      <c r="F9" s="447"/>
      <c r="G9" s="590"/>
      <c r="H9" s="447"/>
      <c r="I9" s="604"/>
      <c r="J9" s="631"/>
      <c r="K9" s="700">
        <v>2</v>
      </c>
      <c r="L9" s="697">
        <v>4</v>
      </c>
      <c r="M9" s="448"/>
      <c r="N9" s="446"/>
      <c r="O9" s="444"/>
      <c r="P9" s="348">
        <v>14</v>
      </c>
      <c r="Q9" s="260">
        <f t="shared" si="2"/>
        <v>14</v>
      </c>
      <c r="R9" s="518"/>
      <c r="S9" s="348">
        <v>14</v>
      </c>
      <c r="T9" s="417">
        <v>6</v>
      </c>
      <c r="U9" s="444"/>
      <c r="V9" s="580"/>
      <c r="W9" s="518"/>
      <c r="X9" s="348">
        <v>14</v>
      </c>
      <c r="Y9" s="609">
        <f t="shared" si="3"/>
        <v>20</v>
      </c>
      <c r="Z9" s="447"/>
      <c r="AA9" s="445"/>
      <c r="AB9" s="448"/>
      <c r="AC9" s="570"/>
      <c r="AD9" s="447"/>
      <c r="AE9" s="445"/>
      <c r="AF9" s="518"/>
      <c r="AG9" s="348">
        <v>14</v>
      </c>
      <c r="AH9" s="571">
        <v>11</v>
      </c>
      <c r="AI9" s="444"/>
      <c r="AJ9" s="348">
        <v>14</v>
      </c>
      <c r="AK9" s="549">
        <v>11</v>
      </c>
      <c r="AL9" s="448"/>
      <c r="AM9" s="626"/>
    </row>
    <row r="10" spans="1:44" s="412" customFormat="1" ht="18.75">
      <c r="A10" s="552">
        <v>3</v>
      </c>
      <c r="B10" s="555" t="s">
        <v>373</v>
      </c>
      <c r="C10" s="262">
        <v>13</v>
      </c>
      <c r="D10" s="567">
        <f t="shared" si="0"/>
        <v>68</v>
      </c>
      <c r="E10" s="373">
        <f t="shared" si="1"/>
        <v>68</v>
      </c>
      <c r="F10" s="418"/>
      <c r="G10" s="591"/>
      <c r="H10" s="418"/>
      <c r="I10" s="588"/>
      <c r="J10" s="453"/>
      <c r="K10" s="701">
        <v>3</v>
      </c>
      <c r="L10" s="697">
        <v>6</v>
      </c>
      <c r="M10" s="419"/>
      <c r="N10" s="417"/>
      <c r="O10" s="422"/>
      <c r="P10" s="262">
        <v>13</v>
      </c>
      <c r="Q10" s="260">
        <f t="shared" si="2"/>
        <v>16</v>
      </c>
      <c r="R10" s="519"/>
      <c r="S10" s="262">
        <v>13</v>
      </c>
      <c r="T10" s="417">
        <v>6</v>
      </c>
      <c r="U10" s="422"/>
      <c r="V10" s="549"/>
      <c r="W10" s="519"/>
      <c r="X10" s="262">
        <v>13</v>
      </c>
      <c r="Y10" s="609">
        <f t="shared" si="3"/>
        <v>18</v>
      </c>
      <c r="Z10" s="418"/>
      <c r="AA10" s="415"/>
      <c r="AB10" s="419"/>
      <c r="AC10" s="571"/>
      <c r="AD10" s="418"/>
      <c r="AE10" s="415"/>
      <c r="AF10" s="519"/>
      <c r="AG10" s="262">
        <v>13</v>
      </c>
      <c r="AH10" s="571">
        <v>11</v>
      </c>
      <c r="AI10" s="422"/>
      <c r="AJ10" s="262">
        <v>13</v>
      </c>
      <c r="AK10" s="549">
        <v>11</v>
      </c>
      <c r="AL10" s="419"/>
      <c r="AM10" s="531"/>
    </row>
    <row r="11" spans="1:44" s="412" customFormat="1" ht="18.75">
      <c r="A11" s="532">
        <v>4</v>
      </c>
      <c r="B11" s="555" t="s">
        <v>374</v>
      </c>
      <c r="C11" s="348">
        <v>12</v>
      </c>
      <c r="D11" s="567">
        <f t="shared" si="0"/>
        <v>67</v>
      </c>
      <c r="E11" s="373">
        <f t="shared" si="1"/>
        <v>67</v>
      </c>
      <c r="F11" s="418"/>
      <c r="G11" s="591"/>
      <c r="H11" s="418"/>
      <c r="I11" s="588"/>
      <c r="J11" s="453"/>
      <c r="K11" s="700">
        <v>4</v>
      </c>
      <c r="L11" s="697">
        <v>6</v>
      </c>
      <c r="M11" s="419"/>
      <c r="N11" s="417"/>
      <c r="O11" s="413"/>
      <c r="P11" s="348">
        <v>12</v>
      </c>
      <c r="Q11" s="260">
        <f>IF(P11=0,"",VLOOKUP(P11,Підс3,2,FALSE))</f>
        <v>13</v>
      </c>
      <c r="R11" s="520"/>
      <c r="S11" s="348">
        <v>12</v>
      </c>
      <c r="T11" s="417">
        <v>6</v>
      </c>
      <c r="U11" s="413"/>
      <c r="V11" s="549"/>
      <c r="W11" s="520"/>
      <c r="X11" s="348">
        <v>12</v>
      </c>
      <c r="Y11" s="609">
        <f t="shared" si="3"/>
        <v>20</v>
      </c>
      <c r="Z11" s="418"/>
      <c r="AA11" s="415"/>
      <c r="AB11" s="419"/>
      <c r="AC11" s="417"/>
      <c r="AD11" s="418"/>
      <c r="AE11" s="415"/>
      <c r="AF11" s="520"/>
      <c r="AG11" s="348">
        <v>12</v>
      </c>
      <c r="AH11" s="417">
        <v>11</v>
      </c>
      <c r="AI11" s="413"/>
      <c r="AJ11" s="348">
        <v>12</v>
      </c>
      <c r="AK11" s="415">
        <v>11</v>
      </c>
      <c r="AL11" s="419"/>
      <c r="AM11" s="531"/>
    </row>
    <row r="12" spans="1:44" s="412" customFormat="1" ht="18.75">
      <c r="A12" s="552">
        <v>5</v>
      </c>
      <c r="B12" s="555" t="s">
        <v>375</v>
      </c>
      <c r="C12" s="262">
        <v>11</v>
      </c>
      <c r="D12" s="567">
        <f t="shared" si="0"/>
        <v>52</v>
      </c>
      <c r="E12" s="373">
        <f t="shared" si="1"/>
        <v>52</v>
      </c>
      <c r="F12" s="418"/>
      <c r="G12" s="591"/>
      <c r="H12" s="418"/>
      <c r="I12" s="588"/>
      <c r="J12" s="632"/>
      <c r="K12" s="701">
        <v>5</v>
      </c>
      <c r="L12" s="697">
        <v>2</v>
      </c>
      <c r="M12" s="419"/>
      <c r="N12" s="417"/>
      <c r="O12" s="422"/>
      <c r="P12" s="262">
        <v>11</v>
      </c>
      <c r="Q12" s="260">
        <f t="shared" si="2"/>
        <v>7</v>
      </c>
      <c r="R12" s="519"/>
      <c r="S12" s="262">
        <v>11</v>
      </c>
      <c r="T12" s="417">
        <v>6</v>
      </c>
      <c r="U12" s="422"/>
      <c r="V12" s="415"/>
      <c r="W12" s="519"/>
      <c r="X12" s="262">
        <v>11</v>
      </c>
      <c r="Y12" s="609">
        <f t="shared" si="3"/>
        <v>20</v>
      </c>
      <c r="Z12" s="418"/>
      <c r="AA12" s="415"/>
      <c r="AB12" s="419"/>
      <c r="AC12" s="417"/>
      <c r="AD12" s="418"/>
      <c r="AE12" s="415"/>
      <c r="AF12" s="519"/>
      <c r="AG12" s="262">
        <v>11</v>
      </c>
      <c r="AH12" s="417">
        <v>7</v>
      </c>
      <c r="AI12" s="422"/>
      <c r="AJ12" s="262">
        <v>11</v>
      </c>
      <c r="AK12" s="415">
        <v>10</v>
      </c>
      <c r="AL12" s="419"/>
      <c r="AM12" s="531"/>
    </row>
    <row r="13" spans="1:44" s="412" customFormat="1" ht="18.75">
      <c r="A13" s="532">
        <v>6</v>
      </c>
      <c r="B13" s="555" t="s">
        <v>376</v>
      </c>
      <c r="C13" s="348">
        <v>10</v>
      </c>
      <c r="D13" s="567">
        <f t="shared" si="0"/>
        <v>53</v>
      </c>
      <c r="E13" s="373">
        <f t="shared" si="1"/>
        <v>53</v>
      </c>
      <c r="F13" s="418"/>
      <c r="G13" s="591"/>
      <c r="H13" s="418"/>
      <c r="I13" s="588"/>
      <c r="J13" s="453"/>
      <c r="K13" s="700">
        <v>6</v>
      </c>
      <c r="L13" s="697">
        <v>2</v>
      </c>
      <c r="M13" s="419"/>
      <c r="N13" s="417"/>
      <c r="O13" s="413"/>
      <c r="P13" s="348">
        <v>10</v>
      </c>
      <c r="Q13" s="260">
        <f t="shared" si="2"/>
        <v>9</v>
      </c>
      <c r="R13" s="520"/>
      <c r="S13" s="348">
        <v>10</v>
      </c>
      <c r="T13" s="417">
        <v>4</v>
      </c>
      <c r="U13" s="413"/>
      <c r="V13" s="415"/>
      <c r="W13" s="520"/>
      <c r="X13" s="348">
        <v>10</v>
      </c>
      <c r="Y13" s="609">
        <f t="shared" si="3"/>
        <v>16</v>
      </c>
      <c r="Z13" s="418"/>
      <c r="AA13" s="415"/>
      <c r="AB13" s="419"/>
      <c r="AC13" s="417"/>
      <c r="AD13" s="418"/>
      <c r="AE13" s="415"/>
      <c r="AF13" s="520"/>
      <c r="AG13" s="348">
        <v>10</v>
      </c>
      <c r="AH13" s="417">
        <v>11</v>
      </c>
      <c r="AI13" s="413"/>
      <c r="AJ13" s="348">
        <v>10</v>
      </c>
      <c r="AK13" s="415">
        <v>11</v>
      </c>
      <c r="AL13" s="419"/>
      <c r="AM13" s="531"/>
    </row>
    <row r="14" spans="1:44" s="452" customFormat="1" ht="18.75">
      <c r="A14" s="552">
        <v>7</v>
      </c>
      <c r="B14" s="555" t="s">
        <v>377</v>
      </c>
      <c r="C14" s="262">
        <v>9</v>
      </c>
      <c r="D14" s="567">
        <f t="shared" si="0"/>
        <v>58</v>
      </c>
      <c r="E14" s="373">
        <f t="shared" si="1"/>
        <v>58</v>
      </c>
      <c r="F14" s="418"/>
      <c r="G14" s="591"/>
      <c r="H14" s="418"/>
      <c r="I14" s="588"/>
      <c r="J14" s="453"/>
      <c r="K14" s="701">
        <v>7</v>
      </c>
      <c r="L14" s="697">
        <v>4</v>
      </c>
      <c r="M14" s="419"/>
      <c r="N14" s="417"/>
      <c r="O14" s="422"/>
      <c r="P14" s="262">
        <v>9</v>
      </c>
      <c r="Q14" s="260">
        <f t="shared" si="2"/>
        <v>6</v>
      </c>
      <c r="R14" s="519"/>
      <c r="S14" s="262">
        <v>9</v>
      </c>
      <c r="T14" s="417">
        <v>6</v>
      </c>
      <c r="U14" s="422"/>
      <c r="V14" s="549"/>
      <c r="W14" s="519"/>
      <c r="X14" s="262">
        <v>9</v>
      </c>
      <c r="Y14" s="609">
        <f t="shared" si="3"/>
        <v>20</v>
      </c>
      <c r="Z14" s="418"/>
      <c r="AA14" s="415"/>
      <c r="AB14" s="419"/>
      <c r="AC14" s="571"/>
      <c r="AD14" s="418"/>
      <c r="AE14" s="415"/>
      <c r="AF14" s="519"/>
      <c r="AG14" s="262">
        <v>9</v>
      </c>
      <c r="AH14" s="417">
        <v>11</v>
      </c>
      <c r="AI14" s="422"/>
      <c r="AJ14" s="262">
        <v>9</v>
      </c>
      <c r="AK14" s="549">
        <v>11</v>
      </c>
      <c r="AL14" s="419"/>
      <c r="AM14" s="627"/>
    </row>
    <row r="15" spans="1:44" s="449" customFormat="1" ht="18.75">
      <c r="A15" s="532">
        <v>8</v>
      </c>
      <c r="B15" s="555" t="s">
        <v>378</v>
      </c>
      <c r="C15" s="348">
        <v>8</v>
      </c>
      <c r="D15" s="567">
        <f t="shared" si="0"/>
        <v>44</v>
      </c>
      <c r="E15" s="373">
        <f t="shared" si="1"/>
        <v>44</v>
      </c>
      <c r="F15" s="447"/>
      <c r="G15" s="590"/>
      <c r="H15" s="447"/>
      <c r="I15" s="604"/>
      <c r="J15" s="631"/>
      <c r="K15" s="700">
        <v>8</v>
      </c>
      <c r="L15" s="697">
        <v>2</v>
      </c>
      <c r="M15" s="448"/>
      <c r="N15" s="446"/>
      <c r="O15" s="444"/>
      <c r="P15" s="348">
        <v>8</v>
      </c>
      <c r="Q15" s="260">
        <f t="shared" si="2"/>
        <v>7</v>
      </c>
      <c r="R15" s="518"/>
      <c r="S15" s="348">
        <v>8</v>
      </c>
      <c r="T15" s="417">
        <v>6</v>
      </c>
      <c r="U15" s="444"/>
      <c r="V15" s="580"/>
      <c r="W15" s="518"/>
      <c r="X15" s="348">
        <v>8</v>
      </c>
      <c r="Y15" s="609">
        <f t="shared" si="3"/>
        <v>20</v>
      </c>
      <c r="Z15" s="447"/>
      <c r="AA15" s="445"/>
      <c r="AB15" s="448"/>
      <c r="AC15" s="570"/>
      <c r="AD15" s="447"/>
      <c r="AE15" s="445"/>
      <c r="AF15" s="518"/>
      <c r="AG15" s="348">
        <v>8</v>
      </c>
      <c r="AH15" s="417"/>
      <c r="AI15" s="444"/>
      <c r="AJ15" s="348">
        <v>8</v>
      </c>
      <c r="AK15" s="549">
        <v>9</v>
      </c>
      <c r="AL15" s="448"/>
      <c r="AM15" s="626"/>
    </row>
    <row r="16" spans="1:44" s="412" customFormat="1" ht="18.75">
      <c r="A16" s="552">
        <v>9</v>
      </c>
      <c r="B16" s="555" t="s">
        <v>379</v>
      </c>
      <c r="C16" s="262">
        <v>7</v>
      </c>
      <c r="D16" s="567">
        <f t="shared" si="0"/>
        <v>56</v>
      </c>
      <c r="E16" s="373">
        <f t="shared" si="1"/>
        <v>56</v>
      </c>
      <c r="F16" s="418"/>
      <c r="G16" s="591"/>
      <c r="H16" s="418"/>
      <c r="I16" s="588"/>
      <c r="J16" s="453"/>
      <c r="K16" s="701">
        <v>9</v>
      </c>
      <c r="L16" s="697">
        <v>4</v>
      </c>
      <c r="M16" s="419"/>
      <c r="N16" s="417"/>
      <c r="O16" s="422"/>
      <c r="P16" s="262">
        <v>7</v>
      </c>
      <c r="Q16" s="260">
        <f t="shared" si="2"/>
        <v>14</v>
      </c>
      <c r="R16" s="519"/>
      <c r="S16" s="262">
        <v>7</v>
      </c>
      <c r="T16" s="417">
        <v>6</v>
      </c>
      <c r="U16" s="422"/>
      <c r="V16" s="549"/>
      <c r="W16" s="519"/>
      <c r="X16" s="262">
        <v>7</v>
      </c>
      <c r="Y16" s="609">
        <f t="shared" si="3"/>
        <v>10</v>
      </c>
      <c r="Z16" s="418"/>
      <c r="AA16" s="415"/>
      <c r="AB16" s="419"/>
      <c r="AC16" s="571"/>
      <c r="AD16" s="418"/>
      <c r="AE16" s="415"/>
      <c r="AF16" s="519"/>
      <c r="AG16" s="262">
        <v>7</v>
      </c>
      <c r="AH16" s="417">
        <v>11</v>
      </c>
      <c r="AI16" s="422"/>
      <c r="AJ16" s="262">
        <v>7</v>
      </c>
      <c r="AK16" s="549">
        <v>11</v>
      </c>
      <c r="AL16" s="419"/>
      <c r="AM16" s="531"/>
    </row>
    <row r="17" spans="1:54" s="412" customFormat="1" ht="18.75">
      <c r="A17" s="532">
        <v>10</v>
      </c>
      <c r="B17" s="555" t="s">
        <v>380</v>
      </c>
      <c r="C17" s="348">
        <v>6</v>
      </c>
      <c r="D17" s="567">
        <f t="shared" si="0"/>
        <v>48</v>
      </c>
      <c r="E17" s="373">
        <f t="shared" si="1"/>
        <v>48</v>
      </c>
      <c r="F17" s="418"/>
      <c r="G17" s="591"/>
      <c r="H17" s="418"/>
      <c r="I17" s="588"/>
      <c r="J17" s="453"/>
      <c r="K17" s="700">
        <v>10</v>
      </c>
      <c r="L17" s="697">
        <v>4</v>
      </c>
      <c r="M17" s="419"/>
      <c r="N17" s="417"/>
      <c r="O17" s="413"/>
      <c r="P17" s="348">
        <v>6</v>
      </c>
      <c r="Q17" s="260">
        <f>IF(P17=0,"",VLOOKUP(P17,Підс3,2,FALSE))</f>
        <v>11</v>
      </c>
      <c r="R17" s="520"/>
      <c r="S17" s="348">
        <v>6</v>
      </c>
      <c r="T17" s="417">
        <v>4</v>
      </c>
      <c r="U17" s="413"/>
      <c r="V17" s="549"/>
      <c r="W17" s="520"/>
      <c r="X17" s="348">
        <v>6</v>
      </c>
      <c r="Y17" s="609">
        <v>10</v>
      </c>
      <c r="Z17" s="418"/>
      <c r="AA17" s="415"/>
      <c r="AB17" s="419"/>
      <c r="AC17" s="571"/>
      <c r="AD17" s="418"/>
      <c r="AE17" s="415"/>
      <c r="AF17" s="520"/>
      <c r="AG17" s="348">
        <v>6</v>
      </c>
      <c r="AH17" s="417">
        <v>10</v>
      </c>
      <c r="AI17" s="413"/>
      <c r="AJ17" s="348">
        <v>6</v>
      </c>
      <c r="AK17" s="549">
        <v>9</v>
      </c>
      <c r="AL17" s="419"/>
      <c r="AM17" s="531"/>
    </row>
    <row r="18" spans="1:54" s="412" customFormat="1" ht="18.75">
      <c r="A18" s="552">
        <v>11</v>
      </c>
      <c r="B18" s="559" t="s">
        <v>365</v>
      </c>
      <c r="C18" s="262">
        <v>5</v>
      </c>
      <c r="D18" s="567">
        <f t="shared" si="0"/>
        <v>50</v>
      </c>
      <c r="E18" s="373">
        <f t="shared" si="1"/>
        <v>50</v>
      </c>
      <c r="F18" s="418"/>
      <c r="G18" s="588"/>
      <c r="H18" s="418"/>
      <c r="I18" s="588"/>
      <c r="J18" s="632"/>
      <c r="K18" s="701">
        <v>11</v>
      </c>
      <c r="L18" s="697">
        <v>4</v>
      </c>
      <c r="M18" s="419"/>
      <c r="N18" s="417"/>
      <c r="O18" s="422"/>
      <c r="P18" s="262">
        <v>5</v>
      </c>
      <c r="Q18" s="260">
        <f t="shared" si="2"/>
        <v>14</v>
      </c>
      <c r="R18" s="519"/>
      <c r="S18" s="262">
        <v>5</v>
      </c>
      <c r="T18" s="417">
        <v>4</v>
      </c>
      <c r="U18" s="418"/>
      <c r="V18" s="415"/>
      <c r="W18" s="519"/>
      <c r="X18" s="262">
        <v>5</v>
      </c>
      <c r="Y18" s="609">
        <f t="shared" si="3"/>
        <v>10</v>
      </c>
      <c r="Z18" s="418"/>
      <c r="AA18" s="415"/>
      <c r="AB18" s="419"/>
      <c r="AC18" s="571"/>
      <c r="AD18" s="418"/>
      <c r="AE18" s="415"/>
      <c r="AF18" s="519"/>
      <c r="AG18" s="262">
        <v>5</v>
      </c>
      <c r="AH18" s="417">
        <v>9</v>
      </c>
      <c r="AI18" s="422"/>
      <c r="AJ18" s="262">
        <v>5</v>
      </c>
      <c r="AK18" s="549">
        <v>9</v>
      </c>
      <c r="AL18" s="419"/>
      <c r="AM18" s="531"/>
    </row>
    <row r="19" spans="1:54" s="412" customFormat="1" ht="18.75">
      <c r="A19" s="532">
        <v>12</v>
      </c>
      <c r="B19" s="555" t="s">
        <v>382</v>
      </c>
      <c r="C19" s="348">
        <v>4</v>
      </c>
      <c r="D19" s="567">
        <f t="shared" si="0"/>
        <v>61</v>
      </c>
      <c r="E19" s="373">
        <f t="shared" si="1"/>
        <v>61</v>
      </c>
      <c r="F19" s="418"/>
      <c r="G19" s="588"/>
      <c r="H19" s="418"/>
      <c r="I19" s="588"/>
      <c r="J19" s="453"/>
      <c r="K19" s="700">
        <v>12</v>
      </c>
      <c r="L19" s="697">
        <v>6</v>
      </c>
      <c r="M19" s="419"/>
      <c r="N19" s="417"/>
      <c r="O19" s="581"/>
      <c r="P19" s="348">
        <v>4</v>
      </c>
      <c r="Q19" s="260">
        <f t="shared" si="2"/>
        <v>8</v>
      </c>
      <c r="R19" s="574"/>
      <c r="S19" s="348">
        <v>4</v>
      </c>
      <c r="T19" s="417">
        <v>6</v>
      </c>
      <c r="U19" s="418"/>
      <c r="V19" s="415"/>
      <c r="W19" s="574"/>
      <c r="X19" s="348">
        <v>4</v>
      </c>
      <c r="Y19" s="609">
        <f t="shared" si="3"/>
        <v>20</v>
      </c>
      <c r="Z19" s="418"/>
      <c r="AA19" s="415"/>
      <c r="AB19" s="419"/>
      <c r="AC19" s="571"/>
      <c r="AD19" s="418"/>
      <c r="AE19" s="415"/>
      <c r="AF19" s="574"/>
      <c r="AG19" s="348">
        <v>4</v>
      </c>
      <c r="AH19" s="417">
        <v>11</v>
      </c>
      <c r="AI19" s="581"/>
      <c r="AJ19" s="348">
        <v>4</v>
      </c>
      <c r="AK19" s="549">
        <v>10</v>
      </c>
      <c r="AL19" s="419"/>
      <c r="AM19" s="531"/>
    </row>
    <row r="20" spans="1:54" s="412" customFormat="1" ht="18.75">
      <c r="A20" s="552">
        <v>13</v>
      </c>
      <c r="B20" s="555" t="s">
        <v>383</v>
      </c>
      <c r="C20" s="262">
        <v>3</v>
      </c>
      <c r="D20" s="567">
        <f t="shared" si="0"/>
        <v>62</v>
      </c>
      <c r="E20" s="373">
        <f t="shared" si="1"/>
        <v>62</v>
      </c>
      <c r="F20" s="418"/>
      <c r="G20" s="588"/>
      <c r="H20" s="418"/>
      <c r="I20" s="588"/>
      <c r="J20" s="632"/>
      <c r="K20" s="701">
        <v>13</v>
      </c>
      <c r="L20" s="697">
        <v>4</v>
      </c>
      <c r="M20" s="419"/>
      <c r="N20" s="417"/>
      <c r="O20" s="422"/>
      <c r="P20" s="262">
        <v>3</v>
      </c>
      <c r="Q20" s="260">
        <f t="shared" si="2"/>
        <v>13</v>
      </c>
      <c r="R20" s="634"/>
      <c r="S20" s="262">
        <v>3</v>
      </c>
      <c r="T20" s="417">
        <v>6</v>
      </c>
      <c r="U20" s="418"/>
      <c r="V20" s="639"/>
      <c r="W20" s="637"/>
      <c r="X20" s="262">
        <v>3</v>
      </c>
      <c r="Y20" s="609">
        <f t="shared" si="3"/>
        <v>20</v>
      </c>
      <c r="Z20" s="418"/>
      <c r="AA20" s="415"/>
      <c r="AB20" s="419"/>
      <c r="AC20" s="417"/>
      <c r="AD20" s="418"/>
      <c r="AE20" s="415"/>
      <c r="AF20" s="575"/>
      <c r="AG20" s="262">
        <v>3</v>
      </c>
      <c r="AH20" s="417">
        <v>10</v>
      </c>
      <c r="AI20" s="582"/>
      <c r="AJ20" s="262">
        <v>3</v>
      </c>
      <c r="AK20" s="415">
        <v>9</v>
      </c>
      <c r="AL20" s="419"/>
      <c r="AM20" s="531"/>
    </row>
    <row r="21" spans="1:54" s="412" customFormat="1" ht="19.5" thickBot="1">
      <c r="A21" s="553">
        <v>14</v>
      </c>
      <c r="B21" s="558" t="s">
        <v>384</v>
      </c>
      <c r="C21" s="348">
        <v>2</v>
      </c>
      <c r="D21" s="568">
        <f t="shared" si="0"/>
        <v>54</v>
      </c>
      <c r="E21" s="586">
        <f t="shared" si="1"/>
        <v>54</v>
      </c>
      <c r="F21" s="434"/>
      <c r="G21" s="589"/>
      <c r="H21" s="434"/>
      <c r="I21" s="589"/>
      <c r="J21" s="633"/>
      <c r="K21" s="700">
        <v>14</v>
      </c>
      <c r="L21" s="698">
        <v>2</v>
      </c>
      <c r="M21" s="435"/>
      <c r="N21" s="432"/>
      <c r="O21" s="636"/>
      <c r="P21" s="348">
        <v>2</v>
      </c>
      <c r="Q21" s="261">
        <f t="shared" si="2"/>
        <v>8</v>
      </c>
      <c r="R21" s="635"/>
      <c r="S21" s="348">
        <v>2</v>
      </c>
      <c r="T21" s="432">
        <v>6</v>
      </c>
      <c r="U21" s="434"/>
      <c r="V21" s="640"/>
      <c r="W21" s="638"/>
      <c r="X21" s="348">
        <v>2</v>
      </c>
      <c r="Y21" s="609">
        <f t="shared" si="3"/>
        <v>18</v>
      </c>
      <c r="Z21" s="434"/>
      <c r="AA21" s="430"/>
      <c r="AB21" s="435"/>
      <c r="AC21" s="432"/>
      <c r="AD21" s="434"/>
      <c r="AE21" s="430"/>
      <c r="AF21" s="576"/>
      <c r="AG21" s="348">
        <v>2</v>
      </c>
      <c r="AH21" s="432">
        <v>10</v>
      </c>
      <c r="AI21" s="583"/>
      <c r="AJ21" s="348">
        <v>2</v>
      </c>
      <c r="AK21" s="430">
        <v>10</v>
      </c>
      <c r="AL21" s="435"/>
      <c r="AM21" s="536"/>
    </row>
    <row r="22" spans="1:54" ht="18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104">
        <f>COUNT(K8:K21)</f>
        <v>14</v>
      </c>
      <c r="P22" s="79"/>
      <c r="Q22" s="94"/>
      <c r="R22" s="79"/>
      <c r="S22" s="79"/>
      <c r="T22" s="94"/>
      <c r="U22" s="79"/>
      <c r="V22" s="104">
        <f>COUNT(P8:P21)</f>
        <v>14</v>
      </c>
      <c r="W22" s="94"/>
      <c r="X22" s="79"/>
      <c r="Y22" s="104">
        <f>COUNT(S8:S21)</f>
        <v>14</v>
      </c>
      <c r="Z22" s="79"/>
      <c r="AA22" s="94"/>
      <c r="AB22" s="79"/>
      <c r="AC22" s="79"/>
      <c r="AD22" s="79"/>
      <c r="AE22" s="79"/>
      <c r="AF22" s="104">
        <f>COUNT(X8:X21)</f>
        <v>14</v>
      </c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14</v>
      </c>
      <c r="AZ22" s="29"/>
      <c r="BA22" s="29"/>
      <c r="BB22" s="29"/>
    </row>
    <row r="23" spans="1:54" ht="18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40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>
      <c r="A29" s="52"/>
      <c r="B29" s="49"/>
      <c r="C29" s="26"/>
      <c r="D29" s="26"/>
      <c r="E29" s="26"/>
      <c r="F29" s="26"/>
      <c r="G29" s="20"/>
      <c r="H29" s="20" t="s">
        <v>156</v>
      </c>
      <c r="I29" s="20"/>
      <c r="J29" s="20"/>
      <c r="K29" s="28">
        <v>100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15.75">
      <c r="A30" s="52"/>
      <c r="B30" s="49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>
      <c r="A33" s="51"/>
      <c r="B33" s="95" t="s">
        <v>1</v>
      </c>
      <c r="C33" s="160">
        <v>2</v>
      </c>
      <c r="D33" s="383"/>
      <c r="E33" s="384">
        <v>2</v>
      </c>
      <c r="F33" s="383">
        <v>2</v>
      </c>
      <c r="G33" s="383">
        <v>1</v>
      </c>
      <c r="H33" s="385">
        <v>2</v>
      </c>
      <c r="I33" s="385">
        <v>2</v>
      </c>
      <c r="J33" s="385">
        <v>2</v>
      </c>
      <c r="K33" s="385">
        <v>1</v>
      </c>
      <c r="L33" s="386">
        <v>2</v>
      </c>
      <c r="M33" s="385">
        <v>0</v>
      </c>
      <c r="N33" s="385">
        <v>0</v>
      </c>
      <c r="O33" s="385">
        <v>2</v>
      </c>
      <c r="P33" s="383">
        <v>2</v>
      </c>
      <c r="Q33" s="385">
        <v>2</v>
      </c>
      <c r="R33" s="383">
        <v>2</v>
      </c>
      <c r="S33" s="134">
        <v>2</v>
      </c>
      <c r="T33" s="106">
        <f>IF($E40=0," ",$E40)</f>
        <v>8</v>
      </c>
      <c r="U33" s="106">
        <f>IF($E46=0," ",$E46)</f>
        <v>18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>
      <c r="A34" s="51"/>
      <c r="B34" s="95" t="s">
        <v>3</v>
      </c>
      <c r="C34" s="160">
        <v>2</v>
      </c>
      <c r="D34" s="383"/>
      <c r="E34" s="384">
        <v>2</v>
      </c>
      <c r="F34" s="387">
        <v>2</v>
      </c>
      <c r="G34" s="383">
        <v>1</v>
      </c>
      <c r="H34" s="385">
        <v>2</v>
      </c>
      <c r="I34" s="385">
        <v>2</v>
      </c>
      <c r="J34" s="385">
        <v>1</v>
      </c>
      <c r="K34" s="385">
        <v>1</v>
      </c>
      <c r="L34" s="386"/>
      <c r="M34" s="385">
        <v>2</v>
      </c>
      <c r="N34" s="385">
        <v>0</v>
      </c>
      <c r="O34" s="385">
        <v>2</v>
      </c>
      <c r="P34" s="387">
        <v>2</v>
      </c>
      <c r="Q34" s="385">
        <v>2</v>
      </c>
      <c r="R34" s="387">
        <v>2</v>
      </c>
      <c r="S34" s="134">
        <v>3</v>
      </c>
      <c r="T34" s="106">
        <f>IF($F40=0," ",$F40)</f>
        <v>13</v>
      </c>
      <c r="U34" s="106">
        <f>IF($F46=0," ",$F46)</f>
        <v>20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95" t="s">
        <v>5</v>
      </c>
      <c r="C35" s="160">
        <v>2</v>
      </c>
      <c r="D35" s="383"/>
      <c r="E35" s="384">
        <v>1</v>
      </c>
      <c r="F35" s="387">
        <v>2</v>
      </c>
      <c r="G35" s="383"/>
      <c r="H35" s="385">
        <v>2</v>
      </c>
      <c r="I35" s="385">
        <v>2</v>
      </c>
      <c r="J35" s="385">
        <v>2</v>
      </c>
      <c r="K35" s="385">
        <v>2</v>
      </c>
      <c r="L35" s="386"/>
      <c r="M35" s="385">
        <v>2</v>
      </c>
      <c r="N35" s="385">
        <v>1</v>
      </c>
      <c r="O35" s="385">
        <v>2</v>
      </c>
      <c r="P35" s="387">
        <v>2</v>
      </c>
      <c r="Q35" s="385">
        <v>1</v>
      </c>
      <c r="R35" s="387">
        <v>2</v>
      </c>
      <c r="S35" s="134">
        <v>4</v>
      </c>
      <c r="T35" s="106">
        <f>IF($G40=0," ",$G40)</f>
        <v>8</v>
      </c>
      <c r="U35" s="106">
        <f>IF($G46=0," ",$G46)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>
      <c r="A36" s="51"/>
      <c r="B36" s="95" t="s">
        <v>6</v>
      </c>
      <c r="C36" s="160">
        <v>2</v>
      </c>
      <c r="D36" s="383"/>
      <c r="E36" s="384">
        <v>1</v>
      </c>
      <c r="F36" s="387">
        <v>2</v>
      </c>
      <c r="G36" s="383">
        <v>2</v>
      </c>
      <c r="H36" s="385">
        <v>2</v>
      </c>
      <c r="I36" s="385">
        <v>2</v>
      </c>
      <c r="J36" s="385">
        <v>2</v>
      </c>
      <c r="K36" s="385">
        <v>2</v>
      </c>
      <c r="L36" s="386"/>
      <c r="M36" s="385">
        <v>2</v>
      </c>
      <c r="N36" s="385">
        <v>0</v>
      </c>
      <c r="O36" s="385">
        <v>2</v>
      </c>
      <c r="P36" s="387">
        <v>2</v>
      </c>
      <c r="Q36" s="385">
        <v>2</v>
      </c>
      <c r="R36" s="387">
        <v>2</v>
      </c>
      <c r="S36" s="134">
        <v>5</v>
      </c>
      <c r="T36" s="106">
        <f>IF($H40=0," ",$H40)</f>
        <v>14</v>
      </c>
      <c r="U36" s="106">
        <f>IF($H46=0," ",$H46)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>
      <c r="A37" s="51"/>
      <c r="B37" s="95" t="s">
        <v>7</v>
      </c>
      <c r="C37" s="160">
        <v>4</v>
      </c>
      <c r="D37" s="383"/>
      <c r="E37" s="384"/>
      <c r="F37" s="387">
        <v>3</v>
      </c>
      <c r="G37" s="383"/>
      <c r="H37" s="385">
        <v>2</v>
      </c>
      <c r="I37" s="385"/>
      <c r="J37" s="385">
        <v>3</v>
      </c>
      <c r="K37" s="385">
        <v>1</v>
      </c>
      <c r="L37" s="386"/>
      <c r="M37" s="385"/>
      <c r="N37" s="385">
        <v>4</v>
      </c>
      <c r="O37" s="385">
        <v>4</v>
      </c>
      <c r="P37" s="387">
        <v>4</v>
      </c>
      <c r="Q37" s="385">
        <v>3</v>
      </c>
      <c r="R37" s="385"/>
      <c r="S37" s="134">
        <v>6</v>
      </c>
      <c r="T37" s="106">
        <f>IF($I40=0," ",$I40)</f>
        <v>11</v>
      </c>
      <c r="U37" s="106">
        <f>IF($I46=0," ",$I46)</f>
        <v>10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95" t="s">
        <v>8</v>
      </c>
      <c r="C38" s="160">
        <v>2</v>
      </c>
      <c r="D38" s="383"/>
      <c r="E38" s="384">
        <v>1</v>
      </c>
      <c r="F38" s="387">
        <v>1</v>
      </c>
      <c r="G38" s="383">
        <v>2</v>
      </c>
      <c r="H38" s="385">
        <v>2</v>
      </c>
      <c r="I38" s="385">
        <v>2</v>
      </c>
      <c r="J38" s="385">
        <v>2</v>
      </c>
      <c r="K38" s="385"/>
      <c r="L38" s="386">
        <v>2</v>
      </c>
      <c r="M38" s="385">
        <v>1</v>
      </c>
      <c r="N38" s="385">
        <v>2</v>
      </c>
      <c r="O38" s="385">
        <v>1</v>
      </c>
      <c r="P38" s="387">
        <v>2</v>
      </c>
      <c r="Q38" s="385">
        <v>2</v>
      </c>
      <c r="R38" s="385">
        <v>2</v>
      </c>
      <c r="S38" s="134">
        <v>7</v>
      </c>
      <c r="T38" s="106">
        <f>IF($J40=0," ",$J40)</f>
        <v>14</v>
      </c>
      <c r="U38" s="106">
        <f>IF($J46=0," ",$J46)</f>
        <v>10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95" t="s">
        <v>160</v>
      </c>
      <c r="C39" s="160">
        <v>2</v>
      </c>
      <c r="D39" s="383"/>
      <c r="E39" s="384">
        <v>1</v>
      </c>
      <c r="F39" s="387">
        <v>1</v>
      </c>
      <c r="G39" s="383">
        <v>2</v>
      </c>
      <c r="H39" s="385">
        <v>2</v>
      </c>
      <c r="I39" s="385">
        <v>1</v>
      </c>
      <c r="J39" s="385">
        <v>2</v>
      </c>
      <c r="K39" s="385"/>
      <c r="L39" s="386">
        <v>2</v>
      </c>
      <c r="M39" s="385">
        <v>2</v>
      </c>
      <c r="N39" s="385"/>
      <c r="O39" s="385"/>
      <c r="P39" s="387">
        <v>2</v>
      </c>
      <c r="Q39" s="385">
        <v>2</v>
      </c>
      <c r="R39" s="385"/>
      <c r="S39" s="134">
        <v>8</v>
      </c>
      <c r="T39" s="106">
        <f>IF($K40=0," ",$K40)</f>
        <v>7</v>
      </c>
      <c r="U39" s="106">
        <f>IF($K46=0," ",$K46)</f>
        <v>20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>
      <c r="A40" s="51"/>
      <c r="B40" s="91" t="s">
        <v>38</v>
      </c>
      <c r="C40" s="160">
        <f>SUM(C33:C39)</f>
        <v>16</v>
      </c>
      <c r="D40" s="160">
        <f t="shared" ref="D40:Q40" si="4">SUM(D33:D39)</f>
        <v>0</v>
      </c>
      <c r="E40" s="160">
        <f t="shared" si="4"/>
        <v>8</v>
      </c>
      <c r="F40" s="160">
        <f t="shared" si="4"/>
        <v>13</v>
      </c>
      <c r="G40" s="160">
        <f t="shared" si="4"/>
        <v>8</v>
      </c>
      <c r="H40" s="160">
        <f t="shared" si="4"/>
        <v>14</v>
      </c>
      <c r="I40" s="160">
        <f t="shared" si="4"/>
        <v>11</v>
      </c>
      <c r="J40" s="160">
        <f t="shared" si="4"/>
        <v>14</v>
      </c>
      <c r="K40" s="160">
        <f t="shared" si="4"/>
        <v>7</v>
      </c>
      <c r="L40" s="160">
        <f t="shared" si="4"/>
        <v>6</v>
      </c>
      <c r="M40" s="160">
        <f t="shared" si="4"/>
        <v>9</v>
      </c>
      <c r="N40" s="160">
        <f t="shared" si="4"/>
        <v>7</v>
      </c>
      <c r="O40" s="160">
        <f t="shared" si="4"/>
        <v>13</v>
      </c>
      <c r="P40" s="461">
        <f t="shared" si="4"/>
        <v>16</v>
      </c>
      <c r="Q40" s="160">
        <f t="shared" si="4"/>
        <v>14</v>
      </c>
      <c r="R40" s="160">
        <f>SUM(R33:R39)</f>
        <v>10</v>
      </c>
      <c r="S40" s="134">
        <v>9</v>
      </c>
      <c r="T40" s="106">
        <f>IF($L40=0," ",$L40)</f>
        <v>6</v>
      </c>
      <c r="U40" s="106">
        <f>IF($L46=0," ",$L46)</f>
        <v>20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60"/>
      <c r="Q41" s="86"/>
      <c r="R41" s="81"/>
      <c r="S41" s="134">
        <v>10</v>
      </c>
      <c r="T41" s="106">
        <f>IF($M40=0," ",$M40)</f>
        <v>9</v>
      </c>
      <c r="U41" s="106">
        <f>IF($M46=0," ",$M46)</f>
        <v>16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97" t="s">
        <v>13</v>
      </c>
      <c r="C42" s="160">
        <v>10</v>
      </c>
      <c r="D42" s="398"/>
      <c r="E42" s="398">
        <v>10</v>
      </c>
      <c r="F42" s="398">
        <v>10</v>
      </c>
      <c r="G42" s="399">
        <v>10</v>
      </c>
      <c r="H42" s="399">
        <v>10</v>
      </c>
      <c r="I42" s="399">
        <v>10</v>
      </c>
      <c r="J42" s="399">
        <v>10</v>
      </c>
      <c r="K42" s="399">
        <v>10</v>
      </c>
      <c r="L42" s="399">
        <v>10</v>
      </c>
      <c r="M42" s="399">
        <v>10</v>
      </c>
      <c r="N42" s="399">
        <v>10</v>
      </c>
      <c r="O42" s="399">
        <v>10</v>
      </c>
      <c r="P42" s="399">
        <v>10</v>
      </c>
      <c r="Q42" s="399">
        <v>10</v>
      </c>
      <c r="R42" s="399">
        <v>10</v>
      </c>
      <c r="S42" s="134">
        <v>11</v>
      </c>
      <c r="T42" s="106">
        <f>IF($N40=0," ",$N40)</f>
        <v>7</v>
      </c>
      <c r="U42" s="106">
        <f>IF($N46=0," ",$N46)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97" t="s">
        <v>161</v>
      </c>
      <c r="C43" s="160">
        <v>2</v>
      </c>
      <c r="D43" s="398"/>
      <c r="E43" s="398">
        <v>2</v>
      </c>
      <c r="F43" s="398">
        <v>2</v>
      </c>
      <c r="G43" s="399">
        <v>2</v>
      </c>
      <c r="H43" s="399"/>
      <c r="I43" s="399"/>
      <c r="J43" s="399"/>
      <c r="K43" s="399">
        <v>2</v>
      </c>
      <c r="L43" s="399">
        <v>2</v>
      </c>
      <c r="M43" s="399">
        <v>2</v>
      </c>
      <c r="N43" s="399">
        <v>2</v>
      </c>
      <c r="O43" s="399">
        <v>2</v>
      </c>
      <c r="P43" s="399">
        <v>2</v>
      </c>
      <c r="Q43" s="399">
        <v>2</v>
      </c>
      <c r="R43" s="399"/>
      <c r="S43" s="134">
        <v>12</v>
      </c>
      <c r="T43" s="106">
        <f>IF($O40=0," ",$O40)</f>
        <v>13</v>
      </c>
      <c r="U43" s="106">
        <f>IF($O46=0," ",$O46)</f>
        <v>20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97" t="s">
        <v>15</v>
      </c>
      <c r="C44" s="160">
        <v>4</v>
      </c>
      <c r="D44" s="400"/>
      <c r="E44" s="400">
        <v>4</v>
      </c>
      <c r="F44" s="400">
        <v>4</v>
      </c>
      <c r="G44" s="401">
        <v>4</v>
      </c>
      <c r="H44" s="401"/>
      <c r="I44" s="401"/>
      <c r="J44" s="401"/>
      <c r="K44" s="401">
        <v>4</v>
      </c>
      <c r="L44" s="401">
        <v>4</v>
      </c>
      <c r="M44" s="401">
        <v>2</v>
      </c>
      <c r="N44" s="401">
        <v>4</v>
      </c>
      <c r="O44" s="401">
        <v>4</v>
      </c>
      <c r="P44" s="401">
        <v>4</v>
      </c>
      <c r="Q44" s="401">
        <v>4</v>
      </c>
      <c r="R44" s="401"/>
      <c r="S44" s="134">
        <v>13</v>
      </c>
      <c r="T44" s="106">
        <f>IF($P40=0," ",$P40)</f>
        <v>16</v>
      </c>
      <c r="U44" s="106">
        <f>IF($P46=0," ",$P46)</f>
        <v>18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162" t="s">
        <v>227</v>
      </c>
      <c r="C45" s="160">
        <v>4</v>
      </c>
      <c r="D45" s="400"/>
      <c r="E45" s="400">
        <v>2</v>
      </c>
      <c r="F45" s="400">
        <v>4</v>
      </c>
      <c r="G45" s="401">
        <v>4</v>
      </c>
      <c r="H45" s="401"/>
      <c r="I45" s="401"/>
      <c r="J45" s="401"/>
      <c r="K45" s="401">
        <v>4</v>
      </c>
      <c r="L45" s="401">
        <v>4</v>
      </c>
      <c r="M45" s="401">
        <v>2</v>
      </c>
      <c r="N45" s="401">
        <v>4</v>
      </c>
      <c r="O45" s="401">
        <v>4</v>
      </c>
      <c r="P45" s="401">
        <v>2</v>
      </c>
      <c r="Q45" s="401">
        <v>4</v>
      </c>
      <c r="R45" s="401"/>
      <c r="S45" s="134">
        <v>14</v>
      </c>
      <c r="T45" s="106">
        <f>IF($Q40=0," ",$Q40)</f>
        <v>14</v>
      </c>
      <c r="U45" s="106">
        <f>IF($Q46=0," ",$Q46)</f>
        <v>20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>
      <c r="A46" s="51"/>
      <c r="B46" s="91" t="s">
        <v>38</v>
      </c>
      <c r="C46" s="160">
        <f>SUM(C42:C45)</f>
        <v>20</v>
      </c>
      <c r="D46" s="92">
        <f t="shared" ref="D46:R46" si="5">SUM(D42:D45)</f>
        <v>0</v>
      </c>
      <c r="E46" s="92">
        <f t="shared" si="5"/>
        <v>18</v>
      </c>
      <c r="F46" s="92">
        <f t="shared" si="5"/>
        <v>20</v>
      </c>
      <c r="G46" s="92">
        <f t="shared" si="5"/>
        <v>20</v>
      </c>
      <c r="H46" s="92">
        <f t="shared" si="5"/>
        <v>10</v>
      </c>
      <c r="I46" s="92">
        <f t="shared" si="5"/>
        <v>10</v>
      </c>
      <c r="J46" s="92">
        <f t="shared" si="5"/>
        <v>10</v>
      </c>
      <c r="K46" s="92">
        <f t="shared" si="5"/>
        <v>20</v>
      </c>
      <c r="L46" s="92">
        <f t="shared" si="5"/>
        <v>20</v>
      </c>
      <c r="M46" s="92">
        <f t="shared" si="5"/>
        <v>16</v>
      </c>
      <c r="N46" s="92">
        <f t="shared" si="5"/>
        <v>20</v>
      </c>
      <c r="O46" s="92">
        <f t="shared" si="5"/>
        <v>20</v>
      </c>
      <c r="P46" s="92">
        <f t="shared" si="5"/>
        <v>18</v>
      </c>
      <c r="Q46" s="92">
        <f t="shared" si="5"/>
        <v>20</v>
      </c>
      <c r="R46" s="92">
        <f t="shared" si="5"/>
        <v>10</v>
      </c>
      <c r="S46" s="134">
        <v>15</v>
      </c>
      <c r="T46" s="106">
        <f>IF($R40=0," ",$R40)</f>
        <v>10</v>
      </c>
      <c r="U46" s="106">
        <f>IF($R46=0," ",$R46)</f>
        <v>10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4"/>
      <c r="T47" s="20">
        <f>COUNTIF(T32:T46,"&gt;0")</f>
        <v>14</v>
      </c>
      <c r="U47" s="20">
        <f>COUNTIF(U32:U46,"&gt;0")</f>
        <v>14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C5D960BD-C1A6-4228-A267-A87ADCF0AB55}" scale="60" showPageBreaks="1" showGridLines="0" fitToPage="1" printArea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AE7" activePane="bottomRight" state="frozen"/>
      <selection pane="bottomRight" activeCell="AG20" sqref="AG20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</customSheetViews>
  <mergeCells count="44"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</mergeCells>
  <conditionalFormatting sqref="M27:M28 F22:F23">
    <cfRule type="cellIs" dxfId="1" priority="2" stopIfTrue="1" operator="greaterThan">
      <formula>21</formula>
    </cfRule>
  </conditionalFormatting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5"/>
  <headerFooter alignWithMargins="0">
    <oddHeader>&amp;C2006/2007 уч.рік 5 трим</oddHead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5" activePane="bottomRight" state="frozen"/>
      <selection activeCell="B3" sqref="B3"/>
      <selection pane="topRight" activeCell="D3" sqref="D3"/>
      <selection pane="bottomLeft" activeCell="B5" sqref="B5"/>
      <selection pane="bottomRight" activeCell="E6" sqref="E6:E39"/>
    </sheetView>
  </sheetViews>
  <sheetFormatPr defaultColWidth="9.28515625" defaultRowHeight="15"/>
  <cols>
    <col min="1" max="1" width="9.28515625" style="294"/>
    <col min="2" max="2" width="9.28515625" style="290"/>
    <col min="3" max="3" width="14.42578125" style="290" customWidth="1"/>
    <col min="4" max="4" width="30.42578125" style="324" customWidth="1"/>
    <col min="5" max="5" width="9.28515625" style="290"/>
    <col min="6" max="6" width="9" style="293" customWidth="1"/>
    <col min="7" max="7" width="8.7109375" style="290" customWidth="1"/>
    <col min="8" max="8" width="13.5703125" style="292" customWidth="1"/>
    <col min="9" max="16384" width="9.28515625" style="294"/>
  </cols>
  <sheetData>
    <row r="1" spans="2:11" ht="18.75">
      <c r="C1" s="291" t="s">
        <v>265</v>
      </c>
    </row>
    <row r="2" spans="2:11" ht="20.25" customHeight="1">
      <c r="C2" s="295" t="s">
        <v>264</v>
      </c>
      <c r="D2" s="325"/>
    </row>
    <row r="3" spans="2:11" ht="15.75" thickBot="1">
      <c r="C3" s="296"/>
      <c r="D3" s="325"/>
      <c r="G3" s="297">
        <f>SUM(G5:G39)</f>
        <v>130</v>
      </c>
    </row>
    <row r="4" spans="2:11" s="290" customFormat="1" ht="51">
      <c r="B4" s="335" t="s">
        <v>178</v>
      </c>
      <c r="C4" s="298" t="s">
        <v>179</v>
      </c>
      <c r="D4" s="336" t="s">
        <v>180</v>
      </c>
      <c r="E4" s="298" t="s">
        <v>181</v>
      </c>
      <c r="F4" s="337" t="s">
        <v>171</v>
      </c>
      <c r="G4" s="298" t="s">
        <v>182</v>
      </c>
      <c r="H4" s="299" t="s">
        <v>183</v>
      </c>
    </row>
    <row r="5" spans="2:11" ht="15.75">
      <c r="B5" s="302">
        <v>1</v>
      </c>
      <c r="C5" s="303" t="s">
        <v>0</v>
      </c>
      <c r="D5" s="326"/>
      <c r="E5" s="303"/>
      <c r="F5" s="338">
        <v>1</v>
      </c>
      <c r="G5" s="303">
        <f>SUM(E6:E8)</f>
        <v>6</v>
      </c>
      <c r="H5" s="300"/>
      <c r="I5" s="294">
        <v>6</v>
      </c>
    </row>
    <row r="6" spans="2:11" ht="15.75">
      <c r="B6" s="302"/>
      <c r="C6" s="303"/>
      <c r="D6" s="326" t="s">
        <v>184</v>
      </c>
      <c r="E6" s="303">
        <v>2</v>
      </c>
      <c r="F6" s="338"/>
      <c r="G6" s="301"/>
      <c r="H6" s="300"/>
    </row>
    <row r="7" spans="2:11" ht="30">
      <c r="B7" s="302"/>
      <c r="C7" s="303"/>
      <c r="D7" s="326" t="s">
        <v>185</v>
      </c>
      <c r="E7" s="303">
        <v>2</v>
      </c>
      <c r="F7" s="338"/>
      <c r="G7" s="301"/>
      <c r="H7" s="300"/>
    </row>
    <row r="8" spans="2:11" ht="15.75">
      <c r="B8" s="302"/>
      <c r="C8" s="303"/>
      <c r="D8" s="326" t="s">
        <v>186</v>
      </c>
      <c r="E8" s="303">
        <v>2</v>
      </c>
      <c r="F8" s="338"/>
      <c r="G8" s="301"/>
      <c r="H8" s="300"/>
    </row>
    <row r="9" spans="2:11" ht="15.75">
      <c r="B9" s="302">
        <v>2</v>
      </c>
      <c r="C9" s="303" t="s">
        <v>167</v>
      </c>
      <c r="D9" s="326"/>
      <c r="E9" s="303"/>
      <c r="F9" s="338">
        <v>2</v>
      </c>
      <c r="G9" s="303">
        <f>SUM(E10:E16)</f>
        <v>16</v>
      </c>
      <c r="H9" s="300"/>
      <c r="I9" s="294">
        <v>16</v>
      </c>
    </row>
    <row r="10" spans="2:11" ht="15.75">
      <c r="B10" s="302" t="s">
        <v>1</v>
      </c>
      <c r="C10" s="303"/>
      <c r="D10" s="326" t="s">
        <v>2</v>
      </c>
      <c r="E10" s="303">
        <v>2</v>
      </c>
      <c r="F10" s="338"/>
      <c r="G10" s="301"/>
      <c r="H10" s="300"/>
    </row>
    <row r="11" spans="2:11" ht="15.75">
      <c r="B11" s="302" t="s">
        <v>3</v>
      </c>
      <c r="C11" s="303"/>
      <c r="D11" s="326" t="s">
        <v>4</v>
      </c>
      <c r="E11" s="303">
        <v>2</v>
      </c>
      <c r="F11" s="338"/>
      <c r="G11" s="301"/>
      <c r="H11" s="300"/>
    </row>
    <row r="12" spans="2:11" ht="31.15" customHeight="1">
      <c r="B12" s="302" t="s">
        <v>5</v>
      </c>
      <c r="C12" s="303"/>
      <c r="D12" s="326" t="s">
        <v>187</v>
      </c>
      <c r="E12" s="303">
        <v>2</v>
      </c>
      <c r="F12" s="338"/>
      <c r="G12" s="301"/>
      <c r="H12" s="300"/>
    </row>
    <row r="13" spans="2:11" ht="15.75">
      <c r="B13" s="302" t="s">
        <v>6</v>
      </c>
      <c r="C13" s="303"/>
      <c r="D13" s="326" t="s">
        <v>158</v>
      </c>
      <c r="E13" s="303">
        <v>2</v>
      </c>
      <c r="F13" s="338"/>
      <c r="G13" s="301"/>
      <c r="H13" s="300"/>
      <c r="K13" s="294">
        <f>34/70</f>
        <v>0.48571428571428571</v>
      </c>
    </row>
    <row r="14" spans="2:11" ht="15.75">
      <c r="B14" s="302" t="s">
        <v>7</v>
      </c>
      <c r="C14" s="303"/>
      <c r="D14" s="327" t="s">
        <v>159</v>
      </c>
      <c r="E14" s="303">
        <v>4</v>
      </c>
      <c r="F14" s="338"/>
      <c r="G14" s="301"/>
      <c r="H14" s="300"/>
    </row>
    <row r="15" spans="2:11" ht="15.75">
      <c r="B15" s="302" t="s">
        <v>8</v>
      </c>
      <c r="C15" s="303"/>
      <c r="D15" s="326" t="s">
        <v>165</v>
      </c>
      <c r="E15" s="303">
        <v>2</v>
      </c>
      <c r="F15" s="338"/>
      <c r="G15" s="301"/>
      <c r="H15" s="300"/>
    </row>
    <row r="16" spans="2:11" ht="15.75">
      <c r="B16" s="302" t="s">
        <v>160</v>
      </c>
      <c r="C16" s="303"/>
      <c r="D16" s="326" t="s">
        <v>188</v>
      </c>
      <c r="E16" s="303">
        <v>2</v>
      </c>
      <c r="F16" s="338"/>
      <c r="G16" s="301"/>
      <c r="H16" s="300"/>
    </row>
    <row r="17" spans="2:10" ht="15.75">
      <c r="B17" s="302" t="s">
        <v>9</v>
      </c>
      <c r="C17" s="303" t="s">
        <v>189</v>
      </c>
      <c r="D17" s="326"/>
      <c r="E17" s="303"/>
      <c r="F17" s="338">
        <v>3</v>
      </c>
      <c r="G17" s="303">
        <f>SUM(E18)</f>
        <v>6</v>
      </c>
      <c r="H17" s="300"/>
      <c r="I17" s="294">
        <v>6</v>
      </c>
    </row>
    <row r="18" spans="2:10" ht="30">
      <c r="B18" s="302" t="s">
        <v>222</v>
      </c>
      <c r="C18" s="303"/>
      <c r="D18" s="326" t="s">
        <v>223</v>
      </c>
      <c r="E18" s="303">
        <v>6</v>
      </c>
      <c r="F18" s="304"/>
      <c r="G18" s="301"/>
      <c r="H18" s="300"/>
    </row>
    <row r="19" spans="2:10" ht="15.75">
      <c r="B19" s="302" t="s">
        <v>11</v>
      </c>
      <c r="C19" s="303" t="s">
        <v>10</v>
      </c>
      <c r="D19" s="326"/>
      <c r="E19" s="303"/>
      <c r="F19" s="338"/>
      <c r="G19" s="303">
        <f>SUM(E20:E23)</f>
        <v>20</v>
      </c>
      <c r="H19" s="300"/>
      <c r="I19" s="294">
        <v>20</v>
      </c>
    </row>
    <row r="20" spans="2:10" ht="30">
      <c r="B20" s="302" t="s">
        <v>13</v>
      </c>
      <c r="C20" s="303"/>
      <c r="D20" s="326" t="s">
        <v>231</v>
      </c>
      <c r="E20" s="303">
        <v>10</v>
      </c>
      <c r="F20" s="338">
        <v>4</v>
      </c>
      <c r="G20" s="301"/>
      <c r="H20" s="300"/>
    </row>
    <row r="21" spans="2:10" ht="30">
      <c r="B21" s="302" t="s">
        <v>161</v>
      </c>
      <c r="C21" s="304"/>
      <c r="D21" s="328" t="s">
        <v>228</v>
      </c>
      <c r="E21" s="303">
        <v>2</v>
      </c>
      <c r="F21" s="338">
        <v>4</v>
      </c>
      <c r="G21" s="301"/>
      <c r="H21" s="300"/>
    </row>
    <row r="22" spans="2:10" ht="75">
      <c r="B22" s="302" t="s">
        <v>15</v>
      </c>
      <c r="C22" s="303"/>
      <c r="D22" s="329" t="s">
        <v>229</v>
      </c>
      <c r="E22" s="303">
        <v>4</v>
      </c>
      <c r="F22" s="338">
        <v>4</v>
      </c>
      <c r="G22" s="301"/>
      <c r="H22" s="300"/>
    </row>
    <row r="23" spans="2:10" ht="45">
      <c r="B23" s="302" t="s">
        <v>227</v>
      </c>
      <c r="C23" s="303"/>
      <c r="D23" s="329" t="s">
        <v>230</v>
      </c>
      <c r="E23" s="303">
        <v>4</v>
      </c>
      <c r="F23" s="338">
        <v>4</v>
      </c>
      <c r="G23" s="301"/>
      <c r="H23" s="300"/>
    </row>
    <row r="24" spans="2:10" ht="15.75">
      <c r="B24" s="302" t="s">
        <v>17</v>
      </c>
      <c r="C24" s="303" t="s">
        <v>12</v>
      </c>
      <c r="D24" s="326"/>
      <c r="E24" s="303"/>
      <c r="F24" s="338"/>
      <c r="G24" s="303">
        <f>SUM(E25:E27)</f>
        <v>11</v>
      </c>
      <c r="H24" s="300"/>
      <c r="I24" s="294">
        <v>11</v>
      </c>
    </row>
    <row r="25" spans="2:10" ht="15.75">
      <c r="B25" s="302" t="s">
        <v>19</v>
      </c>
      <c r="C25" s="303"/>
      <c r="D25" s="326" t="s">
        <v>14</v>
      </c>
      <c r="E25" s="303">
        <v>2</v>
      </c>
      <c r="F25" s="338">
        <v>5</v>
      </c>
      <c r="G25" s="301"/>
      <c r="H25" s="300"/>
    </row>
    <row r="26" spans="2:10" ht="15.75">
      <c r="B26" s="302" t="s">
        <v>21</v>
      </c>
      <c r="C26" s="303"/>
      <c r="D26" s="326" t="s">
        <v>16</v>
      </c>
      <c r="E26" s="303">
        <v>3</v>
      </c>
      <c r="F26" s="338">
        <v>5</v>
      </c>
      <c r="G26" s="301"/>
      <c r="H26" s="300"/>
    </row>
    <row r="27" spans="2:10" ht="15.75">
      <c r="B27" s="302" t="s">
        <v>23</v>
      </c>
      <c r="C27" s="303"/>
      <c r="D27" s="326" t="s">
        <v>190</v>
      </c>
      <c r="E27" s="303">
        <v>6</v>
      </c>
      <c r="F27" s="338">
        <v>5</v>
      </c>
      <c r="G27" s="301"/>
      <c r="H27" s="300"/>
    </row>
    <row r="28" spans="2:10" ht="15.75">
      <c r="B28" s="302" t="s">
        <v>25</v>
      </c>
      <c r="C28" s="303" t="s">
        <v>18</v>
      </c>
      <c r="D28" s="326"/>
      <c r="E28" s="303"/>
      <c r="F28" s="338"/>
      <c r="G28" s="303">
        <f>SUM(E29:E31)</f>
        <v>11</v>
      </c>
      <c r="H28" s="300"/>
    </row>
    <row r="29" spans="2:10" ht="15.75">
      <c r="B29" s="302" t="s">
        <v>27</v>
      </c>
      <c r="C29" s="303"/>
      <c r="D29" s="326" t="s">
        <v>20</v>
      </c>
      <c r="E29" s="303">
        <v>3</v>
      </c>
      <c r="F29" s="338">
        <v>6</v>
      </c>
      <c r="G29" s="301"/>
      <c r="H29" s="300"/>
    </row>
    <row r="30" spans="2:10" ht="15.75">
      <c r="B30" s="302" t="s">
        <v>29</v>
      </c>
      <c r="C30" s="303"/>
      <c r="D30" s="326" t="s">
        <v>22</v>
      </c>
      <c r="E30" s="303">
        <v>2</v>
      </c>
      <c r="F30" s="338">
        <v>6</v>
      </c>
      <c r="G30" s="301"/>
      <c r="H30" s="300"/>
    </row>
    <row r="31" spans="2:10" ht="16.5" thickBot="1">
      <c r="B31" s="683" t="s">
        <v>30</v>
      </c>
      <c r="C31" s="305"/>
      <c r="D31" s="330" t="s">
        <v>24</v>
      </c>
      <c r="E31" s="305">
        <v>6</v>
      </c>
      <c r="F31" s="684">
        <v>6</v>
      </c>
      <c r="G31" s="307"/>
      <c r="H31" s="308"/>
      <c r="I31" s="294" t="s">
        <v>391</v>
      </c>
      <c r="J31" s="294">
        <f>SUM(G5:G31)</f>
        <v>70</v>
      </c>
    </row>
    <row r="32" spans="2:10" ht="15.75">
      <c r="B32" s="678" t="s">
        <v>32</v>
      </c>
      <c r="C32" s="679" t="s">
        <v>26</v>
      </c>
      <c r="D32" s="680"/>
      <c r="E32" s="679"/>
      <c r="F32" s="681"/>
      <c r="G32" s="679">
        <f>SUM(E33:E35)</f>
        <v>15</v>
      </c>
      <c r="H32" s="682"/>
    </row>
    <row r="33" spans="2:29">
      <c r="B33" s="302" t="s">
        <v>34</v>
      </c>
      <c r="C33" s="303"/>
      <c r="D33" s="326" t="s">
        <v>28</v>
      </c>
      <c r="E33" s="303">
        <v>4</v>
      </c>
      <c r="F33" s="304">
        <v>7</v>
      </c>
      <c r="G33" s="301"/>
      <c r="H33" s="300"/>
    </row>
    <row r="34" spans="2:29" ht="30">
      <c r="B34" s="302" t="s">
        <v>36</v>
      </c>
      <c r="C34" s="303"/>
      <c r="D34" s="326" t="s">
        <v>164</v>
      </c>
      <c r="E34" s="303">
        <v>5</v>
      </c>
      <c r="F34" s="304">
        <v>7</v>
      </c>
      <c r="G34" s="301"/>
      <c r="H34" s="300"/>
    </row>
    <row r="35" spans="2:29">
      <c r="B35" s="302" t="s">
        <v>191</v>
      </c>
      <c r="C35" s="303"/>
      <c r="D35" s="326" t="s">
        <v>31</v>
      </c>
      <c r="E35" s="303">
        <v>6</v>
      </c>
      <c r="F35" s="304">
        <v>7</v>
      </c>
      <c r="G35" s="301"/>
      <c r="H35" s="300"/>
    </row>
    <row r="36" spans="2:29" ht="15.75">
      <c r="B36" s="302" t="s">
        <v>168</v>
      </c>
      <c r="C36" s="309" t="s">
        <v>162</v>
      </c>
      <c r="D36" s="326" t="s">
        <v>163</v>
      </c>
      <c r="E36" s="309">
        <v>10</v>
      </c>
      <c r="F36" s="338">
        <v>8</v>
      </c>
      <c r="G36" s="301">
        <f>E36</f>
        <v>10</v>
      </c>
      <c r="H36" s="300"/>
    </row>
    <row r="37" spans="2:29">
      <c r="B37" s="302" t="s">
        <v>192</v>
      </c>
      <c r="C37" s="303" t="s">
        <v>33</v>
      </c>
      <c r="D37" s="326"/>
      <c r="E37" s="303"/>
      <c r="F37" s="304"/>
      <c r="G37" s="303">
        <f>SUM(E38:E39)</f>
        <v>35</v>
      </c>
      <c r="H37" s="300"/>
    </row>
    <row r="38" spans="2:29">
      <c r="B38" s="302" t="s">
        <v>301</v>
      </c>
      <c r="C38" s="303"/>
      <c r="D38" s="326" t="s">
        <v>35</v>
      </c>
      <c r="E38" s="303">
        <v>20</v>
      </c>
      <c r="F38" s="304">
        <v>9</v>
      </c>
      <c r="G38" s="301"/>
      <c r="H38" s="300"/>
    </row>
    <row r="39" spans="2:29">
      <c r="B39" s="302" t="s">
        <v>302</v>
      </c>
      <c r="C39" s="303"/>
      <c r="D39" s="326" t="s">
        <v>37</v>
      </c>
      <c r="E39" s="303">
        <v>15</v>
      </c>
      <c r="F39" s="304">
        <v>9</v>
      </c>
      <c r="G39" s="301"/>
      <c r="H39" s="300"/>
    </row>
    <row r="40" spans="2:29" ht="16.5" thickBot="1">
      <c r="B40" s="310"/>
      <c r="C40" s="305"/>
      <c r="D40" s="330"/>
      <c r="E40" s="305"/>
      <c r="F40" s="306"/>
      <c r="G40" s="307"/>
      <c r="H40" s="308"/>
      <c r="I40" s="294" t="s">
        <v>392</v>
      </c>
      <c r="J40" s="294">
        <f>SUM(G32:G40)</f>
        <v>60</v>
      </c>
    </row>
    <row r="41" spans="2:29" ht="15.75" thickBot="1">
      <c r="B41" s="311"/>
      <c r="C41" s="312"/>
      <c r="D41" s="331" t="s">
        <v>38</v>
      </c>
      <c r="E41" s="313">
        <f>SUM(E5:E39)</f>
        <v>130</v>
      </c>
      <c r="F41" s="314"/>
      <c r="G41" s="315">
        <f>SUM(G5:G39)</f>
        <v>130</v>
      </c>
      <c r="H41" s="316"/>
    </row>
    <row r="42" spans="2:29">
      <c r="B42" s="317"/>
      <c r="C42" s="317"/>
    </row>
    <row r="43" spans="2:29">
      <c r="B43" s="318"/>
      <c r="C43" s="318"/>
    </row>
    <row r="44" spans="2:29">
      <c r="B44" s="317"/>
      <c r="C44" s="317"/>
    </row>
    <row r="45" spans="2:29">
      <c r="C45" s="292"/>
      <c r="D45" s="332"/>
      <c r="E45" s="317"/>
      <c r="F45" s="295"/>
      <c r="G45" s="317"/>
      <c r="H45" s="319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  <c r="AA45" s="320"/>
      <c r="AB45" s="320"/>
      <c r="AC45" s="320"/>
    </row>
    <row r="46" spans="2:29">
      <c r="D46" s="333"/>
      <c r="E46" s="318"/>
      <c r="F46" s="321"/>
      <c r="G46" s="318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23"/>
      <c r="AB46" s="323"/>
      <c r="AC46" s="323"/>
    </row>
    <row r="47" spans="2:29">
      <c r="D47" s="332"/>
      <c r="E47" s="317"/>
      <c r="F47" s="295"/>
      <c r="G47" s="317"/>
      <c r="H47" s="319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</row>
    <row r="48" spans="2:29">
      <c r="D48" s="334"/>
    </row>
  </sheetData>
  <customSheetViews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17400EAF-4B0B-49FE-8262-4A59DA70D10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17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8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9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3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4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5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6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7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28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29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6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7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8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/>
  <sheetData>
    <row r="1" spans="1:2">
      <c r="A1" s="136" t="s">
        <v>274</v>
      </c>
      <c r="B1" s="136"/>
    </row>
    <row r="2" spans="1:2">
      <c r="A2" s="136">
        <v>0</v>
      </c>
      <c r="B2" s="136" t="s">
        <v>275</v>
      </c>
    </row>
    <row r="3" spans="1:2">
      <c r="A3" s="136">
        <v>35</v>
      </c>
      <c r="B3" s="136" t="s">
        <v>276</v>
      </c>
    </row>
    <row r="4" spans="1:2">
      <c r="A4" s="136">
        <v>60</v>
      </c>
      <c r="B4" s="136" t="s">
        <v>277</v>
      </c>
    </row>
    <row r="5" spans="1:2">
      <c r="A5" s="136">
        <v>67</v>
      </c>
      <c r="B5" s="136" t="s">
        <v>278</v>
      </c>
    </row>
    <row r="6" spans="1:2">
      <c r="A6" s="136">
        <v>74</v>
      </c>
      <c r="B6" s="136" t="s">
        <v>279</v>
      </c>
    </row>
    <row r="7" spans="1:2">
      <c r="A7" s="136">
        <v>82</v>
      </c>
      <c r="B7" s="136" t="s">
        <v>280</v>
      </c>
    </row>
    <row r="8" spans="1:2">
      <c r="A8" s="136">
        <v>90</v>
      </c>
      <c r="B8" s="136" t="s">
        <v>281</v>
      </c>
    </row>
    <row r="9" spans="1:2">
      <c r="A9" s="136">
        <v>100</v>
      </c>
      <c r="B9" s="136" t="s">
        <v>281</v>
      </c>
    </row>
  </sheetData>
  <customSheetViews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C5D960BD-C1A6-4228-A267-A87ADCF0AB55}">
      <selection sqref="A1:B9"/>
      <pageMargins left="0.7" right="0.7" top="0.75" bottom="0.75" header="0.3" footer="0.3"/>
    </customSheetView>
    <customSheetView guid="{6C8D603E-9A1B-49F4-AEFE-06707C7BCD53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21" activePane="bottomLeft" state="frozen"/>
      <selection pane="bottomLeft" activeCell="C29" sqref="C29"/>
    </sheetView>
  </sheetViews>
  <sheetFormatPr defaultRowHeight="12.75"/>
  <cols>
    <col min="1" max="1" width="10.7109375" style="67" customWidth="1"/>
    <col min="2" max="2" width="42.28515625" style="68" customWidth="1"/>
    <col min="3" max="3" width="12" style="74" customWidth="1"/>
    <col min="4" max="4" width="12" style="69" customWidth="1"/>
  </cols>
  <sheetData>
    <row r="1" spans="1:5" ht="13.5" thickBot="1">
      <c r="B1" s="68" t="s">
        <v>270</v>
      </c>
    </row>
    <row r="2" spans="1:5" ht="13.15" customHeight="1">
      <c r="A2" s="739" t="s">
        <v>247</v>
      </c>
      <c r="B2" s="735" t="s">
        <v>193</v>
      </c>
      <c r="C2" s="737" t="s">
        <v>194</v>
      </c>
      <c r="D2" s="733" t="s">
        <v>195</v>
      </c>
      <c r="E2" s="151"/>
    </row>
    <row r="3" spans="1:5" ht="13.5" customHeight="1" thickBot="1">
      <c r="A3" s="740"/>
      <c r="B3" s="736"/>
      <c r="C3" s="738"/>
      <c r="D3" s="734"/>
      <c r="E3" s="150"/>
    </row>
    <row r="4" spans="1:5" ht="44.25" customHeight="1">
      <c r="A4" s="146">
        <v>1</v>
      </c>
      <c r="B4" s="58" t="s">
        <v>217</v>
      </c>
      <c r="C4" s="71" t="s">
        <v>169</v>
      </c>
      <c r="D4" s="59">
        <v>1</v>
      </c>
      <c r="E4" s="286"/>
    </row>
    <row r="5" spans="1:5" ht="39" customHeight="1">
      <c r="A5" s="147" t="s">
        <v>299</v>
      </c>
      <c r="B5" s="60" t="s">
        <v>218</v>
      </c>
      <c r="C5" s="72" t="s">
        <v>0</v>
      </c>
      <c r="D5" s="61">
        <v>2</v>
      </c>
      <c r="E5" s="287"/>
    </row>
    <row r="6" spans="1:5" ht="38.25">
      <c r="A6" s="147" t="s">
        <v>11</v>
      </c>
      <c r="B6" s="60" t="s">
        <v>196</v>
      </c>
      <c r="C6" s="72" t="s">
        <v>197</v>
      </c>
      <c r="D6" s="61">
        <v>3</v>
      </c>
      <c r="E6" s="287"/>
    </row>
    <row r="7" spans="1:5">
      <c r="A7" s="147" t="s">
        <v>11</v>
      </c>
      <c r="B7" s="62" t="s">
        <v>224</v>
      </c>
      <c r="C7" s="278" t="s">
        <v>198</v>
      </c>
      <c r="D7" s="61"/>
      <c r="E7" s="288"/>
    </row>
    <row r="8" spans="1:5" ht="51.75">
      <c r="A8" s="147" t="s">
        <v>253</v>
      </c>
      <c r="B8" s="63" t="s">
        <v>219</v>
      </c>
      <c r="C8" s="72" t="s">
        <v>175</v>
      </c>
      <c r="D8" s="61">
        <v>4</v>
      </c>
      <c r="E8" s="288"/>
    </row>
    <row r="9" spans="1:5" ht="25.5">
      <c r="A9" s="147" t="s">
        <v>32</v>
      </c>
      <c r="B9" s="64" t="s">
        <v>199</v>
      </c>
      <c r="C9" s="72" t="s">
        <v>175</v>
      </c>
      <c r="D9" s="61">
        <v>5</v>
      </c>
      <c r="E9" s="288"/>
    </row>
    <row r="10" spans="1:5">
      <c r="A10" s="147" t="s">
        <v>32</v>
      </c>
      <c r="B10" s="62" t="s">
        <v>225</v>
      </c>
      <c r="C10" s="72" t="s">
        <v>200</v>
      </c>
      <c r="D10" s="61"/>
      <c r="E10" s="288"/>
    </row>
    <row r="11" spans="1:5" ht="51">
      <c r="A11" s="147" t="s">
        <v>168</v>
      </c>
      <c r="B11" s="60" t="s">
        <v>201</v>
      </c>
      <c r="C11" s="72" t="s">
        <v>189</v>
      </c>
      <c r="D11" s="61">
        <v>6</v>
      </c>
      <c r="E11" s="288"/>
    </row>
    <row r="12" spans="1:5">
      <c r="A12" s="147" t="s">
        <v>168</v>
      </c>
      <c r="B12" s="62" t="s">
        <v>226</v>
      </c>
      <c r="C12" s="72" t="s">
        <v>202</v>
      </c>
      <c r="D12" s="61"/>
      <c r="E12" s="288"/>
    </row>
    <row r="13" spans="1:5" ht="25.5">
      <c r="A13" s="147" t="s">
        <v>192</v>
      </c>
      <c r="B13" s="60" t="s">
        <v>203</v>
      </c>
      <c r="C13" s="72" t="s">
        <v>176</v>
      </c>
      <c r="D13" s="61">
        <v>7</v>
      </c>
      <c r="E13" s="288"/>
    </row>
    <row r="14" spans="1:5" ht="25.5">
      <c r="A14" s="147" t="s">
        <v>248</v>
      </c>
      <c r="B14" s="60" t="s">
        <v>204</v>
      </c>
      <c r="C14" s="72" t="s">
        <v>176</v>
      </c>
      <c r="D14" s="61">
        <v>7</v>
      </c>
      <c r="E14" s="288"/>
    </row>
    <row r="15" spans="1:5">
      <c r="A15" s="147" t="s">
        <v>249</v>
      </c>
      <c r="B15" s="60" t="s">
        <v>205</v>
      </c>
      <c r="C15" s="72" t="s">
        <v>176</v>
      </c>
      <c r="D15" s="61">
        <v>7</v>
      </c>
      <c r="E15" s="288"/>
    </row>
    <row r="16" spans="1:5">
      <c r="A16" s="147" t="s">
        <v>249</v>
      </c>
      <c r="B16" s="62" t="s">
        <v>206</v>
      </c>
      <c r="C16" s="72" t="s">
        <v>207</v>
      </c>
      <c r="D16" s="61"/>
      <c r="E16" s="288"/>
    </row>
    <row r="17" spans="1:9" ht="30" customHeight="1">
      <c r="A17" s="147" t="s">
        <v>254</v>
      </c>
      <c r="B17" s="60" t="s">
        <v>208</v>
      </c>
      <c r="C17" s="72" t="s">
        <v>12</v>
      </c>
      <c r="D17" s="61">
        <v>8</v>
      </c>
      <c r="E17" s="288"/>
    </row>
    <row r="18" spans="1:9" ht="30" customHeight="1">
      <c r="A18" s="147" t="s">
        <v>250</v>
      </c>
      <c r="B18" s="60" t="s">
        <v>209</v>
      </c>
      <c r="C18" s="72" t="s">
        <v>18</v>
      </c>
      <c r="D18" s="61">
        <v>9</v>
      </c>
      <c r="E18" s="288"/>
    </row>
    <row r="19" spans="1:9" ht="20.25" customHeight="1">
      <c r="A19" s="147" t="s">
        <v>250</v>
      </c>
      <c r="B19" s="62" t="s">
        <v>210</v>
      </c>
      <c r="C19" s="72" t="s">
        <v>211</v>
      </c>
      <c r="D19" s="61"/>
      <c r="E19" s="288"/>
      <c r="F19" s="279"/>
      <c r="G19" s="280"/>
      <c r="H19" s="280"/>
      <c r="I19" s="280"/>
    </row>
    <row r="20" spans="1:9" ht="21.75" customHeight="1">
      <c r="A20" s="147" t="s">
        <v>251</v>
      </c>
      <c r="B20" s="60" t="s">
        <v>212</v>
      </c>
      <c r="C20" s="72" t="s">
        <v>26</v>
      </c>
      <c r="D20" s="61">
        <v>10</v>
      </c>
      <c r="E20" s="288"/>
      <c r="F20" s="148"/>
    </row>
    <row r="21" spans="1:9" ht="50.25" customHeight="1">
      <c r="A21" s="147" t="s">
        <v>252</v>
      </c>
      <c r="B21" s="60" t="s">
        <v>215</v>
      </c>
      <c r="C21" s="72" t="s">
        <v>214</v>
      </c>
      <c r="D21" s="61">
        <v>11</v>
      </c>
      <c r="E21" s="288"/>
      <c r="F21" s="149"/>
    </row>
    <row r="22" spans="1:9" ht="45.75" customHeight="1">
      <c r="A22" s="147" t="s">
        <v>255</v>
      </c>
      <c r="B22" s="62" t="s">
        <v>233</v>
      </c>
      <c r="C22" s="72" t="s">
        <v>216</v>
      </c>
      <c r="D22" s="61">
        <v>11</v>
      </c>
      <c r="E22" s="288"/>
      <c r="F22" s="148"/>
    </row>
    <row r="23" spans="1:9" ht="21" customHeight="1">
      <c r="A23" s="147" t="s">
        <v>256</v>
      </c>
      <c r="B23" s="60" t="s">
        <v>213</v>
      </c>
      <c r="C23" s="72" t="s">
        <v>177</v>
      </c>
      <c r="D23" s="61">
        <v>12</v>
      </c>
      <c r="E23" s="288"/>
      <c r="F23" s="148"/>
    </row>
    <row r="24" spans="1:9" ht="19.5" thickBot="1">
      <c r="A24" s="145" t="s">
        <v>300</v>
      </c>
      <c r="B24" s="65" t="s">
        <v>271</v>
      </c>
      <c r="C24" s="73" t="s">
        <v>272</v>
      </c>
      <c r="D24" s="66"/>
      <c r="E24" s="289"/>
      <c r="F24" s="279"/>
      <c r="G24" s="280"/>
      <c r="H24" s="280"/>
      <c r="I24" s="280"/>
    </row>
    <row r="25" spans="1:9" ht="13.5" thickBot="1">
      <c r="A25" s="281"/>
      <c r="B25" s="282"/>
      <c r="C25" s="283"/>
      <c r="D25" s="284" t="s">
        <v>38</v>
      </c>
      <c r="E25" s="285"/>
    </row>
    <row r="26" spans="1:9" ht="16.5" customHeight="1"/>
  </sheetData>
  <customSheetViews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8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9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0" orientation="portrait" horizontalDpi="0" verticalDpi="0" copies="0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/>
  <cols>
    <col min="1" max="1" width="9.28515625" style="1"/>
    <col min="2" max="2" width="37.7109375" style="1" customWidth="1"/>
    <col min="3" max="16384" width="9.28515625" style="1"/>
  </cols>
  <sheetData>
    <row r="1" spans="1:4">
      <c r="B1" s="1">
        <v>201</v>
      </c>
    </row>
    <row r="2" spans="1:4" ht="16.5" thickBot="1">
      <c r="B2" s="2"/>
    </row>
    <row r="3" spans="1:4" ht="16.5" thickBot="1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>
      <c r="A4" s="1">
        <v>2</v>
      </c>
      <c r="B4" s="2" t="s">
        <v>57</v>
      </c>
      <c r="C4" s="31" t="s">
        <v>103</v>
      </c>
    </row>
    <row r="5" spans="1:4" ht="16.5" thickBot="1">
      <c r="A5" s="1">
        <v>3</v>
      </c>
      <c r="B5" s="2" t="s">
        <v>65</v>
      </c>
      <c r="C5" s="32" t="s">
        <v>103</v>
      </c>
    </row>
    <row r="6" spans="1:4" ht="16.5" thickBot="1">
      <c r="A6" s="1">
        <v>4</v>
      </c>
      <c r="B6" s="3" t="s">
        <v>39</v>
      </c>
      <c r="C6" s="4" t="s">
        <v>40</v>
      </c>
    </row>
    <row r="7" spans="1:4" ht="16.5" thickBot="1">
      <c r="A7" s="1">
        <v>5</v>
      </c>
      <c r="B7" s="3" t="s">
        <v>42</v>
      </c>
      <c r="C7" s="4" t="s">
        <v>43</v>
      </c>
    </row>
    <row r="8" spans="1:4" ht="16.5" thickBot="1">
      <c r="A8" s="1">
        <v>6</v>
      </c>
      <c r="B8" s="3" t="s">
        <v>44</v>
      </c>
      <c r="C8" s="4" t="s">
        <v>45</v>
      </c>
    </row>
    <row r="9" spans="1:4" ht="16.5" thickBot="1">
      <c r="A9" s="1">
        <v>7</v>
      </c>
      <c r="B9" s="3" t="s">
        <v>46</v>
      </c>
      <c r="C9" s="4" t="s">
        <v>47</v>
      </c>
    </row>
    <row r="10" spans="1:4" ht="16.5" thickBot="1">
      <c r="A10" s="1">
        <v>8</v>
      </c>
      <c r="B10" s="3" t="s">
        <v>48</v>
      </c>
      <c r="C10" s="4" t="s">
        <v>49</v>
      </c>
    </row>
    <row r="11" spans="1:4" ht="16.5" thickBot="1">
      <c r="A11" s="1">
        <v>9</v>
      </c>
      <c r="B11" s="3" t="s">
        <v>50</v>
      </c>
      <c r="C11" s="4" t="s">
        <v>51</v>
      </c>
    </row>
    <row r="12" spans="1:4" ht="16.5" thickBot="1">
      <c r="A12" s="1">
        <v>10</v>
      </c>
      <c r="B12" s="2" t="s">
        <v>52</v>
      </c>
      <c r="C12" s="31" t="s">
        <v>103</v>
      </c>
    </row>
    <row r="13" spans="1:4" ht="16.5" thickBot="1">
      <c r="A13" s="1">
        <v>11</v>
      </c>
      <c r="B13" s="2" t="s">
        <v>54</v>
      </c>
    </row>
    <row r="14" spans="1:4" ht="16.5" thickBot="1">
      <c r="A14" s="1">
        <v>12</v>
      </c>
      <c r="B14" s="2" t="s">
        <v>55</v>
      </c>
    </row>
    <row r="15" spans="1:4" ht="16.5" thickBot="1">
      <c r="A15" s="1">
        <v>13</v>
      </c>
      <c r="B15" s="2" t="s">
        <v>56</v>
      </c>
    </row>
    <row r="16" spans="1:4" ht="16.5" thickBot="1">
      <c r="A16" s="1">
        <v>14</v>
      </c>
      <c r="B16" s="2" t="s">
        <v>58</v>
      </c>
    </row>
    <row r="17" spans="1:3" ht="16.5" thickBot="1">
      <c r="A17" s="1">
        <v>15</v>
      </c>
      <c r="B17" s="2" t="s">
        <v>59</v>
      </c>
    </row>
    <row r="18" spans="1:3" ht="16.5" thickBot="1">
      <c r="A18" s="1">
        <v>16</v>
      </c>
      <c r="B18" s="2" t="s">
        <v>60</v>
      </c>
    </row>
    <row r="19" spans="1:3" ht="16.5" thickBot="1">
      <c r="A19" s="1">
        <v>17</v>
      </c>
      <c r="B19" s="2" t="s">
        <v>61</v>
      </c>
    </row>
    <row r="20" spans="1:3" ht="16.5" thickBot="1">
      <c r="A20" s="1">
        <v>18</v>
      </c>
      <c r="B20" s="2" t="s">
        <v>62</v>
      </c>
    </row>
    <row r="21" spans="1:3" ht="16.5" thickBot="1">
      <c r="A21" s="1">
        <v>19</v>
      </c>
      <c r="B21" s="2" t="s">
        <v>63</v>
      </c>
    </row>
    <row r="22" spans="1:3" ht="16.5" thickBot="1">
      <c r="A22" s="1">
        <v>20</v>
      </c>
      <c r="B22" s="2" t="s">
        <v>64</v>
      </c>
    </row>
    <row r="23" spans="1:3" ht="16.5" thickBot="1">
      <c r="A23" s="1">
        <v>21</v>
      </c>
      <c r="B23" s="2" t="s">
        <v>66</v>
      </c>
    </row>
    <row r="24" spans="1:3" ht="16.5" thickBot="1">
      <c r="A24" s="1">
        <v>22</v>
      </c>
      <c r="B24" s="2" t="s">
        <v>67</v>
      </c>
    </row>
    <row r="25" spans="1:3" ht="16.5" thickBot="1">
      <c r="A25" s="1">
        <v>23</v>
      </c>
      <c r="B25" s="2" t="s">
        <v>157</v>
      </c>
    </row>
    <row r="26" spans="1:3" ht="16.5" thickBot="1">
      <c r="B26" s="2"/>
    </row>
    <row r="27" spans="1:3" ht="16.5" thickBot="1">
      <c r="B27" s="2"/>
    </row>
    <row r="28" spans="1:3" ht="16.5" thickBot="1">
      <c r="B28" s="2"/>
    </row>
    <row r="29" spans="1:3" ht="16.5" thickBot="1">
      <c r="B29" s="2">
        <v>202</v>
      </c>
    </row>
    <row r="31" spans="1:3" ht="15.75">
      <c r="B31" s="5" t="s">
        <v>68</v>
      </c>
    </row>
    <row r="32" spans="1:3" ht="15.75">
      <c r="A32" s="1">
        <v>1</v>
      </c>
      <c r="B32" s="7" t="s">
        <v>69</v>
      </c>
      <c r="C32" s="6" t="s">
        <v>51</v>
      </c>
    </row>
    <row r="33" spans="1:4" ht="15.75">
      <c r="A33" s="1">
        <v>2</v>
      </c>
      <c r="B33" s="7" t="s">
        <v>70</v>
      </c>
      <c r="C33" s="8" t="s">
        <v>40</v>
      </c>
    </row>
    <row r="34" spans="1:4" ht="15.75">
      <c r="A34" s="1">
        <v>3</v>
      </c>
      <c r="B34" s="7" t="s">
        <v>71</v>
      </c>
      <c r="C34" s="8" t="s">
        <v>43</v>
      </c>
    </row>
    <row r="35" spans="1:4" ht="15.75">
      <c r="A35" s="1">
        <v>4</v>
      </c>
      <c r="B35" s="7" t="s">
        <v>73</v>
      </c>
      <c r="C35" s="8" t="s">
        <v>72</v>
      </c>
    </row>
    <row r="36" spans="1:4" ht="15.75">
      <c r="A36" s="1">
        <v>5</v>
      </c>
      <c r="B36" s="7" t="s">
        <v>75</v>
      </c>
      <c r="C36" s="8" t="s">
        <v>74</v>
      </c>
    </row>
    <row r="37" spans="1:4" ht="15.75">
      <c r="A37" s="1">
        <v>6</v>
      </c>
      <c r="B37" s="7" t="s">
        <v>77</v>
      </c>
      <c r="C37" s="8" t="s">
        <v>76</v>
      </c>
    </row>
    <row r="38" spans="1:4" ht="15.75">
      <c r="A38" s="1">
        <v>7</v>
      </c>
      <c r="B38" s="7" t="s">
        <v>79</v>
      </c>
      <c r="C38" s="8" t="s">
        <v>78</v>
      </c>
    </row>
    <row r="39" spans="1:4" ht="15.75">
      <c r="A39" s="1">
        <v>8</v>
      </c>
      <c r="B39" s="7" t="s">
        <v>81</v>
      </c>
      <c r="C39" s="8" t="s">
        <v>80</v>
      </c>
    </row>
    <row r="40" spans="1:4" ht="15.75">
      <c r="A40" s="1">
        <v>9</v>
      </c>
      <c r="B40" s="7" t="s">
        <v>82</v>
      </c>
      <c r="C40" s="8" t="s">
        <v>45</v>
      </c>
    </row>
    <row r="41" spans="1:4" ht="15.7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>
      <c r="A42" s="1">
        <v>11</v>
      </c>
      <c r="B42" s="7" t="s">
        <v>85</v>
      </c>
      <c r="C42" s="8" t="s">
        <v>84</v>
      </c>
    </row>
    <row r="43" spans="1:4" ht="15.75">
      <c r="A43" s="1">
        <v>12</v>
      </c>
      <c r="B43" s="9" t="s">
        <v>87</v>
      </c>
      <c r="C43" s="8" t="s">
        <v>86</v>
      </c>
    </row>
    <row r="44" spans="1:4" ht="15.75">
      <c r="A44" s="1">
        <v>13</v>
      </c>
      <c r="B44" s="11" t="s">
        <v>88</v>
      </c>
      <c r="C44" s="10" t="s">
        <v>49</v>
      </c>
    </row>
    <row r="45" spans="1:4" ht="15.75">
      <c r="A45" s="1">
        <v>14</v>
      </c>
      <c r="B45" s="11" t="s">
        <v>89</v>
      </c>
    </row>
    <row r="46" spans="1:4" ht="15.75">
      <c r="A46" s="1">
        <v>15</v>
      </c>
      <c r="B46" s="11" t="s">
        <v>90</v>
      </c>
    </row>
    <row r="47" spans="1:4" ht="15.75">
      <c r="A47" s="1">
        <v>16</v>
      </c>
      <c r="B47" s="11" t="s">
        <v>91</v>
      </c>
    </row>
    <row r="48" spans="1:4" ht="15.75">
      <c r="A48" s="1">
        <v>17</v>
      </c>
      <c r="B48" s="11" t="s">
        <v>92</v>
      </c>
    </row>
    <row r="49" spans="1:3" ht="15.75">
      <c r="A49" s="1">
        <v>18</v>
      </c>
      <c r="B49" s="11" t="s">
        <v>94</v>
      </c>
      <c r="C49" s="1" t="s">
        <v>93</v>
      </c>
    </row>
    <row r="50" spans="1:3" ht="15.75">
      <c r="A50" s="1">
        <v>19</v>
      </c>
      <c r="B50" s="11" t="s">
        <v>95</v>
      </c>
    </row>
    <row r="51" spans="1:3" ht="15.75">
      <c r="A51" s="1">
        <v>20</v>
      </c>
      <c r="B51" s="11" t="s">
        <v>96</v>
      </c>
    </row>
    <row r="52" spans="1:3" ht="15.75">
      <c r="A52" s="1">
        <v>21</v>
      </c>
      <c r="B52" s="11" t="s">
        <v>97</v>
      </c>
    </row>
    <row r="53" spans="1:3" ht="15.75">
      <c r="A53" s="1">
        <v>22</v>
      </c>
      <c r="B53" s="11" t="s">
        <v>98</v>
      </c>
    </row>
    <row r="54" spans="1:3" ht="15.75">
      <c r="A54" s="1">
        <v>23</v>
      </c>
      <c r="B54" s="11" t="s">
        <v>99</v>
      </c>
    </row>
    <row r="55" spans="1:3" ht="15.75">
      <c r="A55" s="1">
        <v>24</v>
      </c>
      <c r="B55" s="11" t="s">
        <v>100</v>
      </c>
    </row>
    <row r="56" spans="1:3" ht="15.75">
      <c r="A56" s="1">
        <v>25</v>
      </c>
      <c r="B56" s="11" t="s">
        <v>101</v>
      </c>
    </row>
    <row r="57" spans="1:3" ht="16.5" thickBot="1">
      <c r="A57" s="1">
        <v>26</v>
      </c>
      <c r="B57" s="2"/>
    </row>
    <row r="58" spans="1:3" ht="16.5" thickBot="1">
      <c r="B58" s="2"/>
    </row>
    <row r="59" spans="1:3" ht="15.75">
      <c r="B59" s="12"/>
    </row>
    <row r="60" spans="1:3">
      <c r="B60" s="1">
        <v>203</v>
      </c>
    </row>
    <row r="61" spans="1:3" ht="15.75">
      <c r="B61" s="13" t="s">
        <v>102</v>
      </c>
    </row>
    <row r="62" spans="1:3" ht="15.75">
      <c r="A62" s="1">
        <v>1</v>
      </c>
      <c r="B62" s="13" t="s">
        <v>104</v>
      </c>
      <c r="C62" s="14" t="s">
        <v>103</v>
      </c>
    </row>
    <row r="63" spans="1:3" ht="15.75">
      <c r="A63" s="1">
        <v>2</v>
      </c>
      <c r="B63" s="13" t="s">
        <v>105</v>
      </c>
      <c r="C63" s="14" t="s">
        <v>103</v>
      </c>
    </row>
    <row r="64" spans="1:3" ht="15.75">
      <c r="A64" s="1">
        <v>3</v>
      </c>
      <c r="B64" s="13" t="s">
        <v>106</v>
      </c>
      <c r="C64" s="14" t="s">
        <v>103</v>
      </c>
    </row>
    <row r="65" spans="1:4" ht="15.75">
      <c r="A65" s="1">
        <v>4</v>
      </c>
      <c r="B65" s="13" t="s">
        <v>107</v>
      </c>
      <c r="C65" s="14" t="s">
        <v>103</v>
      </c>
    </row>
    <row r="66" spans="1:4" ht="15.75">
      <c r="A66" s="1">
        <v>5</v>
      </c>
      <c r="B66" s="13" t="s">
        <v>108</v>
      </c>
      <c r="C66" s="14" t="s">
        <v>103</v>
      </c>
    </row>
    <row r="67" spans="1:4" ht="15.75">
      <c r="A67" s="1">
        <v>6</v>
      </c>
      <c r="B67" s="13" t="s">
        <v>109</v>
      </c>
      <c r="C67" s="14" t="s">
        <v>103</v>
      </c>
    </row>
    <row r="68" spans="1:4" ht="15.75">
      <c r="A68" s="1">
        <v>7</v>
      </c>
      <c r="B68" s="13" t="s">
        <v>110</v>
      </c>
      <c r="C68" s="14" t="s">
        <v>103</v>
      </c>
    </row>
    <row r="69" spans="1:4" ht="15.7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>
      <c r="A70" s="1">
        <v>9</v>
      </c>
      <c r="B70" s="13" t="s">
        <v>113</v>
      </c>
      <c r="C70" s="14" t="s">
        <v>103</v>
      </c>
    </row>
    <row r="71" spans="1:4" ht="15.75">
      <c r="A71" s="1">
        <v>10</v>
      </c>
      <c r="B71" s="13" t="s">
        <v>114</v>
      </c>
      <c r="C71" s="14" t="s">
        <v>103</v>
      </c>
    </row>
    <row r="72" spans="1:4" ht="15.75">
      <c r="A72" s="1">
        <v>11</v>
      </c>
      <c r="B72" s="13" t="s">
        <v>115</v>
      </c>
      <c r="C72" s="14" t="s">
        <v>103</v>
      </c>
    </row>
    <row r="73" spans="1:4" ht="15.75">
      <c r="A73" s="1">
        <v>12</v>
      </c>
      <c r="B73" s="13" t="s">
        <v>116</v>
      </c>
      <c r="C73" s="14" t="s">
        <v>103</v>
      </c>
    </row>
    <row r="74" spans="1:4" ht="15.75">
      <c r="A74" s="1">
        <v>13</v>
      </c>
      <c r="B74" s="13" t="s">
        <v>117</v>
      </c>
      <c r="C74" s="14" t="s">
        <v>103</v>
      </c>
    </row>
    <row r="75" spans="1:4" ht="15.75">
      <c r="A75" s="1">
        <v>14</v>
      </c>
      <c r="B75" s="15" t="s">
        <v>118</v>
      </c>
      <c r="C75" s="14" t="s">
        <v>103</v>
      </c>
    </row>
    <row r="76" spans="1:4" ht="15.75">
      <c r="A76" s="1">
        <v>15</v>
      </c>
      <c r="B76" s="15" t="s">
        <v>119</v>
      </c>
      <c r="C76" s="16" t="s">
        <v>40</v>
      </c>
    </row>
    <row r="77" spans="1:4" ht="15.75">
      <c r="A77" s="1">
        <v>16</v>
      </c>
      <c r="B77" s="17" t="s">
        <v>120</v>
      </c>
      <c r="C77" s="16" t="s">
        <v>43</v>
      </c>
    </row>
    <row r="78" spans="1:4" ht="15.7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>
      <c r="A79" s="1">
        <v>18</v>
      </c>
      <c r="B79" s="15" t="s">
        <v>122</v>
      </c>
      <c r="C79" s="16" t="s">
        <v>47</v>
      </c>
    </row>
    <row r="80" spans="1:4" ht="15.75">
      <c r="A80" s="1">
        <v>19</v>
      </c>
      <c r="B80" s="15" t="s">
        <v>123</v>
      </c>
      <c r="C80" s="16" t="s">
        <v>49</v>
      </c>
    </row>
    <row r="81" spans="1:3" ht="15.75">
      <c r="A81" s="1">
        <v>20</v>
      </c>
      <c r="B81" s="15" t="s">
        <v>124</v>
      </c>
      <c r="C81" s="16" t="s">
        <v>51</v>
      </c>
    </row>
    <row r="82" spans="1:3" ht="15.75">
      <c r="A82" s="1">
        <v>21</v>
      </c>
      <c r="B82" s="15" t="s">
        <v>125</v>
      </c>
      <c r="C82" s="16" t="s">
        <v>72</v>
      </c>
    </row>
    <row r="83" spans="1:3" ht="15.75">
      <c r="A83" s="1">
        <v>22</v>
      </c>
      <c r="B83" s="15" t="s">
        <v>126</v>
      </c>
      <c r="C83" s="16" t="s">
        <v>74</v>
      </c>
    </row>
    <row r="84" spans="1:3" ht="15.75">
      <c r="A84" s="1">
        <v>23</v>
      </c>
      <c r="B84" s="15" t="s">
        <v>127</v>
      </c>
      <c r="C84" s="16" t="s">
        <v>76</v>
      </c>
    </row>
    <row r="85" spans="1:3" ht="15.75">
      <c r="A85" s="1">
        <v>24</v>
      </c>
      <c r="B85" s="15" t="s">
        <v>128</v>
      </c>
      <c r="C85" s="16" t="s">
        <v>78</v>
      </c>
    </row>
    <row r="86" spans="1:3" ht="15.75">
      <c r="A86" s="1">
        <v>25</v>
      </c>
      <c r="B86" s="15" t="s">
        <v>129</v>
      </c>
      <c r="C86" s="16" t="s">
        <v>80</v>
      </c>
    </row>
    <row r="87" spans="1:3" ht="15.75">
      <c r="A87" s="1">
        <v>26</v>
      </c>
      <c r="B87" s="15" t="s">
        <v>130</v>
      </c>
      <c r="C87" s="16" t="s">
        <v>84</v>
      </c>
    </row>
    <row r="88" spans="1:3" ht="15.75">
      <c r="A88" s="1">
        <v>27</v>
      </c>
      <c r="B88" s="19"/>
      <c r="C88" s="18" t="s">
        <v>86</v>
      </c>
    </row>
    <row r="89" spans="1:3">
      <c r="C89" s="14"/>
    </row>
  </sheetData>
  <customSheetViews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D1" zoomScaleNormal="85" workbookViewId="0">
      <selection activeCell="N27" sqref="N27"/>
    </sheetView>
  </sheetViews>
  <sheetFormatPr defaultRowHeight="12.75"/>
  <cols>
    <col min="1" max="1" width="4.5703125" customWidth="1"/>
    <col min="2" max="2" width="4.7109375" customWidth="1"/>
    <col min="3" max="3" width="37.28515625" customWidth="1"/>
    <col min="4" max="4" width="7" customWidth="1"/>
    <col min="5" max="5" width="11.42578125" customWidth="1"/>
    <col min="6" max="6" width="8.42578125" customWidth="1"/>
    <col min="7" max="7" width="6.28515625" customWidth="1"/>
    <col min="8" max="8" width="7" customWidth="1"/>
    <col min="9" max="9" width="6.85546875" customWidth="1"/>
    <col min="10" max="10" width="8.5703125" customWidth="1"/>
    <col min="11" max="11" width="8" style="369" customWidth="1"/>
    <col min="13" max="13" width="7.42578125" style="369" customWidth="1"/>
    <col min="14" max="14" width="10.140625" bestFit="1" customWidth="1"/>
    <col min="15" max="15" width="13.42578125" customWidth="1"/>
    <col min="16" max="16" width="25.28515625" customWidth="1"/>
  </cols>
  <sheetData>
    <row r="1" spans="1:16" ht="29.65" customHeight="1" thickBot="1">
      <c r="C1" s="235" t="s">
        <v>307</v>
      </c>
      <c r="K1" s="702"/>
    </row>
    <row r="2" spans="1:16" ht="51.75" thickBot="1">
      <c r="A2" s="711" t="s">
        <v>239</v>
      </c>
      <c r="B2" s="709" t="s">
        <v>240</v>
      </c>
      <c r="C2" s="712" t="s">
        <v>241</v>
      </c>
      <c r="D2" s="709" t="s">
        <v>242</v>
      </c>
      <c r="E2" s="715" t="s">
        <v>243</v>
      </c>
      <c r="F2" s="708" t="s">
        <v>394</v>
      </c>
      <c r="G2" s="708" t="s">
        <v>395</v>
      </c>
      <c r="H2" s="708" t="s">
        <v>396</v>
      </c>
      <c r="I2" s="708" t="s">
        <v>397</v>
      </c>
      <c r="J2" s="709" t="s">
        <v>303</v>
      </c>
      <c r="K2" s="709" t="s">
        <v>398</v>
      </c>
      <c r="L2" s="716" t="s">
        <v>156</v>
      </c>
      <c r="M2" s="713" t="s">
        <v>273</v>
      </c>
      <c r="N2" s="714" t="s">
        <v>244</v>
      </c>
    </row>
    <row r="3" spans="1:16" s="170" customFormat="1" ht="15.75">
      <c r="A3" s="242">
        <v>1</v>
      </c>
      <c r="B3" s="242">
        <v>201</v>
      </c>
      <c r="C3" s="249" t="str">
        <f>'201_1'!B8</f>
        <v>Безручко Софія Олександрівна</v>
      </c>
      <c r="D3" s="217">
        <f>'201_1'!E8</f>
        <v>51.5</v>
      </c>
      <c r="E3" s="164">
        <f>SUM(D3:D3)/70*80</f>
        <v>58.857142857142861</v>
      </c>
      <c r="F3" s="225">
        <f>'[1]КОНТР 201-203'!$F4</f>
        <v>15.883720930232558</v>
      </c>
      <c r="G3" s="226"/>
      <c r="H3" s="225"/>
      <c r="I3" s="225"/>
      <c r="J3" s="225"/>
      <c r="K3" s="703">
        <f>SUM(F3:J3)</f>
        <v>15.883720930232558</v>
      </c>
      <c r="L3" s="222">
        <f t="shared" ref="L3:L26" si="0">IF((E3+K3)&gt;100,100,E3+K3)</f>
        <v>74.740863787375417</v>
      </c>
      <c r="M3" s="175" t="str">
        <f t="shared" ref="M3:M26" si="1">VLOOKUP(L3,ESTC,2)</f>
        <v>C</v>
      </c>
      <c r="N3" s="730"/>
    </row>
    <row r="4" spans="1:16" ht="15.75">
      <c r="A4" s="136">
        <v>2</v>
      </c>
      <c r="B4" s="136">
        <v>201</v>
      </c>
      <c r="C4" s="249" t="str">
        <f>'201_1'!B9</f>
        <v>Бондаренко Аліна Олегівна</v>
      </c>
      <c r="D4" s="217">
        <f>'201_1'!E9</f>
        <v>62</v>
      </c>
      <c r="E4" s="164">
        <f t="shared" ref="E4:E54" si="2">SUM(D4:D4)/70*80</f>
        <v>70.857142857142861</v>
      </c>
      <c r="F4" s="225">
        <f>'[1]КОНТР 201-203'!$F5</f>
        <v>19.13953488372093</v>
      </c>
      <c r="G4" s="139"/>
      <c r="H4" s="227"/>
      <c r="I4" s="227"/>
      <c r="J4" s="227"/>
      <c r="K4" s="703">
        <f>SUM(F4:J4)</f>
        <v>19.13953488372093</v>
      </c>
      <c r="L4" s="141">
        <f t="shared" si="0"/>
        <v>89.996677740863788</v>
      </c>
      <c r="M4" s="178" t="str">
        <f t="shared" si="1"/>
        <v>B</v>
      </c>
      <c r="N4" s="729"/>
      <c r="O4" s="170"/>
    </row>
    <row r="5" spans="1:16" s="170" customFormat="1" ht="15.75">
      <c r="A5" s="216">
        <v>3</v>
      </c>
      <c r="B5" s="216">
        <v>201</v>
      </c>
      <c r="C5" s="249" t="str">
        <f>'201_1'!B10</f>
        <v>Бондаренко Анатолій Вікторович</v>
      </c>
      <c r="D5" s="217">
        <f>'201_1'!E10</f>
        <v>0</v>
      </c>
      <c r="E5" s="164">
        <f t="shared" si="2"/>
        <v>0</v>
      </c>
      <c r="F5" s="225">
        <f>'[1]КОНТР 201-203'!$F6</f>
        <v>0</v>
      </c>
      <c r="G5" s="191"/>
      <c r="H5" s="227"/>
      <c r="I5" s="227"/>
      <c r="J5" s="227"/>
      <c r="K5" s="703">
        <f t="shared" ref="K5:K68" si="3">SUM(F5:J5)</f>
        <v>0</v>
      </c>
      <c r="L5" s="141">
        <f t="shared" si="0"/>
        <v>0</v>
      </c>
      <c r="M5" s="178" t="str">
        <f t="shared" si="1"/>
        <v>F</v>
      </c>
      <c r="N5" s="239"/>
    </row>
    <row r="6" spans="1:16" ht="15.75">
      <c r="A6" s="136">
        <v>4</v>
      </c>
      <c r="B6" s="136">
        <v>201</v>
      </c>
      <c r="C6" s="249" t="str">
        <f>'201_1'!B11</f>
        <v>Виноградов Анатолій Ігорович</v>
      </c>
      <c r="D6" s="217">
        <f>'201_1'!E11</f>
        <v>47</v>
      </c>
      <c r="E6" s="164">
        <f t="shared" si="2"/>
        <v>53.714285714285708</v>
      </c>
      <c r="F6" s="225">
        <f>'[1]КОНТР 201-203'!$F7</f>
        <v>14.023255813953488</v>
      </c>
      <c r="G6" s="139"/>
      <c r="H6" s="227"/>
      <c r="I6" s="227"/>
      <c r="J6" s="227"/>
      <c r="K6" s="703">
        <f t="shared" si="3"/>
        <v>14.023255813953488</v>
      </c>
      <c r="L6" s="141">
        <f t="shared" si="0"/>
        <v>67.737541528239191</v>
      </c>
      <c r="M6" s="178" t="str">
        <f t="shared" si="1"/>
        <v>D</v>
      </c>
      <c r="N6" s="732">
        <v>41801</v>
      </c>
      <c r="O6" s="221"/>
    </row>
    <row r="7" spans="1:16" ht="15.75">
      <c r="A7" s="136">
        <v>5</v>
      </c>
      <c r="B7" s="136">
        <v>201</v>
      </c>
      <c r="C7" s="249" t="str">
        <f>'201_1'!B12</f>
        <v>Врублевська Любов Владиславівна</v>
      </c>
      <c r="D7" s="217">
        <f>'201_1'!E12</f>
        <v>62.5</v>
      </c>
      <c r="E7" s="164">
        <f t="shared" si="2"/>
        <v>71.428571428571431</v>
      </c>
      <c r="F7" s="225">
        <f>'[1]КОНТР 201-203'!$F8</f>
        <v>19.604651162790699</v>
      </c>
      <c r="G7" s="139"/>
      <c r="H7" s="227"/>
      <c r="I7" s="227"/>
      <c r="J7" s="227"/>
      <c r="K7" s="703">
        <f t="shared" si="3"/>
        <v>19.604651162790699</v>
      </c>
      <c r="L7" s="141">
        <f t="shared" si="0"/>
        <v>91.033222591362133</v>
      </c>
      <c r="M7" s="178" t="str">
        <f t="shared" si="1"/>
        <v>A</v>
      </c>
      <c r="N7" s="729"/>
      <c r="O7" s="514"/>
      <c r="P7" s="514"/>
    </row>
    <row r="8" spans="1:16" ht="15.75">
      <c r="A8" s="136">
        <v>6</v>
      </c>
      <c r="B8" s="136">
        <v>201</v>
      </c>
      <c r="C8" s="249" t="str">
        <f>'201_1'!B13</f>
        <v>Гвозденко Олексій Юрійович</v>
      </c>
      <c r="D8" s="217">
        <f>'201_1'!E13</f>
        <v>54.5</v>
      </c>
      <c r="E8" s="164">
        <f t="shared" si="2"/>
        <v>62.285714285714285</v>
      </c>
      <c r="F8" s="225">
        <f>'[1]КОНТР 201-203'!$F9</f>
        <v>15.348837209302326</v>
      </c>
      <c r="G8" s="139"/>
      <c r="H8" s="227"/>
      <c r="I8" s="227"/>
      <c r="J8" s="227"/>
      <c r="K8" s="703">
        <f t="shared" si="3"/>
        <v>15.348837209302326</v>
      </c>
      <c r="L8" s="141">
        <f t="shared" si="0"/>
        <v>77.634551495016609</v>
      </c>
      <c r="M8" s="178" t="str">
        <f t="shared" si="1"/>
        <v>C</v>
      </c>
      <c r="N8" s="729"/>
      <c r="O8" s="515"/>
      <c r="P8" s="514"/>
    </row>
    <row r="9" spans="1:16" ht="15.75">
      <c r="A9" s="136">
        <v>7</v>
      </c>
      <c r="B9" s="136">
        <v>201</v>
      </c>
      <c r="C9" s="249" t="str">
        <f>'201_1'!B14</f>
        <v>Гетманенко Андрій Андрійович</v>
      </c>
      <c r="D9" s="217">
        <f>'201_1'!E14</f>
        <v>63.8</v>
      </c>
      <c r="E9" s="164">
        <f t="shared" si="2"/>
        <v>72.914285714285711</v>
      </c>
      <c r="F9" s="225">
        <f>'[1]КОНТР 201-203'!$F10</f>
        <v>18.674418604651162</v>
      </c>
      <c r="G9" s="139"/>
      <c r="H9" s="227"/>
      <c r="I9" s="227"/>
      <c r="J9" s="227"/>
      <c r="K9" s="703">
        <f t="shared" si="3"/>
        <v>18.674418604651162</v>
      </c>
      <c r="L9" s="141">
        <f t="shared" si="0"/>
        <v>91.588704318936877</v>
      </c>
      <c r="M9" s="178" t="str">
        <f t="shared" si="1"/>
        <v>A</v>
      </c>
      <c r="N9" s="729"/>
      <c r="O9" s="515"/>
      <c r="P9" s="514"/>
    </row>
    <row r="10" spans="1:16" ht="15.75">
      <c r="A10" s="136">
        <v>8</v>
      </c>
      <c r="B10" s="136">
        <v>201</v>
      </c>
      <c r="C10" s="249" t="str">
        <f>'201_1'!B15</f>
        <v>Домчинський Олександр Сергійович</v>
      </c>
      <c r="D10" s="217">
        <f>'201_1'!E15</f>
        <v>62.55</v>
      </c>
      <c r="E10" s="164">
        <f t="shared" si="2"/>
        <v>71.48571428571428</v>
      </c>
      <c r="F10" s="225">
        <f>'[1]КОНТР 201-203'!$F11</f>
        <v>18.674418604651162</v>
      </c>
      <c r="G10" s="139"/>
      <c r="H10" s="227"/>
      <c r="I10" s="227"/>
      <c r="J10" s="227"/>
      <c r="K10" s="703">
        <f t="shared" si="3"/>
        <v>18.674418604651162</v>
      </c>
      <c r="L10" s="141">
        <f t="shared" si="0"/>
        <v>90.160132890365446</v>
      </c>
      <c r="M10" s="178" t="str">
        <f t="shared" si="1"/>
        <v>A</v>
      </c>
      <c r="N10" s="729"/>
      <c r="O10" s="515"/>
      <c r="P10" s="514"/>
    </row>
    <row r="11" spans="1:16" ht="15.75">
      <c r="A11" s="136">
        <v>9</v>
      </c>
      <c r="B11" s="136">
        <v>201</v>
      </c>
      <c r="C11" s="249" t="str">
        <f>'201_1'!B16</f>
        <v>Крохіна Ольга Ігорівна</v>
      </c>
      <c r="D11" s="217">
        <f>'201_1'!E16</f>
        <v>57</v>
      </c>
      <c r="E11" s="164">
        <f t="shared" si="2"/>
        <v>65.142857142857139</v>
      </c>
      <c r="F11" s="225">
        <f>'[1]КОНТР 201-203'!$F12</f>
        <v>15.883720930232558</v>
      </c>
      <c r="G11" s="139"/>
      <c r="H11" s="227"/>
      <c r="I11" s="227"/>
      <c r="J11" s="227"/>
      <c r="K11" s="703">
        <f t="shared" si="3"/>
        <v>15.883720930232558</v>
      </c>
      <c r="L11" s="141">
        <f t="shared" si="0"/>
        <v>81.026578073089695</v>
      </c>
      <c r="M11" s="178" t="str">
        <f t="shared" si="1"/>
        <v>C</v>
      </c>
      <c r="N11" s="729"/>
      <c r="O11" s="514"/>
      <c r="P11" s="514"/>
    </row>
    <row r="12" spans="1:16" ht="15.75">
      <c r="A12" s="136">
        <v>10</v>
      </c>
      <c r="B12" s="136">
        <v>201</v>
      </c>
      <c r="C12" s="249" t="str">
        <f>'201_1'!B17</f>
        <v>Налапко Антон Валентинович</v>
      </c>
      <c r="D12" s="217">
        <f>'201_1'!E17</f>
        <v>56</v>
      </c>
      <c r="E12" s="164">
        <f t="shared" si="2"/>
        <v>64</v>
      </c>
      <c r="F12" s="225">
        <f>'[1]КОНТР 201-203'!$F13</f>
        <v>8.9069767441860463</v>
      </c>
      <c r="G12" s="139"/>
      <c r="H12" s="227"/>
      <c r="I12" s="227"/>
      <c r="J12" s="227"/>
      <c r="K12" s="703">
        <f t="shared" si="3"/>
        <v>8.9069767441860463</v>
      </c>
      <c r="L12" s="141">
        <f t="shared" si="0"/>
        <v>72.906976744186039</v>
      </c>
      <c r="M12" s="178" t="str">
        <f t="shared" si="1"/>
        <v>D</v>
      </c>
      <c r="N12" s="729"/>
      <c r="O12" s="515"/>
      <c r="P12" s="514"/>
    </row>
    <row r="13" spans="1:16" ht="15.75">
      <c r="A13" s="136">
        <v>11</v>
      </c>
      <c r="B13" s="136">
        <v>201</v>
      </c>
      <c r="C13" s="249" t="str">
        <f>'201_1'!B18</f>
        <v>Обараз Роман Віталійович</v>
      </c>
      <c r="D13" s="217">
        <f>'201_1'!E18</f>
        <v>53</v>
      </c>
      <c r="E13" s="164">
        <f t="shared" si="2"/>
        <v>60.571428571428569</v>
      </c>
      <c r="F13" s="225">
        <f>'[1]КОНТР 201-203'!$F14</f>
        <v>20.069767441860463</v>
      </c>
      <c r="G13" s="139"/>
      <c r="H13" s="227"/>
      <c r="I13" s="227"/>
      <c r="J13" s="227"/>
      <c r="K13" s="703">
        <f t="shared" si="3"/>
        <v>20.069767441860463</v>
      </c>
      <c r="L13" s="141">
        <f t="shared" si="0"/>
        <v>80.641196013289033</v>
      </c>
      <c r="M13" s="178" t="str">
        <f t="shared" si="1"/>
        <v>C</v>
      </c>
      <c r="N13" s="729"/>
      <c r="O13" s="514"/>
      <c r="P13" s="514"/>
    </row>
    <row r="14" spans="1:16" ht="15.75">
      <c r="A14" s="136">
        <v>12</v>
      </c>
      <c r="B14" s="136">
        <v>201</v>
      </c>
      <c r="C14" s="249" t="str">
        <f>'201_1'!B19</f>
        <v>Поліщук Денис Валентинович</v>
      </c>
      <c r="D14" s="217">
        <f>'201_1'!E19</f>
        <v>59</v>
      </c>
      <c r="E14" s="164">
        <f t="shared" si="2"/>
        <v>67.428571428571431</v>
      </c>
      <c r="F14" s="225">
        <f>'[1]КОНТР 201-203'!$F15</f>
        <v>19.604651162790699</v>
      </c>
      <c r="G14" s="139"/>
      <c r="H14" s="227"/>
      <c r="I14" s="227"/>
      <c r="J14" s="227"/>
      <c r="K14" s="703">
        <f t="shared" si="3"/>
        <v>19.604651162790699</v>
      </c>
      <c r="L14" s="141">
        <f t="shared" si="0"/>
        <v>87.033222591362133</v>
      </c>
      <c r="M14" s="178" t="str">
        <f t="shared" si="1"/>
        <v>B</v>
      </c>
      <c r="N14" s="729"/>
      <c r="O14" s="516"/>
      <c r="P14" s="517"/>
    </row>
    <row r="15" spans="1:16" ht="15.75">
      <c r="A15" s="136">
        <v>13</v>
      </c>
      <c r="B15" s="136">
        <v>201</v>
      </c>
      <c r="C15" s="249" t="str">
        <f>'201_2'!B8</f>
        <v>Салтан Борис Андрійович</v>
      </c>
      <c r="D15" s="217">
        <f>'201_2'!E8</f>
        <v>67</v>
      </c>
      <c r="E15" s="164">
        <f t="shared" si="2"/>
        <v>76.571428571428569</v>
      </c>
      <c r="F15" s="225">
        <f>'[1]КОНТР 201-203'!$F16</f>
        <v>15.418604651162791</v>
      </c>
      <c r="G15" s="224"/>
      <c r="H15" s="225"/>
      <c r="I15" s="226"/>
      <c r="J15" s="226"/>
      <c r="K15" s="703">
        <f t="shared" si="3"/>
        <v>15.418604651162791</v>
      </c>
      <c r="L15" s="141">
        <f t="shared" si="0"/>
        <v>91.990033222591364</v>
      </c>
      <c r="M15" s="178" t="str">
        <f t="shared" si="1"/>
        <v>A</v>
      </c>
      <c r="N15" s="240"/>
      <c r="O15" s="514"/>
      <c r="P15" s="514"/>
    </row>
    <row r="16" spans="1:16" ht="15.75">
      <c r="A16" s="136">
        <v>14</v>
      </c>
      <c r="B16" s="136">
        <v>201</v>
      </c>
      <c r="C16" s="249" t="str">
        <f>'201_2'!B9</f>
        <v>Слюсаренко Андрій Олександрович</v>
      </c>
      <c r="D16" s="217">
        <f>'201_2'!E9</f>
        <v>55</v>
      </c>
      <c r="E16" s="164">
        <f t="shared" si="2"/>
        <v>62.857142857142854</v>
      </c>
      <c r="F16" s="225">
        <f>'[1]КОНТР 201-203'!$F17</f>
        <v>14.023255813953488</v>
      </c>
      <c r="G16" s="139"/>
      <c r="H16" s="139"/>
      <c r="I16" s="139"/>
      <c r="J16" s="139"/>
      <c r="K16" s="703">
        <f t="shared" si="3"/>
        <v>14.023255813953488</v>
      </c>
      <c r="L16" s="141">
        <f t="shared" si="0"/>
        <v>76.880398671096344</v>
      </c>
      <c r="M16" s="178" t="str">
        <f t="shared" si="1"/>
        <v>C</v>
      </c>
      <c r="N16" s="239"/>
      <c r="O16" s="170"/>
    </row>
    <row r="17" spans="1:17" ht="15.75">
      <c r="A17" s="136">
        <v>15</v>
      </c>
      <c r="B17" s="136">
        <v>201</v>
      </c>
      <c r="C17" s="249" t="str">
        <f>'201_2'!B10</f>
        <v>Смеречевський Сергій Сергійович</v>
      </c>
      <c r="D17" s="217">
        <f>'201_2'!E10</f>
        <v>0</v>
      </c>
      <c r="E17" s="164">
        <f t="shared" si="2"/>
        <v>0</v>
      </c>
      <c r="F17" s="225">
        <f>'[1]КОНТР 201-203'!$F18</f>
        <v>6.9767441860465116</v>
      </c>
      <c r="G17" s="139"/>
      <c r="H17" s="139"/>
      <c r="I17" s="139"/>
      <c r="J17" s="139"/>
      <c r="K17" s="703">
        <f t="shared" si="3"/>
        <v>6.9767441860465116</v>
      </c>
      <c r="L17" s="141">
        <f t="shared" si="0"/>
        <v>6.9767441860465116</v>
      </c>
      <c r="M17" s="178" t="str">
        <f t="shared" si="1"/>
        <v>F</v>
      </c>
      <c r="N17" s="241"/>
      <c r="O17" s="170"/>
    </row>
    <row r="18" spans="1:17" ht="15.75">
      <c r="A18" s="136">
        <v>16</v>
      </c>
      <c r="B18" s="136">
        <v>201</v>
      </c>
      <c r="C18" s="249" t="str">
        <f>'201_2'!B11</f>
        <v>Собко Дмитро Анатолійович</v>
      </c>
      <c r="D18" s="217">
        <f>'201_2'!E11</f>
        <v>65</v>
      </c>
      <c r="E18" s="164">
        <f t="shared" si="2"/>
        <v>74.285714285714292</v>
      </c>
      <c r="F18" s="225">
        <f>'[1]КОНТР 201-203'!$F19</f>
        <v>17.744186046511629</v>
      </c>
      <c r="G18" s="139"/>
      <c r="H18" s="139"/>
      <c r="I18" s="139"/>
      <c r="J18" s="139"/>
      <c r="K18" s="703">
        <f t="shared" si="3"/>
        <v>17.744186046511629</v>
      </c>
      <c r="L18" s="141">
        <f t="shared" si="0"/>
        <v>92.029900332225921</v>
      </c>
      <c r="M18" s="178" t="str">
        <f t="shared" si="1"/>
        <v>A</v>
      </c>
      <c r="N18" s="239"/>
      <c r="O18" s="170"/>
    </row>
    <row r="19" spans="1:17" ht="15.75">
      <c r="A19" s="136">
        <v>17</v>
      </c>
      <c r="B19" s="136">
        <v>201</v>
      </c>
      <c r="C19" s="249" t="str">
        <f>'201_2'!B12</f>
        <v>Сорока Ігор Юрійович</v>
      </c>
      <c r="D19" s="217">
        <f>'201_2'!E12</f>
        <v>0</v>
      </c>
      <c r="E19" s="164">
        <f t="shared" si="2"/>
        <v>0</v>
      </c>
      <c r="F19" s="225">
        <f>'[1]КОНТР 201-203'!$F20</f>
        <v>9.3720930232558146</v>
      </c>
      <c r="G19" s="139"/>
      <c r="H19" s="139"/>
      <c r="I19" s="139"/>
      <c r="J19" s="139"/>
      <c r="K19" s="703">
        <f t="shared" si="3"/>
        <v>9.3720930232558146</v>
      </c>
      <c r="L19" s="141">
        <f t="shared" si="0"/>
        <v>9.3720930232558146</v>
      </c>
      <c r="M19" s="178" t="str">
        <f t="shared" si="1"/>
        <v>F</v>
      </c>
      <c r="N19" s="239"/>
      <c r="O19" s="170"/>
    </row>
    <row r="20" spans="1:17" ht="15.75">
      <c r="A20" s="136">
        <v>18</v>
      </c>
      <c r="B20" s="136">
        <v>201</v>
      </c>
      <c r="C20" s="249" t="str">
        <f>'201_2'!B13</f>
        <v>Степаненко Юрій Андрійович</v>
      </c>
      <c r="D20" s="217">
        <f>'201_2'!E13</f>
        <v>12</v>
      </c>
      <c r="E20" s="164">
        <f t="shared" si="2"/>
        <v>13.714285714285715</v>
      </c>
      <c r="F20" s="225">
        <f>'[1]КОНТР 201-203'!$F21</f>
        <v>0</v>
      </c>
      <c r="G20" s="139"/>
      <c r="H20" s="139"/>
      <c r="I20" s="139"/>
      <c r="J20" s="139"/>
      <c r="K20" s="703">
        <f t="shared" si="3"/>
        <v>0</v>
      </c>
      <c r="L20" s="141">
        <f t="shared" si="0"/>
        <v>13.714285714285715</v>
      </c>
      <c r="M20" s="178" t="str">
        <f t="shared" si="1"/>
        <v>F</v>
      </c>
      <c r="N20" s="239"/>
      <c r="O20" s="170"/>
    </row>
    <row r="21" spans="1:17" ht="15.75">
      <c r="A21" s="136">
        <v>19</v>
      </c>
      <c r="B21" s="136">
        <v>201</v>
      </c>
      <c r="C21" s="249" t="str">
        <f>'201_2'!B14</f>
        <v>Фабрикова Валентина Сергіївна</v>
      </c>
      <c r="D21" s="217">
        <f>'201_2'!E14</f>
        <v>0</v>
      </c>
      <c r="E21" s="164">
        <f t="shared" si="2"/>
        <v>0</v>
      </c>
      <c r="F21" s="225">
        <f>'[1]КОНТР 201-203'!$F22</f>
        <v>0</v>
      </c>
      <c r="G21" s="139"/>
      <c r="H21" s="139"/>
      <c r="I21" s="139"/>
      <c r="J21" s="139"/>
      <c r="K21" s="703">
        <f t="shared" si="3"/>
        <v>0</v>
      </c>
      <c r="L21" s="141">
        <f t="shared" si="0"/>
        <v>0</v>
      </c>
      <c r="M21" s="178" t="str">
        <f t="shared" si="1"/>
        <v>F</v>
      </c>
      <c r="N21" s="239"/>
      <c r="O21" s="170"/>
    </row>
    <row r="22" spans="1:17" ht="15.75">
      <c r="A22" s="136">
        <v>20</v>
      </c>
      <c r="B22" s="136">
        <v>201</v>
      </c>
      <c r="C22" s="249" t="str">
        <f>'201_2'!B15</f>
        <v>Хоменко Олександр Миколайович</v>
      </c>
      <c r="D22" s="217">
        <f>'201_2'!E15</f>
        <v>10</v>
      </c>
      <c r="E22" s="164">
        <f t="shared" si="2"/>
        <v>11.428571428571427</v>
      </c>
      <c r="F22" s="225">
        <f>'[1]КОНТР 201-203'!$F23</f>
        <v>7.5116279069767442</v>
      </c>
      <c r="G22" s="139"/>
      <c r="H22" s="139"/>
      <c r="I22" s="139"/>
      <c r="J22" s="139"/>
      <c r="K22" s="703">
        <f t="shared" si="3"/>
        <v>7.5116279069767442</v>
      </c>
      <c r="L22" s="141">
        <f t="shared" si="0"/>
        <v>18.940199335548172</v>
      </c>
      <c r="M22" s="178" t="str">
        <f t="shared" si="1"/>
        <v>F</v>
      </c>
      <c r="N22" s="239"/>
      <c r="O22" s="170"/>
    </row>
    <row r="23" spans="1:17" s="170" customFormat="1" ht="15.75">
      <c r="A23" s="136">
        <v>21</v>
      </c>
      <c r="B23" s="216">
        <v>201</v>
      </c>
      <c r="C23" s="249" t="str">
        <f>'201_2'!B16</f>
        <v>Цоня Лілія Ігорівна</v>
      </c>
      <c r="D23" s="217">
        <f>'201_2'!E16</f>
        <v>66</v>
      </c>
      <c r="E23" s="164">
        <f t="shared" si="2"/>
        <v>75.428571428571431</v>
      </c>
      <c r="F23" s="225">
        <f>'[1]КОНТР 201-203'!$F24</f>
        <v>15.813953488372093</v>
      </c>
      <c r="G23" s="191"/>
      <c r="H23" s="191"/>
      <c r="I23" s="191"/>
      <c r="J23" s="191"/>
      <c r="K23" s="703">
        <f t="shared" si="3"/>
        <v>15.813953488372093</v>
      </c>
      <c r="L23" s="141">
        <f t="shared" si="0"/>
        <v>91.242524916943523</v>
      </c>
      <c r="M23" s="178" t="str">
        <f t="shared" si="1"/>
        <v>A</v>
      </c>
      <c r="N23" s="239"/>
    </row>
    <row r="24" spans="1:17" s="170" customFormat="1" ht="15.75">
      <c r="A24" s="136">
        <v>22</v>
      </c>
      <c r="B24" s="216">
        <v>201</v>
      </c>
      <c r="C24" s="249" t="str">
        <f>'201_2'!B17</f>
        <v>Шпінат Олександр Сергійович</v>
      </c>
      <c r="D24" s="217">
        <f>'201_2'!E17</f>
        <v>59</v>
      </c>
      <c r="E24" s="164">
        <f t="shared" si="2"/>
        <v>67.428571428571431</v>
      </c>
      <c r="F24" s="225">
        <f>'[1]КОНТР 201-203'!$F25</f>
        <v>9.3720930232558146</v>
      </c>
      <c r="G24" s="191"/>
      <c r="H24" s="191"/>
      <c r="I24" s="191"/>
      <c r="J24" s="191"/>
      <c r="K24" s="703">
        <f t="shared" si="3"/>
        <v>9.3720930232558146</v>
      </c>
      <c r="L24" s="141">
        <f t="shared" si="0"/>
        <v>76.800664451827245</v>
      </c>
      <c r="M24" s="178" t="str">
        <f t="shared" si="1"/>
        <v>C</v>
      </c>
      <c r="N24" s="239"/>
    </row>
    <row r="25" spans="1:17" ht="15.75">
      <c r="A25" s="136">
        <v>23</v>
      </c>
      <c r="B25" s="136">
        <v>201</v>
      </c>
      <c r="C25" s="249" t="str">
        <f>'201_2'!B18</f>
        <v>Юрін Дмитро Вадимович</v>
      </c>
      <c r="D25" s="217">
        <f>'201_2'!E18</f>
        <v>0</v>
      </c>
      <c r="E25" s="164">
        <f t="shared" si="2"/>
        <v>0</v>
      </c>
      <c r="F25" s="225">
        <f>'[1]КОНТР 201-203'!$F26</f>
        <v>7.9069767441860463</v>
      </c>
      <c r="G25" s="139"/>
      <c r="H25" s="139"/>
      <c r="I25" s="139"/>
      <c r="J25" s="139"/>
      <c r="K25" s="703">
        <f t="shared" si="3"/>
        <v>7.9069767441860463</v>
      </c>
      <c r="L25" s="141">
        <f t="shared" si="0"/>
        <v>7.9069767441860463</v>
      </c>
      <c r="M25" s="178" t="str">
        <f t="shared" si="1"/>
        <v>F</v>
      </c>
      <c r="N25" s="239"/>
    </row>
    <row r="26" spans="1:17" ht="16.5" thickBot="1">
      <c r="A26" s="136"/>
      <c r="B26" s="137"/>
      <c r="C26" s="249">
        <f>'201_2'!B19</f>
        <v>0</v>
      </c>
      <c r="D26" s="217">
        <f>'201_2'!E19</f>
        <v>0</v>
      </c>
      <c r="E26" s="164">
        <f t="shared" si="2"/>
        <v>0</v>
      </c>
      <c r="F26" s="351"/>
      <c r="G26" s="140"/>
      <c r="H26" s="140"/>
      <c r="I26" s="140"/>
      <c r="J26" s="140"/>
      <c r="K26" s="703">
        <f t="shared" si="3"/>
        <v>0</v>
      </c>
      <c r="L26" s="246">
        <f t="shared" si="0"/>
        <v>0</v>
      </c>
      <c r="M26" s="180" t="str">
        <f t="shared" si="1"/>
        <v>F</v>
      </c>
      <c r="N26" s="247"/>
    </row>
    <row r="27" spans="1:17" ht="43.5" customHeight="1" thickBot="1">
      <c r="A27" s="243" t="s">
        <v>239</v>
      </c>
      <c r="B27" s="165" t="s">
        <v>240</v>
      </c>
      <c r="C27" s="248" t="s">
        <v>241</v>
      </c>
      <c r="D27" s="165" t="s">
        <v>242</v>
      </c>
      <c r="E27" s="244" t="s">
        <v>243</v>
      </c>
      <c r="F27" s="708" t="s">
        <v>394</v>
      </c>
      <c r="G27" s="708" t="s">
        <v>395</v>
      </c>
      <c r="H27" s="708" t="s">
        <v>396</v>
      </c>
      <c r="I27" s="708" t="s">
        <v>397</v>
      </c>
      <c r="J27" s="709" t="s">
        <v>303</v>
      </c>
      <c r="K27" s="709" t="s">
        <v>398</v>
      </c>
      <c r="L27" s="710" t="s">
        <v>156</v>
      </c>
      <c r="M27" s="371" t="s">
        <v>273</v>
      </c>
      <c r="N27" s="245" t="s">
        <v>244</v>
      </c>
    </row>
    <row r="28" spans="1:17" ht="15.75">
      <c r="A28" s="136">
        <v>1</v>
      </c>
      <c r="B28" s="138">
        <v>202</v>
      </c>
      <c r="C28" s="163" t="str">
        <f>'202_1'!B8</f>
        <v>Беседін Богдан Валерійович</v>
      </c>
      <c r="D28" s="163">
        <f>'202_1'!E8</f>
        <v>0</v>
      </c>
      <c r="E28" s="164">
        <f t="shared" si="2"/>
        <v>0</v>
      </c>
      <c r="F28" s="352">
        <f>'[1]КОНТР 201-203'!$F29</f>
        <v>7.441860465116279</v>
      </c>
      <c r="G28" s="189"/>
      <c r="H28" s="236"/>
      <c r="I28" s="189"/>
      <c r="J28" s="189"/>
      <c r="K28" s="703">
        <f t="shared" si="3"/>
        <v>7.441860465116279</v>
      </c>
      <c r="L28" s="704">
        <f t="shared" ref="L28:L52" si="4">IF((E28+K28)&gt;100,100,E28+K28)</f>
        <v>7.441860465116279</v>
      </c>
      <c r="M28" s="178" t="str">
        <f t="shared" ref="M28:M52" si="5">VLOOKUP(L28,ESTC,2)</f>
        <v>F</v>
      </c>
      <c r="N28" s="220"/>
      <c r="O28" s="170"/>
      <c r="P28" s="170"/>
      <c r="Q28" s="170"/>
    </row>
    <row r="29" spans="1:17" ht="15.75">
      <c r="A29" s="136">
        <v>2</v>
      </c>
      <c r="B29" s="136">
        <v>202</v>
      </c>
      <c r="C29" s="163">
        <f>'202_1'!B9</f>
        <v>0</v>
      </c>
      <c r="D29" s="163">
        <f>'202_1'!E9</f>
        <v>0</v>
      </c>
      <c r="E29" s="164">
        <f t="shared" si="2"/>
        <v>0</v>
      </c>
      <c r="F29" s="353">
        <f>'[1]КОНТР 201-203'!$F30</f>
        <v>0</v>
      </c>
      <c r="G29" s="190"/>
      <c r="H29" s="237"/>
      <c r="I29" s="190"/>
      <c r="J29" s="190"/>
      <c r="K29" s="703">
        <f t="shared" si="3"/>
        <v>0</v>
      </c>
      <c r="L29" s="704">
        <f t="shared" si="4"/>
        <v>0</v>
      </c>
      <c r="M29" s="178" t="str">
        <f t="shared" si="5"/>
        <v>F</v>
      </c>
      <c r="N29" s="218"/>
      <c r="O29" s="170"/>
      <c r="P29" s="170"/>
      <c r="Q29" s="170"/>
    </row>
    <row r="30" spans="1:17" ht="15.75">
      <c r="A30" s="136">
        <v>3</v>
      </c>
      <c r="B30" s="136">
        <v>202</v>
      </c>
      <c r="C30" s="163" t="str">
        <f>'202_1'!B10</f>
        <v>Васильєв Олександр Олександрович</v>
      </c>
      <c r="D30" s="163">
        <f>'202_1'!E10</f>
        <v>65</v>
      </c>
      <c r="E30" s="164">
        <f t="shared" si="2"/>
        <v>74.285714285714292</v>
      </c>
      <c r="F30" s="353">
        <f>'[1]КОНТР 201-203'!$F31</f>
        <v>8.4418604651162781</v>
      </c>
      <c r="G30" s="190"/>
      <c r="H30" s="237"/>
      <c r="I30" s="190"/>
      <c r="J30" s="190"/>
      <c r="K30" s="703">
        <f t="shared" si="3"/>
        <v>8.4418604651162781</v>
      </c>
      <c r="L30" s="704">
        <f t="shared" si="4"/>
        <v>82.72757475083057</v>
      </c>
      <c r="M30" s="178" t="str">
        <f t="shared" si="5"/>
        <v>B</v>
      </c>
      <c r="N30" s="722"/>
      <c r="O30" s="170"/>
      <c r="P30" s="170"/>
      <c r="Q30" s="170"/>
    </row>
    <row r="31" spans="1:17" ht="15.75">
      <c r="A31" s="136">
        <v>4</v>
      </c>
      <c r="B31" s="136">
        <v>202</v>
      </c>
      <c r="C31" s="163" t="str">
        <f>'202_1'!B11</f>
        <v>Вінничук Дмитро Володимирович</v>
      </c>
      <c r="D31" s="163">
        <f>'202_1'!E11</f>
        <v>60.5</v>
      </c>
      <c r="E31" s="164">
        <f t="shared" si="2"/>
        <v>69.142857142857139</v>
      </c>
      <c r="F31" s="353">
        <f>'[1]КОНТР 201-203'!$F32</f>
        <v>8.4418604651162781</v>
      </c>
      <c r="G31" s="190"/>
      <c r="H31" s="237"/>
      <c r="I31" s="190"/>
      <c r="J31" s="190"/>
      <c r="K31" s="703">
        <f t="shared" si="3"/>
        <v>8.4418604651162781</v>
      </c>
      <c r="L31" s="704">
        <f t="shared" si="4"/>
        <v>77.584717607973417</v>
      </c>
      <c r="M31" s="178" t="str">
        <f t="shared" si="5"/>
        <v>C</v>
      </c>
      <c r="N31" s="722"/>
      <c r="O31" s="170"/>
      <c r="P31" s="170"/>
      <c r="Q31" s="170"/>
    </row>
    <row r="32" spans="1:17" ht="15.75">
      <c r="A32" s="136">
        <v>5</v>
      </c>
      <c r="B32" s="136">
        <v>202</v>
      </c>
      <c r="C32" s="163" t="str">
        <f>'202_2'!B19</f>
        <v>Доманська Ганна Олексіївна</v>
      </c>
      <c r="D32" s="163">
        <f>'202_2'!E19</f>
        <v>68</v>
      </c>
      <c r="E32" s="164">
        <f t="shared" si="2"/>
        <v>77.714285714285708</v>
      </c>
      <c r="F32" s="353">
        <f>'[1]КОНТР 201-203'!$F33</f>
        <v>15.418604651162791</v>
      </c>
      <c r="G32" s="190"/>
      <c r="H32" s="237"/>
      <c r="I32" s="190"/>
      <c r="J32" s="190"/>
      <c r="K32" s="703">
        <f t="shared" si="3"/>
        <v>15.418604651162791</v>
      </c>
      <c r="L32" s="704">
        <f t="shared" si="4"/>
        <v>93.132890365448503</v>
      </c>
      <c r="M32" s="178" t="str">
        <f t="shared" si="5"/>
        <v>A</v>
      </c>
      <c r="N32" s="728"/>
      <c r="O32" s="221"/>
      <c r="P32" s="170"/>
      <c r="Q32" s="170"/>
    </row>
    <row r="33" spans="1:17" ht="15.75">
      <c r="A33" s="136">
        <v>6</v>
      </c>
      <c r="B33" s="136">
        <v>202</v>
      </c>
      <c r="C33" s="163" t="str">
        <f>'202_1'!B13</f>
        <v>Журавльов Андрій Сергійович</v>
      </c>
      <c r="D33" s="163">
        <f>'202_1'!E13</f>
        <v>39.5</v>
      </c>
      <c r="E33" s="164">
        <f t="shared" si="2"/>
        <v>45.142857142857139</v>
      </c>
      <c r="F33" s="353">
        <f>'[1]КОНТР 201-203'!$F34</f>
        <v>14.953488372093023</v>
      </c>
      <c r="G33" s="190"/>
      <c r="H33" s="237"/>
      <c r="I33" s="190"/>
      <c r="J33" s="190"/>
      <c r="K33" s="703">
        <f t="shared" si="3"/>
        <v>14.953488372093023</v>
      </c>
      <c r="L33" s="704">
        <f t="shared" si="4"/>
        <v>60.096345514950158</v>
      </c>
      <c r="M33" s="178" t="str">
        <f t="shared" si="5"/>
        <v>E</v>
      </c>
      <c r="N33" s="722"/>
      <c r="O33" s="170"/>
      <c r="P33" s="170"/>
      <c r="Q33" s="170"/>
    </row>
    <row r="34" spans="1:17" ht="15.75">
      <c r="A34" s="136">
        <v>7</v>
      </c>
      <c r="B34" s="136">
        <v>202</v>
      </c>
      <c r="C34" s="163" t="str">
        <f>'202_1'!B14</f>
        <v>Змієвська Наталія Юріївна</v>
      </c>
      <c r="D34" s="163">
        <f>'202_1'!E14</f>
        <v>64</v>
      </c>
      <c r="E34" s="164">
        <f t="shared" si="2"/>
        <v>73.142857142857139</v>
      </c>
      <c r="F34" s="353">
        <f>'[1]КОНТР 201-203'!$F35</f>
        <v>18.674418604651162</v>
      </c>
      <c r="G34" s="190"/>
      <c r="H34" s="237"/>
      <c r="I34" s="190"/>
      <c r="J34" s="190"/>
      <c r="K34" s="703">
        <f t="shared" si="3"/>
        <v>18.674418604651162</v>
      </c>
      <c r="L34" s="704">
        <f t="shared" si="4"/>
        <v>91.817275747508305</v>
      </c>
      <c r="M34" s="178" t="str">
        <f t="shared" si="5"/>
        <v>A</v>
      </c>
      <c r="N34" s="724"/>
      <c r="O34" s="170"/>
      <c r="P34" s="170"/>
      <c r="Q34" s="170"/>
    </row>
    <row r="35" spans="1:17" ht="15.75">
      <c r="A35" s="136">
        <v>8</v>
      </c>
      <c r="B35" s="136">
        <v>202</v>
      </c>
      <c r="C35" s="163" t="str">
        <f>'202_1'!B15</f>
        <v>Кісільова Юлія Геннадіївна</v>
      </c>
      <c r="D35" s="163">
        <f>'202_1'!E15</f>
        <v>53.5</v>
      </c>
      <c r="E35" s="164">
        <f t="shared" si="2"/>
        <v>61.142857142857139</v>
      </c>
      <c r="F35" s="353">
        <f>'[1]КОНТР 201-203'!$F36</f>
        <v>15.883720930232558</v>
      </c>
      <c r="G35" s="190"/>
      <c r="H35" s="237"/>
      <c r="I35" s="190"/>
      <c r="J35" s="190"/>
      <c r="K35" s="703">
        <f t="shared" si="3"/>
        <v>15.883720930232558</v>
      </c>
      <c r="L35" s="704">
        <f t="shared" si="4"/>
        <v>77.026578073089695</v>
      </c>
      <c r="M35" s="178" t="str">
        <f t="shared" si="5"/>
        <v>C</v>
      </c>
      <c r="N35" s="722"/>
      <c r="O35" s="221"/>
      <c r="P35" s="170"/>
      <c r="Q35" s="170"/>
    </row>
    <row r="36" spans="1:17" ht="15.75">
      <c r="A36" s="136">
        <v>9</v>
      </c>
      <c r="B36" s="136">
        <v>202</v>
      </c>
      <c r="C36" s="163" t="str">
        <f>'202_1'!B16</f>
        <v>Коваленко-Філіна Корінна Олександрівна</v>
      </c>
      <c r="D36" s="163">
        <f>'202_1'!E16</f>
        <v>53</v>
      </c>
      <c r="E36" s="164">
        <f t="shared" si="2"/>
        <v>60.571428571428569</v>
      </c>
      <c r="F36" s="353">
        <f>'[1]КОНТР 201-203'!$F37</f>
        <v>14.953488372093023</v>
      </c>
      <c r="G36" s="190"/>
      <c r="H36" s="237"/>
      <c r="I36" s="190"/>
      <c r="J36" s="190"/>
      <c r="K36" s="703">
        <f t="shared" si="3"/>
        <v>14.953488372093023</v>
      </c>
      <c r="L36" s="704">
        <f t="shared" si="4"/>
        <v>75.524916943521589</v>
      </c>
      <c r="M36" s="178" t="str">
        <f t="shared" si="5"/>
        <v>C</v>
      </c>
      <c r="N36" s="722"/>
      <c r="O36" s="170"/>
      <c r="P36" s="170"/>
      <c r="Q36" s="170"/>
    </row>
    <row r="37" spans="1:17" ht="15.75">
      <c r="A37" s="136">
        <v>10</v>
      </c>
      <c r="B37" s="136">
        <v>202</v>
      </c>
      <c r="C37" s="163" t="str">
        <f>'202_1'!B17</f>
        <v>Лавриненко Анастасія Марківна</v>
      </c>
      <c r="D37" s="163">
        <f>'202_1'!E17</f>
        <v>55</v>
      </c>
      <c r="E37" s="164">
        <f t="shared" si="2"/>
        <v>62.857142857142854</v>
      </c>
      <c r="F37" s="353">
        <f>'[1]КОНТР 201-203'!$F38</f>
        <v>15.418604651162791</v>
      </c>
      <c r="G37" s="190"/>
      <c r="H37" s="237"/>
      <c r="I37" s="190"/>
      <c r="J37" s="190"/>
      <c r="K37" s="703">
        <f t="shared" si="3"/>
        <v>15.418604651162791</v>
      </c>
      <c r="L37" s="704">
        <f t="shared" si="4"/>
        <v>78.275747508305642</v>
      </c>
      <c r="M37" s="178" t="str">
        <f t="shared" si="5"/>
        <v>C</v>
      </c>
      <c r="N37" s="722"/>
      <c r="O37" s="170"/>
      <c r="P37" s="170"/>
      <c r="Q37" s="170"/>
    </row>
    <row r="38" spans="1:17" ht="15.75">
      <c r="A38" s="136">
        <v>11</v>
      </c>
      <c r="B38" s="136">
        <v>202</v>
      </c>
      <c r="C38" s="163" t="str">
        <f>'202_1'!B18</f>
        <v>Межуєв Денис Геннадійович</v>
      </c>
      <c r="D38" s="163">
        <f>'202_1'!E18</f>
        <v>50</v>
      </c>
      <c r="E38" s="164">
        <f t="shared" si="2"/>
        <v>57.142857142857146</v>
      </c>
      <c r="F38" s="353">
        <f>'[1]КОНТР 201-203'!$F39</f>
        <v>8.3720930232558146</v>
      </c>
      <c r="G38" s="190"/>
      <c r="H38" s="237"/>
      <c r="I38" s="190"/>
      <c r="J38" s="190"/>
      <c r="K38" s="703">
        <f t="shared" si="3"/>
        <v>8.3720930232558146</v>
      </c>
      <c r="L38" s="704">
        <f t="shared" si="4"/>
        <v>65.514950166112953</v>
      </c>
      <c r="M38" s="178" t="str">
        <f t="shared" si="5"/>
        <v>E</v>
      </c>
      <c r="N38" s="218"/>
      <c r="O38" s="221"/>
      <c r="P38" s="170"/>
      <c r="Q38" s="170"/>
    </row>
    <row r="39" spans="1:17" ht="15.75">
      <c r="A39" s="136">
        <v>12</v>
      </c>
      <c r="B39" s="136">
        <v>202</v>
      </c>
      <c r="C39" s="163" t="str">
        <f>'202_1'!B19</f>
        <v>Нагорний Володимир Вікторович</v>
      </c>
      <c r="D39" s="163">
        <f>'202_1'!E19</f>
        <v>56</v>
      </c>
      <c r="E39" s="164">
        <f t="shared" si="2"/>
        <v>64</v>
      </c>
      <c r="F39" s="353">
        <f>'[1]КОНТР 201-203'!$F40</f>
        <v>18.674418604651162</v>
      </c>
      <c r="G39" s="190"/>
      <c r="H39" s="237"/>
      <c r="I39" s="190"/>
      <c r="J39" s="190"/>
      <c r="K39" s="703">
        <f t="shared" si="3"/>
        <v>18.674418604651162</v>
      </c>
      <c r="L39" s="704">
        <f t="shared" si="4"/>
        <v>82.674418604651166</v>
      </c>
      <c r="M39" s="178" t="str">
        <f t="shared" si="5"/>
        <v>B</v>
      </c>
      <c r="N39" s="724"/>
      <c r="O39" s="221"/>
      <c r="P39" s="170"/>
      <c r="Q39" s="170"/>
    </row>
    <row r="40" spans="1:17" ht="15.75">
      <c r="A40" s="136">
        <v>13</v>
      </c>
      <c r="B40" s="136">
        <v>202</v>
      </c>
      <c r="C40" s="163" t="str">
        <f>'202_1'!B20</f>
        <v>Нестеренко Олег Валентинович</v>
      </c>
      <c r="D40" s="163">
        <f>'202_1'!E20</f>
        <v>0</v>
      </c>
      <c r="E40" s="164">
        <f t="shared" si="2"/>
        <v>0</v>
      </c>
      <c r="F40" s="353">
        <f>'[1]КОНТР 201-203'!$F41</f>
        <v>0</v>
      </c>
      <c r="G40" s="190"/>
      <c r="H40" s="237"/>
      <c r="I40" s="190"/>
      <c r="J40" s="190"/>
      <c r="K40" s="703">
        <f t="shared" si="3"/>
        <v>0</v>
      </c>
      <c r="L40" s="704">
        <f t="shared" si="4"/>
        <v>0</v>
      </c>
      <c r="M40" s="178" t="str">
        <f t="shared" si="5"/>
        <v>F</v>
      </c>
      <c r="N40" s="218"/>
      <c r="O40" s="238"/>
      <c r="P40" s="170"/>
      <c r="Q40" s="170"/>
    </row>
    <row r="41" spans="1:17" ht="15.75">
      <c r="A41" s="136">
        <v>14</v>
      </c>
      <c r="B41" s="136">
        <v>202</v>
      </c>
      <c r="C41" s="163" t="str">
        <f>'202_2'!B8</f>
        <v>Нікішкін Олексій Юрійович</v>
      </c>
      <c r="D41" s="163">
        <f>'202_2'!E8</f>
        <v>6</v>
      </c>
      <c r="E41" s="164">
        <f t="shared" si="2"/>
        <v>6.8571428571428577</v>
      </c>
      <c r="F41" s="353">
        <f>'[1]КОНТР 201-203'!$F42</f>
        <v>7.441860465116279</v>
      </c>
      <c r="G41" s="190"/>
      <c r="H41" s="237"/>
      <c r="I41" s="190"/>
      <c r="J41" s="190"/>
      <c r="K41" s="703">
        <f t="shared" si="3"/>
        <v>7.441860465116279</v>
      </c>
      <c r="L41" s="704">
        <f t="shared" si="4"/>
        <v>14.299003322259136</v>
      </c>
      <c r="M41" s="178" t="str">
        <f t="shared" si="5"/>
        <v>F</v>
      </c>
      <c r="N41" s="218"/>
      <c r="O41" s="170"/>
      <c r="P41" s="170"/>
      <c r="Q41" s="170"/>
    </row>
    <row r="42" spans="1:17" ht="15.75">
      <c r="A42" s="136">
        <v>15</v>
      </c>
      <c r="B42" s="136">
        <v>202</v>
      </c>
      <c r="C42" s="163" t="str">
        <f>'202_2'!B9</f>
        <v>Новосьолова Дар’я Георгіївна</v>
      </c>
      <c r="D42" s="163">
        <f>'202_2'!E9</f>
        <v>66</v>
      </c>
      <c r="E42" s="164">
        <f t="shared" si="2"/>
        <v>75.428571428571431</v>
      </c>
      <c r="F42" s="353">
        <f>'[1]КОНТР 201-203'!$F43</f>
        <v>17.279069767441861</v>
      </c>
      <c r="G42" s="190"/>
      <c r="H42" s="237"/>
      <c r="I42" s="190"/>
      <c r="J42" s="190"/>
      <c r="K42" s="703">
        <f t="shared" si="3"/>
        <v>17.279069767441861</v>
      </c>
      <c r="L42" s="705">
        <f t="shared" si="4"/>
        <v>92.707641196013299</v>
      </c>
      <c r="M42" s="178" t="str">
        <f t="shared" si="5"/>
        <v>A</v>
      </c>
      <c r="N42" s="218"/>
      <c r="O42" s="170"/>
      <c r="P42" s="170"/>
      <c r="Q42" s="170"/>
    </row>
    <row r="43" spans="1:17" ht="15.75">
      <c r="A43" s="136">
        <v>16</v>
      </c>
      <c r="B43" s="136">
        <v>202</v>
      </c>
      <c r="C43" s="163" t="str">
        <f>'202_2'!B10</f>
        <v>Петренко Владислав Олександрович</v>
      </c>
      <c r="D43" s="163">
        <f>'202_2'!E10</f>
        <v>47</v>
      </c>
      <c r="E43" s="164">
        <f t="shared" si="2"/>
        <v>53.714285714285708</v>
      </c>
      <c r="F43" s="353">
        <f>'[1]КОНТР 201-203'!$F44</f>
        <v>7.441860465116279</v>
      </c>
      <c r="G43" s="190"/>
      <c r="H43" s="237"/>
      <c r="I43" s="190"/>
      <c r="J43" s="190"/>
      <c r="K43" s="703">
        <f t="shared" si="3"/>
        <v>7.441860465116279</v>
      </c>
      <c r="L43" s="704">
        <f t="shared" si="4"/>
        <v>61.156146179401986</v>
      </c>
      <c r="M43" s="178" t="str">
        <f t="shared" si="5"/>
        <v>E</v>
      </c>
      <c r="N43" s="218"/>
      <c r="O43" s="170"/>
      <c r="P43" s="170"/>
      <c r="Q43" s="170"/>
    </row>
    <row r="44" spans="1:17" ht="15.75">
      <c r="A44" s="136">
        <v>17</v>
      </c>
      <c r="B44" s="136">
        <v>202</v>
      </c>
      <c r="C44" s="163" t="str">
        <f>'202_2'!B11</f>
        <v>Петросян Армен Петросович</v>
      </c>
      <c r="D44" s="163">
        <f>'202_2'!E11</f>
        <v>70</v>
      </c>
      <c r="E44" s="164">
        <f t="shared" si="2"/>
        <v>80</v>
      </c>
      <c r="F44" s="353">
        <f>'[1]КОНТР 201-203'!$F45</f>
        <v>15.883720930232558</v>
      </c>
      <c r="G44" s="190"/>
      <c r="H44" s="237"/>
      <c r="I44" s="190"/>
      <c r="J44" s="190"/>
      <c r="K44" s="703">
        <f t="shared" si="3"/>
        <v>15.883720930232558</v>
      </c>
      <c r="L44" s="704">
        <f t="shared" si="4"/>
        <v>95.883720930232556</v>
      </c>
      <c r="M44" s="178" t="str">
        <f t="shared" si="5"/>
        <v>A</v>
      </c>
      <c r="N44" s="372"/>
      <c r="O44" s="170"/>
      <c r="P44" s="170"/>
      <c r="Q44" s="170"/>
    </row>
    <row r="45" spans="1:17" s="170" customFormat="1" ht="15.75">
      <c r="A45" s="136">
        <v>18</v>
      </c>
      <c r="B45" s="216">
        <v>202</v>
      </c>
      <c r="C45" s="163" t="str">
        <f>'202_2'!B12</f>
        <v>Рябошапка Ольга Олександрівна</v>
      </c>
      <c r="D45" s="163">
        <f>'202_2'!E12</f>
        <v>63</v>
      </c>
      <c r="E45" s="164">
        <f t="shared" si="2"/>
        <v>72</v>
      </c>
      <c r="F45" s="353">
        <f>'[1]КОНТР 201-203'!$F46</f>
        <v>15.883720930232558</v>
      </c>
      <c r="G45" s="223"/>
      <c r="H45" s="237"/>
      <c r="I45" s="223"/>
      <c r="J45" s="223"/>
      <c r="K45" s="703">
        <f t="shared" si="3"/>
        <v>15.883720930232558</v>
      </c>
      <c r="L45" s="704">
        <f t="shared" si="4"/>
        <v>87.883720930232556</v>
      </c>
      <c r="M45" s="178" t="str">
        <f t="shared" si="5"/>
        <v>B</v>
      </c>
      <c r="N45" s="218"/>
    </row>
    <row r="46" spans="1:17" ht="15.75">
      <c r="A46" s="136">
        <v>19</v>
      </c>
      <c r="B46" s="136">
        <v>202</v>
      </c>
      <c r="C46" s="163" t="str">
        <f>'202_2'!B13</f>
        <v>Самсонов Богдан Олегович</v>
      </c>
      <c r="D46" s="163">
        <f>'202_2'!E13</f>
        <v>0</v>
      </c>
      <c r="E46" s="164">
        <f t="shared" si="2"/>
        <v>0</v>
      </c>
      <c r="F46" s="353">
        <f>'[1]КОНТР 201-203'!$F47</f>
        <v>0</v>
      </c>
      <c r="G46" s="190"/>
      <c r="H46" s="237"/>
      <c r="I46" s="190"/>
      <c r="J46" s="190"/>
      <c r="K46" s="703">
        <f t="shared" si="3"/>
        <v>0</v>
      </c>
      <c r="L46" s="704">
        <f t="shared" si="4"/>
        <v>0</v>
      </c>
      <c r="M46" s="178" t="str">
        <f t="shared" si="5"/>
        <v>F</v>
      </c>
      <c r="N46" s="218"/>
      <c r="O46" s="170"/>
      <c r="P46" s="170"/>
      <c r="Q46" s="170"/>
    </row>
    <row r="47" spans="1:17" ht="15.75">
      <c r="A47" s="136">
        <v>20</v>
      </c>
      <c r="B47" s="136">
        <v>202</v>
      </c>
      <c r="C47" s="163" t="str">
        <f>'202_2'!B14</f>
        <v>Сорока Максим Миколайович</v>
      </c>
      <c r="D47" s="163">
        <f>'202_2'!E14</f>
        <v>53</v>
      </c>
      <c r="E47" s="164">
        <f t="shared" si="2"/>
        <v>60.571428571428569</v>
      </c>
      <c r="F47" s="353">
        <f>'[1]КОНТР 201-203'!$F48</f>
        <v>15.883720930232558</v>
      </c>
      <c r="G47" s="190"/>
      <c r="H47" s="237"/>
      <c r="I47" s="190"/>
      <c r="J47" s="190"/>
      <c r="K47" s="703">
        <f t="shared" si="3"/>
        <v>15.883720930232558</v>
      </c>
      <c r="L47" s="704">
        <f t="shared" si="4"/>
        <v>76.455149501661126</v>
      </c>
      <c r="M47" s="178" t="str">
        <f t="shared" si="5"/>
        <v>C</v>
      </c>
      <c r="N47" s="218"/>
      <c r="O47" s="170"/>
      <c r="P47" s="170"/>
      <c r="Q47" s="170"/>
    </row>
    <row r="48" spans="1:17" ht="15.75">
      <c r="A48" s="136">
        <v>21</v>
      </c>
      <c r="B48" s="136">
        <v>202</v>
      </c>
      <c r="C48" s="163" t="str">
        <f>'202_2'!B15</f>
        <v>Таран Антон Сергійович</v>
      </c>
      <c r="D48" s="163">
        <f>'202_2'!E15</f>
        <v>9</v>
      </c>
      <c r="E48" s="164">
        <f t="shared" si="2"/>
        <v>10.285714285714285</v>
      </c>
      <c r="F48" s="353">
        <f>'[1]КОНТР 201-203'!$F49</f>
        <v>14.023255813953488</v>
      </c>
      <c r="G48" s="190"/>
      <c r="H48" s="237"/>
      <c r="I48" s="190"/>
      <c r="J48" s="190"/>
      <c r="K48" s="703">
        <f t="shared" si="3"/>
        <v>14.023255813953488</v>
      </c>
      <c r="L48" s="704">
        <f t="shared" si="4"/>
        <v>24.308970099667775</v>
      </c>
      <c r="M48" s="178" t="str">
        <f t="shared" si="5"/>
        <v>F</v>
      </c>
      <c r="N48" s="218"/>
      <c r="O48" s="170"/>
      <c r="P48" s="170"/>
      <c r="Q48" s="170"/>
    </row>
    <row r="49" spans="1:17" ht="15.75">
      <c r="A49" s="136">
        <v>22</v>
      </c>
      <c r="B49" s="136">
        <v>202</v>
      </c>
      <c r="C49" s="163" t="str">
        <f>'202_2'!B16</f>
        <v>Тезіков Андрій Сергійович</v>
      </c>
      <c r="D49" s="163">
        <f>'202_2'!E16</f>
        <v>46</v>
      </c>
      <c r="E49" s="164">
        <f t="shared" si="2"/>
        <v>52.571428571428569</v>
      </c>
      <c r="F49" s="353">
        <f>'[1]КОНТР 201-203'!$F50</f>
        <v>10.302325581395349</v>
      </c>
      <c r="G49" s="190"/>
      <c r="H49" s="237"/>
      <c r="I49" s="190"/>
      <c r="J49" s="190"/>
      <c r="K49" s="703">
        <f t="shared" si="3"/>
        <v>10.302325581395349</v>
      </c>
      <c r="L49" s="704">
        <f t="shared" si="4"/>
        <v>62.873754152823921</v>
      </c>
      <c r="M49" s="178" t="str">
        <f t="shared" si="5"/>
        <v>E</v>
      </c>
      <c r="N49" s="218"/>
      <c r="O49" s="170"/>
      <c r="P49" s="170"/>
      <c r="Q49" s="170"/>
    </row>
    <row r="50" spans="1:17" ht="15.75">
      <c r="A50" s="136">
        <v>23</v>
      </c>
      <c r="B50" s="136">
        <v>202</v>
      </c>
      <c r="C50" s="163" t="str">
        <f>'202_2'!B17</f>
        <v>Тупчієнко Ангеліна В’ячеславівна</v>
      </c>
      <c r="D50" s="163">
        <f>'202_2'!E17</f>
        <v>70</v>
      </c>
      <c r="E50" s="164">
        <f t="shared" si="2"/>
        <v>80</v>
      </c>
      <c r="F50" s="353">
        <f>'[1]КОНТР 201-203'!$F51</f>
        <v>16.348837209302324</v>
      </c>
      <c r="G50" s="190"/>
      <c r="H50" s="237"/>
      <c r="I50" s="190"/>
      <c r="J50" s="190"/>
      <c r="K50" s="703">
        <f t="shared" si="3"/>
        <v>16.348837209302324</v>
      </c>
      <c r="L50" s="704">
        <f t="shared" si="4"/>
        <v>96.348837209302332</v>
      </c>
      <c r="M50" s="178" t="str">
        <f t="shared" si="5"/>
        <v>A</v>
      </c>
      <c r="N50" s="218"/>
      <c r="O50" s="170"/>
      <c r="P50" s="170"/>
      <c r="Q50" s="170"/>
    </row>
    <row r="51" spans="1:17" ht="15.75">
      <c r="A51" s="136">
        <v>24</v>
      </c>
      <c r="B51" s="136">
        <v>202</v>
      </c>
      <c r="C51" s="163" t="str">
        <f>'202_2'!B18</f>
        <v>Чабановський Данило Миколайович</v>
      </c>
      <c r="D51" s="163">
        <f>'202_2'!E18</f>
        <v>69</v>
      </c>
      <c r="E51" s="164">
        <f t="shared" si="2"/>
        <v>78.857142857142861</v>
      </c>
      <c r="F51" s="353">
        <f>'[1]КОНТР 201-203'!$F52</f>
        <v>18.209302325581394</v>
      </c>
      <c r="G51" s="190"/>
      <c r="H51" s="190"/>
      <c r="I51" s="190"/>
      <c r="J51" s="190"/>
      <c r="K51" s="703">
        <f t="shared" si="3"/>
        <v>18.209302325581394</v>
      </c>
      <c r="L51" s="704">
        <f t="shared" si="4"/>
        <v>97.066445182724252</v>
      </c>
      <c r="M51" s="178" t="str">
        <f t="shared" si="5"/>
        <v>A</v>
      </c>
      <c r="N51" s="218"/>
      <c r="O51" s="170"/>
      <c r="P51" s="170"/>
      <c r="Q51" s="170"/>
    </row>
    <row r="52" spans="1:17" ht="15.75">
      <c r="A52" s="136">
        <v>25</v>
      </c>
      <c r="B52" s="136">
        <v>202</v>
      </c>
      <c r="C52" s="163" t="str">
        <f>'202_1'!B12</f>
        <v>Швець Ольга Сергіївна</v>
      </c>
      <c r="D52" s="163">
        <f>'202_1'!E12</f>
        <v>58</v>
      </c>
      <c r="E52" s="164">
        <f t="shared" si="2"/>
        <v>66.285714285714292</v>
      </c>
      <c r="F52" s="353">
        <f>'[1]КОНТР 201-203'!$F53</f>
        <v>14.953488372093023</v>
      </c>
      <c r="G52" s="190"/>
      <c r="H52" s="190"/>
      <c r="I52" s="190"/>
      <c r="J52" s="190"/>
      <c r="K52" s="703">
        <f t="shared" si="3"/>
        <v>14.953488372093023</v>
      </c>
      <c r="L52" s="704">
        <f t="shared" si="4"/>
        <v>81.239202657807311</v>
      </c>
      <c r="M52" s="178" t="str">
        <f t="shared" si="5"/>
        <v>C</v>
      </c>
      <c r="N52" s="722"/>
      <c r="O52" s="170"/>
      <c r="P52" s="170"/>
      <c r="Q52" s="170"/>
    </row>
    <row r="53" spans="1:17" ht="15.75">
      <c r="A53" s="136">
        <v>26</v>
      </c>
      <c r="B53" s="136">
        <v>202</v>
      </c>
      <c r="C53" s="163" t="str">
        <f>'202_2'!B20</f>
        <v>Шевчук Олександр Миколайович</v>
      </c>
      <c r="D53" s="163">
        <f>'202_2'!E20</f>
        <v>68</v>
      </c>
      <c r="E53" s="164">
        <f t="shared" si="2"/>
        <v>77.714285714285708</v>
      </c>
      <c r="F53" s="353">
        <f>'[1]КОНТР 201-203'!$F54</f>
        <v>15.883720930232558</v>
      </c>
      <c r="G53" s="190"/>
      <c r="H53" s="190"/>
      <c r="I53" s="190"/>
      <c r="J53" s="190"/>
      <c r="K53" s="703">
        <f t="shared" si="3"/>
        <v>15.883720930232558</v>
      </c>
      <c r="L53" s="704">
        <f>IF((E53+K53)&gt;100,100,E53+K53)</f>
        <v>93.598006644518264</v>
      </c>
      <c r="M53" s="178" t="str">
        <f>VLOOKUP(L53,ESTC,2)</f>
        <v>A</v>
      </c>
      <c r="N53" s="218"/>
    </row>
    <row r="54" spans="1:17" ht="16.5" thickBot="1">
      <c r="A54" s="136">
        <v>27</v>
      </c>
      <c r="B54" s="136">
        <v>202</v>
      </c>
      <c r="C54" s="163" t="str">
        <f>'202_2'!B21</f>
        <v>Ясенко Наталія Петрівна</v>
      </c>
      <c r="D54" s="163">
        <f>'202_2'!E21</f>
        <v>59</v>
      </c>
      <c r="E54" s="164">
        <f t="shared" si="2"/>
        <v>67.428571428571431</v>
      </c>
      <c r="F54" s="706">
        <f>'[1]КОНТР 201-203'!$F55</f>
        <v>17.279069767441861</v>
      </c>
      <c r="G54" s="707"/>
      <c r="H54" s="707"/>
      <c r="I54" s="707"/>
      <c r="J54" s="707"/>
      <c r="K54" s="703">
        <f t="shared" si="3"/>
        <v>17.279069767441861</v>
      </c>
      <c r="L54" s="704">
        <f>IF((E54+K54)&gt;100,100,E54+K54)</f>
        <v>84.707641196013299</v>
      </c>
      <c r="M54" s="178" t="str">
        <f>VLOOKUP(L54,ESTC,2)</f>
        <v>B</v>
      </c>
      <c r="N54" s="218"/>
    </row>
    <row r="55" spans="1:17" ht="44.25" customHeight="1" thickBot="1">
      <c r="A55" s="243" t="s">
        <v>239</v>
      </c>
      <c r="B55" s="165" t="s">
        <v>240</v>
      </c>
      <c r="C55" s="248" t="s">
        <v>241</v>
      </c>
      <c r="D55" s="165" t="s">
        <v>242</v>
      </c>
      <c r="E55" s="244" t="s">
        <v>243</v>
      </c>
      <c r="F55" s="708" t="s">
        <v>394</v>
      </c>
      <c r="G55" s="708" t="s">
        <v>395</v>
      </c>
      <c r="H55" s="708" t="s">
        <v>396</v>
      </c>
      <c r="I55" s="708" t="s">
        <v>397</v>
      </c>
      <c r="J55" s="709" t="s">
        <v>303</v>
      </c>
      <c r="K55" s="709" t="s">
        <v>398</v>
      </c>
      <c r="L55" s="710" t="s">
        <v>156</v>
      </c>
      <c r="M55" s="371" t="s">
        <v>273</v>
      </c>
      <c r="N55" s="245" t="s">
        <v>244</v>
      </c>
    </row>
    <row r="56" spans="1:17" ht="15.75">
      <c r="A56" s="136">
        <v>1</v>
      </c>
      <c r="B56" s="138">
        <v>203</v>
      </c>
      <c r="C56" s="163" t="str">
        <f>'203_1'!B8</f>
        <v>Бавикін Сергій Сергійович</v>
      </c>
      <c r="D56" s="163">
        <f>'203_1'!E8</f>
        <v>67.75</v>
      </c>
      <c r="E56" s="164">
        <f t="shared" ref="E56:E63" si="6">SUM(D56:D56)/70*80</f>
        <v>77.428571428571431</v>
      </c>
      <c r="F56" s="352">
        <f>'[1]КОНТР 201-203'!$F58</f>
        <v>15.186046511627907</v>
      </c>
      <c r="G56" s="189"/>
      <c r="H56" s="236"/>
      <c r="I56" s="189"/>
      <c r="J56" s="370"/>
      <c r="K56" s="703">
        <f t="shared" si="3"/>
        <v>15.186046511627907</v>
      </c>
      <c r="L56" s="141">
        <f t="shared" ref="L56:L82" si="7">IF((E56+K56)&gt;100,100,E56+K56)</f>
        <v>92.614617940199338</v>
      </c>
      <c r="M56" s="178" t="str">
        <f t="shared" ref="M56:M82" si="8">VLOOKUP(L56,ESTC,2)</f>
        <v>A</v>
      </c>
      <c r="N56" s="725"/>
    </row>
    <row r="57" spans="1:17" ht="15.75">
      <c r="A57" s="136">
        <v>2</v>
      </c>
      <c r="B57" s="136">
        <v>203</v>
      </c>
      <c r="C57" s="163" t="str">
        <f>'203_1'!B9</f>
        <v>Безпечна Олеся Михайлівна</v>
      </c>
      <c r="D57" s="163">
        <f>'203_1'!E9</f>
        <v>55</v>
      </c>
      <c r="E57" s="164">
        <f t="shared" si="6"/>
        <v>62.857142857142854</v>
      </c>
      <c r="F57" s="353">
        <f>'[1]КОНТР 201-203'!$F59</f>
        <v>15.418604651162791</v>
      </c>
      <c r="G57" s="190"/>
      <c r="H57" s="237"/>
      <c r="I57" s="190"/>
      <c r="J57" s="190"/>
      <c r="K57" s="703">
        <f t="shared" si="3"/>
        <v>15.418604651162791</v>
      </c>
      <c r="L57" s="141">
        <f t="shared" si="7"/>
        <v>78.275747508305642</v>
      </c>
      <c r="M57" s="178" t="str">
        <f t="shared" si="8"/>
        <v>C</v>
      </c>
      <c r="N57" s="722"/>
    </row>
    <row r="58" spans="1:17" ht="15.75">
      <c r="A58" s="136">
        <v>3</v>
      </c>
      <c r="B58" s="136">
        <v>203</v>
      </c>
      <c r="C58" s="163" t="str">
        <f>'203_1'!B10</f>
        <v>Будак Дмитро Юрійович</v>
      </c>
      <c r="D58" s="163">
        <f>'203_1'!E10</f>
        <v>58</v>
      </c>
      <c r="E58" s="164">
        <f t="shared" si="6"/>
        <v>66.285714285714292</v>
      </c>
      <c r="F58" s="353">
        <f>'[1]КОНТР 201-203'!$F60</f>
        <v>15.186046511627907</v>
      </c>
      <c r="G58" s="190"/>
      <c r="H58" s="237"/>
      <c r="I58" s="190"/>
      <c r="J58" s="190"/>
      <c r="K58" s="703">
        <f t="shared" si="3"/>
        <v>15.186046511627907</v>
      </c>
      <c r="L58" s="141">
        <f t="shared" si="7"/>
        <v>81.471760797342199</v>
      </c>
      <c r="M58" s="178" t="str">
        <f t="shared" si="8"/>
        <v>C</v>
      </c>
      <c r="N58" s="722"/>
    </row>
    <row r="59" spans="1:17" ht="15.75">
      <c r="A59" s="136">
        <v>4</v>
      </c>
      <c r="B59" s="136">
        <v>203</v>
      </c>
      <c r="C59" s="163" t="str">
        <f>'203_1'!B11</f>
        <v>Власенко Олександр Юрійович</v>
      </c>
      <c r="D59" s="163">
        <f>'203_1'!E11</f>
        <v>67.8</v>
      </c>
      <c r="E59" s="164">
        <f t="shared" si="6"/>
        <v>77.48571428571428</v>
      </c>
      <c r="F59" s="353">
        <f>'[1]КОНТР 201-203'!$F61</f>
        <v>15.418604651162791</v>
      </c>
      <c r="G59" s="190"/>
      <c r="H59" s="237"/>
      <c r="I59" s="190"/>
      <c r="J59" s="190"/>
      <c r="K59" s="703">
        <f t="shared" si="3"/>
        <v>15.418604651162791</v>
      </c>
      <c r="L59" s="141">
        <f t="shared" si="7"/>
        <v>92.904318936877075</v>
      </c>
      <c r="M59" s="178" t="str">
        <f t="shared" si="8"/>
        <v>A</v>
      </c>
      <c r="N59" s="722"/>
      <c r="O59" t="s">
        <v>399</v>
      </c>
    </row>
    <row r="60" spans="1:17" ht="15.75">
      <c r="A60" s="136">
        <v>5</v>
      </c>
      <c r="B60" s="136">
        <v>203</v>
      </c>
      <c r="C60" s="163" t="str">
        <f>'203_1'!B12</f>
        <v>Волкова Анастасія Андріївна</v>
      </c>
      <c r="D60" s="163">
        <f>'203_1'!E12</f>
        <v>50.5</v>
      </c>
      <c r="E60" s="164">
        <f t="shared" si="6"/>
        <v>57.714285714285715</v>
      </c>
      <c r="F60" s="353">
        <f>'[1]КОНТР 201-203'!$F62</f>
        <v>12.162790697674419</v>
      </c>
      <c r="G60" s="190"/>
      <c r="H60" s="237"/>
      <c r="I60" s="190"/>
      <c r="J60" s="190"/>
      <c r="K60" s="703">
        <f t="shared" si="3"/>
        <v>12.162790697674419</v>
      </c>
      <c r="L60" s="141">
        <f t="shared" si="7"/>
        <v>69.877076411960132</v>
      </c>
      <c r="M60" s="178" t="str">
        <f t="shared" si="8"/>
        <v>D</v>
      </c>
      <c r="N60" s="722"/>
    </row>
    <row r="61" spans="1:17" ht="15.75">
      <c r="A61" s="136">
        <v>6</v>
      </c>
      <c r="B61" s="136">
        <v>203</v>
      </c>
      <c r="C61" s="163" t="str">
        <f>'203_1'!B13</f>
        <v>Герасимчук Михайло Леонідович</v>
      </c>
      <c r="D61" s="163">
        <f>'203_1'!E13</f>
        <v>52</v>
      </c>
      <c r="E61" s="164">
        <f t="shared" si="6"/>
        <v>59.428571428571431</v>
      </c>
      <c r="F61" s="353">
        <f>'[1]КОНТР 201-203'!$F63</f>
        <v>16.279069767441861</v>
      </c>
      <c r="G61" s="190"/>
      <c r="H61" s="237"/>
      <c r="I61" s="190"/>
      <c r="J61" s="190"/>
      <c r="K61" s="703">
        <f t="shared" si="3"/>
        <v>16.279069767441861</v>
      </c>
      <c r="L61" s="141">
        <f t="shared" si="7"/>
        <v>75.707641196013299</v>
      </c>
      <c r="M61" s="178" t="str">
        <f t="shared" si="8"/>
        <v>C</v>
      </c>
      <c r="N61" s="722"/>
    </row>
    <row r="62" spans="1:17" ht="15.75">
      <c r="A62" s="136">
        <v>7</v>
      </c>
      <c r="B62" s="136">
        <v>203</v>
      </c>
      <c r="C62" s="163" t="str">
        <f>'203_1'!B14</f>
        <v>Горбунова Марія Анатоліївна</v>
      </c>
      <c r="D62" s="163">
        <f>'203_1'!E14</f>
        <v>53.8</v>
      </c>
      <c r="E62" s="164">
        <f t="shared" si="6"/>
        <v>61.485714285714288</v>
      </c>
      <c r="F62" s="353">
        <f>'[1]КОНТР 201-203'!$F64</f>
        <v>15.186046511627907</v>
      </c>
      <c r="G62" s="190"/>
      <c r="H62" s="237"/>
      <c r="I62" s="190"/>
      <c r="J62" s="190"/>
      <c r="K62" s="703">
        <f t="shared" si="3"/>
        <v>15.186046511627907</v>
      </c>
      <c r="L62" s="141">
        <f t="shared" si="7"/>
        <v>76.671760797342188</v>
      </c>
      <c r="M62" s="178" t="str">
        <f t="shared" si="8"/>
        <v>C</v>
      </c>
      <c r="N62" s="724"/>
    </row>
    <row r="63" spans="1:17" ht="15.75">
      <c r="A63" s="136">
        <v>8</v>
      </c>
      <c r="B63" s="136">
        <v>203</v>
      </c>
      <c r="C63" s="163" t="str">
        <f>'203_1'!B15</f>
        <v>Григоренко Дар’я Ігорівна</v>
      </c>
      <c r="D63" s="163">
        <f>'203_1'!E15</f>
        <v>55.5</v>
      </c>
      <c r="E63" s="164">
        <f t="shared" si="6"/>
        <v>63.428571428571423</v>
      </c>
      <c r="F63" s="353">
        <f>'[1]КОНТР 201-203'!$F65</f>
        <v>12.790697674418604</v>
      </c>
      <c r="G63" s="190"/>
      <c r="H63" s="237"/>
      <c r="I63" s="190"/>
      <c r="J63" s="190"/>
      <c r="K63" s="703">
        <f t="shared" si="3"/>
        <v>12.790697674418604</v>
      </c>
      <c r="L63" s="726">
        <f t="shared" si="7"/>
        <v>76.219269102990026</v>
      </c>
      <c r="M63" s="178" t="str">
        <f t="shared" si="8"/>
        <v>C</v>
      </c>
      <c r="N63" s="722"/>
    </row>
    <row r="64" spans="1:17" ht="15.75">
      <c r="A64" s="136">
        <v>9</v>
      </c>
      <c r="B64" s="136">
        <v>203</v>
      </c>
      <c r="C64" s="163" t="str">
        <f>'203_1'!B16</f>
        <v>Залукаєва Олександра Ігорівна</v>
      </c>
      <c r="D64" s="163">
        <f>'203_1'!E16</f>
        <v>37.5</v>
      </c>
      <c r="E64" s="164">
        <f>SUM(D64:D64)/70*80</f>
        <v>42.857142857142854</v>
      </c>
      <c r="F64" s="353">
        <f>'[1]КОНТР 201-203'!$F66</f>
        <v>16.813953488372093</v>
      </c>
      <c r="G64" s="190"/>
      <c r="H64" s="237"/>
      <c r="I64" s="190"/>
      <c r="J64" s="190"/>
      <c r="K64" s="703">
        <f t="shared" si="3"/>
        <v>16.813953488372093</v>
      </c>
      <c r="L64" s="141">
        <f t="shared" si="7"/>
        <v>59.671096345514947</v>
      </c>
      <c r="M64" s="178" t="str">
        <f t="shared" si="8"/>
        <v>FX</v>
      </c>
      <c r="N64" s="722"/>
      <c r="O64" s="723">
        <v>41738</v>
      </c>
    </row>
    <row r="65" spans="1:14" ht="15.75">
      <c r="A65" s="136">
        <v>10</v>
      </c>
      <c r="B65" s="136">
        <v>203</v>
      </c>
      <c r="C65" s="163" t="str">
        <f>'203_1'!B17</f>
        <v>Тимченко Ігор Сергійович</v>
      </c>
      <c r="D65" s="163">
        <f>'203_1'!E17</f>
        <v>59</v>
      </c>
      <c r="E65" s="164">
        <f t="shared" ref="E65:E82" si="9">SUM(D65:D65)/70*80</f>
        <v>67.428571428571431</v>
      </c>
      <c r="F65" s="353">
        <f>'[1]КОНТР 201-203'!$F67</f>
        <v>15.883720930232558</v>
      </c>
      <c r="G65" s="190"/>
      <c r="H65" s="237"/>
      <c r="I65" s="190"/>
      <c r="J65" s="190"/>
      <c r="K65" s="703">
        <f t="shared" si="3"/>
        <v>15.883720930232558</v>
      </c>
      <c r="L65" s="141">
        <f t="shared" si="7"/>
        <v>83.312292358803987</v>
      </c>
      <c r="M65" s="178" t="str">
        <f t="shared" si="8"/>
        <v>B</v>
      </c>
      <c r="N65" s="722"/>
    </row>
    <row r="66" spans="1:14" ht="15.75">
      <c r="A66" s="136">
        <v>11</v>
      </c>
      <c r="B66" s="136">
        <v>203</v>
      </c>
      <c r="C66" s="163" t="str">
        <f>'203_1'!B18</f>
        <v>Лебедєва Ірина Валентинівна</v>
      </c>
      <c r="D66" s="163">
        <f>'203_1'!E18</f>
        <v>64</v>
      </c>
      <c r="E66" s="164">
        <f t="shared" si="9"/>
        <v>73.142857142857139</v>
      </c>
      <c r="F66" s="353">
        <f>'[1]КОНТР 201-203'!$F68</f>
        <v>16.116279069767444</v>
      </c>
      <c r="G66" s="190"/>
      <c r="H66" s="237"/>
      <c r="I66" s="190"/>
      <c r="J66" s="190"/>
      <c r="K66" s="703">
        <f t="shared" si="3"/>
        <v>16.116279069767444</v>
      </c>
      <c r="L66" s="141">
        <f t="shared" si="7"/>
        <v>89.259136212624583</v>
      </c>
      <c r="M66" s="178" t="str">
        <f t="shared" si="8"/>
        <v>B</v>
      </c>
      <c r="N66" s="722"/>
    </row>
    <row r="67" spans="1:14" ht="15.75">
      <c r="A67" s="136">
        <v>12</v>
      </c>
      <c r="B67" s="136">
        <v>203</v>
      </c>
      <c r="C67" s="163" t="str">
        <f>'203_1'!B19</f>
        <v>Мартинюк Дмитро Русланович</v>
      </c>
      <c r="D67" s="163">
        <f>'203_1'!E19</f>
        <v>52</v>
      </c>
      <c r="E67" s="164">
        <f t="shared" si="9"/>
        <v>59.428571428571431</v>
      </c>
      <c r="F67" s="353">
        <f>'[1]КОНТР 201-203'!$F69</f>
        <v>15.883720930232558</v>
      </c>
      <c r="G67" s="190"/>
      <c r="H67" s="237"/>
      <c r="I67" s="190"/>
      <c r="J67" s="190"/>
      <c r="K67" s="703">
        <f t="shared" si="3"/>
        <v>15.883720930232558</v>
      </c>
      <c r="L67" s="141">
        <f t="shared" si="7"/>
        <v>75.312292358803987</v>
      </c>
      <c r="M67" s="178" t="str">
        <f t="shared" si="8"/>
        <v>C</v>
      </c>
      <c r="N67" s="724"/>
    </row>
    <row r="68" spans="1:14" ht="15.75">
      <c r="A68" s="136">
        <v>13</v>
      </c>
      <c r="B68" s="136">
        <v>203</v>
      </c>
      <c r="C68" s="163" t="str">
        <f>'203_1'!B20</f>
        <v>Мітіна Олена Василівна</v>
      </c>
      <c r="D68" s="163">
        <f>'203_1'!E20</f>
        <v>57.3</v>
      </c>
      <c r="E68" s="164">
        <f t="shared" si="9"/>
        <v>65.48571428571428</v>
      </c>
      <c r="F68" s="353">
        <f>'[1]КОНТР 201-203'!$F70</f>
        <v>14.186046511627907</v>
      </c>
      <c r="G68" s="190"/>
      <c r="H68" s="237"/>
      <c r="I68" s="190"/>
      <c r="J68" s="190"/>
      <c r="K68" s="703">
        <f t="shared" si="3"/>
        <v>14.186046511627907</v>
      </c>
      <c r="L68" s="141">
        <f t="shared" si="7"/>
        <v>79.671760797342188</v>
      </c>
      <c r="M68" s="178" t="str">
        <f t="shared" si="8"/>
        <v>C</v>
      </c>
      <c r="N68" s="722"/>
    </row>
    <row r="69" spans="1:14" ht="15.75">
      <c r="A69" s="136">
        <v>14</v>
      </c>
      <c r="B69" s="136">
        <v>203</v>
      </c>
      <c r="C69" s="163" t="str">
        <f>'203_2'!B8</f>
        <v>Носкова Ірина Артурівна</v>
      </c>
      <c r="D69" s="163">
        <f>'203_2'!E8</f>
        <v>48</v>
      </c>
      <c r="E69" s="164">
        <f t="shared" si="9"/>
        <v>54.857142857142861</v>
      </c>
      <c r="F69" s="353">
        <f>'[1]КОНТР 201-203'!$F71</f>
        <v>15.186046511627907</v>
      </c>
      <c r="G69" s="190"/>
      <c r="H69" s="237"/>
      <c r="I69" s="190"/>
      <c r="J69" s="190"/>
      <c r="K69" s="703">
        <f t="shared" ref="K69:K82" si="10">SUM(F69:J69)</f>
        <v>15.186046511627907</v>
      </c>
      <c r="L69" s="141">
        <f t="shared" si="7"/>
        <v>70.043189368770769</v>
      </c>
      <c r="M69" s="178" t="str">
        <f t="shared" si="8"/>
        <v>D</v>
      </c>
      <c r="N69" s="218"/>
    </row>
    <row r="70" spans="1:14" ht="15.75">
      <c r="A70" s="136">
        <v>15</v>
      </c>
      <c r="B70" s="136">
        <v>203</v>
      </c>
      <c r="C70" s="163" t="str">
        <f>'203_2'!B9</f>
        <v>Обревко Дмитро Іванович</v>
      </c>
      <c r="D70" s="163">
        <f>'203_2'!E9</f>
        <v>66</v>
      </c>
      <c r="E70" s="164">
        <f t="shared" si="9"/>
        <v>75.428571428571431</v>
      </c>
      <c r="F70" s="353">
        <f>'[1]КОНТР 201-203'!$F72</f>
        <v>15.348837209302326</v>
      </c>
      <c r="G70" s="190"/>
      <c r="H70" s="237"/>
      <c r="I70" s="190"/>
      <c r="J70" s="190"/>
      <c r="K70" s="703">
        <f t="shared" si="10"/>
        <v>15.348837209302326</v>
      </c>
      <c r="L70" s="629">
        <f t="shared" si="7"/>
        <v>90.777408637873762</v>
      </c>
      <c r="M70" s="178" t="str">
        <f t="shared" si="8"/>
        <v>A</v>
      </c>
      <c r="N70" s="218"/>
    </row>
    <row r="71" spans="1:14" ht="15.75">
      <c r="A71" s="136">
        <v>16</v>
      </c>
      <c r="B71" s="136">
        <v>203</v>
      </c>
      <c r="C71" s="163" t="str">
        <f>'203_2'!B10</f>
        <v>Павленко Юлія Віталіївна</v>
      </c>
      <c r="D71" s="163">
        <f>'203_2'!E10</f>
        <v>68</v>
      </c>
      <c r="E71" s="164">
        <f t="shared" si="9"/>
        <v>77.714285714285708</v>
      </c>
      <c r="F71" s="353">
        <f>'[1]КОНТР 201-203'!$F73</f>
        <v>16.813953488372093</v>
      </c>
      <c r="G71" s="190"/>
      <c r="H71" s="237"/>
      <c r="I71" s="190"/>
      <c r="J71" s="190"/>
      <c r="K71" s="703">
        <f t="shared" si="10"/>
        <v>16.813953488372093</v>
      </c>
      <c r="L71" s="141">
        <f t="shared" si="7"/>
        <v>94.528239202657801</v>
      </c>
      <c r="M71" s="178" t="str">
        <f t="shared" si="8"/>
        <v>A</v>
      </c>
      <c r="N71" s="218"/>
    </row>
    <row r="72" spans="1:14" ht="15.75">
      <c r="A72" s="136">
        <v>17</v>
      </c>
      <c r="B72" s="136">
        <v>203</v>
      </c>
      <c r="C72" s="163" t="str">
        <f>'203_2'!B11</f>
        <v>Пасько Вікторія Сергіївна</v>
      </c>
      <c r="D72" s="163">
        <f>'203_2'!E11</f>
        <v>67</v>
      </c>
      <c r="E72" s="164">
        <f t="shared" si="9"/>
        <v>76.571428571428569</v>
      </c>
      <c r="F72" s="353">
        <f>'[1]КОНТР 201-203'!$F74</f>
        <v>15.186046511627907</v>
      </c>
      <c r="G72" s="190"/>
      <c r="H72" s="237"/>
      <c r="I72" s="190"/>
      <c r="J72" s="190"/>
      <c r="K72" s="703">
        <f t="shared" si="10"/>
        <v>15.186046511627907</v>
      </c>
      <c r="L72" s="141">
        <f t="shared" si="7"/>
        <v>91.757475083056477</v>
      </c>
      <c r="M72" s="178" t="str">
        <f t="shared" si="8"/>
        <v>A</v>
      </c>
      <c r="N72" s="372"/>
    </row>
    <row r="73" spans="1:14" ht="15.75">
      <c r="A73" s="136">
        <v>18</v>
      </c>
      <c r="B73" s="136">
        <v>203</v>
      </c>
      <c r="C73" s="163" t="str">
        <f>'203_2'!B12</f>
        <v>Попов Костянтин Костянтинович</v>
      </c>
      <c r="D73" s="163">
        <f>'203_2'!E12</f>
        <v>52</v>
      </c>
      <c r="E73" s="164">
        <f t="shared" si="9"/>
        <v>59.428571428571431</v>
      </c>
      <c r="F73" s="353">
        <f>'[1]КОНТР 201-203'!$F75</f>
        <v>16.348837209302324</v>
      </c>
      <c r="G73" s="223"/>
      <c r="H73" s="237"/>
      <c r="I73" s="223"/>
      <c r="J73" s="223"/>
      <c r="K73" s="703">
        <f t="shared" si="10"/>
        <v>16.348837209302324</v>
      </c>
      <c r="L73" s="141">
        <f t="shared" si="7"/>
        <v>75.777408637873748</v>
      </c>
      <c r="M73" s="178" t="str">
        <f t="shared" si="8"/>
        <v>C</v>
      </c>
      <c r="N73" s="218"/>
    </row>
    <row r="74" spans="1:14" ht="15.75">
      <c r="A74" s="136">
        <v>19</v>
      </c>
      <c r="B74" s="136">
        <v>203</v>
      </c>
      <c r="C74" s="163" t="str">
        <f>'203_2'!B13</f>
        <v>Семененко Іван Валерійович</v>
      </c>
      <c r="D74" s="163">
        <f>'203_2'!E13</f>
        <v>53</v>
      </c>
      <c r="E74" s="164">
        <f t="shared" si="9"/>
        <v>60.571428571428569</v>
      </c>
      <c r="F74" s="353">
        <f>'[1]КОНТР 201-203'!$F76</f>
        <v>16.116279069767444</v>
      </c>
      <c r="G74" s="190"/>
      <c r="H74" s="237"/>
      <c r="I74" s="190"/>
      <c r="J74" s="190"/>
      <c r="K74" s="703">
        <f t="shared" si="10"/>
        <v>16.116279069767444</v>
      </c>
      <c r="L74" s="141">
        <f t="shared" si="7"/>
        <v>76.687707641196013</v>
      </c>
      <c r="M74" s="178" t="str">
        <f t="shared" si="8"/>
        <v>C</v>
      </c>
      <c r="N74" s="218"/>
    </row>
    <row r="75" spans="1:14" ht="15.75">
      <c r="A75" s="136">
        <v>20</v>
      </c>
      <c r="B75" s="136">
        <v>203</v>
      </c>
      <c r="C75" s="163" t="str">
        <f>'203_2'!B14</f>
        <v>Смирнов Кирило Олександрович</v>
      </c>
      <c r="D75" s="163">
        <f>'203_2'!E14</f>
        <v>58</v>
      </c>
      <c r="E75" s="164">
        <f t="shared" si="9"/>
        <v>66.285714285714292</v>
      </c>
      <c r="F75" s="353">
        <f>'[1]КОНТР 201-203'!$F77</f>
        <v>15.651162790697674</v>
      </c>
      <c r="G75" s="190"/>
      <c r="H75" s="237"/>
      <c r="I75" s="190"/>
      <c r="J75" s="190"/>
      <c r="K75" s="703">
        <f t="shared" si="10"/>
        <v>15.651162790697674</v>
      </c>
      <c r="L75" s="141">
        <f t="shared" si="7"/>
        <v>81.93687707641196</v>
      </c>
      <c r="M75" s="178" t="str">
        <f t="shared" si="8"/>
        <v>C</v>
      </c>
      <c r="N75" s="218"/>
    </row>
    <row r="76" spans="1:14" ht="15.75">
      <c r="A76" s="136">
        <v>21</v>
      </c>
      <c r="B76" s="136">
        <v>203</v>
      </c>
      <c r="C76" s="163" t="str">
        <f>'203_2'!B15</f>
        <v>Стадник Дмитро Сергійович</v>
      </c>
      <c r="D76" s="163">
        <f>'203_2'!E15</f>
        <v>44</v>
      </c>
      <c r="E76" s="164">
        <f t="shared" si="9"/>
        <v>50.285714285714285</v>
      </c>
      <c r="F76" s="353">
        <f>'[1]КОНТР 201-203'!$F78</f>
        <v>16.348837209302324</v>
      </c>
      <c r="G76" s="190"/>
      <c r="H76" s="237"/>
      <c r="I76" s="190"/>
      <c r="J76" s="190"/>
      <c r="K76" s="703">
        <f t="shared" si="10"/>
        <v>16.348837209302324</v>
      </c>
      <c r="L76" s="141">
        <f t="shared" si="7"/>
        <v>66.634551495016609</v>
      </c>
      <c r="M76" s="178" t="str">
        <f t="shared" si="8"/>
        <v>E</v>
      </c>
      <c r="N76" s="218"/>
    </row>
    <row r="77" spans="1:14" ht="15.75">
      <c r="A77" s="136">
        <v>22</v>
      </c>
      <c r="B77" s="136">
        <v>203</v>
      </c>
      <c r="C77" s="163" t="str">
        <f>'203_2'!B16</f>
        <v>Старунова Альона Андріївна</v>
      </c>
      <c r="D77" s="163">
        <f>'203_2'!E16</f>
        <v>56</v>
      </c>
      <c r="E77" s="164">
        <f t="shared" si="9"/>
        <v>64</v>
      </c>
      <c r="F77" s="353">
        <f>'[1]КОНТР 201-203'!$F79</f>
        <v>12.162790697674419</v>
      </c>
      <c r="G77" s="190"/>
      <c r="H77" s="237"/>
      <c r="I77" s="190"/>
      <c r="J77" s="190"/>
      <c r="K77" s="703">
        <f t="shared" si="10"/>
        <v>12.162790697674419</v>
      </c>
      <c r="L77" s="141">
        <f t="shared" si="7"/>
        <v>76.162790697674424</v>
      </c>
      <c r="M77" s="178" t="str">
        <f t="shared" si="8"/>
        <v>C</v>
      </c>
      <c r="N77" s="218"/>
    </row>
    <row r="78" spans="1:14" ht="15.75">
      <c r="A78" s="136">
        <v>23</v>
      </c>
      <c r="B78" s="136">
        <v>203</v>
      </c>
      <c r="C78" s="163" t="str">
        <f>'203_2'!B17</f>
        <v>Стрельченко Віталій Сергійович</v>
      </c>
      <c r="D78" s="163">
        <f>'203_2'!E17</f>
        <v>48</v>
      </c>
      <c r="E78" s="164">
        <f t="shared" si="9"/>
        <v>54.857142857142861</v>
      </c>
      <c r="F78" s="353">
        <f>'[1]КОНТР 201-203'!$F80</f>
        <v>5.8139534883720927</v>
      </c>
      <c r="G78" s="190"/>
      <c r="H78" s="237"/>
      <c r="I78" s="190"/>
      <c r="J78" s="190"/>
      <c r="K78" s="703">
        <f t="shared" si="10"/>
        <v>5.8139534883720927</v>
      </c>
      <c r="L78" s="141">
        <f t="shared" si="7"/>
        <v>60.671096345514954</v>
      </c>
      <c r="M78" s="178" t="str">
        <f t="shared" si="8"/>
        <v>E</v>
      </c>
      <c r="N78" s="218"/>
    </row>
    <row r="79" spans="1:14" ht="15.75">
      <c r="A79" s="136">
        <v>24</v>
      </c>
      <c r="B79" s="136">
        <v>203</v>
      </c>
      <c r="C79" s="163" t="str">
        <f>'203_2'!B18</f>
        <v>Ігнатовська Світлана Миколаївна</v>
      </c>
      <c r="D79" s="163">
        <f>'203_2'!E18</f>
        <v>50</v>
      </c>
      <c r="E79" s="164">
        <f t="shared" si="9"/>
        <v>57.142857142857146</v>
      </c>
      <c r="F79" s="353">
        <f>'[1]КОНТР 201-203'!$F81</f>
        <v>14.720930232558139</v>
      </c>
      <c r="G79" s="190"/>
      <c r="H79" s="190"/>
      <c r="I79" s="190"/>
      <c r="J79" s="190"/>
      <c r="K79" s="703">
        <f t="shared" si="10"/>
        <v>14.720930232558139</v>
      </c>
      <c r="L79" s="141">
        <f t="shared" si="7"/>
        <v>71.863787375415285</v>
      </c>
      <c r="M79" s="178" t="str">
        <f t="shared" si="8"/>
        <v>D</v>
      </c>
      <c r="N79" s="218"/>
    </row>
    <row r="80" spans="1:14" ht="15.75">
      <c r="A80" s="136">
        <v>25</v>
      </c>
      <c r="B80" s="136">
        <v>203</v>
      </c>
      <c r="C80" s="163" t="str">
        <f>'203_2'!B19</f>
        <v>Федорик Микола Михайлович</v>
      </c>
      <c r="D80" s="163">
        <f>'203_2'!E19</f>
        <v>61</v>
      </c>
      <c r="E80" s="164">
        <f t="shared" si="9"/>
        <v>69.714285714285722</v>
      </c>
      <c r="F80" s="353">
        <f>'[1]КОНТР 201-203'!$F82</f>
        <v>15.418604651162791</v>
      </c>
      <c r="G80" s="190"/>
      <c r="H80" s="190"/>
      <c r="I80" s="190"/>
      <c r="J80" s="190"/>
      <c r="K80" s="703">
        <f t="shared" si="10"/>
        <v>15.418604651162791</v>
      </c>
      <c r="L80" s="141">
        <f t="shared" si="7"/>
        <v>85.132890365448517</v>
      </c>
      <c r="M80" s="178" t="str">
        <f t="shared" si="8"/>
        <v>B</v>
      </c>
      <c r="N80" s="218"/>
    </row>
    <row r="81" spans="1:14" ht="15.75">
      <c r="A81" s="136">
        <v>26</v>
      </c>
      <c r="B81" s="136">
        <v>203</v>
      </c>
      <c r="C81" s="163" t="str">
        <f>'203_2'!B20</f>
        <v>Чернологов Іван Іванович</v>
      </c>
      <c r="D81" s="163">
        <f>'203_2'!E20</f>
        <v>62</v>
      </c>
      <c r="E81" s="164">
        <f t="shared" si="9"/>
        <v>70.857142857142861</v>
      </c>
      <c r="F81" s="353">
        <f>'[1]КОНТР 201-203'!$F83</f>
        <v>15.883720930232558</v>
      </c>
      <c r="G81" s="190"/>
      <c r="H81" s="190"/>
      <c r="I81" s="190"/>
      <c r="J81" s="190"/>
      <c r="K81" s="703">
        <f t="shared" si="10"/>
        <v>15.883720930232558</v>
      </c>
      <c r="L81" s="141">
        <f t="shared" si="7"/>
        <v>86.740863787375417</v>
      </c>
      <c r="M81" s="178" t="str">
        <f t="shared" si="8"/>
        <v>B</v>
      </c>
      <c r="N81" s="218"/>
    </row>
    <row r="82" spans="1:14" ht="15.75">
      <c r="A82" s="136">
        <v>27</v>
      </c>
      <c r="B82" s="136">
        <v>203</v>
      </c>
      <c r="C82" s="163" t="str">
        <f>'203_2'!B21</f>
        <v>Чуріков Дмитро Борисович</v>
      </c>
      <c r="D82" s="163">
        <f>'203_2'!E21</f>
        <v>54</v>
      </c>
      <c r="E82" s="164">
        <f t="shared" si="9"/>
        <v>61.714285714285715</v>
      </c>
      <c r="F82" s="353">
        <f>'[1]КОНТР 201-203'!$F84</f>
        <v>14.953488372093023</v>
      </c>
      <c r="G82" s="190"/>
      <c r="H82" s="190"/>
      <c r="I82" s="190"/>
      <c r="J82" s="190"/>
      <c r="K82" s="703">
        <f t="shared" si="10"/>
        <v>14.953488372093023</v>
      </c>
      <c r="L82" s="141">
        <f t="shared" si="7"/>
        <v>76.667774086378742</v>
      </c>
      <c r="M82" s="178" t="str">
        <f t="shared" si="8"/>
        <v>C</v>
      </c>
      <c r="N82" s="218"/>
    </row>
  </sheetData>
  <customSheetViews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C5D960BD-C1A6-4228-A267-A87ADCF0AB55}">
      <pane ySplit="2" topLeftCell="A3" activePane="bottomLeft" state="frozen"/>
      <selection pane="bottomLeft" activeCell="N6" sqref="N6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 topLeftCell="A52">
      <selection activeCell="L74" sqref="L7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>
      <selection activeCell="C58" sqref="C58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8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9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9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31"/>
      <headerFooter alignWithMargins="0"/>
    </customSheetView>
  </customSheetViews>
  <phoneticPr fontId="0" type="noConversion"/>
  <conditionalFormatting sqref="E3:E26 E28:E54">
    <cfRule type="cellIs" dxfId="23" priority="9" operator="greaterThanOrEqual">
      <formula>20</formula>
    </cfRule>
    <cfRule type="cellIs" dxfId="22" priority="10" stopIfTrue="1" operator="lessThan">
      <formula>20</formula>
    </cfRule>
  </conditionalFormatting>
  <conditionalFormatting sqref="L2:L26 L28:L54">
    <cfRule type="cellIs" dxfId="21" priority="11" stopIfTrue="1" operator="lessThan">
      <formula>60</formula>
    </cfRule>
    <cfRule type="cellIs" dxfId="20" priority="12" stopIfTrue="1" operator="greaterThanOrEqual">
      <formula>60</formula>
    </cfRule>
  </conditionalFormatting>
  <conditionalFormatting sqref="L27">
    <cfRule type="cellIs" dxfId="19" priority="7" stopIfTrue="1" operator="lessThan">
      <formula>60</formula>
    </cfRule>
    <cfRule type="cellIs" dxfId="18" priority="8" stopIfTrue="1" operator="greaterThanOrEqual">
      <formula>60</formula>
    </cfRule>
  </conditionalFormatting>
  <conditionalFormatting sqref="E56:E82">
    <cfRule type="cellIs" dxfId="17" priority="3" operator="greaterThanOrEqual">
      <formula>20</formula>
    </cfRule>
    <cfRule type="cellIs" dxfId="16" priority="4" stopIfTrue="1" operator="lessThan">
      <formula>20</formula>
    </cfRule>
  </conditionalFormatting>
  <conditionalFormatting sqref="L56:L82">
    <cfRule type="cellIs" dxfId="15" priority="5" stopIfTrue="1" operator="lessThan">
      <formula>60</formula>
    </cfRule>
    <cfRule type="cellIs" dxfId="14" priority="6" stopIfTrue="1" operator="greaterThanOrEqual">
      <formula>60</formula>
    </cfRule>
  </conditionalFormatting>
  <conditionalFormatting sqref="L55">
    <cfRule type="cellIs" dxfId="13" priority="1" stopIfTrue="1" operator="lessThan">
      <formula>60</formula>
    </cfRule>
    <cfRule type="cellIs" dxfId="12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Y144"/>
  <sheetViews>
    <sheetView showGridLines="0" zoomScale="70" zoomScaleNormal="80" workbookViewId="0">
      <pane xSplit="6" ySplit="7" topLeftCell="AH14" activePane="bottomRight" state="frozen"/>
      <selection pane="topRight" activeCell="G1" sqref="G1"/>
      <selection pane="bottomLeft" activeCell="A8" sqref="A8"/>
      <selection pane="bottomRight" activeCell="AW17" sqref="AW17"/>
    </sheetView>
  </sheetViews>
  <sheetFormatPr defaultColWidth="9.28515625" defaultRowHeight="12.75"/>
  <cols>
    <col min="1" max="1" width="4.28515625" style="1" customWidth="1"/>
    <col min="2" max="2" width="26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6.7109375" style="1" customWidth="1"/>
    <col min="16" max="16" width="9.7109375" style="1" customWidth="1"/>
    <col min="17" max="17" width="8.42578125" style="1" customWidth="1"/>
    <col min="18" max="18" width="10" style="1" customWidth="1"/>
    <col min="19" max="19" width="11.5703125" style="1" customWidth="1"/>
    <col min="20" max="20" width="9.28515625" style="1" customWidth="1"/>
    <col min="21" max="21" width="13" style="1" customWidth="1"/>
    <col min="22" max="22" width="9.28515625" style="1" customWidth="1"/>
    <col min="23" max="23" width="12.28515625" style="1" customWidth="1"/>
    <col min="24" max="24" width="11.710937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2.28515625" style="1" customWidth="1"/>
    <col min="29" max="29" width="10.5703125" style="1" customWidth="1"/>
    <col min="30" max="30" width="10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4.4257812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7109375" style="1" customWidth="1"/>
    <col min="53" max="53" width="9.28515625" style="1"/>
    <col min="54" max="54" width="11.42578125" style="1" customWidth="1"/>
    <col min="55" max="16384" width="9.28515625" style="1"/>
  </cols>
  <sheetData>
    <row r="1" spans="1:46">
      <c r="V1" s="4"/>
      <c r="W1" s="31" t="s">
        <v>266</v>
      </c>
    </row>
    <row r="2" spans="1:46" ht="26.25" customHeight="1" thickBot="1">
      <c r="A2" s="20"/>
      <c r="B2" s="254" t="s">
        <v>297</v>
      </c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9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/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212"/>
      <c r="AO2" s="90"/>
      <c r="AP2" s="41"/>
      <c r="AQ2" s="90"/>
      <c r="AR2" s="90"/>
      <c r="AS2" s="41"/>
      <c r="AT2" s="41"/>
    </row>
    <row r="3" spans="1:46" ht="22.5" customHeight="1" thickBot="1">
      <c r="A3" s="741"/>
      <c r="B3" s="232"/>
      <c r="C3" s="747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152" t="s">
        <v>134</v>
      </c>
      <c r="K3" s="153"/>
      <c r="L3" s="154"/>
      <c r="M3" s="752" t="s">
        <v>135</v>
      </c>
      <c r="N3" s="753"/>
      <c r="O3" s="752" t="s">
        <v>136</v>
      </c>
      <c r="P3" s="767"/>
      <c r="Q3" s="753"/>
      <c r="R3" s="142" t="s">
        <v>137</v>
      </c>
      <c r="S3" s="156"/>
      <c r="T3" s="156"/>
      <c r="U3" s="752" t="s">
        <v>138</v>
      </c>
      <c r="V3" s="753"/>
      <c r="W3" s="152" t="s">
        <v>139</v>
      </c>
      <c r="X3" s="153"/>
      <c r="Y3" s="257"/>
      <c r="Z3" s="757" t="s">
        <v>140</v>
      </c>
      <c r="AA3" s="758"/>
      <c r="AB3" s="769" t="s">
        <v>141</v>
      </c>
      <c r="AC3" s="770"/>
      <c r="AD3" s="765" t="s">
        <v>142</v>
      </c>
      <c r="AE3" s="766"/>
      <c r="AF3" s="752" t="s">
        <v>143</v>
      </c>
      <c r="AG3" s="768"/>
      <c r="AH3" s="753"/>
      <c r="AI3" s="752" t="s">
        <v>144</v>
      </c>
      <c r="AJ3" s="768"/>
      <c r="AK3" s="753"/>
      <c r="AL3" s="765" t="s">
        <v>246</v>
      </c>
      <c r="AM3" s="766"/>
    </row>
    <row r="4" spans="1:46" ht="22.5" customHeight="1">
      <c r="A4" s="742"/>
      <c r="B4" s="233"/>
      <c r="C4" s="748"/>
      <c r="D4" s="755"/>
      <c r="E4" s="751"/>
      <c r="F4" s="230" t="s">
        <v>145</v>
      </c>
      <c r="G4" s="34"/>
      <c r="H4" s="230" t="s">
        <v>146</v>
      </c>
      <c r="I4" s="155"/>
      <c r="J4" s="464" t="s">
        <v>147</v>
      </c>
      <c r="K4" s="39"/>
      <c r="L4" s="46"/>
      <c r="M4" s="230" t="s">
        <v>148</v>
      </c>
      <c r="N4" s="34"/>
      <c r="O4" s="228" t="s">
        <v>149</v>
      </c>
      <c r="P4" s="229"/>
      <c r="Q4" s="23"/>
      <c r="R4" s="35"/>
      <c r="S4" s="228" t="s">
        <v>150</v>
      </c>
      <c r="T4" s="22"/>
      <c r="U4" s="228" t="s">
        <v>258</v>
      </c>
      <c r="V4" s="23"/>
      <c r="W4" s="673" t="s">
        <v>258</v>
      </c>
      <c r="X4" s="75" t="s">
        <v>237</v>
      </c>
      <c r="Y4" s="76"/>
      <c r="Z4" s="673" t="s">
        <v>258</v>
      </c>
      <c r="AA4" s="38"/>
      <c r="AB4" s="673" t="s">
        <v>258</v>
      </c>
      <c r="AC4" s="155"/>
      <c r="AD4" s="37" t="s">
        <v>151</v>
      </c>
      <c r="AE4" s="469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390</v>
      </c>
      <c r="AM4" s="469"/>
    </row>
    <row r="5" spans="1:46" ht="37.35" customHeight="1">
      <c r="A5" s="742"/>
      <c r="B5" s="233" t="s">
        <v>260</v>
      </c>
      <c r="C5" s="748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43" t="s">
        <v>172</v>
      </c>
      <c r="K5" s="760" t="s">
        <v>221</v>
      </c>
      <c r="L5" s="47" t="s">
        <v>152</v>
      </c>
      <c r="M5" s="743" t="s">
        <v>172</v>
      </c>
      <c r="N5" s="675" t="s">
        <v>166</v>
      </c>
      <c r="O5" s="743" t="s">
        <v>172</v>
      </c>
      <c r="P5" s="760" t="s">
        <v>220</v>
      </c>
      <c r="Q5" s="47" t="s">
        <v>152</v>
      </c>
      <c r="R5" s="774" t="s">
        <v>172</v>
      </c>
      <c r="S5" s="760" t="s">
        <v>257</v>
      </c>
      <c r="T5" s="157" t="s">
        <v>152</v>
      </c>
      <c r="U5" s="743" t="s">
        <v>172</v>
      </c>
      <c r="V5" s="745" t="s">
        <v>166</v>
      </c>
      <c r="W5" s="743" t="s">
        <v>172</v>
      </c>
      <c r="X5" s="760" t="s">
        <v>173</v>
      </c>
      <c r="Y5" s="258" t="s">
        <v>152</v>
      </c>
      <c r="Z5" s="774" t="s">
        <v>172</v>
      </c>
      <c r="AA5" s="675" t="s">
        <v>166</v>
      </c>
      <c r="AB5" s="776" t="s">
        <v>172</v>
      </c>
      <c r="AC5" s="675" t="s">
        <v>166</v>
      </c>
      <c r="AD5" s="743" t="s">
        <v>172</v>
      </c>
      <c r="AE5" s="745" t="s">
        <v>166</v>
      </c>
      <c r="AF5" s="743" t="s">
        <v>172</v>
      </c>
      <c r="AG5" s="760" t="s">
        <v>305</v>
      </c>
      <c r="AH5" s="47" t="s">
        <v>152</v>
      </c>
      <c r="AI5" s="743" t="s">
        <v>172</v>
      </c>
      <c r="AJ5" s="778" t="s">
        <v>306</v>
      </c>
      <c r="AK5" s="47" t="s">
        <v>152</v>
      </c>
      <c r="AL5" s="743" t="s">
        <v>172</v>
      </c>
      <c r="AM5" s="745" t="s">
        <v>166</v>
      </c>
    </row>
    <row r="6" spans="1:46" ht="28.9" customHeight="1" thickBot="1">
      <c r="A6" s="742"/>
      <c r="B6" s="234"/>
      <c r="C6" s="748"/>
      <c r="D6" s="755"/>
      <c r="E6" s="751"/>
      <c r="F6" s="744"/>
      <c r="G6" s="746"/>
      <c r="H6" s="744"/>
      <c r="I6" s="763"/>
      <c r="J6" s="744"/>
      <c r="K6" s="764"/>
      <c r="L6" s="89">
        <v>6</v>
      </c>
      <c r="M6" s="744"/>
      <c r="N6" s="676"/>
      <c r="O6" s="744"/>
      <c r="P6" s="764"/>
      <c r="Q6" s="89">
        <v>16</v>
      </c>
      <c r="R6" s="775"/>
      <c r="S6" s="761"/>
      <c r="T6" s="158">
        <v>6</v>
      </c>
      <c r="U6" s="744"/>
      <c r="V6" s="746"/>
      <c r="W6" s="744"/>
      <c r="X6" s="764"/>
      <c r="Y6" s="259">
        <v>20</v>
      </c>
      <c r="Z6" s="775"/>
      <c r="AA6" s="676"/>
      <c r="AB6" s="777"/>
      <c r="AC6" s="676"/>
      <c r="AD6" s="744"/>
      <c r="AE6" s="746"/>
      <c r="AF6" s="744"/>
      <c r="AG6" s="764"/>
      <c r="AH6" s="89">
        <v>11</v>
      </c>
      <c r="AI6" s="744"/>
      <c r="AJ6" s="764"/>
      <c r="AK6" s="89">
        <v>11</v>
      </c>
      <c r="AL6" s="744"/>
      <c r="AM6" s="746"/>
    </row>
    <row r="7" spans="1:46" ht="16.5" thickBot="1">
      <c r="A7" s="742"/>
      <c r="B7" s="379"/>
      <c r="C7" s="749"/>
      <c r="D7" s="755"/>
      <c r="E7" s="751"/>
      <c r="F7" s="537">
        <v>41649</v>
      </c>
      <c r="G7" s="88"/>
      <c r="H7" s="537">
        <f>F7+7</f>
        <v>41656</v>
      </c>
      <c r="I7" s="521"/>
      <c r="J7" s="209">
        <f>H7+7</f>
        <v>41663</v>
      </c>
      <c r="K7" s="210"/>
      <c r="L7" s="211"/>
      <c r="M7" s="143">
        <f>J7+7</f>
        <v>41670</v>
      </c>
      <c r="N7" s="144"/>
      <c r="O7" s="771">
        <f>M7+7</f>
        <v>41677</v>
      </c>
      <c r="P7" s="772"/>
      <c r="Q7" s="773"/>
      <c r="R7" s="209">
        <f>O7+7</f>
        <v>41684</v>
      </c>
      <c r="S7" s="210"/>
      <c r="T7" s="210"/>
      <c r="U7" s="209">
        <f>R7+7</f>
        <v>41691</v>
      </c>
      <c r="V7" s="211"/>
      <c r="W7" s="209">
        <f>U7+7</f>
        <v>41698</v>
      </c>
      <c r="X7" s="210"/>
      <c r="Y7" s="538"/>
      <c r="Z7" s="209">
        <f>W7+7</f>
        <v>41705</v>
      </c>
      <c r="AA7" s="211"/>
      <c r="AB7" s="539">
        <f>Z7+7</f>
        <v>41712</v>
      </c>
      <c r="AC7" s="540"/>
      <c r="AD7" s="522">
        <f>AB7+7</f>
        <v>41719</v>
      </c>
      <c r="AE7" s="523"/>
      <c r="AF7" s="771">
        <f>AD7+7</f>
        <v>41726</v>
      </c>
      <c r="AG7" s="772"/>
      <c r="AH7" s="773"/>
      <c r="AI7" s="771">
        <f>AF7+7</f>
        <v>41733</v>
      </c>
      <c r="AJ7" s="772"/>
      <c r="AK7" s="773"/>
      <c r="AL7" s="541">
        <f>AI7+7</f>
        <v>41740</v>
      </c>
      <c r="AM7" s="624"/>
    </row>
    <row r="8" spans="1:46" s="412" customFormat="1" ht="18.75">
      <c r="A8" s="527">
        <v>1</v>
      </c>
      <c r="B8" s="554" t="s">
        <v>308</v>
      </c>
      <c r="C8" s="615">
        <v>1</v>
      </c>
      <c r="D8" s="407">
        <f t="shared" ref="D8:D21" si="0">SUM(L8,Q8,T8,Y8,AA8,AC8,AH8,AK8)</f>
        <v>51.5</v>
      </c>
      <c r="E8" s="437">
        <f t="shared" ref="E8:E21" si="1">SUM(D8:D8)</f>
        <v>51.5</v>
      </c>
      <c r="F8" s="660" t="s">
        <v>387</v>
      </c>
      <c r="G8" s="584"/>
      <c r="H8" s="660" t="s">
        <v>387</v>
      </c>
      <c r="I8" s="409"/>
      <c r="J8" s="660" t="s">
        <v>387</v>
      </c>
      <c r="K8" s="648">
        <v>19</v>
      </c>
      <c r="L8" s="601">
        <v>3.5</v>
      </c>
      <c r="M8" s="408" t="s">
        <v>387</v>
      </c>
      <c r="N8" s="437"/>
      <c r="O8" s="561"/>
      <c r="P8" s="615">
        <v>1</v>
      </c>
      <c r="Q8" s="608">
        <f t="shared" ref="Q8:Q20" si="2">IF(P8=0,"",VLOOKUP(P8,Підс,2,FALSE))</f>
        <v>11</v>
      </c>
      <c r="R8" s="408"/>
      <c r="S8" s="615">
        <v>1</v>
      </c>
      <c r="T8" s="437">
        <v>6</v>
      </c>
      <c r="U8" s="561"/>
      <c r="V8" s="442"/>
      <c r="W8" s="408" t="s">
        <v>387</v>
      </c>
      <c r="X8" s="615">
        <v>1</v>
      </c>
      <c r="Y8" s="347">
        <f t="shared" ref="Y8:Y21" si="3">IF(X8=0,"",VLOOKUP(X8,Підс,3,FALSE))</f>
        <v>9</v>
      </c>
      <c r="Z8" s="561"/>
      <c r="AA8" s="442"/>
      <c r="AB8" s="660" t="s">
        <v>387</v>
      </c>
      <c r="AC8" s="411"/>
      <c r="AD8" s="441"/>
      <c r="AE8" s="442"/>
      <c r="AF8" s="410"/>
      <c r="AG8" s="615">
        <v>1</v>
      </c>
      <c r="AH8" s="443">
        <f>3+4+4</f>
        <v>11</v>
      </c>
      <c r="AI8" s="473"/>
      <c r="AJ8" s="615">
        <v>1</v>
      </c>
      <c r="AK8" s="622">
        <f>3+2+6</f>
        <v>11</v>
      </c>
      <c r="AL8" s="410"/>
      <c r="AM8" s="411"/>
    </row>
    <row r="9" spans="1:46" s="412" customFormat="1" ht="18.75">
      <c r="A9" s="530">
        <v>2</v>
      </c>
      <c r="B9" s="555" t="s">
        <v>309</v>
      </c>
      <c r="C9" s="616">
        <v>2</v>
      </c>
      <c r="D9" s="525">
        <f t="shared" si="0"/>
        <v>62</v>
      </c>
      <c r="E9" s="565">
        <f t="shared" si="1"/>
        <v>62</v>
      </c>
      <c r="F9" s="450" t="s">
        <v>387</v>
      </c>
      <c r="G9" s="417"/>
      <c r="H9" s="450" t="s">
        <v>387</v>
      </c>
      <c r="I9" s="415"/>
      <c r="J9" s="450" t="s">
        <v>387</v>
      </c>
      <c r="K9" s="649">
        <v>18</v>
      </c>
      <c r="L9" s="602">
        <v>5</v>
      </c>
      <c r="M9" s="450" t="s">
        <v>387</v>
      </c>
      <c r="N9" s="415"/>
      <c r="O9" s="438"/>
      <c r="P9" s="616">
        <v>2</v>
      </c>
      <c r="Q9" s="609">
        <f t="shared" si="2"/>
        <v>13</v>
      </c>
      <c r="R9" s="450"/>
      <c r="S9" s="616">
        <v>2</v>
      </c>
      <c r="T9" s="565">
        <v>6</v>
      </c>
      <c r="U9" s="438"/>
      <c r="V9" s="417"/>
      <c r="W9" s="450" t="s">
        <v>387</v>
      </c>
      <c r="X9" s="616">
        <v>2</v>
      </c>
      <c r="Y9" s="260">
        <f t="shared" si="3"/>
        <v>16</v>
      </c>
      <c r="Z9" s="438"/>
      <c r="AA9" s="417"/>
      <c r="AB9" s="450" t="s">
        <v>387</v>
      </c>
      <c r="AC9" s="415"/>
      <c r="AD9" s="419"/>
      <c r="AE9" s="417"/>
      <c r="AF9" s="418"/>
      <c r="AG9" s="616">
        <v>2</v>
      </c>
      <c r="AH9" s="349">
        <v>11</v>
      </c>
      <c r="AI9" s="451"/>
      <c r="AJ9" s="616">
        <v>2</v>
      </c>
      <c r="AK9" s="455">
        <v>11</v>
      </c>
      <c r="AL9" s="418"/>
      <c r="AM9" s="415"/>
    </row>
    <row r="10" spans="1:46" s="412" customFormat="1" ht="18.75">
      <c r="A10" s="532">
        <v>3</v>
      </c>
      <c r="B10" s="555" t="s">
        <v>310</v>
      </c>
      <c r="C10" s="616">
        <v>3</v>
      </c>
      <c r="D10" s="525">
        <f t="shared" si="0"/>
        <v>0</v>
      </c>
      <c r="E10" s="565">
        <f t="shared" si="1"/>
        <v>0</v>
      </c>
      <c r="F10" s="450" t="s">
        <v>387</v>
      </c>
      <c r="G10" s="417"/>
      <c r="H10" s="450" t="s">
        <v>387</v>
      </c>
      <c r="I10" s="415"/>
      <c r="J10" s="450" t="s">
        <v>387</v>
      </c>
      <c r="K10" s="650">
        <v>17</v>
      </c>
      <c r="L10" s="602"/>
      <c r="M10" s="450" t="s">
        <v>387</v>
      </c>
      <c r="N10" s="415"/>
      <c r="O10" s="438" t="s">
        <v>386</v>
      </c>
      <c r="P10" s="616">
        <v>3</v>
      </c>
      <c r="Q10" s="609" t="str">
        <f t="shared" si="2"/>
        <v xml:space="preserve"> </v>
      </c>
      <c r="R10" s="450"/>
      <c r="S10" s="616">
        <v>3</v>
      </c>
      <c r="T10" s="565"/>
      <c r="U10" s="438"/>
      <c r="V10" s="417"/>
      <c r="W10" s="450" t="s">
        <v>386</v>
      </c>
      <c r="X10" s="616">
        <v>3</v>
      </c>
      <c r="Y10" s="260" t="str">
        <f t="shared" si="3"/>
        <v xml:space="preserve"> </v>
      </c>
      <c r="Z10" s="438"/>
      <c r="AA10" s="417"/>
      <c r="AB10" s="450" t="s">
        <v>386</v>
      </c>
      <c r="AC10" s="415"/>
      <c r="AD10" s="419"/>
      <c r="AE10" s="417"/>
      <c r="AF10" s="418"/>
      <c r="AG10" s="616">
        <v>3</v>
      </c>
      <c r="AH10" s="349"/>
      <c r="AI10" s="451"/>
      <c r="AJ10" s="616">
        <v>3</v>
      </c>
      <c r="AK10" s="455"/>
      <c r="AL10" s="418"/>
      <c r="AM10" s="415"/>
    </row>
    <row r="11" spans="1:46" s="412" customFormat="1" ht="18.75">
      <c r="A11" s="530">
        <v>4</v>
      </c>
      <c r="B11" s="555" t="s">
        <v>311</v>
      </c>
      <c r="C11" s="616">
        <v>4</v>
      </c>
      <c r="D11" s="525">
        <f t="shared" si="0"/>
        <v>47</v>
      </c>
      <c r="E11" s="565">
        <f t="shared" si="1"/>
        <v>47</v>
      </c>
      <c r="F11" s="450" t="s">
        <v>387</v>
      </c>
      <c r="G11" s="417"/>
      <c r="H11" s="450" t="s">
        <v>387</v>
      </c>
      <c r="I11" s="415"/>
      <c r="J11" s="450" t="s">
        <v>387</v>
      </c>
      <c r="K11" s="649">
        <v>16</v>
      </c>
      <c r="L11" s="602">
        <v>6</v>
      </c>
      <c r="M11" s="450" t="s">
        <v>387</v>
      </c>
      <c r="N11" s="415"/>
      <c r="O11" s="438"/>
      <c r="P11" s="616">
        <v>4</v>
      </c>
      <c r="Q11" s="609">
        <f t="shared" si="2"/>
        <v>9</v>
      </c>
      <c r="R11" s="450"/>
      <c r="S11" s="616">
        <v>4</v>
      </c>
      <c r="T11" s="565">
        <v>6</v>
      </c>
      <c r="U11" s="438"/>
      <c r="V11" s="417"/>
      <c r="W11" s="450" t="s">
        <v>387</v>
      </c>
      <c r="X11" s="616">
        <v>4</v>
      </c>
      <c r="Y11" s="260">
        <f t="shared" si="3"/>
        <v>10</v>
      </c>
      <c r="Z11" s="438"/>
      <c r="AA11" s="417"/>
      <c r="AB11" s="450" t="s">
        <v>387</v>
      </c>
      <c r="AC11" s="415"/>
      <c r="AD11" s="419"/>
      <c r="AE11" s="417"/>
      <c r="AF11" s="418"/>
      <c r="AG11" s="616">
        <v>4</v>
      </c>
      <c r="AH11" s="349">
        <v>11</v>
      </c>
      <c r="AI11" s="451"/>
      <c r="AJ11" s="616">
        <v>4</v>
      </c>
      <c r="AK11" s="455">
        <f>3+2</f>
        <v>5</v>
      </c>
      <c r="AL11" s="418"/>
      <c r="AM11" s="415"/>
    </row>
    <row r="12" spans="1:46" s="412" customFormat="1" ht="18.75">
      <c r="A12" s="532">
        <v>5</v>
      </c>
      <c r="B12" s="555" t="s">
        <v>312</v>
      </c>
      <c r="C12" s="616">
        <v>5</v>
      </c>
      <c r="D12" s="525">
        <f t="shared" si="0"/>
        <v>62.5</v>
      </c>
      <c r="E12" s="565">
        <f t="shared" si="1"/>
        <v>62.5</v>
      </c>
      <c r="F12" s="450" t="s">
        <v>387</v>
      </c>
      <c r="G12" s="417"/>
      <c r="H12" s="450" t="s">
        <v>387</v>
      </c>
      <c r="I12" s="415"/>
      <c r="J12" s="450" t="s">
        <v>387</v>
      </c>
      <c r="K12" s="650">
        <v>15</v>
      </c>
      <c r="L12" s="602">
        <v>5</v>
      </c>
      <c r="M12" s="450" t="s">
        <v>387</v>
      </c>
      <c r="N12" s="415"/>
      <c r="O12" s="438"/>
      <c r="P12" s="616">
        <v>5</v>
      </c>
      <c r="Q12" s="609">
        <f t="shared" si="2"/>
        <v>13.5</v>
      </c>
      <c r="R12" s="450"/>
      <c r="S12" s="616">
        <v>5</v>
      </c>
      <c r="T12" s="565">
        <v>6</v>
      </c>
      <c r="U12" s="438"/>
      <c r="V12" s="417"/>
      <c r="W12" s="450" t="s">
        <v>387</v>
      </c>
      <c r="X12" s="616">
        <v>5</v>
      </c>
      <c r="Y12" s="260">
        <f t="shared" si="3"/>
        <v>16</v>
      </c>
      <c r="Z12" s="438"/>
      <c r="AA12" s="417"/>
      <c r="AB12" s="450" t="s">
        <v>387</v>
      </c>
      <c r="AC12" s="415"/>
      <c r="AD12" s="419"/>
      <c r="AE12" s="417"/>
      <c r="AF12" s="418"/>
      <c r="AG12" s="616">
        <v>5</v>
      </c>
      <c r="AH12" s="349">
        <v>11</v>
      </c>
      <c r="AI12" s="418"/>
      <c r="AJ12" s="616">
        <v>5</v>
      </c>
      <c r="AK12" s="455">
        <f>3+2+6</f>
        <v>11</v>
      </c>
      <c r="AL12" s="418"/>
      <c r="AM12" s="415"/>
    </row>
    <row r="13" spans="1:46" s="412" customFormat="1" ht="18.75">
      <c r="A13" s="530">
        <v>6</v>
      </c>
      <c r="B13" s="555" t="s">
        <v>313</v>
      </c>
      <c r="C13" s="616">
        <v>6</v>
      </c>
      <c r="D13" s="525">
        <f t="shared" si="0"/>
        <v>54.5</v>
      </c>
      <c r="E13" s="565">
        <f t="shared" si="1"/>
        <v>54.5</v>
      </c>
      <c r="F13" s="450" t="s">
        <v>387</v>
      </c>
      <c r="G13" s="417"/>
      <c r="H13" s="450" t="s">
        <v>387</v>
      </c>
      <c r="I13" s="415"/>
      <c r="J13" s="450" t="s">
        <v>387</v>
      </c>
      <c r="K13" s="649">
        <v>14</v>
      </c>
      <c r="L13" s="602">
        <v>4.5</v>
      </c>
      <c r="M13" s="450" t="s">
        <v>386</v>
      </c>
      <c r="N13" s="415"/>
      <c r="O13" s="438"/>
      <c r="P13" s="616">
        <v>6</v>
      </c>
      <c r="Q13" s="609">
        <f t="shared" si="2"/>
        <v>15</v>
      </c>
      <c r="R13" s="450"/>
      <c r="S13" s="616">
        <v>6</v>
      </c>
      <c r="T13" s="565">
        <v>6</v>
      </c>
      <c r="U13" s="438"/>
      <c r="V13" s="417"/>
      <c r="W13" s="450" t="s">
        <v>387</v>
      </c>
      <c r="X13" s="616">
        <v>6</v>
      </c>
      <c r="Y13" s="260">
        <f t="shared" si="3"/>
        <v>8</v>
      </c>
      <c r="Z13" s="438"/>
      <c r="AA13" s="417"/>
      <c r="AB13" s="450" t="s">
        <v>387</v>
      </c>
      <c r="AC13" s="415"/>
      <c r="AD13" s="419"/>
      <c r="AE13" s="417"/>
      <c r="AF13" s="418"/>
      <c r="AG13" s="616">
        <v>6</v>
      </c>
      <c r="AH13" s="349">
        <f>2+4+4</f>
        <v>10</v>
      </c>
      <c r="AI13" s="418"/>
      <c r="AJ13" s="616">
        <v>6</v>
      </c>
      <c r="AK13" s="455">
        <v>11</v>
      </c>
      <c r="AL13" s="418"/>
      <c r="AM13" s="415"/>
    </row>
    <row r="14" spans="1:46" s="412" customFormat="1" ht="18.75">
      <c r="A14" s="532">
        <v>7</v>
      </c>
      <c r="B14" s="555" t="s">
        <v>314</v>
      </c>
      <c r="C14" s="616">
        <v>7</v>
      </c>
      <c r="D14" s="525">
        <f t="shared" si="0"/>
        <v>63.8</v>
      </c>
      <c r="E14" s="565">
        <f t="shared" si="1"/>
        <v>63.8</v>
      </c>
      <c r="F14" s="450" t="s">
        <v>387</v>
      </c>
      <c r="G14" s="417"/>
      <c r="H14" s="450" t="s">
        <v>387</v>
      </c>
      <c r="I14" s="415"/>
      <c r="J14" s="450" t="s">
        <v>387</v>
      </c>
      <c r="K14" s="649">
        <v>13</v>
      </c>
      <c r="L14" s="602">
        <v>5</v>
      </c>
      <c r="M14" s="450" t="s">
        <v>387</v>
      </c>
      <c r="N14" s="415"/>
      <c r="O14" s="438"/>
      <c r="P14" s="616">
        <v>7</v>
      </c>
      <c r="Q14" s="609">
        <f t="shared" si="2"/>
        <v>14.8</v>
      </c>
      <c r="R14" s="450"/>
      <c r="S14" s="616">
        <v>7</v>
      </c>
      <c r="T14" s="565">
        <v>6</v>
      </c>
      <c r="U14" s="438"/>
      <c r="V14" s="417"/>
      <c r="W14" s="450" t="s">
        <v>387</v>
      </c>
      <c r="X14" s="616">
        <v>7</v>
      </c>
      <c r="Y14" s="260">
        <f t="shared" si="3"/>
        <v>16</v>
      </c>
      <c r="Z14" s="438"/>
      <c r="AA14" s="417"/>
      <c r="AB14" s="450" t="s">
        <v>387</v>
      </c>
      <c r="AC14" s="415"/>
      <c r="AD14" s="419"/>
      <c r="AE14" s="417"/>
      <c r="AF14" s="418"/>
      <c r="AG14" s="616">
        <v>7</v>
      </c>
      <c r="AH14" s="349">
        <v>11</v>
      </c>
      <c r="AI14" s="418"/>
      <c r="AJ14" s="616">
        <v>7</v>
      </c>
      <c r="AK14" s="455">
        <v>11</v>
      </c>
      <c r="AL14" s="418"/>
      <c r="AM14" s="415"/>
    </row>
    <row r="15" spans="1:46" s="412" customFormat="1" ht="18.75">
      <c r="A15" s="530">
        <v>8</v>
      </c>
      <c r="B15" s="555" t="s">
        <v>315</v>
      </c>
      <c r="C15" s="616">
        <v>8</v>
      </c>
      <c r="D15" s="525">
        <f t="shared" si="0"/>
        <v>62.55</v>
      </c>
      <c r="E15" s="565">
        <f t="shared" si="1"/>
        <v>62.55</v>
      </c>
      <c r="F15" s="450" t="s">
        <v>387</v>
      </c>
      <c r="G15" s="417"/>
      <c r="H15" s="450" t="s">
        <v>387</v>
      </c>
      <c r="I15" s="415"/>
      <c r="J15" s="450" t="s">
        <v>387</v>
      </c>
      <c r="K15" s="650">
        <v>12</v>
      </c>
      <c r="L15" s="602">
        <v>6</v>
      </c>
      <c r="M15" s="450" t="s">
        <v>387</v>
      </c>
      <c r="N15" s="415"/>
      <c r="O15" s="438"/>
      <c r="P15" s="616">
        <v>8</v>
      </c>
      <c r="Q15" s="609">
        <f t="shared" si="2"/>
        <v>11.55</v>
      </c>
      <c r="R15" s="450"/>
      <c r="S15" s="616">
        <v>8</v>
      </c>
      <c r="T15" s="565">
        <v>6</v>
      </c>
      <c r="U15" s="438"/>
      <c r="V15" s="417"/>
      <c r="W15" s="450" t="s">
        <v>387</v>
      </c>
      <c r="X15" s="616">
        <v>8</v>
      </c>
      <c r="Y15" s="260">
        <f t="shared" si="3"/>
        <v>17</v>
      </c>
      <c r="Z15" s="438"/>
      <c r="AA15" s="417"/>
      <c r="AB15" s="450" t="s">
        <v>387</v>
      </c>
      <c r="AC15" s="415"/>
      <c r="AD15" s="419"/>
      <c r="AE15" s="417"/>
      <c r="AF15" s="418"/>
      <c r="AG15" s="616">
        <v>8</v>
      </c>
      <c r="AH15" s="349">
        <v>11</v>
      </c>
      <c r="AI15" s="418"/>
      <c r="AJ15" s="616">
        <v>8</v>
      </c>
      <c r="AK15" s="455">
        <v>11</v>
      </c>
      <c r="AL15" s="418"/>
      <c r="AM15" s="415"/>
    </row>
    <row r="16" spans="1:46" s="412" customFormat="1" ht="18.75">
      <c r="A16" s="532">
        <v>9</v>
      </c>
      <c r="B16" s="555" t="s">
        <v>316</v>
      </c>
      <c r="C16" s="616">
        <v>9</v>
      </c>
      <c r="D16" s="525">
        <f t="shared" si="0"/>
        <v>57</v>
      </c>
      <c r="E16" s="565">
        <f t="shared" si="1"/>
        <v>57</v>
      </c>
      <c r="F16" s="450" t="s">
        <v>387</v>
      </c>
      <c r="G16" s="417"/>
      <c r="H16" s="450" t="s">
        <v>387</v>
      </c>
      <c r="I16" s="415"/>
      <c r="J16" s="450" t="s">
        <v>387</v>
      </c>
      <c r="K16" s="649">
        <v>11</v>
      </c>
      <c r="L16" s="602">
        <v>5</v>
      </c>
      <c r="M16" s="450" t="s">
        <v>387</v>
      </c>
      <c r="N16" s="415"/>
      <c r="O16" s="438"/>
      <c r="P16" s="616">
        <v>9</v>
      </c>
      <c r="Q16" s="609">
        <f t="shared" si="2"/>
        <v>8</v>
      </c>
      <c r="R16" s="450"/>
      <c r="S16" s="616">
        <v>9</v>
      </c>
      <c r="T16" s="565">
        <v>6</v>
      </c>
      <c r="U16" s="438"/>
      <c r="V16" s="417"/>
      <c r="W16" s="450" t="s">
        <v>386</v>
      </c>
      <c r="X16" s="616">
        <v>9</v>
      </c>
      <c r="Y16" s="260">
        <f t="shared" si="3"/>
        <v>16</v>
      </c>
      <c r="Z16" s="438"/>
      <c r="AA16" s="417"/>
      <c r="AB16" s="450" t="s">
        <v>387</v>
      </c>
      <c r="AC16" s="415"/>
      <c r="AD16" s="419"/>
      <c r="AE16" s="417"/>
      <c r="AF16" s="418"/>
      <c r="AG16" s="616">
        <v>9</v>
      </c>
      <c r="AH16" s="349">
        <v>11</v>
      </c>
      <c r="AI16" s="418"/>
      <c r="AJ16" s="616">
        <v>9</v>
      </c>
      <c r="AK16" s="455">
        <v>11</v>
      </c>
      <c r="AL16" s="418"/>
      <c r="AM16" s="415"/>
    </row>
    <row r="17" spans="1:51" s="412" customFormat="1" ht="18.75">
      <c r="A17" s="530">
        <v>10</v>
      </c>
      <c r="B17" s="555" t="s">
        <v>317</v>
      </c>
      <c r="C17" s="616">
        <v>10</v>
      </c>
      <c r="D17" s="525">
        <f t="shared" si="0"/>
        <v>56</v>
      </c>
      <c r="E17" s="565">
        <f t="shared" si="1"/>
        <v>56</v>
      </c>
      <c r="F17" s="450" t="s">
        <v>387</v>
      </c>
      <c r="G17" s="417"/>
      <c r="H17" s="450" t="s">
        <v>387</v>
      </c>
      <c r="I17" s="415"/>
      <c r="J17" s="450" t="s">
        <v>387</v>
      </c>
      <c r="K17" s="650">
        <v>10</v>
      </c>
      <c r="L17" s="602">
        <v>3</v>
      </c>
      <c r="M17" s="450" t="s">
        <v>387</v>
      </c>
      <c r="N17" s="415"/>
      <c r="O17" s="438" t="s">
        <v>386</v>
      </c>
      <c r="P17" s="616">
        <v>10</v>
      </c>
      <c r="Q17" s="609">
        <f t="shared" si="2"/>
        <v>12</v>
      </c>
      <c r="R17" s="450"/>
      <c r="S17" s="616">
        <v>10</v>
      </c>
      <c r="T17" s="565">
        <v>6</v>
      </c>
      <c r="U17" s="438"/>
      <c r="V17" s="417"/>
      <c r="W17" s="450" t="s">
        <v>387</v>
      </c>
      <c r="X17" s="616">
        <v>10</v>
      </c>
      <c r="Y17" s="260">
        <f t="shared" si="3"/>
        <v>16</v>
      </c>
      <c r="Z17" s="438"/>
      <c r="AA17" s="417"/>
      <c r="AB17" s="450" t="s">
        <v>387</v>
      </c>
      <c r="AC17" s="415"/>
      <c r="AD17" s="419"/>
      <c r="AE17" s="417"/>
      <c r="AF17" s="418"/>
      <c r="AG17" s="616">
        <v>10</v>
      </c>
      <c r="AH17" s="349">
        <v>11</v>
      </c>
      <c r="AI17" s="418"/>
      <c r="AJ17" s="616">
        <v>10</v>
      </c>
      <c r="AK17" s="455">
        <f>3+2+3</f>
        <v>8</v>
      </c>
      <c r="AL17" s="418"/>
      <c r="AM17" s="415"/>
    </row>
    <row r="18" spans="1:51" s="412" customFormat="1" ht="18.75">
      <c r="A18" s="532">
        <v>11</v>
      </c>
      <c r="B18" s="555" t="s">
        <v>318</v>
      </c>
      <c r="C18" s="616">
        <v>11</v>
      </c>
      <c r="D18" s="525">
        <f t="shared" si="0"/>
        <v>53</v>
      </c>
      <c r="E18" s="565">
        <f t="shared" si="1"/>
        <v>53</v>
      </c>
      <c r="F18" s="450" t="s">
        <v>387</v>
      </c>
      <c r="G18" s="417"/>
      <c r="H18" s="450" t="s">
        <v>387</v>
      </c>
      <c r="I18" s="415"/>
      <c r="J18" s="450" t="s">
        <v>387</v>
      </c>
      <c r="K18" s="649">
        <v>9</v>
      </c>
      <c r="L18" s="602">
        <v>5.5</v>
      </c>
      <c r="M18" s="450" t="s">
        <v>387</v>
      </c>
      <c r="N18" s="415"/>
      <c r="O18" s="438"/>
      <c r="P18" s="616">
        <v>11</v>
      </c>
      <c r="Q18" s="609">
        <f t="shared" si="2"/>
        <v>13.5</v>
      </c>
      <c r="R18" s="450"/>
      <c r="S18" s="616">
        <v>11</v>
      </c>
      <c r="T18" s="565">
        <v>6</v>
      </c>
      <c r="U18" s="438"/>
      <c r="V18" s="417"/>
      <c r="W18" s="450" t="s">
        <v>387</v>
      </c>
      <c r="X18" s="616">
        <v>11</v>
      </c>
      <c r="Y18" s="260">
        <f t="shared" si="3"/>
        <v>15</v>
      </c>
      <c r="Z18" s="438"/>
      <c r="AA18" s="417"/>
      <c r="AB18" s="450" t="s">
        <v>387</v>
      </c>
      <c r="AC18" s="415"/>
      <c r="AD18" s="419"/>
      <c r="AE18" s="417"/>
      <c r="AF18" s="418"/>
      <c r="AG18" s="616">
        <v>11</v>
      </c>
      <c r="AH18" s="349">
        <f>0+4+4</f>
        <v>8</v>
      </c>
      <c r="AI18" s="418"/>
      <c r="AJ18" s="616">
        <v>11</v>
      </c>
      <c r="AK18" s="455">
        <f>3+2+0</f>
        <v>5</v>
      </c>
      <c r="AL18" s="418"/>
      <c r="AM18" s="415"/>
    </row>
    <row r="19" spans="1:51" s="412" customFormat="1" ht="29.25" customHeight="1">
      <c r="A19" s="530">
        <v>12</v>
      </c>
      <c r="B19" s="555" t="s">
        <v>319</v>
      </c>
      <c r="C19" s="616">
        <v>12</v>
      </c>
      <c r="D19" s="525">
        <f t="shared" si="0"/>
        <v>59</v>
      </c>
      <c r="E19" s="565">
        <f t="shared" si="1"/>
        <v>59</v>
      </c>
      <c r="F19" s="450" t="s">
        <v>387</v>
      </c>
      <c r="G19" s="417"/>
      <c r="H19" s="450" t="s">
        <v>387</v>
      </c>
      <c r="I19" s="415"/>
      <c r="J19" s="450" t="s">
        <v>387</v>
      </c>
      <c r="K19" s="650">
        <v>8</v>
      </c>
      <c r="L19" s="602">
        <v>5</v>
      </c>
      <c r="M19" s="450" t="s">
        <v>387</v>
      </c>
      <c r="N19" s="415"/>
      <c r="O19" s="438"/>
      <c r="P19" s="616">
        <v>12</v>
      </c>
      <c r="Q19" s="609">
        <f t="shared" si="2"/>
        <v>16</v>
      </c>
      <c r="R19" s="450"/>
      <c r="S19" s="616">
        <v>12</v>
      </c>
      <c r="T19" s="565">
        <v>6</v>
      </c>
      <c r="U19" s="438"/>
      <c r="V19" s="417"/>
      <c r="W19" s="450" t="s">
        <v>387</v>
      </c>
      <c r="X19" s="616">
        <v>12</v>
      </c>
      <c r="Y19" s="260">
        <f t="shared" si="3"/>
        <v>16</v>
      </c>
      <c r="Z19" s="438"/>
      <c r="AA19" s="417"/>
      <c r="AB19" s="450" t="s">
        <v>387</v>
      </c>
      <c r="AC19" s="415"/>
      <c r="AD19" s="423"/>
      <c r="AE19" s="417"/>
      <c r="AF19" s="418"/>
      <c r="AG19" s="616">
        <v>12</v>
      </c>
      <c r="AH19" s="349">
        <f>3+4+4</f>
        <v>11</v>
      </c>
      <c r="AI19" s="418"/>
      <c r="AJ19" s="616">
        <v>12</v>
      </c>
      <c r="AK19" s="455">
        <f>3+2</f>
        <v>5</v>
      </c>
      <c r="AL19" s="451"/>
      <c r="AM19" s="415"/>
    </row>
    <row r="20" spans="1:51" s="412" customFormat="1" ht="18.75">
      <c r="A20" s="532">
        <v>13</v>
      </c>
      <c r="B20" s="556"/>
      <c r="C20" s="616"/>
      <c r="D20" s="525">
        <f t="shared" si="0"/>
        <v>0</v>
      </c>
      <c r="E20" s="565">
        <f t="shared" si="1"/>
        <v>0</v>
      </c>
      <c r="F20" s="438"/>
      <c r="G20" s="417"/>
      <c r="H20" s="438"/>
      <c r="I20" s="415"/>
      <c r="J20" s="438"/>
      <c r="K20" s="649"/>
      <c r="L20" s="602"/>
      <c r="M20" s="450"/>
      <c r="N20" s="415"/>
      <c r="O20" s="438"/>
      <c r="P20" s="465"/>
      <c r="Q20" s="609" t="str">
        <f t="shared" si="2"/>
        <v/>
      </c>
      <c r="R20" s="450"/>
      <c r="S20" s="457"/>
      <c r="T20" s="349"/>
      <c r="U20" s="438"/>
      <c r="V20" s="417"/>
      <c r="W20" s="450"/>
      <c r="X20" s="616"/>
      <c r="Y20" s="260" t="str">
        <f t="shared" si="3"/>
        <v/>
      </c>
      <c r="Z20" s="438"/>
      <c r="AA20" s="417"/>
      <c r="AB20" s="450"/>
      <c r="AC20" s="415"/>
      <c r="AD20" s="423"/>
      <c r="AE20" s="417"/>
      <c r="AF20" s="418"/>
      <c r="AG20" s="457"/>
      <c r="AH20" s="349"/>
      <c r="AI20" s="418"/>
      <c r="AJ20" s="457"/>
      <c r="AK20" s="455"/>
      <c r="AL20" s="451"/>
      <c r="AM20" s="415"/>
    </row>
    <row r="21" spans="1:51" s="412" customFormat="1" ht="19.5" hidden="1" thickBot="1">
      <c r="A21" s="533">
        <v>14</v>
      </c>
      <c r="B21" s="557"/>
      <c r="C21" s="479"/>
      <c r="D21" s="428">
        <f t="shared" si="0"/>
        <v>0</v>
      </c>
      <c r="E21" s="566">
        <f t="shared" si="1"/>
        <v>0</v>
      </c>
      <c r="F21" s="431"/>
      <c r="G21" s="432"/>
      <c r="H21" s="471"/>
      <c r="I21" s="430"/>
      <c r="J21" s="475"/>
      <c r="K21" s="651"/>
      <c r="L21" s="603"/>
      <c r="M21" s="471"/>
      <c r="N21" s="430"/>
      <c r="O21" s="475"/>
      <c r="P21" s="472"/>
      <c r="Q21" s="610" t="str">
        <f>IF(P21=0,"",VLOOKUP(P21,Підс,2,FALSE))</f>
        <v/>
      </c>
      <c r="R21" s="471"/>
      <c r="S21" s="456"/>
      <c r="T21" s="474"/>
      <c r="U21" s="475"/>
      <c r="V21" s="432"/>
      <c r="W21" s="471"/>
      <c r="X21" s="472"/>
      <c r="Y21" s="261" t="str">
        <f t="shared" si="3"/>
        <v/>
      </c>
      <c r="Z21" s="475"/>
      <c r="AA21" s="432"/>
      <c r="AB21" s="471"/>
      <c r="AC21" s="430"/>
      <c r="AD21" s="619"/>
      <c r="AE21" s="432"/>
      <c r="AF21" s="434"/>
      <c r="AG21" s="456"/>
      <c r="AH21" s="474"/>
      <c r="AI21" s="434"/>
      <c r="AJ21" s="456"/>
      <c r="AK21" s="470"/>
      <c r="AL21" s="476"/>
      <c r="AM21" s="430"/>
    </row>
    <row r="22" spans="1:51" ht="18">
      <c r="A22" s="100"/>
      <c r="B22" s="70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11</v>
      </c>
      <c r="M22" s="103"/>
      <c r="N22" s="103"/>
      <c r="O22" s="103"/>
      <c r="P22" s="103"/>
      <c r="Q22" s="103">
        <f>COUNT(Q8:Q21)</f>
        <v>11</v>
      </c>
      <c r="R22" s="103" t="s">
        <v>388</v>
      </c>
      <c r="S22" s="103"/>
      <c r="T22" s="103">
        <f>COUNT(T8:T21)</f>
        <v>11</v>
      </c>
      <c r="U22" s="20"/>
      <c r="V22" s="20"/>
      <c r="W22" s="94"/>
      <c r="X22" s="79"/>
      <c r="Y22" s="103">
        <f>COUNT(Y8:Y21)</f>
        <v>11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11</v>
      </c>
      <c r="AI22" s="79"/>
      <c r="AJ22" s="79"/>
      <c r="AK22" s="103">
        <f>COUNT(AK8:AK21)</f>
        <v>11</v>
      </c>
      <c r="AL22" s="79"/>
      <c r="AM22" s="20"/>
      <c r="AN22" s="79"/>
      <c r="AO22" s="44"/>
      <c r="AP22" s="45"/>
      <c r="AQ22" s="44"/>
      <c r="AR22" s="20">
        <f>COUNT(AH8:AH21)</f>
        <v>11</v>
      </c>
      <c r="AW22" s="20">
        <f>COUNT(AK8:AK21)</f>
        <v>11</v>
      </c>
    </row>
    <row r="23" spans="1:51" ht="18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8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>
      <c r="A29" s="52"/>
      <c r="B29" s="49"/>
      <c r="C29" s="26"/>
      <c r="D29" s="26"/>
      <c r="E29" s="26"/>
      <c r="F29" s="26"/>
      <c r="G29" s="20"/>
      <c r="H29" s="20" t="s">
        <v>155</v>
      </c>
      <c r="I29" s="20"/>
      <c r="J29" s="20"/>
      <c r="K29" s="28">
        <v>40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26.25" customHeight="1">
      <c r="A31" s="52"/>
      <c r="B31" s="112" t="s">
        <v>234</v>
      </c>
      <c r="C31" s="113" t="s">
        <v>152</v>
      </c>
      <c r="D31" s="114">
        <v>1</v>
      </c>
      <c r="E31" s="114">
        <v>2</v>
      </c>
      <c r="F31" s="114">
        <v>3</v>
      </c>
      <c r="G31" s="114">
        <v>4</v>
      </c>
      <c r="H31" s="115">
        <v>5</v>
      </c>
      <c r="I31" s="115">
        <v>6</v>
      </c>
      <c r="J31" s="115">
        <v>7</v>
      </c>
      <c r="K31" s="115">
        <v>8</v>
      </c>
      <c r="L31" s="115">
        <v>9</v>
      </c>
      <c r="M31" s="115">
        <v>10</v>
      </c>
      <c r="N31" s="115">
        <v>11</v>
      </c>
      <c r="O31" s="115">
        <v>12</v>
      </c>
      <c r="P31" s="115">
        <v>13</v>
      </c>
      <c r="Q31" s="115">
        <v>14</v>
      </c>
      <c r="R31" s="116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>
      <c r="A32" s="51"/>
      <c r="B32" s="118" t="s">
        <v>232</v>
      </c>
      <c r="C32" s="119"/>
      <c r="D32" s="120"/>
      <c r="E32" s="120"/>
      <c r="F32" s="120"/>
      <c r="G32" s="120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2"/>
      <c r="S32" s="134">
        <v>1</v>
      </c>
      <c r="T32" s="106">
        <f>IF($D40=0," ",$D40)</f>
        <v>11</v>
      </c>
      <c r="U32" s="106">
        <f>IF($D46=0," ",$D46)</f>
        <v>9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5.75" customHeight="1">
      <c r="A33" s="51"/>
      <c r="B33" s="118" t="s">
        <v>1</v>
      </c>
      <c r="C33" s="159">
        <v>2</v>
      </c>
      <c r="D33" s="350">
        <v>1</v>
      </c>
      <c r="E33" s="367">
        <v>2</v>
      </c>
      <c r="F33" s="367"/>
      <c r="G33" s="367">
        <v>2</v>
      </c>
      <c r="H33" s="367">
        <v>2</v>
      </c>
      <c r="I33" s="380">
        <v>2</v>
      </c>
      <c r="J33" s="367">
        <v>1.8</v>
      </c>
      <c r="K33" s="380">
        <v>1.5</v>
      </c>
      <c r="L33" s="380">
        <v>2</v>
      </c>
      <c r="M33" s="380">
        <v>2</v>
      </c>
      <c r="N33" s="380">
        <v>2</v>
      </c>
      <c r="O33" s="367">
        <v>2</v>
      </c>
      <c r="P33" s="380"/>
      <c r="Q33" s="380"/>
      <c r="R33" s="381"/>
      <c r="S33" s="134">
        <v>2</v>
      </c>
      <c r="T33" s="106">
        <f>IF($E40=0," ",$E40)</f>
        <v>13</v>
      </c>
      <c r="U33" s="106">
        <f>IF($E46=0," ",$E46)</f>
        <v>16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>
      <c r="A34" s="51"/>
      <c r="B34" s="118" t="s">
        <v>3</v>
      </c>
      <c r="C34" s="159">
        <v>2</v>
      </c>
      <c r="D34" s="350">
        <v>2</v>
      </c>
      <c r="E34" s="367">
        <v>2</v>
      </c>
      <c r="F34" s="367"/>
      <c r="G34" s="367">
        <v>2</v>
      </c>
      <c r="H34" s="367">
        <v>2</v>
      </c>
      <c r="I34" s="380">
        <v>2</v>
      </c>
      <c r="J34" s="367">
        <v>2</v>
      </c>
      <c r="K34" s="380">
        <v>2</v>
      </c>
      <c r="L34" s="380">
        <v>1</v>
      </c>
      <c r="M34" s="380">
        <v>2</v>
      </c>
      <c r="N34" s="380">
        <v>2</v>
      </c>
      <c r="O34" s="367">
        <v>2</v>
      </c>
      <c r="P34" s="380"/>
      <c r="Q34" s="380"/>
      <c r="R34" s="381"/>
      <c r="S34" s="134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118" t="s">
        <v>5</v>
      </c>
      <c r="C35" s="159">
        <v>2</v>
      </c>
      <c r="D35" s="350">
        <v>2</v>
      </c>
      <c r="E35" s="367">
        <v>2</v>
      </c>
      <c r="F35" s="367"/>
      <c r="G35" s="367">
        <v>1</v>
      </c>
      <c r="H35" s="367">
        <v>1.5</v>
      </c>
      <c r="I35" s="380">
        <v>2</v>
      </c>
      <c r="J35" s="367">
        <v>1.5</v>
      </c>
      <c r="K35" s="380">
        <v>1.55</v>
      </c>
      <c r="L35" s="380">
        <v>1</v>
      </c>
      <c r="M35" s="380">
        <v>2</v>
      </c>
      <c r="N35" s="380">
        <v>2</v>
      </c>
      <c r="O35" s="367">
        <v>2</v>
      </c>
      <c r="P35" s="380"/>
      <c r="Q35" s="380"/>
      <c r="R35" s="381"/>
      <c r="S35" s="134">
        <v>4</v>
      </c>
      <c r="T35" s="106">
        <f>IF($G40=0," ",$G40)</f>
        <v>9</v>
      </c>
      <c r="U35" s="106">
        <f>IF($G46=0," ",$G46)</f>
        <v>10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>
      <c r="A36" s="51"/>
      <c r="B36" s="118" t="s">
        <v>6</v>
      </c>
      <c r="C36" s="159">
        <v>2</v>
      </c>
      <c r="D36" s="350">
        <v>2</v>
      </c>
      <c r="E36" s="367">
        <v>2</v>
      </c>
      <c r="F36" s="367"/>
      <c r="G36" s="367">
        <v>2</v>
      </c>
      <c r="H36" s="367">
        <v>2</v>
      </c>
      <c r="I36" s="380">
        <v>2</v>
      </c>
      <c r="J36" s="368">
        <v>2</v>
      </c>
      <c r="K36" s="380">
        <v>1.5</v>
      </c>
      <c r="L36" s="380">
        <v>1</v>
      </c>
      <c r="M36" s="380">
        <v>2</v>
      </c>
      <c r="N36" s="380">
        <v>1</v>
      </c>
      <c r="O36" s="367">
        <v>2</v>
      </c>
      <c r="P36" s="380"/>
      <c r="Q36" s="380"/>
      <c r="R36" s="381"/>
      <c r="S36" s="134">
        <v>5</v>
      </c>
      <c r="T36" s="106">
        <f>IF($H40=0," ",$H40)</f>
        <v>13.5</v>
      </c>
      <c r="U36" s="106">
        <f>IF($H46=0," ",$H46)</f>
        <v>16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>
      <c r="A37" s="51"/>
      <c r="B37" s="118" t="s">
        <v>7</v>
      </c>
      <c r="C37" s="159">
        <v>4</v>
      </c>
      <c r="D37" s="350">
        <v>0</v>
      </c>
      <c r="E37" s="367">
        <v>1</v>
      </c>
      <c r="F37" s="367"/>
      <c r="G37" s="382">
        <v>0</v>
      </c>
      <c r="H37" s="367">
        <v>2</v>
      </c>
      <c r="I37" s="380">
        <v>3</v>
      </c>
      <c r="J37" s="368">
        <v>4</v>
      </c>
      <c r="K37" s="380">
        <v>3</v>
      </c>
      <c r="L37" s="380">
        <v>1</v>
      </c>
      <c r="M37" s="380">
        <v>0</v>
      </c>
      <c r="N37" s="380">
        <v>3</v>
      </c>
      <c r="O37" s="367">
        <v>4</v>
      </c>
      <c r="P37" s="380"/>
      <c r="Q37" s="380"/>
      <c r="R37" s="381"/>
      <c r="S37" s="134">
        <v>6</v>
      </c>
      <c r="T37" s="106">
        <f>IF($I40=0," ",$I40)</f>
        <v>15</v>
      </c>
      <c r="U37" s="106">
        <f>IF($I46=0," ",$I46)</f>
        <v>8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118" t="s">
        <v>8</v>
      </c>
      <c r="C38" s="159">
        <v>2</v>
      </c>
      <c r="D38" s="350">
        <v>2</v>
      </c>
      <c r="E38" s="367">
        <v>2</v>
      </c>
      <c r="F38" s="367"/>
      <c r="G38" s="367">
        <v>2</v>
      </c>
      <c r="H38" s="367">
        <v>2</v>
      </c>
      <c r="I38" s="380">
        <v>2</v>
      </c>
      <c r="J38" s="367">
        <v>2</v>
      </c>
      <c r="K38" s="380">
        <v>0</v>
      </c>
      <c r="L38" s="380">
        <v>0</v>
      </c>
      <c r="M38" s="380">
        <v>2</v>
      </c>
      <c r="N38" s="380">
        <v>1.5</v>
      </c>
      <c r="O38" s="367">
        <v>2</v>
      </c>
      <c r="P38" s="380"/>
      <c r="Q38" s="380"/>
      <c r="R38" s="381"/>
      <c r="S38" s="134">
        <v>7</v>
      </c>
      <c r="T38" s="106">
        <f>IF($J40=0," ",$J40)</f>
        <v>14.8</v>
      </c>
      <c r="U38" s="106">
        <f>IF($J46=0," ",$J46)</f>
        <v>16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118" t="s">
        <v>160</v>
      </c>
      <c r="C39" s="159">
        <v>2</v>
      </c>
      <c r="D39" s="350">
        <v>2</v>
      </c>
      <c r="E39" s="367">
        <v>2</v>
      </c>
      <c r="F39" s="367"/>
      <c r="G39" s="367">
        <v>0</v>
      </c>
      <c r="H39" s="367">
        <v>2</v>
      </c>
      <c r="I39" s="380">
        <v>2</v>
      </c>
      <c r="J39" s="367">
        <v>1.5</v>
      </c>
      <c r="K39" s="380">
        <v>2</v>
      </c>
      <c r="L39" s="380">
        <v>2</v>
      </c>
      <c r="M39" s="380">
        <v>2</v>
      </c>
      <c r="N39" s="380">
        <v>2</v>
      </c>
      <c r="O39" s="367">
        <v>2</v>
      </c>
      <c r="P39" s="380"/>
      <c r="Q39" s="380"/>
      <c r="R39" s="381"/>
      <c r="S39" s="134">
        <v>8</v>
      </c>
      <c r="T39" s="106">
        <f>IF($K40=0," ",$K40)</f>
        <v>11.55</v>
      </c>
      <c r="U39" s="106">
        <f>IF($K46=0," ",$K46)</f>
        <v>17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>
      <c r="A40" s="51"/>
      <c r="B40" s="123" t="s">
        <v>38</v>
      </c>
      <c r="C40" s="124">
        <f>SUM(C33:C39)</f>
        <v>16</v>
      </c>
      <c r="D40" s="107">
        <f t="shared" ref="D40:R40" si="4">SUM(D33:D39)</f>
        <v>11</v>
      </c>
      <c r="E40" s="107">
        <f t="shared" si="4"/>
        <v>13</v>
      </c>
      <c r="F40" s="107">
        <f t="shared" si="4"/>
        <v>0</v>
      </c>
      <c r="G40" s="107">
        <f t="shared" si="4"/>
        <v>9</v>
      </c>
      <c r="H40" s="107">
        <f t="shared" si="4"/>
        <v>13.5</v>
      </c>
      <c r="I40" s="107">
        <f t="shared" si="4"/>
        <v>15</v>
      </c>
      <c r="J40" s="107">
        <f t="shared" si="4"/>
        <v>14.8</v>
      </c>
      <c r="K40" s="107">
        <f t="shared" si="4"/>
        <v>11.55</v>
      </c>
      <c r="L40" s="107">
        <f t="shared" si="4"/>
        <v>8</v>
      </c>
      <c r="M40" s="107">
        <f t="shared" si="4"/>
        <v>12</v>
      </c>
      <c r="N40" s="107">
        <f t="shared" si="4"/>
        <v>13.5</v>
      </c>
      <c r="O40" s="107">
        <f t="shared" si="4"/>
        <v>16</v>
      </c>
      <c r="P40" s="459">
        <f t="shared" si="4"/>
        <v>0</v>
      </c>
      <c r="Q40" s="107">
        <f t="shared" si="4"/>
        <v>0</v>
      </c>
      <c r="R40" s="108">
        <f t="shared" si="4"/>
        <v>0</v>
      </c>
      <c r="S40" s="134">
        <v>9</v>
      </c>
      <c r="T40" s="106">
        <f>IF($L40=0," ",$L40)</f>
        <v>8</v>
      </c>
      <c r="U40" s="106">
        <f>IF($L46=0," ",$L46)</f>
        <v>16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125" t="s">
        <v>10</v>
      </c>
      <c r="C41" s="126"/>
      <c r="D41" s="109"/>
      <c r="E41" s="109"/>
      <c r="F41" s="109"/>
      <c r="G41" s="110"/>
      <c r="H41" s="110"/>
      <c r="I41" s="110"/>
      <c r="J41" s="110"/>
      <c r="K41" s="110"/>
      <c r="L41" s="110"/>
      <c r="M41" s="110"/>
      <c r="N41" s="110"/>
      <c r="O41" s="110"/>
      <c r="P41" s="463"/>
      <c r="Q41" s="110"/>
      <c r="R41" s="111"/>
      <c r="S41" s="134">
        <v>10</v>
      </c>
      <c r="T41" s="106">
        <f>IF($M40=0," ",$M40)</f>
        <v>12</v>
      </c>
      <c r="U41" s="106">
        <f>IF($M46=0," ",$M46)</f>
        <v>16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127" t="s">
        <v>13</v>
      </c>
      <c r="C42" s="159">
        <v>10</v>
      </c>
      <c r="D42" s="390">
        <v>9</v>
      </c>
      <c r="E42" s="391">
        <v>10</v>
      </c>
      <c r="F42" s="391"/>
      <c r="G42" s="392">
        <v>10</v>
      </c>
      <c r="H42" s="392">
        <v>10</v>
      </c>
      <c r="I42" s="392">
        <v>8</v>
      </c>
      <c r="J42" s="392">
        <v>10</v>
      </c>
      <c r="K42" s="392">
        <v>10</v>
      </c>
      <c r="L42" s="392">
        <v>10</v>
      </c>
      <c r="M42" s="392">
        <v>10</v>
      </c>
      <c r="N42" s="392">
        <v>10</v>
      </c>
      <c r="O42" s="392">
        <v>10</v>
      </c>
      <c r="P42" s="392"/>
      <c r="Q42" s="392"/>
      <c r="R42" s="393"/>
      <c r="S42" s="134">
        <v>11</v>
      </c>
      <c r="T42" s="106">
        <f>IF($N40=0," ",$N40)</f>
        <v>13.5</v>
      </c>
      <c r="U42" s="106">
        <f>IF($N46=0," ",$N46)</f>
        <v>15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127" t="s">
        <v>161</v>
      </c>
      <c r="C43" s="159">
        <v>2</v>
      </c>
      <c r="D43" s="390">
        <v>0</v>
      </c>
      <c r="E43" s="391">
        <v>2</v>
      </c>
      <c r="F43" s="391"/>
      <c r="G43" s="392"/>
      <c r="H43" s="392">
        <v>2</v>
      </c>
      <c r="I43" s="392"/>
      <c r="J43" s="392">
        <v>2</v>
      </c>
      <c r="K43" s="392">
        <v>2</v>
      </c>
      <c r="L43" s="392">
        <v>1</v>
      </c>
      <c r="M43" s="392">
        <v>2</v>
      </c>
      <c r="N43" s="392">
        <v>1</v>
      </c>
      <c r="O43" s="392">
        <v>2</v>
      </c>
      <c r="P43" s="392"/>
      <c r="Q43" s="392"/>
      <c r="R43" s="393"/>
      <c r="S43" s="134">
        <v>12</v>
      </c>
      <c r="T43" s="106">
        <f>IF($O40=0," ",$O40)</f>
        <v>16</v>
      </c>
      <c r="U43" s="106">
        <f>IF($O46=0," ",$O46)</f>
        <v>16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127" t="s">
        <v>15</v>
      </c>
      <c r="C44" s="159">
        <v>4</v>
      </c>
      <c r="D44" s="394">
        <v>0</v>
      </c>
      <c r="E44" s="395">
        <v>4</v>
      </c>
      <c r="F44" s="395"/>
      <c r="G44" s="396"/>
      <c r="H44" s="396">
        <v>4</v>
      </c>
      <c r="I44" s="396"/>
      <c r="J44" s="396">
        <v>4</v>
      </c>
      <c r="K44" s="396">
        <v>4</v>
      </c>
      <c r="L44" s="396">
        <v>4</v>
      </c>
      <c r="M44" s="396">
        <v>4</v>
      </c>
      <c r="N44" s="396">
        <v>4</v>
      </c>
      <c r="O44" s="396">
        <v>4</v>
      </c>
      <c r="P44" s="396"/>
      <c r="Q44" s="396"/>
      <c r="R44" s="397"/>
      <c r="S44" s="134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168" t="s">
        <v>227</v>
      </c>
      <c r="C45" s="159">
        <v>4</v>
      </c>
      <c r="D45" s="394">
        <v>0</v>
      </c>
      <c r="E45" s="395">
        <v>0</v>
      </c>
      <c r="F45" s="395"/>
      <c r="G45" s="396"/>
      <c r="H45" s="396">
        <v>0</v>
      </c>
      <c r="I45" s="396"/>
      <c r="J45" s="396">
        <v>0</v>
      </c>
      <c r="K45" s="396">
        <v>1</v>
      </c>
      <c r="L45" s="396">
        <v>1</v>
      </c>
      <c r="M45" s="396">
        <v>0</v>
      </c>
      <c r="N45" s="396">
        <v>0</v>
      </c>
      <c r="O45" s="396">
        <v>0</v>
      </c>
      <c r="P45" s="396"/>
      <c r="Q45" s="396"/>
      <c r="R45" s="397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5.75">
      <c r="A46" s="51"/>
      <c r="B46" s="123" t="s">
        <v>38</v>
      </c>
      <c r="C46" s="124">
        <f>SUM(C42:C45)</f>
        <v>20</v>
      </c>
      <c r="D46" s="107">
        <f t="shared" ref="D46:R46" si="5">SUM(D42:D45)</f>
        <v>9</v>
      </c>
      <c r="E46" s="107">
        <f t="shared" si="5"/>
        <v>16</v>
      </c>
      <c r="F46" s="107">
        <f t="shared" si="5"/>
        <v>0</v>
      </c>
      <c r="G46" s="107">
        <f t="shared" si="5"/>
        <v>10</v>
      </c>
      <c r="H46" s="107">
        <f t="shared" si="5"/>
        <v>16</v>
      </c>
      <c r="I46" s="107">
        <f t="shared" si="5"/>
        <v>8</v>
      </c>
      <c r="J46" s="107">
        <f t="shared" si="5"/>
        <v>16</v>
      </c>
      <c r="K46" s="107">
        <f t="shared" si="5"/>
        <v>17</v>
      </c>
      <c r="L46" s="107">
        <f t="shared" si="5"/>
        <v>16</v>
      </c>
      <c r="M46" s="107">
        <f t="shared" si="5"/>
        <v>16</v>
      </c>
      <c r="N46" s="107">
        <f t="shared" si="5"/>
        <v>15</v>
      </c>
      <c r="O46" s="107">
        <f t="shared" si="5"/>
        <v>16</v>
      </c>
      <c r="P46" s="107">
        <f t="shared" si="5"/>
        <v>0</v>
      </c>
      <c r="Q46" s="107">
        <f t="shared" si="5"/>
        <v>0</v>
      </c>
      <c r="R46" s="108">
        <f t="shared" si="5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128"/>
      <c r="C47" s="129"/>
      <c r="D47" s="129"/>
      <c r="E47" s="129"/>
      <c r="F47" s="129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5"/>
      <c r="T47" s="20">
        <f>COUNTIF(T32:T46,"&gt;0")</f>
        <v>11</v>
      </c>
      <c r="U47" s="20">
        <f>COUNTIF(U32:U46,"&gt;0")</f>
        <v>11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128"/>
      <c r="C48" s="129"/>
      <c r="D48" s="129"/>
      <c r="E48" s="129"/>
      <c r="F48" s="129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05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128"/>
      <c r="C49" s="129"/>
      <c r="D49" s="129"/>
      <c r="E49" s="129"/>
      <c r="F49" s="129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131"/>
      <c r="C50" s="132"/>
      <c r="D50" s="132"/>
      <c r="E50" s="132"/>
      <c r="F50" s="132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</row>
    <row r="51" spans="1:50">
      <c r="A51" s="51"/>
      <c r="B51" s="131"/>
      <c r="C51" s="132"/>
      <c r="D51" s="132"/>
      <c r="E51" s="132"/>
      <c r="F51" s="132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1"/>
      <headerFooter alignWithMargins="0">
        <oddHeader>&amp;C</oddHeader>
      </headerFooter>
    </customSheetView>
    <customSheetView guid="{C5D960BD-C1A6-4228-A267-A87ADCF0AB55}" scale="80" showPageBreaks="1" showGridLines="0" fitToPage="1" printArea="1">
      <pane xSplit="5" ySplit="7" topLeftCell="W8" activePane="bottomRight" state="frozen"/>
      <selection pane="bottomRight" activeCell="AH12" sqref="AH12"/>
      <pageMargins left="0.56000000000000005" right="0.39" top="0.64" bottom="0.65" header="0.5" footer="0.5"/>
      <pageSetup paperSize="9" scale="30" fitToWidth="2" orientation="portrait" horizontalDpi="4294967293" r:id="rId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7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J7" activePane="bottomRight" state="frozen"/>
      <selection pane="bottomRight" activeCell="R12" sqref="R12"/>
      <pageMargins left="0.56000000000000005" right="0.39" top="0.64" bottom="0.65" header="0.5" footer="0.5"/>
      <pageSetup paperSize="9" scale="26" fitToWidth="2" orientation="portrait" horizontalDpi="4294967293" verticalDpi="0" r:id="rId4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5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8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29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30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3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32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33"/>
      <headerFooter alignWithMargins="0">
        <oddHeader>&amp;C</oddHeader>
      </headerFooter>
    </customSheetView>
  </customSheetViews>
  <mergeCells count="45">
    <mergeCell ref="AL3:AM3"/>
    <mergeCell ref="AL5:AL6"/>
    <mergeCell ref="AM5:AM6"/>
    <mergeCell ref="AJ5:AJ6"/>
    <mergeCell ref="AG5:AG6"/>
    <mergeCell ref="AI3:AK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D3:AE3"/>
    <mergeCell ref="U3:V3"/>
    <mergeCell ref="O3:Q3"/>
    <mergeCell ref="AF3:AH3"/>
    <mergeCell ref="AB3:AC3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3:A7"/>
    <mergeCell ref="F5:F6"/>
    <mergeCell ref="G5:G6"/>
    <mergeCell ref="C3:C7"/>
    <mergeCell ref="E3:E7"/>
    <mergeCell ref="F3:G3"/>
    <mergeCell ref="D3:D7"/>
  </mergeCells>
  <phoneticPr fontId="1" type="noConversion"/>
  <conditionalFormatting sqref="M29 F22:F24 E8:E21">
    <cfRule type="cellIs" dxfId="11" priority="1" stopIfTrue="1" operator="greaterThan">
      <formula>21</formula>
    </cfRule>
  </conditionalFormatting>
  <pageMargins left="0.56000000000000005" right="0.39" top="0.64" bottom="0.65" header="0.5" footer="0.5"/>
  <pageSetup paperSize="9" scale="51" fitToWidth="2" orientation="landscape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75" zoomScaleNormal="70" zoomScalePageLayoutView="50" workbookViewId="0">
      <pane xSplit="6" ySplit="7" topLeftCell="O16" activePane="bottomRight" state="frozen"/>
      <selection pane="topRight" activeCell="G1" sqref="G1"/>
      <selection pane="bottomLeft" activeCell="A8" sqref="A8"/>
      <selection pane="bottomRight" activeCell="O20" sqref="O20"/>
    </sheetView>
  </sheetViews>
  <sheetFormatPr defaultColWidth="9.28515625" defaultRowHeight="12.75"/>
  <cols>
    <col min="1" max="1" width="4.28515625" style="1" customWidth="1"/>
    <col min="2" max="2" width="54.28515625" style="30" customWidth="1"/>
    <col min="3" max="3" width="6.7109375" style="30" customWidth="1"/>
    <col min="4" max="4" width="8.140625" style="30" customWidth="1"/>
    <col min="5" max="5" width="6.7109375" style="30" customWidth="1"/>
    <col min="6" max="6" width="11" style="30" customWidth="1"/>
    <col min="7" max="7" width="14" style="1" customWidth="1"/>
    <col min="8" max="8" width="10.5703125" style="1" customWidth="1"/>
    <col min="9" max="9" width="12.28515625" style="1" customWidth="1"/>
    <col min="10" max="10" width="10.42578125" style="1" customWidth="1"/>
    <col min="11" max="11" width="14.28515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3.28515625" style="1" customWidth="1"/>
    <col min="16" max="16" width="9.7109375" style="1" customWidth="1"/>
    <col min="17" max="17" width="9" style="1" customWidth="1"/>
    <col min="18" max="18" width="10" style="1" customWidth="1"/>
    <col min="19" max="19" width="9.7109375" style="1" customWidth="1"/>
    <col min="20" max="20" width="9" style="51" customWidth="1"/>
    <col min="21" max="21" width="13" style="1" customWidth="1"/>
    <col min="22" max="22" width="9.85546875" style="1" customWidth="1"/>
    <col min="23" max="23" width="11.7109375" style="1" customWidth="1"/>
    <col min="24" max="24" width="11.5703125" style="1" customWidth="1"/>
    <col min="25" max="25" width="9.28515625" style="1" customWidth="1"/>
    <col min="26" max="26" width="12" style="1" customWidth="1"/>
    <col min="27" max="27" width="9.7109375" style="1" customWidth="1"/>
    <col min="28" max="28" width="12.28515625" style="1" customWidth="1"/>
    <col min="29" max="29" width="10.28515625" style="1" customWidth="1"/>
    <col min="30" max="30" width="10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7109375" style="1" customWidth="1"/>
    <col min="36" max="36" width="11" style="1" customWidth="1"/>
    <col min="37" max="37" width="12" style="1" customWidth="1"/>
    <col min="38" max="38" width="10.7109375" style="1" customWidth="1"/>
    <col min="39" max="39" width="9.85546875" style="1" customWidth="1"/>
    <col min="40" max="40" width="11.5703125" style="1" customWidth="1"/>
    <col min="41" max="41" width="10" style="1" customWidth="1"/>
    <col min="42" max="42" width="10.85546875" style="1" customWidth="1"/>
    <col min="43" max="43" width="11.28515625" style="1" customWidth="1"/>
    <col min="44" max="44" width="8" style="1" customWidth="1"/>
    <col min="45" max="45" width="12.140625" style="1" customWidth="1"/>
    <col min="46" max="46" width="10.42578125" style="1" bestFit="1" customWidth="1"/>
    <col min="47" max="47" width="13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42578125" style="1" bestFit="1" customWidth="1"/>
    <col min="53" max="53" width="9.28515625" style="1"/>
    <col min="54" max="54" width="10.42578125" style="1" bestFit="1" customWidth="1"/>
    <col min="55" max="16384" width="9.28515625" style="1"/>
  </cols>
  <sheetData>
    <row r="1" spans="1:46">
      <c r="U1" s="1" t="s">
        <v>266</v>
      </c>
    </row>
    <row r="2" spans="1:46" ht="29.25" customHeight="1" thickBot="1">
      <c r="A2" s="20"/>
      <c r="B2" s="277"/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 s="170"/>
      <c r="Q2" t="s">
        <v>175</v>
      </c>
      <c r="R2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/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>
      <c r="A3" s="741"/>
      <c r="B3" s="213"/>
      <c r="C3" s="790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481" t="s">
        <v>134</v>
      </c>
      <c r="K3" s="482"/>
      <c r="L3" s="483"/>
      <c r="M3" s="784" t="s">
        <v>135</v>
      </c>
      <c r="N3" s="785"/>
      <c r="O3" s="784" t="s">
        <v>136</v>
      </c>
      <c r="P3" s="786"/>
      <c r="Q3" s="785"/>
      <c r="R3" s="484" t="s">
        <v>137</v>
      </c>
      <c r="S3" s="485"/>
      <c r="T3" s="485"/>
      <c r="U3" s="784" t="s">
        <v>138</v>
      </c>
      <c r="V3" s="785"/>
      <c r="W3" s="486" t="s">
        <v>139</v>
      </c>
      <c r="X3" s="487"/>
      <c r="Y3" s="488"/>
      <c r="Z3" s="805" t="s">
        <v>140</v>
      </c>
      <c r="AA3" s="806"/>
      <c r="AB3" s="784" t="s">
        <v>141</v>
      </c>
      <c r="AC3" s="807"/>
      <c r="AD3" s="802" t="s">
        <v>142</v>
      </c>
      <c r="AE3" s="803"/>
      <c r="AF3" s="784" t="s">
        <v>143</v>
      </c>
      <c r="AG3" s="804"/>
      <c r="AH3" s="785"/>
      <c r="AI3" s="784" t="s">
        <v>144</v>
      </c>
      <c r="AJ3" s="804"/>
      <c r="AK3" s="785"/>
      <c r="AL3" s="802" t="s">
        <v>246</v>
      </c>
      <c r="AM3" s="803"/>
    </row>
    <row r="4" spans="1:46" ht="22.5" customHeight="1">
      <c r="A4" s="742"/>
      <c r="B4" s="214"/>
      <c r="C4" s="791"/>
      <c r="D4" s="755"/>
      <c r="E4" s="751"/>
      <c r="F4" s="33" t="s">
        <v>145</v>
      </c>
      <c r="G4" s="34"/>
      <c r="H4" s="33" t="s">
        <v>146</v>
      </c>
      <c r="I4" s="155"/>
      <c r="J4" s="489" t="s">
        <v>147</v>
      </c>
      <c r="K4" s="490"/>
      <c r="L4" s="491"/>
      <c r="M4" s="492" t="s">
        <v>148</v>
      </c>
      <c r="N4" s="493"/>
      <c r="O4" s="492" t="s">
        <v>149</v>
      </c>
      <c r="P4" s="494"/>
      <c r="Q4" s="493"/>
      <c r="R4" s="495"/>
      <c r="S4" s="492" t="s">
        <v>150</v>
      </c>
      <c r="T4" s="496"/>
      <c r="U4" s="492" t="s">
        <v>258</v>
      </c>
      <c r="V4" s="493"/>
      <c r="W4" s="677" t="s">
        <v>258</v>
      </c>
      <c r="X4" s="497" t="s">
        <v>237</v>
      </c>
      <c r="Y4" s="498"/>
      <c r="Z4" s="677" t="s">
        <v>258</v>
      </c>
      <c r="AA4" s="499"/>
      <c r="AB4" s="677" t="s">
        <v>258</v>
      </c>
      <c r="AC4" s="496"/>
      <c r="AD4" s="500" t="s">
        <v>151</v>
      </c>
      <c r="AE4" s="501"/>
      <c r="AF4" s="500" t="s">
        <v>151</v>
      </c>
      <c r="AG4" s="502"/>
      <c r="AH4" s="40" t="s">
        <v>12</v>
      </c>
      <c r="AI4" s="500" t="s">
        <v>259</v>
      </c>
      <c r="AJ4" s="503"/>
      <c r="AK4" s="48" t="s">
        <v>18</v>
      </c>
      <c r="AL4" s="500" t="s">
        <v>390</v>
      </c>
      <c r="AM4" s="501"/>
    </row>
    <row r="5" spans="1:46" ht="37.35" customHeight="1">
      <c r="A5" s="742"/>
      <c r="B5" s="219" t="s">
        <v>261</v>
      </c>
      <c r="C5" s="791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82" t="s">
        <v>172</v>
      </c>
      <c r="K5" s="787" t="s">
        <v>221</v>
      </c>
      <c r="L5" s="504" t="s">
        <v>152</v>
      </c>
      <c r="M5" s="782" t="s">
        <v>172</v>
      </c>
      <c r="N5" s="675" t="s">
        <v>166</v>
      </c>
      <c r="O5" s="782" t="s">
        <v>172</v>
      </c>
      <c r="P5" s="787" t="s">
        <v>220</v>
      </c>
      <c r="Q5" s="504" t="s">
        <v>152</v>
      </c>
      <c r="R5" s="794" t="s">
        <v>172</v>
      </c>
      <c r="S5" s="787" t="s">
        <v>257</v>
      </c>
      <c r="T5" s="694" t="s">
        <v>152</v>
      </c>
      <c r="U5" s="782" t="s">
        <v>172</v>
      </c>
      <c r="V5" s="798" t="s">
        <v>166</v>
      </c>
      <c r="W5" s="792" t="s">
        <v>172</v>
      </c>
      <c r="X5" s="800" t="s">
        <v>173</v>
      </c>
      <c r="Y5" s="505" t="s">
        <v>152</v>
      </c>
      <c r="Z5" s="794" t="s">
        <v>172</v>
      </c>
      <c r="AA5" s="675" t="s">
        <v>166</v>
      </c>
      <c r="AB5" s="782" t="s">
        <v>172</v>
      </c>
      <c r="AC5" s="675" t="s">
        <v>166</v>
      </c>
      <c r="AD5" s="782" t="s">
        <v>172</v>
      </c>
      <c r="AE5" s="798" t="s">
        <v>166</v>
      </c>
      <c r="AF5" s="782" t="s">
        <v>172</v>
      </c>
      <c r="AG5" s="797" t="s">
        <v>305</v>
      </c>
      <c r="AH5" s="504" t="s">
        <v>152</v>
      </c>
      <c r="AI5" s="782" t="s">
        <v>172</v>
      </c>
      <c r="AJ5" s="797" t="s">
        <v>306</v>
      </c>
      <c r="AK5" s="504" t="s">
        <v>152</v>
      </c>
      <c r="AL5" s="782" t="s">
        <v>172</v>
      </c>
      <c r="AM5" s="798" t="s">
        <v>166</v>
      </c>
    </row>
    <row r="6" spans="1:46" ht="28.9" customHeight="1" thickBot="1">
      <c r="A6" s="742"/>
      <c r="B6" s="215"/>
      <c r="C6" s="791"/>
      <c r="D6" s="755"/>
      <c r="E6" s="751"/>
      <c r="F6" s="744"/>
      <c r="G6" s="746"/>
      <c r="H6" s="744"/>
      <c r="I6" s="763"/>
      <c r="J6" s="783"/>
      <c r="K6" s="789"/>
      <c r="L6" s="506">
        <v>6</v>
      </c>
      <c r="M6" s="783"/>
      <c r="N6" s="676"/>
      <c r="O6" s="783"/>
      <c r="P6" s="789"/>
      <c r="Q6" s="507">
        <v>16</v>
      </c>
      <c r="R6" s="795"/>
      <c r="S6" s="788"/>
      <c r="T6" s="695">
        <v>6</v>
      </c>
      <c r="U6" s="783"/>
      <c r="V6" s="799"/>
      <c r="W6" s="793"/>
      <c r="X6" s="801"/>
      <c r="Y6" s="508">
        <v>20</v>
      </c>
      <c r="Z6" s="795"/>
      <c r="AA6" s="676"/>
      <c r="AB6" s="796"/>
      <c r="AC6" s="676"/>
      <c r="AD6" s="783"/>
      <c r="AE6" s="799"/>
      <c r="AF6" s="783"/>
      <c r="AG6" s="789"/>
      <c r="AH6" s="507">
        <v>11</v>
      </c>
      <c r="AI6" s="783"/>
      <c r="AJ6" s="789"/>
      <c r="AK6" s="507">
        <v>11</v>
      </c>
      <c r="AL6" s="783"/>
      <c r="AM6" s="799"/>
    </row>
    <row r="7" spans="1:46" ht="25.5" customHeight="1" thickBot="1">
      <c r="A7" s="742"/>
      <c r="B7" s="234"/>
      <c r="C7" s="749"/>
      <c r="D7" s="755"/>
      <c r="E7" s="751"/>
      <c r="F7" s="537">
        <v>41649</v>
      </c>
      <c r="G7" s="88"/>
      <c r="H7" s="537">
        <f>F7+7</f>
        <v>41656</v>
      </c>
      <c r="I7" s="521"/>
      <c r="J7" s="510">
        <f>H7+7</f>
        <v>41663</v>
      </c>
      <c r="K7" s="511"/>
      <c r="L7" s="513"/>
      <c r="M7" s="544">
        <f>J7+7</f>
        <v>41670</v>
      </c>
      <c r="N7" s="545"/>
      <c r="O7" s="779">
        <f>M7+7</f>
        <v>41677</v>
      </c>
      <c r="P7" s="780"/>
      <c r="Q7" s="781"/>
      <c r="R7" s="510">
        <f>O7+7</f>
        <v>41684</v>
      </c>
      <c r="S7" s="511"/>
      <c r="T7" s="511"/>
      <c r="U7" s="510">
        <f>R7+7</f>
        <v>41691</v>
      </c>
      <c r="V7" s="513"/>
      <c r="W7" s="510">
        <f>U7+7</f>
        <v>41698</v>
      </c>
      <c r="X7" s="511"/>
      <c r="Y7" s="513"/>
      <c r="Z7" s="510">
        <f>W7+7</f>
        <v>41705</v>
      </c>
      <c r="AA7" s="513"/>
      <c r="AB7" s="510">
        <f>Z7+7</f>
        <v>41712</v>
      </c>
      <c r="AC7" s="513"/>
      <c r="AD7" s="546">
        <f>AB7+7</f>
        <v>41719</v>
      </c>
      <c r="AE7" s="547"/>
      <c r="AF7" s="779">
        <f>AD7+7</f>
        <v>41726</v>
      </c>
      <c r="AG7" s="780"/>
      <c r="AH7" s="781"/>
      <c r="AI7" s="779">
        <f>AF7+7</f>
        <v>41733</v>
      </c>
      <c r="AJ7" s="780"/>
      <c r="AK7" s="781"/>
      <c r="AL7" s="548">
        <f>AI7+7</f>
        <v>41740</v>
      </c>
      <c r="AM7" s="625"/>
    </row>
    <row r="8" spans="1:46" s="412" customFormat="1" ht="19.5" thickBot="1">
      <c r="A8" s="527">
        <v>1</v>
      </c>
      <c r="B8" s="554" t="s">
        <v>320</v>
      </c>
      <c r="C8" s="615">
        <v>15</v>
      </c>
      <c r="D8" s="407">
        <f>SUM(L8,Q8,T8,Y8,AA8,AC8,AH8,AK8)</f>
        <v>67</v>
      </c>
      <c r="E8" s="437">
        <f t="shared" ref="E8:E21" si="0">SUM(D8:D8)</f>
        <v>67</v>
      </c>
      <c r="F8" s="562"/>
      <c r="G8" s="584"/>
      <c r="H8" s="408"/>
      <c r="I8" s="409"/>
      <c r="J8" s="561"/>
      <c r="K8" s="615">
        <v>15</v>
      </c>
      <c r="L8" s="671">
        <v>5</v>
      </c>
      <c r="M8" s="408"/>
      <c r="N8" s="437"/>
      <c r="O8" s="606"/>
      <c r="P8" s="615">
        <v>15</v>
      </c>
      <c r="Q8" s="731">
        <f t="shared" ref="Q8:Q21" si="1">IF(P8=0,"",VLOOKUP(P8,Підс1,2,FALSE))</f>
        <v>14</v>
      </c>
      <c r="R8" s="410"/>
      <c r="S8" s="615">
        <v>15</v>
      </c>
      <c r="T8" s="437">
        <v>6</v>
      </c>
      <c r="U8" s="441"/>
      <c r="V8" s="442"/>
      <c r="W8" s="410"/>
      <c r="X8" s="615">
        <v>15</v>
      </c>
      <c r="Y8" s="260">
        <f t="shared" ref="Y8:Y21" si="2">IF(X8=0,"",VLOOKUP(X8,Підс1,3,FALSE))</f>
        <v>20</v>
      </c>
      <c r="Z8" s="572"/>
      <c r="AA8" s="442"/>
      <c r="AB8" s="410"/>
      <c r="AC8" s="411"/>
      <c r="AD8" s="620"/>
      <c r="AE8" s="442"/>
      <c r="AF8" s="509"/>
      <c r="AG8" s="615">
        <v>15</v>
      </c>
      <c r="AH8" s="443">
        <v>11</v>
      </c>
      <c r="AI8" s="509"/>
      <c r="AJ8" s="615">
        <v>15</v>
      </c>
      <c r="AK8" s="622">
        <v>11</v>
      </c>
      <c r="AL8" s="628"/>
      <c r="AM8" s="411"/>
    </row>
    <row r="9" spans="1:46" s="412" customFormat="1" ht="18.75">
      <c r="A9" s="530">
        <v>2</v>
      </c>
      <c r="B9" s="555" t="s">
        <v>321</v>
      </c>
      <c r="C9" s="616">
        <v>14</v>
      </c>
      <c r="D9" s="407">
        <f>SUM(L10,Q9,T9,Y9,AA9,AC9,AH9,AK9)</f>
        <v>55</v>
      </c>
      <c r="E9" s="565">
        <f t="shared" si="0"/>
        <v>55</v>
      </c>
      <c r="F9" s="563"/>
      <c r="G9" s="417"/>
      <c r="H9" s="414"/>
      <c r="I9" s="415"/>
      <c r="J9" s="416"/>
      <c r="K9" s="616">
        <v>14</v>
      </c>
      <c r="L9" s="671">
        <v>4</v>
      </c>
      <c r="M9" s="414"/>
      <c r="N9" s="415"/>
      <c r="O9" s="419"/>
      <c r="P9" s="616">
        <v>14</v>
      </c>
      <c r="Q9" s="260">
        <f t="shared" si="1"/>
        <v>16</v>
      </c>
      <c r="R9" s="418"/>
      <c r="S9" s="616">
        <v>14</v>
      </c>
      <c r="T9" s="565">
        <v>0</v>
      </c>
      <c r="U9" s="419"/>
      <c r="V9" s="417"/>
      <c r="W9" s="418"/>
      <c r="X9" s="616">
        <v>14</v>
      </c>
      <c r="Y9" s="260">
        <f t="shared" si="2"/>
        <v>20</v>
      </c>
      <c r="Z9" s="419"/>
      <c r="AA9" s="417"/>
      <c r="AB9" s="418"/>
      <c r="AC9" s="415"/>
      <c r="AD9" s="420"/>
      <c r="AE9" s="417"/>
      <c r="AF9" s="421"/>
      <c r="AG9" s="616">
        <v>14</v>
      </c>
      <c r="AH9" s="349">
        <v>8</v>
      </c>
      <c r="AI9" s="621"/>
      <c r="AJ9" s="616">
        <v>14</v>
      </c>
      <c r="AK9" s="455">
        <v>11</v>
      </c>
      <c r="AL9" s="421"/>
      <c r="AM9" s="415"/>
    </row>
    <row r="10" spans="1:46" s="412" customFormat="1" ht="24" customHeight="1">
      <c r="A10" s="532">
        <v>3</v>
      </c>
      <c r="B10" s="555" t="s">
        <v>322</v>
      </c>
      <c r="C10" s="616">
        <v>13</v>
      </c>
      <c r="D10" s="525">
        <f t="shared" ref="D10:D21" si="3">SUM(L10,Q10,T10,Y10,AA10,AC10,AH10,AK10)</f>
        <v>0</v>
      </c>
      <c r="E10" s="565">
        <f t="shared" si="0"/>
        <v>0</v>
      </c>
      <c r="F10" s="563"/>
      <c r="G10" s="417"/>
      <c r="H10" s="414"/>
      <c r="I10" s="415"/>
      <c r="J10" s="416"/>
      <c r="K10" s="616">
        <v>13</v>
      </c>
      <c r="L10" s="602"/>
      <c r="M10" s="414"/>
      <c r="N10" s="415"/>
      <c r="O10" s="419"/>
      <c r="P10" s="616">
        <v>13</v>
      </c>
      <c r="Q10" s="260" t="str">
        <f t="shared" si="1"/>
        <v xml:space="preserve"> </v>
      </c>
      <c r="R10" s="418"/>
      <c r="S10" s="616">
        <v>13</v>
      </c>
      <c r="T10" s="565"/>
      <c r="U10" s="419"/>
      <c r="V10" s="417"/>
      <c r="W10" s="418"/>
      <c r="X10" s="616">
        <v>13</v>
      </c>
      <c r="Y10" s="260" t="str">
        <f t="shared" si="2"/>
        <v xml:space="preserve"> </v>
      </c>
      <c r="Z10" s="423"/>
      <c r="AA10" s="417"/>
      <c r="AB10" s="418"/>
      <c r="AC10" s="415"/>
      <c r="AD10" s="420"/>
      <c r="AE10" s="417"/>
      <c r="AF10" s="421"/>
      <c r="AG10" s="616">
        <v>13</v>
      </c>
      <c r="AH10" s="349"/>
      <c r="AI10" s="421"/>
      <c r="AJ10" s="616">
        <v>13</v>
      </c>
      <c r="AK10" s="455"/>
      <c r="AL10" s="421"/>
      <c r="AM10" s="415"/>
    </row>
    <row r="11" spans="1:46" s="412" customFormat="1" ht="18.75">
      <c r="A11" s="530">
        <v>4</v>
      </c>
      <c r="B11" s="555" t="s">
        <v>323</v>
      </c>
      <c r="C11" s="616">
        <v>12</v>
      </c>
      <c r="D11" s="525">
        <f t="shared" si="3"/>
        <v>65</v>
      </c>
      <c r="E11" s="565">
        <f t="shared" si="0"/>
        <v>65</v>
      </c>
      <c r="F11" s="563"/>
      <c r="G11" s="417"/>
      <c r="H11" s="414"/>
      <c r="I11" s="415"/>
      <c r="J11" s="416"/>
      <c r="K11" s="616">
        <v>12</v>
      </c>
      <c r="L11" s="672">
        <v>6</v>
      </c>
      <c r="M11" s="414"/>
      <c r="N11" s="415"/>
      <c r="O11" s="419"/>
      <c r="P11" s="616">
        <v>12</v>
      </c>
      <c r="Q11" s="260">
        <f t="shared" si="1"/>
        <v>14</v>
      </c>
      <c r="R11" s="418"/>
      <c r="S11" s="616">
        <v>12</v>
      </c>
      <c r="T11" s="565">
        <v>6</v>
      </c>
      <c r="U11" s="419"/>
      <c r="V11" s="417"/>
      <c r="W11" s="418"/>
      <c r="X11" s="616">
        <v>12</v>
      </c>
      <c r="Y11" s="260">
        <v>17</v>
      </c>
      <c r="Z11" s="419"/>
      <c r="AA11" s="417"/>
      <c r="AB11" s="418"/>
      <c r="AC11" s="415"/>
      <c r="AD11" s="420"/>
      <c r="AE11" s="417"/>
      <c r="AF11" s="421"/>
      <c r="AG11" s="616">
        <v>12</v>
      </c>
      <c r="AH11" s="349">
        <v>11</v>
      </c>
      <c r="AI11" s="421"/>
      <c r="AJ11" s="616">
        <v>12</v>
      </c>
      <c r="AK11" s="455">
        <v>11</v>
      </c>
      <c r="AL11" s="421"/>
      <c r="AM11" s="415"/>
    </row>
    <row r="12" spans="1:46" s="412" customFormat="1" ht="21.75" customHeight="1">
      <c r="A12" s="532">
        <v>5</v>
      </c>
      <c r="B12" s="555" t="s">
        <v>324</v>
      </c>
      <c r="C12" s="616">
        <v>11</v>
      </c>
      <c r="D12" s="525">
        <f t="shared" si="3"/>
        <v>0</v>
      </c>
      <c r="E12" s="565">
        <f t="shared" si="0"/>
        <v>0</v>
      </c>
      <c r="F12" s="563"/>
      <c r="G12" s="417"/>
      <c r="H12" s="414"/>
      <c r="I12" s="415"/>
      <c r="J12" s="416"/>
      <c r="K12" s="616">
        <v>11</v>
      </c>
      <c r="L12" s="602"/>
      <c r="M12" s="414"/>
      <c r="N12" s="415"/>
      <c r="O12" s="419"/>
      <c r="P12" s="616">
        <v>11</v>
      </c>
      <c r="Q12" s="260" t="str">
        <f t="shared" si="1"/>
        <v xml:space="preserve"> </v>
      </c>
      <c r="R12" s="418"/>
      <c r="S12" s="616">
        <v>11</v>
      </c>
      <c r="T12" s="565"/>
      <c r="U12" s="419"/>
      <c r="V12" s="417"/>
      <c r="W12" s="418"/>
      <c r="X12" s="616">
        <v>11</v>
      </c>
      <c r="Y12" s="260" t="str">
        <f t="shared" si="2"/>
        <v xml:space="preserve"> </v>
      </c>
      <c r="Z12" s="423"/>
      <c r="AA12" s="417"/>
      <c r="AB12" s="418"/>
      <c r="AC12" s="415"/>
      <c r="AD12" s="424"/>
      <c r="AE12" s="417"/>
      <c r="AF12" s="421"/>
      <c r="AG12" s="616">
        <v>11</v>
      </c>
      <c r="AH12" s="349"/>
      <c r="AI12" s="421"/>
      <c r="AJ12" s="616">
        <v>11</v>
      </c>
      <c r="AK12" s="455"/>
      <c r="AL12" s="621"/>
      <c r="AM12" s="415"/>
    </row>
    <row r="13" spans="1:46" s="412" customFormat="1" ht="18.75">
      <c r="A13" s="530">
        <v>6</v>
      </c>
      <c r="B13" s="555" t="s">
        <v>325</v>
      </c>
      <c r="C13" s="616">
        <v>10</v>
      </c>
      <c r="D13" s="525">
        <f t="shared" si="3"/>
        <v>12</v>
      </c>
      <c r="E13" s="565">
        <f t="shared" si="0"/>
        <v>12</v>
      </c>
      <c r="F13" s="563"/>
      <c r="G13" s="417"/>
      <c r="H13" s="414"/>
      <c r="I13" s="415"/>
      <c r="J13" s="416"/>
      <c r="K13" s="616">
        <v>10</v>
      </c>
      <c r="L13" s="602">
        <v>6</v>
      </c>
      <c r="M13" s="414"/>
      <c r="N13" s="415"/>
      <c r="O13" s="419"/>
      <c r="P13" s="616">
        <v>10</v>
      </c>
      <c r="Q13" s="260">
        <f t="shared" si="1"/>
        <v>6</v>
      </c>
      <c r="R13" s="418"/>
      <c r="S13" s="616">
        <v>10</v>
      </c>
      <c r="T13" s="565"/>
      <c r="U13" s="419"/>
      <c r="V13" s="417"/>
      <c r="W13" s="418"/>
      <c r="X13" s="616">
        <v>10</v>
      </c>
      <c r="Y13" s="260" t="str">
        <f t="shared" si="2"/>
        <v xml:space="preserve"> </v>
      </c>
      <c r="Z13" s="423"/>
      <c r="AA13" s="417"/>
      <c r="AB13" s="418"/>
      <c r="AC13" s="415"/>
      <c r="AD13" s="424"/>
      <c r="AE13" s="417"/>
      <c r="AF13" s="421"/>
      <c r="AG13" s="616">
        <v>10</v>
      </c>
      <c r="AH13" s="349"/>
      <c r="AI13" s="421"/>
      <c r="AJ13" s="616">
        <v>10</v>
      </c>
      <c r="AK13" s="455"/>
      <c r="AL13" s="621"/>
      <c r="AM13" s="415"/>
    </row>
    <row r="14" spans="1:46" s="412" customFormat="1" ht="18.75">
      <c r="A14" s="532">
        <v>7</v>
      </c>
      <c r="B14" s="555" t="s">
        <v>326</v>
      </c>
      <c r="C14" s="616">
        <v>9</v>
      </c>
      <c r="D14" s="525">
        <f t="shared" si="3"/>
        <v>0</v>
      </c>
      <c r="E14" s="565">
        <f t="shared" si="0"/>
        <v>0</v>
      </c>
      <c r="F14" s="563"/>
      <c r="G14" s="417"/>
      <c r="H14" s="414"/>
      <c r="I14" s="415"/>
      <c r="J14" s="416"/>
      <c r="K14" s="616">
        <v>9</v>
      </c>
      <c r="L14" s="602"/>
      <c r="M14" s="414"/>
      <c r="N14" s="415"/>
      <c r="O14" s="419"/>
      <c r="P14" s="616">
        <v>9</v>
      </c>
      <c r="Q14" s="260" t="str">
        <f t="shared" si="1"/>
        <v xml:space="preserve"> </v>
      </c>
      <c r="R14" s="418"/>
      <c r="S14" s="616">
        <v>9</v>
      </c>
      <c r="T14" s="565"/>
      <c r="U14" s="419"/>
      <c r="V14" s="417"/>
      <c r="W14" s="418"/>
      <c r="X14" s="616">
        <v>9</v>
      </c>
      <c r="Y14" s="260" t="str">
        <f t="shared" si="2"/>
        <v xml:space="preserve"> </v>
      </c>
      <c r="Z14" s="419"/>
      <c r="AA14" s="417"/>
      <c r="AB14" s="418"/>
      <c r="AC14" s="415"/>
      <c r="AD14" s="420"/>
      <c r="AE14" s="417"/>
      <c r="AF14" s="421"/>
      <c r="AG14" s="616">
        <v>9</v>
      </c>
      <c r="AH14" s="349"/>
      <c r="AI14" s="421"/>
      <c r="AJ14" s="616">
        <v>9</v>
      </c>
      <c r="AK14" s="455"/>
      <c r="AL14" s="421"/>
      <c r="AM14" s="415"/>
    </row>
    <row r="15" spans="1:46" s="412" customFormat="1" ht="18.75">
      <c r="A15" s="530">
        <v>8</v>
      </c>
      <c r="B15" s="555" t="s">
        <v>327</v>
      </c>
      <c r="C15" s="616">
        <v>8</v>
      </c>
      <c r="D15" s="525">
        <f t="shared" si="3"/>
        <v>10</v>
      </c>
      <c r="E15" s="565">
        <f t="shared" si="0"/>
        <v>10</v>
      </c>
      <c r="F15" s="563"/>
      <c r="G15" s="417"/>
      <c r="H15" s="414"/>
      <c r="I15" s="415"/>
      <c r="J15" s="416"/>
      <c r="K15" s="616">
        <v>8</v>
      </c>
      <c r="L15" s="602">
        <v>4</v>
      </c>
      <c r="M15" s="414"/>
      <c r="N15" s="415"/>
      <c r="O15" s="419"/>
      <c r="P15" s="616">
        <v>8</v>
      </c>
      <c r="Q15" s="260">
        <f t="shared" si="1"/>
        <v>2</v>
      </c>
      <c r="R15" s="418"/>
      <c r="S15" s="616">
        <v>8</v>
      </c>
      <c r="T15" s="565">
        <v>4</v>
      </c>
      <c r="U15" s="419"/>
      <c r="V15" s="417"/>
      <c r="W15" s="418"/>
      <c r="X15" s="616">
        <v>8</v>
      </c>
      <c r="Y15" s="260" t="str">
        <f t="shared" si="2"/>
        <v xml:space="preserve"> </v>
      </c>
      <c r="Z15" s="419"/>
      <c r="AA15" s="417"/>
      <c r="AB15" s="418"/>
      <c r="AC15" s="415"/>
      <c r="AD15" s="420"/>
      <c r="AE15" s="417"/>
      <c r="AF15" s="421"/>
      <c r="AG15" s="616">
        <v>8</v>
      </c>
      <c r="AH15" s="349"/>
      <c r="AI15" s="421"/>
      <c r="AJ15" s="616">
        <v>8</v>
      </c>
      <c r="AK15" s="455"/>
      <c r="AL15" s="421"/>
      <c r="AM15" s="415"/>
    </row>
    <row r="16" spans="1:46" s="412" customFormat="1" ht="24" customHeight="1">
      <c r="A16" s="532">
        <v>9</v>
      </c>
      <c r="B16" s="555" t="s">
        <v>328</v>
      </c>
      <c r="C16" s="616">
        <v>7</v>
      </c>
      <c r="D16" s="525">
        <f t="shared" si="3"/>
        <v>66</v>
      </c>
      <c r="E16" s="565">
        <f t="shared" si="0"/>
        <v>66</v>
      </c>
      <c r="F16" s="563"/>
      <c r="G16" s="417"/>
      <c r="H16" s="414"/>
      <c r="I16" s="415"/>
      <c r="J16" s="416"/>
      <c r="K16" s="616">
        <v>7</v>
      </c>
      <c r="L16" s="672">
        <v>6</v>
      </c>
      <c r="M16" s="414"/>
      <c r="N16" s="415"/>
      <c r="O16" s="419"/>
      <c r="P16" s="616">
        <v>7</v>
      </c>
      <c r="Q16" s="260">
        <f t="shared" si="1"/>
        <v>14</v>
      </c>
      <c r="R16" s="418"/>
      <c r="S16" s="616">
        <v>7</v>
      </c>
      <c r="T16" s="565">
        <v>6</v>
      </c>
      <c r="U16" s="419"/>
      <c r="V16" s="417"/>
      <c r="W16" s="418"/>
      <c r="X16" s="616">
        <v>7</v>
      </c>
      <c r="Y16" s="260">
        <f>IF(X16=0,"",VLOOKUP(X16,Підс1,3,FALSE))</f>
        <v>18</v>
      </c>
      <c r="Z16" s="419"/>
      <c r="AA16" s="417"/>
      <c r="AB16" s="418"/>
      <c r="AC16" s="415"/>
      <c r="AD16" s="424"/>
      <c r="AE16" s="417"/>
      <c r="AF16" s="421"/>
      <c r="AG16" s="616">
        <v>7</v>
      </c>
      <c r="AH16" s="349">
        <v>11</v>
      </c>
      <c r="AI16" s="421"/>
      <c r="AJ16" s="616">
        <v>7</v>
      </c>
      <c r="AK16" s="455">
        <v>11</v>
      </c>
      <c r="AL16" s="621"/>
      <c r="AM16" s="415"/>
    </row>
    <row r="17" spans="1:51" s="412" customFormat="1" ht="18.75">
      <c r="A17" s="530">
        <v>10</v>
      </c>
      <c r="B17" s="555" t="s">
        <v>329</v>
      </c>
      <c r="C17" s="616">
        <v>6</v>
      </c>
      <c r="D17" s="525">
        <f t="shared" si="3"/>
        <v>59</v>
      </c>
      <c r="E17" s="565">
        <f t="shared" si="0"/>
        <v>59</v>
      </c>
      <c r="F17" s="563"/>
      <c r="G17" s="417"/>
      <c r="H17" s="414"/>
      <c r="I17" s="415"/>
      <c r="J17" s="416"/>
      <c r="K17" s="616">
        <v>6</v>
      </c>
      <c r="L17" s="672">
        <v>4</v>
      </c>
      <c r="M17" s="414"/>
      <c r="N17" s="415"/>
      <c r="O17" s="419"/>
      <c r="P17" s="616">
        <v>6</v>
      </c>
      <c r="Q17" s="260">
        <f t="shared" si="1"/>
        <v>12</v>
      </c>
      <c r="R17" s="418"/>
      <c r="S17" s="616">
        <v>6</v>
      </c>
      <c r="T17" s="565">
        <v>5</v>
      </c>
      <c r="U17" s="419"/>
      <c r="V17" s="417"/>
      <c r="W17" s="418"/>
      <c r="X17" s="616">
        <v>6</v>
      </c>
      <c r="Y17" s="260">
        <f>IF(X17=0,"",VLOOKUP(X17,Підс1,3,FALSE))</f>
        <v>20</v>
      </c>
      <c r="Z17" s="419"/>
      <c r="AA17" s="417"/>
      <c r="AB17" s="418"/>
      <c r="AC17" s="415"/>
      <c r="AD17" s="420"/>
      <c r="AE17" s="417"/>
      <c r="AF17" s="421"/>
      <c r="AG17" s="616">
        <v>6</v>
      </c>
      <c r="AH17" s="349">
        <v>11</v>
      </c>
      <c r="AI17" s="421"/>
      <c r="AJ17" s="616">
        <v>6</v>
      </c>
      <c r="AK17" s="455">
        <v>7</v>
      </c>
      <c r="AL17" s="421"/>
      <c r="AM17" s="415"/>
    </row>
    <row r="18" spans="1:51" s="412" customFormat="1" ht="18.75">
      <c r="A18" s="532">
        <v>11</v>
      </c>
      <c r="B18" s="555" t="s">
        <v>330</v>
      </c>
      <c r="C18" s="616">
        <v>5</v>
      </c>
      <c r="D18" s="525">
        <f t="shared" si="3"/>
        <v>0</v>
      </c>
      <c r="E18" s="565">
        <f t="shared" si="0"/>
        <v>0</v>
      </c>
      <c r="F18" s="563"/>
      <c r="G18" s="417"/>
      <c r="H18" s="414"/>
      <c r="I18" s="415"/>
      <c r="J18" s="416"/>
      <c r="K18" s="616">
        <v>5</v>
      </c>
      <c r="L18" s="602"/>
      <c r="M18" s="414"/>
      <c r="N18" s="415"/>
      <c r="O18" s="419"/>
      <c r="P18" s="616">
        <v>5</v>
      </c>
      <c r="Q18" s="260" t="str">
        <f t="shared" si="1"/>
        <v xml:space="preserve"> </v>
      </c>
      <c r="R18" s="418"/>
      <c r="S18" s="616">
        <v>5</v>
      </c>
      <c r="T18" s="565"/>
      <c r="U18" s="419"/>
      <c r="V18" s="417"/>
      <c r="W18" s="418"/>
      <c r="X18" s="616">
        <v>5</v>
      </c>
      <c r="Y18" s="260" t="str">
        <f t="shared" si="2"/>
        <v xml:space="preserve"> </v>
      </c>
      <c r="Z18" s="419"/>
      <c r="AA18" s="417"/>
      <c r="AB18" s="418"/>
      <c r="AC18" s="415"/>
      <c r="AD18" s="420"/>
      <c r="AE18" s="417"/>
      <c r="AF18" s="421"/>
      <c r="AG18" s="616">
        <v>5</v>
      </c>
      <c r="AH18" s="349"/>
      <c r="AI18" s="421"/>
      <c r="AJ18" s="616">
        <v>5</v>
      </c>
      <c r="AK18" s="455"/>
      <c r="AL18" s="421"/>
      <c r="AM18" s="415"/>
    </row>
    <row r="19" spans="1:51" s="412" customFormat="1" ht="18.75">
      <c r="A19" s="532"/>
      <c r="B19" s="556"/>
      <c r="C19" s="478"/>
      <c r="D19" s="525">
        <f t="shared" si="3"/>
        <v>0</v>
      </c>
      <c r="E19" s="565">
        <f t="shared" si="0"/>
        <v>0</v>
      </c>
      <c r="F19" s="563"/>
      <c r="G19" s="417"/>
      <c r="H19" s="414"/>
      <c r="I19" s="415"/>
      <c r="J19" s="419"/>
      <c r="K19" s="649"/>
      <c r="L19" s="602"/>
      <c r="M19" s="414"/>
      <c r="N19" s="415"/>
      <c r="O19" s="419"/>
      <c r="P19" s="512"/>
      <c r="Q19" s="609" t="str">
        <f t="shared" si="1"/>
        <v/>
      </c>
      <c r="R19" s="418"/>
      <c r="S19" s="458"/>
      <c r="T19" s="690"/>
      <c r="U19" s="419"/>
      <c r="V19" s="417"/>
      <c r="W19" s="418"/>
      <c r="X19" s="512"/>
      <c r="Y19" s="260" t="str">
        <f t="shared" si="2"/>
        <v/>
      </c>
      <c r="Z19" s="423"/>
      <c r="AA19" s="417"/>
      <c r="AB19" s="418"/>
      <c r="AC19" s="415"/>
      <c r="AD19" s="423"/>
      <c r="AE19" s="417"/>
      <c r="AF19" s="418"/>
      <c r="AG19" s="458"/>
      <c r="AH19" s="425"/>
      <c r="AI19" s="418"/>
      <c r="AJ19" s="458"/>
      <c r="AK19" s="623"/>
      <c r="AL19" s="451"/>
      <c r="AM19" s="415"/>
    </row>
    <row r="20" spans="1:51" s="412" customFormat="1" ht="18">
      <c r="A20" s="530"/>
      <c r="B20" s="560"/>
      <c r="C20" s="478"/>
      <c r="D20" s="525">
        <f t="shared" si="3"/>
        <v>0</v>
      </c>
      <c r="E20" s="565">
        <f t="shared" si="0"/>
        <v>0</v>
      </c>
      <c r="F20" s="563"/>
      <c r="G20" s="417"/>
      <c r="H20" s="414"/>
      <c r="I20" s="415"/>
      <c r="J20" s="419"/>
      <c r="K20" s="654"/>
      <c r="L20" s="602"/>
      <c r="M20" s="414"/>
      <c r="N20" s="415"/>
      <c r="O20" s="419"/>
      <c r="P20" s="466"/>
      <c r="Q20" s="609" t="str">
        <f t="shared" si="1"/>
        <v/>
      </c>
      <c r="R20" s="418"/>
      <c r="S20" s="426"/>
      <c r="T20" s="415"/>
      <c r="U20" s="419"/>
      <c r="V20" s="417"/>
      <c r="W20" s="418"/>
      <c r="X20" s="467"/>
      <c r="Y20" s="260" t="str">
        <f t="shared" si="2"/>
        <v/>
      </c>
      <c r="Z20" s="419"/>
      <c r="AA20" s="417"/>
      <c r="AB20" s="418"/>
      <c r="AC20" s="415"/>
      <c r="AD20" s="419"/>
      <c r="AE20" s="417"/>
      <c r="AF20" s="418"/>
      <c r="AG20" s="427"/>
      <c r="AH20" s="425"/>
      <c r="AI20" s="418"/>
      <c r="AJ20" s="427"/>
      <c r="AK20" s="623"/>
      <c r="AL20" s="418"/>
      <c r="AM20" s="415"/>
    </row>
    <row r="21" spans="1:51" s="412" customFormat="1" ht="18.75" thickBot="1">
      <c r="A21" s="553"/>
      <c r="B21" s="480"/>
      <c r="C21" s="479"/>
      <c r="D21" s="428">
        <f t="shared" si="3"/>
        <v>0</v>
      </c>
      <c r="E21" s="566">
        <f t="shared" si="0"/>
        <v>0</v>
      </c>
      <c r="F21" s="564"/>
      <c r="G21" s="432"/>
      <c r="H21" s="429"/>
      <c r="I21" s="430"/>
      <c r="J21" s="431"/>
      <c r="K21" s="655"/>
      <c r="L21" s="470"/>
      <c r="M21" s="429"/>
      <c r="N21" s="430"/>
      <c r="O21" s="435"/>
      <c r="P21" s="468"/>
      <c r="Q21" s="610" t="str">
        <f t="shared" si="1"/>
        <v/>
      </c>
      <c r="R21" s="434"/>
      <c r="S21" s="433"/>
      <c r="T21" s="430"/>
      <c r="U21" s="435"/>
      <c r="V21" s="432"/>
      <c r="W21" s="434"/>
      <c r="X21" s="468"/>
      <c r="Y21" s="261" t="str">
        <f t="shared" si="2"/>
        <v/>
      </c>
      <c r="Z21" s="435"/>
      <c r="AA21" s="432"/>
      <c r="AB21" s="434"/>
      <c r="AC21" s="430"/>
      <c r="AD21" s="435"/>
      <c r="AE21" s="432"/>
      <c r="AF21" s="434"/>
      <c r="AG21" s="436"/>
      <c r="AH21" s="430"/>
      <c r="AI21" s="434"/>
      <c r="AJ21" s="436"/>
      <c r="AK21" s="432"/>
      <c r="AL21" s="434"/>
      <c r="AM21" s="430"/>
    </row>
    <row r="22" spans="1:51" ht="18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/>
      <c r="M22" s="20"/>
      <c r="N22" s="79"/>
      <c r="O22" s="79" t="s">
        <v>389</v>
      </c>
      <c r="P22" s="79"/>
      <c r="Q22" s="94"/>
      <c r="R22" s="79"/>
      <c r="S22" s="79"/>
      <c r="T22" s="94"/>
      <c r="U22" s="79"/>
      <c r="V22" s="79"/>
      <c r="W22" s="94"/>
      <c r="X22" s="79"/>
      <c r="Y22" s="79"/>
      <c r="Z22" s="79"/>
      <c r="AA22" s="79"/>
      <c r="AB22" s="94"/>
      <c r="AC22" s="79"/>
      <c r="AD22" s="79"/>
      <c r="AE22" s="79"/>
      <c r="AF22" s="79"/>
      <c r="AG22" s="94"/>
      <c r="AH22" s="79"/>
      <c r="AI22" s="79"/>
      <c r="AJ22" s="79"/>
      <c r="AK22" s="79"/>
      <c r="AL22" s="94"/>
      <c r="AM22" s="79"/>
      <c r="AN22" s="79"/>
      <c r="AO22" s="79"/>
      <c r="AP22" s="44"/>
      <c r="AQ22" s="45"/>
      <c r="AR22" s="44"/>
      <c r="AS22" s="25"/>
    </row>
    <row r="23" spans="1:51" s="362" customFormat="1" ht="44.25">
      <c r="A23" s="356"/>
      <c r="B23" s="364"/>
      <c r="C23" s="357"/>
      <c r="D23" s="358"/>
      <c r="E23" s="358"/>
      <c r="F23" s="365"/>
      <c r="G23" s="354"/>
      <c r="H23" s="354"/>
      <c r="I23" s="354"/>
      <c r="J23" s="354"/>
      <c r="K23" s="354"/>
      <c r="L23" s="355"/>
      <c r="M23" s="359"/>
      <c r="N23" s="354"/>
      <c r="O23" s="354"/>
      <c r="P23" s="354"/>
      <c r="Q23" s="366"/>
      <c r="R23" s="354"/>
      <c r="S23" s="354"/>
      <c r="T23" s="355"/>
      <c r="U23" s="354"/>
      <c r="V23" s="354"/>
      <c r="W23" s="355"/>
      <c r="X23" s="354"/>
      <c r="Y23" s="354"/>
      <c r="Z23" s="354"/>
      <c r="AA23" s="354"/>
      <c r="AB23" s="366"/>
      <c r="AC23" s="354"/>
      <c r="AD23" s="355"/>
      <c r="AE23" s="354"/>
      <c r="AF23" s="354"/>
      <c r="AG23" s="366"/>
      <c r="AH23" s="354"/>
      <c r="AI23" s="354"/>
      <c r="AJ23" s="354"/>
      <c r="AK23" s="354"/>
      <c r="AL23" s="366"/>
      <c r="AM23" s="354"/>
      <c r="AN23" s="354"/>
      <c r="AO23" s="354"/>
      <c r="AP23" s="360"/>
      <c r="AQ23" s="361"/>
      <c r="AR23" s="360"/>
      <c r="AS23" s="361"/>
      <c r="AU23" s="363"/>
    </row>
    <row r="24" spans="1:51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.7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.7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.75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/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.7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.75">
      <c r="A29" s="52"/>
      <c r="B29" s="49"/>
      <c r="C29" s="26"/>
      <c r="D29" s="26"/>
      <c r="E29" s="26"/>
      <c r="F29" s="26"/>
      <c r="G29" s="20"/>
      <c r="H29" s="20" t="s">
        <v>156</v>
      </c>
      <c r="I29" s="20"/>
      <c r="J29" s="20"/>
      <c r="K29" s="28">
        <f>SUM(K26:K28)</f>
        <v>100</v>
      </c>
      <c r="L29" s="20"/>
      <c r="M29" s="20"/>
      <c r="N29" s="20"/>
      <c r="O29" s="20"/>
      <c r="P29" s="20" t="s">
        <v>304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46" customFormat="1" ht="56.25" customHeight="1" thickBot="1">
      <c r="A30" s="341"/>
      <c r="B30" s="342"/>
      <c r="C30" s="343"/>
      <c r="D30" s="344"/>
      <c r="E30" s="344"/>
      <c r="F30" s="344"/>
      <c r="G30" s="345">
        <f>B19</f>
        <v>0</v>
      </c>
      <c r="H30" s="345" t="str">
        <f>B18</f>
        <v>Юрін Дмитро Вадимович</v>
      </c>
      <c r="I30" s="345" t="str">
        <f>B17</f>
        <v>Шпінат Олександр Сергійович</v>
      </c>
      <c r="J30" s="345" t="str">
        <f>B16</f>
        <v>Цоня Лілія Ігорівна</v>
      </c>
      <c r="K30" s="345" t="str">
        <f>B15</f>
        <v>Хоменко Олександр Миколайович</v>
      </c>
      <c r="L30" s="345" t="str">
        <f>B14</f>
        <v>Фабрикова Валентина Сергіївна</v>
      </c>
      <c r="M30" s="345" t="str">
        <f>B13</f>
        <v>Степаненко Юрій Андрійович</v>
      </c>
      <c r="N30" s="345" t="str">
        <f>B12</f>
        <v>Сорока Ігор Юрійович</v>
      </c>
      <c r="O30" s="345" t="str">
        <f>B11</f>
        <v>Собко Дмитро Анатолійович</v>
      </c>
      <c r="P30" s="345" t="str">
        <f>B10</f>
        <v>Смеречевський Сергій Сергійович</v>
      </c>
      <c r="Q30" s="345" t="str">
        <f>B9</f>
        <v>Слюсаренко Андрій Олександрович</v>
      </c>
      <c r="R30" s="345" t="str">
        <f>B8</f>
        <v>Салтан Борис Андрійович</v>
      </c>
      <c r="T30" s="341"/>
    </row>
    <row r="31" spans="1:51" ht="26.25" customHeight="1">
      <c r="A31" s="52"/>
      <c r="B31" s="263" t="s">
        <v>298</v>
      </c>
      <c r="C31" s="264" t="s">
        <v>152</v>
      </c>
      <c r="D31" s="265">
        <v>1</v>
      </c>
      <c r="E31" s="265">
        <v>2</v>
      </c>
      <c r="F31" s="265">
        <v>3</v>
      </c>
      <c r="G31" s="339">
        <v>4</v>
      </c>
      <c r="H31" s="266">
        <v>5</v>
      </c>
      <c r="I31" s="266">
        <v>6</v>
      </c>
      <c r="J31" s="266">
        <v>7</v>
      </c>
      <c r="K31" s="266">
        <v>8</v>
      </c>
      <c r="L31" s="266">
        <v>9</v>
      </c>
      <c r="M31" s="266">
        <v>10</v>
      </c>
      <c r="N31" s="340">
        <v>11</v>
      </c>
      <c r="O31" s="266">
        <v>12</v>
      </c>
      <c r="P31" s="266">
        <v>13</v>
      </c>
      <c r="Q31" s="266">
        <v>14</v>
      </c>
      <c r="R31" s="340">
        <v>15</v>
      </c>
      <c r="S31" s="267" t="s">
        <v>236</v>
      </c>
      <c r="T31" s="268" t="s">
        <v>170</v>
      </c>
      <c r="U31" s="269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71" t="str">
        <f>IF($D40=0," ",$D40)</f>
        <v xml:space="preserve"> </v>
      </c>
      <c r="U32" s="270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>
      <c r="A33" s="51"/>
      <c r="B33" s="95" t="s">
        <v>1</v>
      </c>
      <c r="C33" s="160">
        <v>2</v>
      </c>
      <c r="D33" s="388"/>
      <c r="E33" s="388"/>
      <c r="F33" s="388"/>
      <c r="G33" s="388"/>
      <c r="H33" s="389"/>
      <c r="I33" s="386">
        <v>2</v>
      </c>
      <c r="J33" s="389">
        <v>2</v>
      </c>
      <c r="K33" s="389"/>
      <c r="L33" s="389"/>
      <c r="M33" s="389">
        <v>2</v>
      </c>
      <c r="N33" s="389"/>
      <c r="O33" s="389">
        <v>2</v>
      </c>
      <c r="P33" s="389"/>
      <c r="Q33" s="389">
        <v>2</v>
      </c>
      <c r="R33" s="389">
        <v>2</v>
      </c>
      <c r="S33" s="134">
        <v>2</v>
      </c>
      <c r="T33" s="171" t="str">
        <f>IF($E40=0," ",$E40)</f>
        <v xml:space="preserve"> </v>
      </c>
      <c r="U33" s="270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>
      <c r="A34" s="51"/>
      <c r="B34" s="95" t="s">
        <v>3</v>
      </c>
      <c r="C34" s="160">
        <v>2</v>
      </c>
      <c r="D34" s="388"/>
      <c r="E34" s="388"/>
      <c r="F34" s="388"/>
      <c r="G34" s="388"/>
      <c r="H34" s="389"/>
      <c r="I34" s="386">
        <v>2</v>
      </c>
      <c r="J34" s="389">
        <v>2</v>
      </c>
      <c r="K34" s="389"/>
      <c r="L34" s="389"/>
      <c r="M34" s="389">
        <v>2</v>
      </c>
      <c r="N34" s="389"/>
      <c r="O34" s="389">
        <v>2</v>
      </c>
      <c r="P34" s="389"/>
      <c r="Q34" s="389">
        <v>2</v>
      </c>
      <c r="R34" s="389">
        <v>2</v>
      </c>
      <c r="S34" s="134">
        <v>3</v>
      </c>
      <c r="T34" s="171" t="str">
        <f>IF($F40=0," ",$F40)</f>
        <v xml:space="preserve"> </v>
      </c>
      <c r="U34" s="270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95" t="s">
        <v>5</v>
      </c>
      <c r="C35" s="160">
        <v>2</v>
      </c>
      <c r="D35" s="388"/>
      <c r="E35" s="388"/>
      <c r="F35" s="388"/>
      <c r="G35" s="388"/>
      <c r="H35" s="389"/>
      <c r="I35" s="386">
        <v>2</v>
      </c>
      <c r="J35" s="389">
        <v>2</v>
      </c>
      <c r="K35" s="389"/>
      <c r="L35" s="389"/>
      <c r="M35" s="389">
        <v>1</v>
      </c>
      <c r="N35" s="389"/>
      <c r="O35" s="389">
        <v>1</v>
      </c>
      <c r="P35" s="389"/>
      <c r="Q35" s="389">
        <v>2</v>
      </c>
      <c r="R35" s="389">
        <v>2</v>
      </c>
      <c r="S35" s="134">
        <v>4</v>
      </c>
      <c r="T35" s="171" t="str">
        <f>IF($G40=0," ",$G40)</f>
        <v xml:space="preserve"> </v>
      </c>
      <c r="U35" s="270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>
      <c r="A36" s="51"/>
      <c r="B36" s="95" t="s">
        <v>6</v>
      </c>
      <c r="C36" s="160">
        <v>2</v>
      </c>
      <c r="D36" s="388"/>
      <c r="E36" s="388"/>
      <c r="F36" s="388"/>
      <c r="G36" s="388"/>
      <c r="H36" s="389"/>
      <c r="I36" s="386">
        <v>2</v>
      </c>
      <c r="J36" s="389">
        <v>2</v>
      </c>
      <c r="K36" s="389"/>
      <c r="L36" s="389"/>
      <c r="M36" s="389">
        <v>0</v>
      </c>
      <c r="N36" s="389"/>
      <c r="O36" s="389">
        <v>1</v>
      </c>
      <c r="P36" s="389"/>
      <c r="Q36" s="389">
        <v>2</v>
      </c>
      <c r="R36" s="389">
        <v>1</v>
      </c>
      <c r="S36" s="134">
        <v>5</v>
      </c>
      <c r="T36" s="171" t="str">
        <f>IF($H40=0," ",$H40)</f>
        <v xml:space="preserve"> </v>
      </c>
      <c r="U36" s="270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>
      <c r="A37" s="51"/>
      <c r="B37" s="95" t="s">
        <v>7</v>
      </c>
      <c r="C37" s="160">
        <v>4</v>
      </c>
      <c r="D37" s="388"/>
      <c r="E37" s="388"/>
      <c r="F37" s="388"/>
      <c r="G37" s="388"/>
      <c r="H37" s="389"/>
      <c r="I37" s="386"/>
      <c r="J37" s="389">
        <v>2</v>
      </c>
      <c r="K37" s="389"/>
      <c r="L37" s="389"/>
      <c r="M37" s="389"/>
      <c r="N37" s="389"/>
      <c r="O37" s="389">
        <v>4</v>
      </c>
      <c r="P37" s="389"/>
      <c r="Q37" s="389">
        <v>4</v>
      </c>
      <c r="R37" s="389">
        <v>4</v>
      </c>
      <c r="S37" s="134">
        <v>6</v>
      </c>
      <c r="T37" s="171">
        <f>IF($I40=0," ",$I40)</f>
        <v>12</v>
      </c>
      <c r="U37" s="270">
        <f>IF($I46=0," ",$I46)</f>
        <v>20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95" t="s">
        <v>8</v>
      </c>
      <c r="C38" s="160">
        <v>2</v>
      </c>
      <c r="D38" s="388"/>
      <c r="E38" s="388"/>
      <c r="F38" s="388"/>
      <c r="G38" s="388"/>
      <c r="H38" s="389"/>
      <c r="I38" s="386">
        <v>2</v>
      </c>
      <c r="J38" s="389">
        <v>2</v>
      </c>
      <c r="K38" s="389"/>
      <c r="L38" s="389"/>
      <c r="M38" s="389"/>
      <c r="N38" s="389"/>
      <c r="O38" s="389">
        <v>2</v>
      </c>
      <c r="P38" s="389"/>
      <c r="Q38" s="389">
        <v>2</v>
      </c>
      <c r="R38" s="389">
        <v>1</v>
      </c>
      <c r="S38" s="134">
        <v>7</v>
      </c>
      <c r="T38" s="171">
        <f>IF($J40=0," ",$J40)</f>
        <v>14</v>
      </c>
      <c r="U38" s="270">
        <f>IF($J46=0," ",$J46)</f>
        <v>18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95" t="s">
        <v>160</v>
      </c>
      <c r="C39" s="160">
        <v>2</v>
      </c>
      <c r="D39" s="388"/>
      <c r="E39" s="388"/>
      <c r="F39" s="388"/>
      <c r="G39" s="388"/>
      <c r="H39" s="389"/>
      <c r="I39" s="386">
        <v>2</v>
      </c>
      <c r="J39" s="389">
        <v>2</v>
      </c>
      <c r="K39" s="389">
        <v>2</v>
      </c>
      <c r="L39" s="389"/>
      <c r="M39" s="389">
        <v>1</v>
      </c>
      <c r="N39" s="389"/>
      <c r="O39" s="389">
        <v>2</v>
      </c>
      <c r="P39" s="389"/>
      <c r="Q39" s="389">
        <v>2</v>
      </c>
      <c r="R39" s="389">
        <v>2</v>
      </c>
      <c r="S39" s="134">
        <v>8</v>
      </c>
      <c r="T39" s="171">
        <f>IF($K40=0," ",$K40)</f>
        <v>2</v>
      </c>
      <c r="U39" s="270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>
      <c r="A40" s="51"/>
      <c r="B40" s="95" t="s">
        <v>38</v>
      </c>
      <c r="C40" s="92">
        <f>SUM(C33:C39)</f>
        <v>16</v>
      </c>
      <c r="D40" s="107">
        <f t="shared" ref="D40:R40" si="4">SUM(D33:D39)</f>
        <v>0</v>
      </c>
      <c r="E40" s="107">
        <f t="shared" si="4"/>
        <v>0</v>
      </c>
      <c r="F40" s="107">
        <f t="shared" si="4"/>
        <v>0</v>
      </c>
      <c r="G40" s="107">
        <f t="shared" si="4"/>
        <v>0</v>
      </c>
      <c r="H40" s="107">
        <f t="shared" si="4"/>
        <v>0</v>
      </c>
      <c r="I40" s="107">
        <f t="shared" si="4"/>
        <v>12</v>
      </c>
      <c r="J40" s="107">
        <f t="shared" si="4"/>
        <v>14</v>
      </c>
      <c r="K40" s="107">
        <f t="shared" si="4"/>
        <v>2</v>
      </c>
      <c r="L40" s="107">
        <f t="shared" si="4"/>
        <v>0</v>
      </c>
      <c r="M40" s="107">
        <f t="shared" si="4"/>
        <v>6</v>
      </c>
      <c r="N40" s="107">
        <f t="shared" si="4"/>
        <v>0</v>
      </c>
      <c r="O40" s="107">
        <f t="shared" si="4"/>
        <v>14</v>
      </c>
      <c r="P40" s="459">
        <f t="shared" si="4"/>
        <v>0</v>
      </c>
      <c r="Q40" s="107">
        <f t="shared" si="4"/>
        <v>16</v>
      </c>
      <c r="R40" s="107">
        <f t="shared" si="4"/>
        <v>14</v>
      </c>
      <c r="S40" s="134">
        <v>9</v>
      </c>
      <c r="T40" s="171" t="str">
        <f>IF($L40=0," ",$L40)</f>
        <v xml:space="preserve"> </v>
      </c>
      <c r="U40" s="270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271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60"/>
      <c r="Q41" s="86"/>
      <c r="R41" s="81"/>
      <c r="S41" s="134">
        <v>10</v>
      </c>
      <c r="T41" s="171">
        <f>IF($M40=0," ",$M40)</f>
        <v>6</v>
      </c>
      <c r="U41" s="270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97" t="s">
        <v>13</v>
      </c>
      <c r="C42" s="160">
        <v>10</v>
      </c>
      <c r="D42" s="402"/>
      <c r="E42" s="402"/>
      <c r="F42" s="402"/>
      <c r="G42" s="403"/>
      <c r="H42" s="403"/>
      <c r="I42" s="403">
        <v>10</v>
      </c>
      <c r="J42" s="386">
        <v>10</v>
      </c>
      <c r="K42" s="403"/>
      <c r="L42" s="403"/>
      <c r="M42" s="403"/>
      <c r="N42" s="403"/>
      <c r="O42" s="403">
        <v>10</v>
      </c>
      <c r="P42" s="403"/>
      <c r="Q42" s="403">
        <v>10</v>
      </c>
      <c r="R42" s="403">
        <v>10</v>
      </c>
      <c r="S42" s="134">
        <v>11</v>
      </c>
      <c r="T42" s="171" t="str">
        <f>IF($N40=0," ",$N40)</f>
        <v xml:space="preserve"> </v>
      </c>
      <c r="U42" s="270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97" t="s">
        <v>161</v>
      </c>
      <c r="C43" s="160">
        <v>2</v>
      </c>
      <c r="D43" s="402"/>
      <c r="E43" s="402"/>
      <c r="F43" s="402"/>
      <c r="G43" s="403"/>
      <c r="H43" s="403"/>
      <c r="I43" s="403">
        <v>2</v>
      </c>
      <c r="J43" s="386">
        <v>2</v>
      </c>
      <c r="K43" s="403"/>
      <c r="L43" s="403"/>
      <c r="M43" s="403"/>
      <c r="N43" s="403"/>
      <c r="O43" s="403">
        <v>2</v>
      </c>
      <c r="P43" s="403"/>
      <c r="Q43" s="403">
        <v>2</v>
      </c>
      <c r="R43" s="403">
        <v>2</v>
      </c>
      <c r="S43" s="134">
        <v>12</v>
      </c>
      <c r="T43" s="171">
        <f>IF($O40=0," ",$O40)</f>
        <v>14</v>
      </c>
      <c r="U43" s="270">
        <f>IF($O46=0," ",$O46)</f>
        <v>17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97" t="s">
        <v>15</v>
      </c>
      <c r="C44" s="160">
        <v>4</v>
      </c>
      <c r="D44" s="404"/>
      <c r="E44" s="404"/>
      <c r="F44" s="404"/>
      <c r="G44" s="405"/>
      <c r="H44" s="405"/>
      <c r="I44" s="405">
        <v>4</v>
      </c>
      <c r="J44" s="386">
        <v>4</v>
      </c>
      <c r="K44" s="405"/>
      <c r="L44" s="405"/>
      <c r="M44" s="405"/>
      <c r="N44" s="405"/>
      <c r="O44" s="405">
        <v>3</v>
      </c>
      <c r="P44" s="405"/>
      <c r="Q44" s="405">
        <v>4</v>
      </c>
      <c r="R44" s="405">
        <v>4</v>
      </c>
      <c r="S44" s="134">
        <v>13</v>
      </c>
      <c r="T44" s="171" t="str">
        <f>IF($P40=0," ",$P40)</f>
        <v xml:space="preserve"> </v>
      </c>
      <c r="U44" s="270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97" t="s">
        <v>227</v>
      </c>
      <c r="C45" s="160">
        <v>4</v>
      </c>
      <c r="D45" s="404"/>
      <c r="E45" s="404"/>
      <c r="F45" s="404"/>
      <c r="G45" s="405"/>
      <c r="H45" s="405"/>
      <c r="I45" s="405">
        <v>4</v>
      </c>
      <c r="J45" s="386">
        <v>2</v>
      </c>
      <c r="K45" s="405"/>
      <c r="L45" s="405"/>
      <c r="M45" s="405"/>
      <c r="N45" s="405"/>
      <c r="O45" s="405">
        <v>2</v>
      </c>
      <c r="P45" s="405"/>
      <c r="Q45" s="405">
        <v>4</v>
      </c>
      <c r="R45" s="405">
        <v>4</v>
      </c>
      <c r="S45" s="134">
        <v>14</v>
      </c>
      <c r="T45" s="171">
        <f>IF($Q40=0," ",$Q40)</f>
        <v>16</v>
      </c>
      <c r="U45" s="270">
        <f>IF($Q46=0," ",$Q46)</f>
        <v>20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6.5" thickBot="1">
      <c r="A46" s="51"/>
      <c r="B46" s="272" t="s">
        <v>38</v>
      </c>
      <c r="C46" s="273">
        <f>SUM(C42:C45)</f>
        <v>20</v>
      </c>
      <c r="D46" s="273">
        <f t="shared" ref="D46:R46" si="5">SUM(D42:D45)</f>
        <v>0</v>
      </c>
      <c r="E46" s="273">
        <f t="shared" si="5"/>
        <v>0</v>
      </c>
      <c r="F46" s="273">
        <f t="shared" si="5"/>
        <v>0</v>
      </c>
      <c r="G46" s="273">
        <f t="shared" si="5"/>
        <v>0</v>
      </c>
      <c r="H46" s="273">
        <f t="shared" si="5"/>
        <v>0</v>
      </c>
      <c r="I46" s="273">
        <f t="shared" si="5"/>
        <v>20</v>
      </c>
      <c r="J46" s="273">
        <f t="shared" si="5"/>
        <v>18</v>
      </c>
      <c r="K46" s="273">
        <f t="shared" si="5"/>
        <v>0</v>
      </c>
      <c r="L46" s="273">
        <f t="shared" si="5"/>
        <v>0</v>
      </c>
      <c r="M46" s="273">
        <f t="shared" si="5"/>
        <v>0</v>
      </c>
      <c r="N46" s="273">
        <f t="shared" si="5"/>
        <v>0</v>
      </c>
      <c r="O46" s="273">
        <f t="shared" si="5"/>
        <v>17</v>
      </c>
      <c r="P46" s="273">
        <f t="shared" si="5"/>
        <v>0</v>
      </c>
      <c r="Q46" s="273">
        <f t="shared" si="5"/>
        <v>20</v>
      </c>
      <c r="R46" s="273">
        <f t="shared" si="5"/>
        <v>20</v>
      </c>
      <c r="S46" s="274">
        <v>15</v>
      </c>
      <c r="T46" s="275">
        <f>IF($R40=0," ",$R40)</f>
        <v>14</v>
      </c>
      <c r="U46" s="276">
        <f>IF($R46=0," ",$R46)</f>
        <v>20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5"/>
      <c r="T47" s="172"/>
      <c r="U47" s="133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6" ySplit="7" topLeftCell="N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2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7" topLeftCell="G32" activePane="bottomRight" state="frozen"/>
      <selection pane="bottomRight" activeCell="R12" sqref="R12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4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5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0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1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4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5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6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7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3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1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3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4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9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40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41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42"/>
      <headerFooter alignWithMargins="0">
        <oddHeader>&amp;C</oddHeader>
      </headerFooter>
    </customSheetView>
  </customSheetViews>
  <mergeCells count="45">
    <mergeCell ref="S2:T2"/>
    <mergeCell ref="V2:W2"/>
    <mergeCell ref="V5:V6"/>
    <mergeCell ref="AD3:AE3"/>
    <mergeCell ref="Z3:AA3"/>
    <mergeCell ref="AB3:AC3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O7:Q7"/>
    <mergeCell ref="U5:U6"/>
    <mergeCell ref="M3:N3"/>
    <mergeCell ref="O3:Q3"/>
    <mergeCell ref="O5:O6"/>
    <mergeCell ref="S5:S6"/>
    <mergeCell ref="U3:V3"/>
    <mergeCell ref="P5:P6"/>
  </mergeCells>
  <phoneticPr fontId="1" type="noConversion"/>
  <conditionalFormatting sqref="M28 F22:F23">
    <cfRule type="cellIs" dxfId="10" priority="3" stopIfTrue="1" operator="greaterThan">
      <formula>21</formula>
    </cfRule>
  </conditionalFormatting>
  <conditionalFormatting sqref="F8:F21">
    <cfRule type="cellIs" dxfId="9" priority="2" stopIfTrue="1" operator="greaterThan">
      <formula>21</formula>
    </cfRule>
  </conditionalFormatting>
  <conditionalFormatting sqref="E8:E21">
    <cfRule type="cellIs" dxfId="8" priority="1" stopIfTrue="1" operator="greaterThan">
      <formula>21</formula>
    </cfRule>
  </conditionalFormatting>
  <pageMargins left="0.56000000000000005" right="0.44" top="0.64" bottom="0.65" header="0.5" footer="0.5"/>
  <pageSetup paperSize="9" scale="47" fitToWidth="2" orientation="landscape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Y144"/>
  <sheetViews>
    <sheetView showGridLines="0" zoomScale="80" zoomScaleNormal="80" workbookViewId="0">
      <pane xSplit="6" ySplit="7" topLeftCell="AM8" activePane="bottomRight" state="frozen"/>
      <selection pane="topRight" activeCell="G1" sqref="G1"/>
      <selection pane="bottomLeft" activeCell="A8" sqref="A8"/>
      <selection pane="bottomRight" activeCell="AR14" sqref="AR14"/>
    </sheetView>
  </sheetViews>
  <sheetFormatPr defaultColWidth="9.28515625" defaultRowHeight="12.75"/>
  <cols>
    <col min="1" max="1" width="4.28515625" style="1" customWidth="1"/>
    <col min="2" max="2" width="37.85546875" style="30" customWidth="1"/>
    <col min="3" max="3" width="7.42578125" style="30" customWidth="1"/>
    <col min="4" max="4" width="9.7109375" style="30" customWidth="1"/>
    <col min="5" max="5" width="6.7109375" style="30" customWidth="1"/>
    <col min="6" max="6" width="14.5703125" style="30" customWidth="1"/>
    <col min="7" max="7" width="12.7109375" style="1" customWidth="1"/>
    <col min="8" max="8" width="13.570312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0" style="1" customWidth="1"/>
    <col min="19" max="19" width="9.42578125" style="1" customWidth="1"/>
    <col min="20" max="20" width="9.28515625" style="1" customWidth="1"/>
    <col min="21" max="21" width="10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2.28515625" style="1" customWidth="1"/>
    <col min="29" max="29" width="11.42578125" style="1" customWidth="1"/>
    <col min="30" max="30" width="10" style="1" customWidth="1"/>
    <col min="31" max="31" width="10.28515625" style="1" customWidth="1"/>
    <col min="32" max="33" width="11.7109375" style="1" customWidth="1"/>
    <col min="34" max="34" width="15.1406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>
      <c r="V1" s="4"/>
      <c r="W1" s="1" t="s">
        <v>266</v>
      </c>
    </row>
    <row r="2" spans="1:44" ht="26.25" customHeight="1" thickBot="1">
      <c r="A2" s="20"/>
      <c r="B2" s="254" t="s">
        <v>297</v>
      </c>
      <c r="C2" s="206" t="s">
        <v>385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9" t="s">
        <v>200</v>
      </c>
      <c r="S2" s="756" t="s">
        <v>189</v>
      </c>
      <c r="T2" s="756"/>
      <c r="U2" t="s">
        <v>202</v>
      </c>
      <c r="V2" s="756"/>
      <c r="W2" s="756"/>
      <c r="X2" t="s">
        <v>176</v>
      </c>
      <c r="Y2" s="161"/>
      <c r="Z2" s="674" t="s">
        <v>176</v>
      </c>
      <c r="AA2" s="674"/>
      <c r="AB2" s="674" t="s">
        <v>176</v>
      </c>
      <c r="AC2" s="674"/>
      <c r="AD2" s="40"/>
      <c r="AE2" s="40" t="s">
        <v>12</v>
      </c>
      <c r="AF2" s="41"/>
      <c r="AG2" s="167"/>
      <c r="AH2" s="41"/>
      <c r="AI2" s="48" t="s">
        <v>18</v>
      </c>
      <c r="AJ2" s="42"/>
      <c r="AK2" s="166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741"/>
      <c r="B3" s="812" t="s">
        <v>262</v>
      </c>
      <c r="C3" s="790" t="s">
        <v>131</v>
      </c>
      <c r="D3" s="754" t="s">
        <v>174</v>
      </c>
      <c r="E3" s="750" t="s">
        <v>38</v>
      </c>
      <c r="F3" s="752" t="s">
        <v>132</v>
      </c>
      <c r="G3" s="753"/>
      <c r="H3" s="752" t="s">
        <v>133</v>
      </c>
      <c r="I3" s="759"/>
      <c r="J3" s="152" t="s">
        <v>134</v>
      </c>
      <c r="K3" s="153"/>
      <c r="L3" s="154"/>
      <c r="M3" s="752" t="s">
        <v>135</v>
      </c>
      <c r="N3" s="753"/>
      <c r="O3" s="752" t="s">
        <v>136</v>
      </c>
      <c r="P3" s="767"/>
      <c r="Q3" s="753"/>
      <c r="R3" s="142" t="s">
        <v>137</v>
      </c>
      <c r="S3" s="156"/>
      <c r="T3" s="156"/>
      <c r="U3" s="752" t="s">
        <v>138</v>
      </c>
      <c r="V3" s="753"/>
      <c r="W3" s="152" t="s">
        <v>139</v>
      </c>
      <c r="X3" s="153"/>
      <c r="Y3" s="257"/>
      <c r="Z3" s="757" t="s">
        <v>140</v>
      </c>
      <c r="AA3" s="758"/>
      <c r="AB3" s="752" t="s">
        <v>141</v>
      </c>
      <c r="AC3" s="759"/>
      <c r="AD3" s="765" t="s">
        <v>142</v>
      </c>
      <c r="AE3" s="766"/>
      <c r="AF3" s="752" t="s">
        <v>143</v>
      </c>
      <c r="AG3" s="768"/>
      <c r="AH3" s="753"/>
      <c r="AI3" s="752" t="s">
        <v>144</v>
      </c>
      <c r="AJ3" s="768"/>
      <c r="AK3" s="759"/>
      <c r="AL3" s="765" t="s">
        <v>246</v>
      </c>
      <c r="AM3" s="766"/>
    </row>
    <row r="4" spans="1:44" ht="22.5" customHeight="1">
      <c r="A4" s="742"/>
      <c r="B4" s="813"/>
      <c r="C4" s="791"/>
      <c r="D4" s="755"/>
      <c r="E4" s="751"/>
      <c r="F4" s="230" t="s">
        <v>145</v>
      </c>
      <c r="G4" s="34"/>
      <c r="H4" s="230" t="s">
        <v>146</v>
      </c>
      <c r="I4" s="155"/>
      <c r="J4" s="464" t="s">
        <v>147</v>
      </c>
      <c r="K4" s="39"/>
      <c r="L4" s="46"/>
      <c r="M4" s="230" t="s">
        <v>148</v>
      </c>
      <c r="N4" s="34"/>
      <c r="O4" s="228" t="s">
        <v>149</v>
      </c>
      <c r="P4" s="229"/>
      <c r="Q4" s="23"/>
      <c r="R4" s="35"/>
      <c r="S4" s="228" t="s">
        <v>150</v>
      </c>
      <c r="T4" s="22"/>
      <c r="U4" s="228" t="s">
        <v>258</v>
      </c>
      <c r="V4" s="23"/>
      <c r="W4" s="673" t="s">
        <v>258</v>
      </c>
      <c r="X4" s="75" t="s">
        <v>237</v>
      </c>
      <c r="Y4" s="76"/>
      <c r="Z4" s="673" t="s">
        <v>258</v>
      </c>
      <c r="AA4" s="38"/>
      <c r="AB4" s="673" t="s">
        <v>258</v>
      </c>
      <c r="AC4" s="22"/>
      <c r="AD4" s="37" t="s">
        <v>151</v>
      </c>
      <c r="AE4" s="469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390</v>
      </c>
      <c r="AM4" s="469"/>
    </row>
    <row r="5" spans="1:44" ht="37.35" customHeight="1">
      <c r="A5" s="742"/>
      <c r="B5" s="814"/>
      <c r="C5" s="791"/>
      <c r="D5" s="755"/>
      <c r="E5" s="751"/>
      <c r="F5" s="743" t="s">
        <v>172</v>
      </c>
      <c r="G5" s="745" t="s">
        <v>166</v>
      </c>
      <c r="H5" s="743" t="s">
        <v>172</v>
      </c>
      <c r="I5" s="762" t="s">
        <v>166</v>
      </c>
      <c r="J5" s="743" t="s">
        <v>172</v>
      </c>
      <c r="K5" s="760" t="s">
        <v>221</v>
      </c>
      <c r="L5" s="47" t="s">
        <v>152</v>
      </c>
      <c r="M5" s="743" t="s">
        <v>172</v>
      </c>
      <c r="N5" s="675" t="s">
        <v>166</v>
      </c>
      <c r="O5" s="743" t="s">
        <v>172</v>
      </c>
      <c r="P5" s="760" t="s">
        <v>220</v>
      </c>
      <c r="Q5" s="47" t="s">
        <v>152</v>
      </c>
      <c r="R5" s="774" t="s">
        <v>172</v>
      </c>
      <c r="S5" s="760" t="s">
        <v>257</v>
      </c>
      <c r="T5" s="157" t="s">
        <v>152</v>
      </c>
      <c r="U5" s="743" t="s">
        <v>172</v>
      </c>
      <c r="V5" s="745" t="s">
        <v>166</v>
      </c>
      <c r="W5" s="743" t="s">
        <v>172</v>
      </c>
      <c r="X5" s="760" t="s">
        <v>173</v>
      </c>
      <c r="Y5" s="258" t="s">
        <v>152</v>
      </c>
      <c r="Z5" s="774" t="s">
        <v>172</v>
      </c>
      <c r="AA5" s="675" t="s">
        <v>166</v>
      </c>
      <c r="AB5" s="743" t="s">
        <v>172</v>
      </c>
      <c r="AC5" s="675" t="s">
        <v>166</v>
      </c>
      <c r="AD5" s="743" t="s">
        <v>172</v>
      </c>
      <c r="AE5" s="745" t="s">
        <v>166</v>
      </c>
      <c r="AF5" s="743" t="s">
        <v>172</v>
      </c>
      <c r="AG5" s="778" t="s">
        <v>305</v>
      </c>
      <c r="AH5" s="47" t="s">
        <v>152</v>
      </c>
      <c r="AI5" s="743" t="s">
        <v>172</v>
      </c>
      <c r="AJ5" s="778" t="s">
        <v>306</v>
      </c>
      <c r="AK5" s="157" t="s">
        <v>152</v>
      </c>
      <c r="AL5" s="743" t="s">
        <v>172</v>
      </c>
      <c r="AM5" s="745" t="s">
        <v>166</v>
      </c>
    </row>
    <row r="6" spans="1:44" ht="28.9" customHeight="1" thickBot="1">
      <c r="A6" s="742"/>
      <c r="B6" s="814"/>
      <c r="C6" s="791"/>
      <c r="D6" s="755"/>
      <c r="E6" s="751"/>
      <c r="F6" s="744"/>
      <c r="G6" s="746"/>
      <c r="H6" s="744"/>
      <c r="I6" s="763"/>
      <c r="J6" s="744"/>
      <c r="K6" s="764"/>
      <c r="L6" s="89">
        <v>6</v>
      </c>
      <c r="M6" s="744"/>
      <c r="N6" s="676"/>
      <c r="O6" s="744"/>
      <c r="P6" s="764"/>
      <c r="Q6" s="89">
        <v>16</v>
      </c>
      <c r="R6" s="775"/>
      <c r="S6" s="761"/>
      <c r="T6" s="158">
        <v>6</v>
      </c>
      <c r="U6" s="744"/>
      <c r="V6" s="746"/>
      <c r="W6" s="744"/>
      <c r="X6" s="764"/>
      <c r="Y6" s="259">
        <v>20</v>
      </c>
      <c r="Z6" s="775"/>
      <c r="AA6" s="676"/>
      <c r="AB6" s="744"/>
      <c r="AC6" s="676"/>
      <c r="AD6" s="744"/>
      <c r="AE6" s="746"/>
      <c r="AF6" s="744"/>
      <c r="AG6" s="764"/>
      <c r="AH6" s="89">
        <v>11</v>
      </c>
      <c r="AI6" s="744"/>
      <c r="AJ6" s="764"/>
      <c r="AK6" s="158">
        <v>11</v>
      </c>
      <c r="AL6" s="744"/>
      <c r="AM6" s="746"/>
    </row>
    <row r="7" spans="1:44" ht="16.5" thickBot="1">
      <c r="A7" s="742"/>
      <c r="B7" s="814"/>
      <c r="C7" s="749"/>
      <c r="D7" s="755"/>
      <c r="E7" s="751"/>
      <c r="F7" s="87">
        <v>41649</v>
      </c>
      <c r="G7" s="88"/>
      <c r="H7" s="87">
        <f>F7+7</f>
        <v>41656</v>
      </c>
      <c r="I7" s="521"/>
      <c r="J7" s="771">
        <f>H7+7</f>
        <v>41663</v>
      </c>
      <c r="K7" s="772"/>
      <c r="L7" s="773"/>
      <c r="M7" s="808">
        <f>J7+7</f>
        <v>41670</v>
      </c>
      <c r="N7" s="815"/>
      <c r="O7" s="771">
        <f>M7+7</f>
        <v>41677</v>
      </c>
      <c r="P7" s="772"/>
      <c r="Q7" s="773"/>
      <c r="R7" s="771">
        <f>O7+7</f>
        <v>41684</v>
      </c>
      <c r="S7" s="772"/>
      <c r="T7" s="772"/>
      <c r="U7" s="771">
        <f>R7+7</f>
        <v>41691</v>
      </c>
      <c r="V7" s="773"/>
      <c r="W7" s="771">
        <f>U7+7</f>
        <v>41698</v>
      </c>
      <c r="X7" s="772"/>
      <c r="Y7" s="811"/>
      <c r="Z7" s="771">
        <f>W7+7</f>
        <v>41705</v>
      </c>
      <c r="AA7" s="773"/>
      <c r="AB7" s="808">
        <f>Z7+7</f>
        <v>41712</v>
      </c>
      <c r="AC7" s="810"/>
      <c r="AD7" s="522">
        <f>AB7+7</f>
        <v>41719</v>
      </c>
      <c r="AE7" s="523"/>
      <c r="AF7" s="808">
        <f>AD7+7</f>
        <v>41726</v>
      </c>
      <c r="AG7" s="809"/>
      <c r="AH7" s="524"/>
      <c r="AI7" s="771">
        <f>AF7+7</f>
        <v>41733</v>
      </c>
      <c r="AJ7" s="772"/>
      <c r="AK7" s="772"/>
      <c r="AL7" s="641">
        <f>AI7+7</f>
        <v>41740</v>
      </c>
      <c r="AM7" s="523"/>
    </row>
    <row r="8" spans="1:44" s="412" customFormat="1" ht="18.75">
      <c r="A8" s="527">
        <v>1</v>
      </c>
      <c r="B8" s="554" t="s">
        <v>331</v>
      </c>
      <c r="C8" s="615">
        <v>15</v>
      </c>
      <c r="D8" s="407">
        <f t="shared" ref="D8:D21" si="0">SUM(L8,Q8,T8,Y8,AA8,AC8,AH8,AK8)</f>
        <v>0</v>
      </c>
      <c r="E8" s="437">
        <f t="shared" ref="E8:E21" si="1">SUM(D8:D8)</f>
        <v>0</v>
      </c>
      <c r="F8" s="440"/>
      <c r="G8" s="587"/>
      <c r="H8" s="439"/>
      <c r="I8" s="597"/>
      <c r="J8" s="656" t="s">
        <v>386</v>
      </c>
      <c r="K8" s="646">
        <v>1</v>
      </c>
      <c r="L8" s="587"/>
      <c r="M8" s="607"/>
      <c r="N8" s="597"/>
      <c r="O8" s="666" t="s">
        <v>387</v>
      </c>
      <c r="P8" s="615">
        <v>15</v>
      </c>
      <c r="Q8" s="528" t="str">
        <f t="shared" ref="Q8:Q21" si="2">IF(P8=0,"",VLOOKUP(P8,Підс2,2,FALSE))</f>
        <v xml:space="preserve"> </v>
      </c>
      <c r="R8" s="477"/>
      <c r="S8" s="615">
        <v>15</v>
      </c>
      <c r="T8" s="411"/>
      <c r="U8" s="441"/>
      <c r="V8" s="442"/>
      <c r="W8" s="477"/>
      <c r="X8" s="615">
        <v>15</v>
      </c>
      <c r="Y8" s="528" t="str">
        <f t="shared" ref="Y8:Y21" si="3">IF(X8=0,"",VLOOKUP(X8,Підс2,3,FALSE))</f>
        <v xml:space="preserve"> </v>
      </c>
      <c r="Z8" s="441"/>
      <c r="AA8" s="442"/>
      <c r="AB8" s="410" t="s">
        <v>386</v>
      </c>
      <c r="AC8" s="411"/>
      <c r="AD8" s="441"/>
      <c r="AE8" s="442"/>
      <c r="AF8" s="477"/>
      <c r="AG8" s="615">
        <v>15</v>
      </c>
      <c r="AH8" s="577"/>
      <c r="AI8" s="477"/>
      <c r="AJ8" s="615">
        <v>15</v>
      </c>
      <c r="AK8" s="442"/>
      <c r="AL8" s="410"/>
      <c r="AM8" s="529"/>
    </row>
    <row r="9" spans="1:44" s="412" customFormat="1" ht="18.75">
      <c r="A9" s="530">
        <v>2</v>
      </c>
      <c r="B9" s="555"/>
      <c r="C9" s="616">
        <v>14</v>
      </c>
      <c r="D9" s="525">
        <f t="shared" si="0"/>
        <v>0</v>
      </c>
      <c r="E9" s="565">
        <f t="shared" si="1"/>
        <v>0</v>
      </c>
      <c r="F9" s="419"/>
      <c r="G9" s="588"/>
      <c r="H9" s="418"/>
      <c r="I9" s="598"/>
      <c r="J9" s="657" t="s">
        <v>386</v>
      </c>
      <c r="K9" s="647">
        <v>2</v>
      </c>
      <c r="L9" s="417"/>
      <c r="M9" s="418"/>
      <c r="N9" s="598"/>
      <c r="O9" s="667" t="s">
        <v>387</v>
      </c>
      <c r="P9" s="616">
        <v>14</v>
      </c>
      <c r="Q9" s="526" t="str">
        <f t="shared" si="2"/>
        <v xml:space="preserve"> </v>
      </c>
      <c r="R9" s="478"/>
      <c r="S9" s="616">
        <v>14</v>
      </c>
      <c r="T9" s="415"/>
      <c r="U9" s="419"/>
      <c r="V9" s="417"/>
      <c r="W9" s="478"/>
      <c r="X9" s="616">
        <v>14</v>
      </c>
      <c r="Y9" s="526" t="str">
        <f t="shared" si="3"/>
        <v xml:space="preserve"> </v>
      </c>
      <c r="Z9" s="419"/>
      <c r="AA9" s="417"/>
      <c r="AB9" s="418" t="s">
        <v>386</v>
      </c>
      <c r="AC9" s="415"/>
      <c r="AD9" s="419"/>
      <c r="AE9" s="417"/>
      <c r="AF9" s="478"/>
      <c r="AG9" s="616">
        <v>14</v>
      </c>
      <c r="AH9" s="549"/>
      <c r="AI9" s="478"/>
      <c r="AJ9" s="616">
        <v>14</v>
      </c>
      <c r="AK9" s="417"/>
      <c r="AL9" s="418"/>
      <c r="AM9" s="531"/>
    </row>
    <row r="10" spans="1:44" s="412" customFormat="1" ht="18.75">
      <c r="A10" s="532">
        <v>3</v>
      </c>
      <c r="B10" s="555" t="s">
        <v>332</v>
      </c>
      <c r="C10" s="616">
        <v>13</v>
      </c>
      <c r="D10" s="525">
        <f t="shared" si="0"/>
        <v>65</v>
      </c>
      <c r="E10" s="565">
        <f t="shared" si="1"/>
        <v>65</v>
      </c>
      <c r="F10" s="419"/>
      <c r="G10" s="588"/>
      <c r="H10" s="418"/>
      <c r="I10" s="598"/>
      <c r="J10" s="657" t="s">
        <v>386</v>
      </c>
      <c r="K10" s="646">
        <v>3</v>
      </c>
      <c r="L10" s="685">
        <v>3</v>
      </c>
      <c r="M10" s="418"/>
      <c r="N10" s="598"/>
      <c r="O10" s="667" t="s">
        <v>387</v>
      </c>
      <c r="P10" s="616">
        <v>13</v>
      </c>
      <c r="Q10" s="727">
        <f t="shared" ref="Q10" si="4">IF(P10=0,"",VLOOKUP(P10,Підс2,2,FALSE))</f>
        <v>14</v>
      </c>
      <c r="R10" s="478"/>
      <c r="S10" s="616">
        <v>13</v>
      </c>
      <c r="T10" s="415">
        <v>6</v>
      </c>
      <c r="U10" s="419"/>
      <c r="V10" s="417"/>
      <c r="W10" s="478"/>
      <c r="X10" s="616">
        <v>13</v>
      </c>
      <c r="Y10" s="526">
        <f t="shared" ref="Y10:Y19" si="5">IF(X10=0,"",VLOOKUP(X10,Підс2,3,FALSE))</f>
        <v>20</v>
      </c>
      <c r="Z10" s="419"/>
      <c r="AA10" s="417"/>
      <c r="AB10" s="418" t="s">
        <v>387</v>
      </c>
      <c r="AC10" s="415"/>
      <c r="AD10" s="419"/>
      <c r="AE10" s="417"/>
      <c r="AF10" s="478"/>
      <c r="AG10" s="616">
        <v>13</v>
      </c>
      <c r="AH10" s="549">
        <v>11</v>
      </c>
      <c r="AI10" s="478"/>
      <c r="AJ10" s="616">
        <v>13</v>
      </c>
      <c r="AK10" s="549">
        <v>11</v>
      </c>
      <c r="AL10" s="418"/>
      <c r="AM10" s="531"/>
    </row>
    <row r="11" spans="1:44" s="412" customFormat="1" ht="24" customHeight="1">
      <c r="A11" s="530">
        <v>4</v>
      </c>
      <c r="B11" s="555" t="s">
        <v>333</v>
      </c>
      <c r="C11" s="616">
        <v>12</v>
      </c>
      <c r="D11" s="525">
        <f t="shared" si="0"/>
        <v>60.5</v>
      </c>
      <c r="E11" s="565">
        <f t="shared" si="1"/>
        <v>60.5</v>
      </c>
      <c r="F11" s="419"/>
      <c r="G11" s="588"/>
      <c r="H11" s="418"/>
      <c r="I11" s="598"/>
      <c r="J11" s="657" t="s">
        <v>386</v>
      </c>
      <c r="K11" s="647">
        <v>4</v>
      </c>
      <c r="L11" s="685">
        <v>4</v>
      </c>
      <c r="M11" s="418"/>
      <c r="N11" s="598"/>
      <c r="O11" s="667" t="s">
        <v>387</v>
      </c>
      <c r="P11" s="616">
        <v>12</v>
      </c>
      <c r="Q11" s="526">
        <f t="shared" si="2"/>
        <v>14</v>
      </c>
      <c r="R11" s="478"/>
      <c r="S11" s="616">
        <v>12</v>
      </c>
      <c r="T11" s="349">
        <v>6</v>
      </c>
      <c r="U11" s="419"/>
      <c r="V11" s="417"/>
      <c r="W11" s="478"/>
      <c r="X11" s="616">
        <v>12</v>
      </c>
      <c r="Y11" s="526">
        <f t="shared" si="5"/>
        <v>18.5</v>
      </c>
      <c r="Z11" s="419"/>
      <c r="AA11" s="417"/>
      <c r="AB11" s="418" t="s">
        <v>387</v>
      </c>
      <c r="AC11" s="415"/>
      <c r="AD11" s="419"/>
      <c r="AE11" s="417"/>
      <c r="AF11" s="478"/>
      <c r="AG11" s="616">
        <v>12</v>
      </c>
      <c r="AH11" s="549">
        <f>1+6+3</f>
        <v>10</v>
      </c>
      <c r="AI11" s="478"/>
      <c r="AJ11" s="616">
        <v>12</v>
      </c>
      <c r="AK11" s="417">
        <f>3+2+3</f>
        <v>8</v>
      </c>
      <c r="AL11" s="418"/>
      <c r="AM11" s="531"/>
    </row>
    <row r="12" spans="1:44" s="412" customFormat="1" ht="18.75">
      <c r="A12" s="532">
        <v>5</v>
      </c>
      <c r="B12" s="555" t="s">
        <v>353</v>
      </c>
      <c r="C12" s="616">
        <v>11</v>
      </c>
      <c r="D12" s="525">
        <f t="shared" si="0"/>
        <v>58</v>
      </c>
      <c r="E12" s="565">
        <f t="shared" si="1"/>
        <v>58</v>
      </c>
      <c r="F12" s="419"/>
      <c r="G12" s="588"/>
      <c r="H12" s="418"/>
      <c r="I12" s="598"/>
      <c r="J12" s="658" t="s">
        <v>387</v>
      </c>
      <c r="K12" s="646">
        <v>5</v>
      </c>
      <c r="L12" s="685">
        <v>4</v>
      </c>
      <c r="M12" s="418"/>
      <c r="N12" s="598"/>
      <c r="O12" s="667" t="s">
        <v>387</v>
      </c>
      <c r="P12" s="616">
        <v>11</v>
      </c>
      <c r="Q12" s="526">
        <f t="shared" si="2"/>
        <v>15</v>
      </c>
      <c r="R12" s="478"/>
      <c r="S12" s="616">
        <v>11</v>
      </c>
      <c r="T12" s="349">
        <v>6</v>
      </c>
      <c r="U12" s="419"/>
      <c r="V12" s="417"/>
      <c r="W12" s="478"/>
      <c r="X12" s="616">
        <v>11</v>
      </c>
      <c r="Y12" s="526">
        <f t="shared" si="5"/>
        <v>11</v>
      </c>
      <c r="Z12" s="419"/>
      <c r="AA12" s="417"/>
      <c r="AB12" s="418" t="s">
        <v>387</v>
      </c>
      <c r="AC12" s="415"/>
      <c r="AD12" s="419"/>
      <c r="AE12" s="417"/>
      <c r="AF12" s="478"/>
      <c r="AG12" s="616">
        <v>11</v>
      </c>
      <c r="AH12" s="415">
        <v>11</v>
      </c>
      <c r="AI12" s="478"/>
      <c r="AJ12" s="616">
        <v>11</v>
      </c>
      <c r="AK12" s="417">
        <v>11</v>
      </c>
      <c r="AL12" s="418"/>
      <c r="AM12" s="531"/>
    </row>
    <row r="13" spans="1:44" s="412" customFormat="1" ht="18.75">
      <c r="A13" s="530">
        <v>6</v>
      </c>
      <c r="B13" s="555" t="s">
        <v>335</v>
      </c>
      <c r="C13" s="616">
        <v>10</v>
      </c>
      <c r="D13" s="525">
        <f t="shared" si="0"/>
        <v>39.5</v>
      </c>
      <c r="E13" s="565">
        <f t="shared" si="1"/>
        <v>39.5</v>
      </c>
      <c r="F13" s="419"/>
      <c r="G13" s="588"/>
      <c r="H13" s="418"/>
      <c r="I13" s="598"/>
      <c r="J13" s="659" t="s">
        <v>387</v>
      </c>
      <c r="K13" s="647">
        <v>6</v>
      </c>
      <c r="L13" s="685">
        <v>5</v>
      </c>
      <c r="M13" s="418"/>
      <c r="N13" s="598"/>
      <c r="O13" s="667" t="s">
        <v>387</v>
      </c>
      <c r="P13" s="616">
        <v>10</v>
      </c>
      <c r="Q13" s="526">
        <f t="shared" si="2"/>
        <v>11.5</v>
      </c>
      <c r="R13" s="478"/>
      <c r="S13" s="616">
        <v>10</v>
      </c>
      <c r="T13" s="349">
        <v>6</v>
      </c>
      <c r="U13" s="419"/>
      <c r="V13" s="417"/>
      <c r="W13" s="478"/>
      <c r="X13" s="616">
        <v>10</v>
      </c>
      <c r="Y13" s="526">
        <f t="shared" si="5"/>
        <v>17</v>
      </c>
      <c r="Z13" s="419"/>
      <c r="AA13" s="417"/>
      <c r="AB13" s="418" t="s">
        <v>387</v>
      </c>
      <c r="AC13" s="415"/>
      <c r="AD13" s="419"/>
      <c r="AE13" s="417"/>
      <c r="AF13" s="478"/>
      <c r="AG13" s="616">
        <v>10</v>
      </c>
      <c r="AH13" s="415">
        <v>0</v>
      </c>
      <c r="AI13" s="478"/>
      <c r="AJ13" s="616">
        <v>10</v>
      </c>
      <c r="AK13" s="415">
        <v>0</v>
      </c>
      <c r="AL13" s="418"/>
      <c r="AM13" s="531"/>
    </row>
    <row r="14" spans="1:44" s="412" customFormat="1" ht="18.75">
      <c r="A14" s="532">
        <v>7</v>
      </c>
      <c r="B14" s="555" t="s">
        <v>336</v>
      </c>
      <c r="C14" s="616">
        <v>9</v>
      </c>
      <c r="D14" s="525">
        <f t="shared" si="0"/>
        <v>64</v>
      </c>
      <c r="E14" s="565">
        <f t="shared" si="1"/>
        <v>64</v>
      </c>
      <c r="F14" s="419"/>
      <c r="G14" s="588"/>
      <c r="H14" s="418"/>
      <c r="I14" s="598"/>
      <c r="J14" s="659" t="s">
        <v>387</v>
      </c>
      <c r="K14" s="646">
        <v>7</v>
      </c>
      <c r="L14" s="685">
        <v>5</v>
      </c>
      <c r="M14" s="418"/>
      <c r="N14" s="598"/>
      <c r="O14" s="667" t="s">
        <v>387</v>
      </c>
      <c r="P14" s="616">
        <v>9</v>
      </c>
      <c r="Q14" s="526">
        <f t="shared" si="2"/>
        <v>14</v>
      </c>
      <c r="R14" s="478"/>
      <c r="S14" s="616">
        <v>9</v>
      </c>
      <c r="T14" s="349">
        <v>6</v>
      </c>
      <c r="U14" s="419"/>
      <c r="V14" s="417"/>
      <c r="W14" s="478"/>
      <c r="X14" s="616">
        <v>9</v>
      </c>
      <c r="Y14" s="526">
        <f t="shared" si="5"/>
        <v>17</v>
      </c>
      <c r="Z14" s="419"/>
      <c r="AA14" s="417"/>
      <c r="AB14" s="418" t="s">
        <v>387</v>
      </c>
      <c r="AC14" s="415"/>
      <c r="AD14" s="419"/>
      <c r="AE14" s="417"/>
      <c r="AF14" s="478"/>
      <c r="AG14" s="616">
        <v>9</v>
      </c>
      <c r="AH14" s="415">
        <v>11</v>
      </c>
      <c r="AI14" s="478"/>
      <c r="AJ14" s="616">
        <v>9</v>
      </c>
      <c r="AK14" s="417">
        <v>11</v>
      </c>
      <c r="AL14" s="418"/>
      <c r="AM14" s="531"/>
    </row>
    <row r="15" spans="1:44" s="412" customFormat="1" ht="18.75">
      <c r="A15" s="530">
        <v>8</v>
      </c>
      <c r="B15" s="555" t="s">
        <v>337</v>
      </c>
      <c r="C15" s="616">
        <v>8</v>
      </c>
      <c r="D15" s="525">
        <f t="shared" si="0"/>
        <v>53.5</v>
      </c>
      <c r="E15" s="565">
        <f t="shared" si="1"/>
        <v>53.5</v>
      </c>
      <c r="F15" s="419"/>
      <c r="G15" s="588"/>
      <c r="H15" s="418"/>
      <c r="I15" s="598"/>
      <c r="J15" s="659" t="s">
        <v>387</v>
      </c>
      <c r="K15" s="647">
        <v>8</v>
      </c>
      <c r="L15" s="685">
        <v>4</v>
      </c>
      <c r="M15" s="418"/>
      <c r="N15" s="598"/>
      <c r="O15" s="667" t="s">
        <v>387</v>
      </c>
      <c r="P15" s="616">
        <v>8</v>
      </c>
      <c r="Q15" s="526">
        <f t="shared" si="2"/>
        <v>10</v>
      </c>
      <c r="R15" s="478"/>
      <c r="S15" s="616">
        <v>8</v>
      </c>
      <c r="T15" s="349">
        <v>6</v>
      </c>
      <c r="U15" s="419"/>
      <c r="V15" s="417"/>
      <c r="W15" s="478"/>
      <c r="X15" s="616">
        <v>8</v>
      </c>
      <c r="Y15" s="526">
        <f t="shared" si="5"/>
        <v>15.5</v>
      </c>
      <c r="Z15" s="419"/>
      <c r="AA15" s="417"/>
      <c r="AB15" s="418" t="s">
        <v>387</v>
      </c>
      <c r="AC15" s="415"/>
      <c r="AD15" s="419"/>
      <c r="AE15" s="417"/>
      <c r="AF15" s="478"/>
      <c r="AG15" s="616">
        <v>8</v>
      </c>
      <c r="AH15" s="415">
        <f>2+4+3</f>
        <v>9</v>
      </c>
      <c r="AI15" s="478"/>
      <c r="AJ15" s="616">
        <v>8</v>
      </c>
      <c r="AK15" s="417">
        <f>3+2+4</f>
        <v>9</v>
      </c>
      <c r="AL15" s="418"/>
      <c r="AM15" s="531"/>
    </row>
    <row r="16" spans="1:44" s="412" customFormat="1" ht="18" customHeight="1">
      <c r="A16" s="532">
        <v>9</v>
      </c>
      <c r="B16" s="555" t="s">
        <v>400</v>
      </c>
      <c r="C16" s="616">
        <v>7</v>
      </c>
      <c r="D16" s="525">
        <f t="shared" si="0"/>
        <v>53</v>
      </c>
      <c r="E16" s="565">
        <f t="shared" si="1"/>
        <v>53</v>
      </c>
      <c r="F16" s="419"/>
      <c r="G16" s="588"/>
      <c r="H16" s="418"/>
      <c r="I16" s="598"/>
      <c r="J16" s="659" t="s">
        <v>387</v>
      </c>
      <c r="K16" s="646">
        <v>9</v>
      </c>
      <c r="L16" s="685">
        <v>4</v>
      </c>
      <c r="M16" s="418"/>
      <c r="N16" s="598"/>
      <c r="O16" s="667" t="s">
        <v>387</v>
      </c>
      <c r="P16" s="616">
        <v>7</v>
      </c>
      <c r="Q16" s="526">
        <f t="shared" si="2"/>
        <v>12</v>
      </c>
      <c r="R16" s="478"/>
      <c r="S16" s="616">
        <v>7</v>
      </c>
      <c r="T16" s="349">
        <v>4</v>
      </c>
      <c r="U16" s="419"/>
      <c r="V16" s="417"/>
      <c r="W16" s="478"/>
      <c r="X16" s="616">
        <v>7</v>
      </c>
      <c r="Y16" s="526">
        <f t="shared" si="5"/>
        <v>11</v>
      </c>
      <c r="Z16" s="419"/>
      <c r="AA16" s="417"/>
      <c r="AB16" s="418" t="s">
        <v>387</v>
      </c>
      <c r="AC16" s="415"/>
      <c r="AD16" s="419"/>
      <c r="AE16" s="417"/>
      <c r="AF16" s="478"/>
      <c r="AG16" s="616">
        <v>7</v>
      </c>
      <c r="AH16" s="415">
        <v>11</v>
      </c>
      <c r="AI16" s="478"/>
      <c r="AJ16" s="616">
        <v>7</v>
      </c>
      <c r="AK16" s="417">
        <v>11</v>
      </c>
      <c r="AL16" s="418"/>
      <c r="AM16" s="531"/>
    </row>
    <row r="17" spans="1:51" s="412" customFormat="1" ht="18.75">
      <c r="A17" s="530">
        <v>10</v>
      </c>
      <c r="B17" s="555" t="s">
        <v>338</v>
      </c>
      <c r="C17" s="616">
        <v>6</v>
      </c>
      <c r="D17" s="525">
        <f t="shared" si="0"/>
        <v>55</v>
      </c>
      <c r="E17" s="565">
        <f t="shared" si="1"/>
        <v>55</v>
      </c>
      <c r="F17" s="419"/>
      <c r="G17" s="588"/>
      <c r="H17" s="418"/>
      <c r="I17" s="598"/>
      <c r="J17" s="659" t="s">
        <v>387</v>
      </c>
      <c r="K17" s="647">
        <v>10</v>
      </c>
      <c r="L17" s="685">
        <v>4</v>
      </c>
      <c r="M17" s="418"/>
      <c r="N17" s="598"/>
      <c r="O17" s="667" t="s">
        <v>387</v>
      </c>
      <c r="P17" s="616">
        <v>6</v>
      </c>
      <c r="Q17" s="727">
        <f t="shared" ref="Q17" si="6">IF(P17=0,"",VLOOKUP(P17,Підс2,2,FALSE))</f>
        <v>13</v>
      </c>
      <c r="R17" s="478"/>
      <c r="S17" s="616">
        <v>6</v>
      </c>
      <c r="T17" s="349">
        <v>6</v>
      </c>
      <c r="U17" s="419"/>
      <c r="V17" s="417"/>
      <c r="W17" s="478"/>
      <c r="X17" s="616">
        <v>6</v>
      </c>
      <c r="Y17" s="526">
        <f t="shared" si="5"/>
        <v>16</v>
      </c>
      <c r="Z17" s="419"/>
      <c r="AA17" s="417"/>
      <c r="AB17" s="418" t="s">
        <v>387</v>
      </c>
      <c r="AC17" s="415"/>
      <c r="AD17" s="419"/>
      <c r="AE17" s="417"/>
      <c r="AF17" s="478"/>
      <c r="AG17" s="616">
        <v>6</v>
      </c>
      <c r="AH17" s="415">
        <v>11</v>
      </c>
      <c r="AI17" s="478"/>
      <c r="AJ17" s="616">
        <v>6</v>
      </c>
      <c r="AK17" s="417">
        <f>3+2</f>
        <v>5</v>
      </c>
      <c r="AL17" s="418"/>
      <c r="AM17" s="531"/>
    </row>
    <row r="18" spans="1:51" s="412" customFormat="1" ht="18.75">
      <c r="A18" s="532">
        <v>11</v>
      </c>
      <c r="B18" s="555" t="s">
        <v>339</v>
      </c>
      <c r="C18" s="616">
        <v>5</v>
      </c>
      <c r="D18" s="525">
        <f t="shared" si="0"/>
        <v>50</v>
      </c>
      <c r="E18" s="565">
        <f t="shared" si="1"/>
        <v>50</v>
      </c>
      <c r="F18" s="419"/>
      <c r="G18" s="588"/>
      <c r="H18" s="418"/>
      <c r="I18" s="598"/>
      <c r="J18" s="659" t="s">
        <v>387</v>
      </c>
      <c r="K18" s="646">
        <v>11</v>
      </c>
      <c r="L18" s="685"/>
      <c r="M18" s="418"/>
      <c r="N18" s="598"/>
      <c r="O18" s="667" t="s">
        <v>387</v>
      </c>
      <c r="P18" s="616">
        <v>5</v>
      </c>
      <c r="Q18" s="526">
        <f t="shared" si="2"/>
        <v>15</v>
      </c>
      <c r="R18" s="478"/>
      <c r="S18" s="616">
        <v>5</v>
      </c>
      <c r="T18" s="349">
        <v>6</v>
      </c>
      <c r="U18" s="419"/>
      <c r="V18" s="417"/>
      <c r="W18" s="478"/>
      <c r="X18" s="616">
        <v>5</v>
      </c>
      <c r="Y18" s="526">
        <f t="shared" si="5"/>
        <v>9</v>
      </c>
      <c r="Z18" s="419"/>
      <c r="AA18" s="417"/>
      <c r="AB18" s="418" t="s">
        <v>387</v>
      </c>
      <c r="AC18" s="415"/>
      <c r="AD18" s="419"/>
      <c r="AE18" s="417"/>
      <c r="AF18" s="478"/>
      <c r="AG18" s="616">
        <v>5</v>
      </c>
      <c r="AH18" s="415">
        <v>11</v>
      </c>
      <c r="AI18" s="478"/>
      <c r="AJ18" s="616">
        <v>5</v>
      </c>
      <c r="AK18" s="417">
        <f>3+2+4</f>
        <v>9</v>
      </c>
      <c r="AL18" s="418"/>
      <c r="AM18" s="531"/>
    </row>
    <row r="19" spans="1:51" s="412" customFormat="1" ht="23.25" hidden="1" customHeight="1">
      <c r="A19" s="530">
        <v>12</v>
      </c>
      <c r="B19" s="555" t="s">
        <v>340</v>
      </c>
      <c r="C19" s="616">
        <v>4</v>
      </c>
      <c r="D19" s="525">
        <f t="shared" si="0"/>
        <v>56</v>
      </c>
      <c r="E19" s="565">
        <f t="shared" si="1"/>
        <v>56</v>
      </c>
      <c r="F19" s="419"/>
      <c r="G19" s="588"/>
      <c r="H19" s="418"/>
      <c r="I19" s="598"/>
      <c r="J19" s="659" t="s">
        <v>387</v>
      </c>
      <c r="K19" s="647">
        <v>12</v>
      </c>
      <c r="L19" s="685">
        <v>5</v>
      </c>
      <c r="M19" s="418"/>
      <c r="N19" s="598"/>
      <c r="O19" s="667" t="s">
        <v>387</v>
      </c>
      <c r="P19" s="616">
        <v>4</v>
      </c>
      <c r="Q19" s="526">
        <f t="shared" si="2"/>
        <v>14</v>
      </c>
      <c r="R19" s="454"/>
      <c r="S19" s="616">
        <v>4</v>
      </c>
      <c r="T19" s="349">
        <v>6</v>
      </c>
      <c r="U19" s="419"/>
      <c r="V19" s="417"/>
      <c r="W19" s="454"/>
      <c r="X19" s="616">
        <v>4</v>
      </c>
      <c r="Y19" s="526">
        <f t="shared" si="5"/>
        <v>20</v>
      </c>
      <c r="Z19" s="419"/>
      <c r="AA19" s="417"/>
      <c r="AB19" s="418" t="s">
        <v>387</v>
      </c>
      <c r="AC19" s="549"/>
      <c r="AD19" s="419"/>
      <c r="AE19" s="417"/>
      <c r="AF19" s="454"/>
      <c r="AG19" s="616">
        <v>4</v>
      </c>
      <c r="AH19" s="415">
        <v>11</v>
      </c>
      <c r="AI19" s="454"/>
      <c r="AJ19" s="616">
        <v>4</v>
      </c>
      <c r="AK19" s="571"/>
      <c r="AL19" s="418"/>
      <c r="AM19" s="531"/>
    </row>
    <row r="20" spans="1:51" s="412" customFormat="1" ht="18.75" hidden="1">
      <c r="A20" s="532">
        <v>13</v>
      </c>
      <c r="B20" s="559" t="s">
        <v>341</v>
      </c>
      <c r="C20" s="616">
        <v>3</v>
      </c>
      <c r="D20" s="525">
        <f t="shared" si="0"/>
        <v>0</v>
      </c>
      <c r="E20" s="565">
        <f t="shared" si="1"/>
        <v>0</v>
      </c>
      <c r="F20" s="419"/>
      <c r="G20" s="588"/>
      <c r="H20" s="418"/>
      <c r="I20" s="598"/>
      <c r="J20" s="592"/>
      <c r="K20" s="646">
        <v>13</v>
      </c>
      <c r="L20" s="588"/>
      <c r="M20" s="418"/>
      <c r="N20" s="598"/>
      <c r="O20" s="667" t="s">
        <v>387</v>
      </c>
      <c r="P20" s="616">
        <v>3</v>
      </c>
      <c r="Q20" s="526" t="str">
        <f t="shared" si="2"/>
        <v xml:space="preserve"> </v>
      </c>
      <c r="R20" s="578"/>
      <c r="S20" s="616">
        <v>3</v>
      </c>
      <c r="T20" s="415"/>
      <c r="U20" s="419"/>
      <c r="V20" s="417"/>
      <c r="W20" s="578"/>
      <c r="X20" s="616">
        <v>3</v>
      </c>
      <c r="Y20" s="526" t="str">
        <f t="shared" si="3"/>
        <v xml:space="preserve"> </v>
      </c>
      <c r="Z20" s="419"/>
      <c r="AA20" s="417"/>
      <c r="AB20" s="418"/>
      <c r="AC20" s="549"/>
      <c r="AD20" s="419"/>
      <c r="AE20" s="417"/>
      <c r="AF20" s="578"/>
      <c r="AG20" s="616">
        <v>3</v>
      </c>
      <c r="AH20" s="415"/>
      <c r="AI20" s="578"/>
      <c r="AJ20" s="616">
        <v>3</v>
      </c>
      <c r="AK20" s="571"/>
      <c r="AL20" s="418"/>
      <c r="AM20" s="531"/>
    </row>
    <row r="21" spans="1:51" s="412" customFormat="1" ht="18.75" hidden="1" thickBot="1">
      <c r="A21" s="533">
        <v>14</v>
      </c>
      <c r="B21" s="480"/>
      <c r="C21" s="569"/>
      <c r="D21" s="428">
        <f t="shared" si="0"/>
        <v>0</v>
      </c>
      <c r="E21" s="566">
        <f t="shared" si="1"/>
        <v>0</v>
      </c>
      <c r="F21" s="435"/>
      <c r="G21" s="589"/>
      <c r="H21" s="434"/>
      <c r="I21" s="599"/>
      <c r="J21" s="593"/>
      <c r="K21" s="645"/>
      <c r="L21" s="589"/>
      <c r="M21" s="434"/>
      <c r="N21" s="430"/>
      <c r="O21" s="668"/>
      <c r="P21" s="605"/>
      <c r="Q21" s="534" t="str">
        <f t="shared" si="2"/>
        <v/>
      </c>
      <c r="R21" s="579"/>
      <c r="S21" s="535"/>
      <c r="T21" s="430"/>
      <c r="U21" s="435"/>
      <c r="V21" s="432"/>
      <c r="W21" s="579"/>
      <c r="X21" s="617"/>
      <c r="Y21" s="534" t="str">
        <f t="shared" si="3"/>
        <v/>
      </c>
      <c r="Z21" s="435"/>
      <c r="AA21" s="432"/>
      <c r="AB21" s="434"/>
      <c r="AC21" s="550"/>
      <c r="AD21" s="435"/>
      <c r="AE21" s="432"/>
      <c r="AF21" s="579"/>
      <c r="AG21" s="433"/>
      <c r="AH21" s="430"/>
      <c r="AI21" s="579"/>
      <c r="AJ21" s="433"/>
      <c r="AK21" s="618"/>
      <c r="AL21" s="434"/>
      <c r="AM21" s="536"/>
    </row>
    <row r="22" spans="1:51" ht="18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9</v>
      </c>
      <c r="M22" s="20"/>
      <c r="N22" s="79"/>
      <c r="O22" s="79" t="s">
        <v>388</v>
      </c>
      <c r="P22" s="79"/>
      <c r="Q22" s="104">
        <f>COUNT(Q8:Q21)</f>
        <v>10</v>
      </c>
      <c r="R22" s="20"/>
      <c r="S22" s="79"/>
      <c r="T22" s="104">
        <f>COUNT(T8:T21)</f>
        <v>10</v>
      </c>
      <c r="U22" s="20"/>
      <c r="V22" s="20"/>
      <c r="W22" s="207"/>
      <c r="X22" s="208"/>
      <c r="Y22" s="104">
        <f>COUNT(Y8:Y21)</f>
        <v>10</v>
      </c>
      <c r="Z22" s="79"/>
      <c r="AA22" s="94"/>
      <c r="AB22" s="79"/>
      <c r="AC22" s="79"/>
      <c r="AD22" s="79" t="s">
        <v>393</v>
      </c>
      <c r="AE22" s="79"/>
      <c r="AF22" s="20"/>
      <c r="AG22" s="79"/>
      <c r="AH22" s="104">
        <f>COUNT(AH8:AH21)</f>
        <v>10</v>
      </c>
      <c r="AI22" s="79"/>
      <c r="AJ22" s="79"/>
      <c r="AK22" s="104">
        <f>COUNT(AK8:AK21)</f>
        <v>9</v>
      </c>
      <c r="AL22" s="79"/>
      <c r="AM22" s="20">
        <f>COUNT(#REF!)</f>
        <v>0</v>
      </c>
      <c r="AN22" s="45"/>
      <c r="AO22" s="44"/>
      <c r="AP22" s="25"/>
      <c r="AR22" s="20">
        <f>COUNT(AG8:AG21)</f>
        <v>13</v>
      </c>
      <c r="AW22" s="20">
        <f>COUNT(AJ8:AJ21)</f>
        <v>13</v>
      </c>
    </row>
    <row r="23" spans="1:51" ht="18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8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>
      <c r="A29" s="52"/>
      <c r="B29" s="49"/>
      <c r="C29" s="26"/>
      <c r="D29" s="26"/>
      <c r="E29" s="26"/>
      <c r="F29" s="26"/>
      <c r="G29" s="20"/>
      <c r="H29" s="20" t="s">
        <v>155</v>
      </c>
      <c r="I29" s="20"/>
      <c r="J29" s="20"/>
      <c r="K29" s="28">
        <v>40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7" t="s">
        <v>236</v>
      </c>
      <c r="T31" s="117" t="s">
        <v>170</v>
      </c>
      <c r="U31" s="117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4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>
      <c r="A33" s="51"/>
      <c r="B33" s="95" t="s">
        <v>1</v>
      </c>
      <c r="C33" s="160">
        <v>2</v>
      </c>
      <c r="D33" s="383"/>
      <c r="E33" s="383"/>
      <c r="F33" s="383"/>
      <c r="G33" s="383">
        <v>2</v>
      </c>
      <c r="H33" s="385">
        <v>1.5</v>
      </c>
      <c r="I33" s="385">
        <v>2</v>
      </c>
      <c r="J33" s="385">
        <v>2</v>
      </c>
      <c r="K33" s="385">
        <v>2</v>
      </c>
      <c r="L33" s="385">
        <v>2</v>
      </c>
      <c r="M33" s="385">
        <v>2</v>
      </c>
      <c r="N33" s="385">
        <v>2</v>
      </c>
      <c r="O33" s="385">
        <v>2</v>
      </c>
      <c r="P33" s="385">
        <v>2</v>
      </c>
      <c r="Q33" s="385"/>
      <c r="R33" s="385"/>
      <c r="S33" s="134">
        <v>2</v>
      </c>
      <c r="T33" s="106" t="str">
        <f>IF($E40=0," ",$E40)</f>
        <v xml:space="preserve"> 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>
      <c r="A34" s="51"/>
      <c r="B34" s="95" t="s">
        <v>3</v>
      </c>
      <c r="C34" s="160">
        <v>2</v>
      </c>
      <c r="D34" s="383"/>
      <c r="E34" s="383"/>
      <c r="F34" s="383"/>
      <c r="G34" s="383">
        <v>2</v>
      </c>
      <c r="H34" s="385">
        <v>2</v>
      </c>
      <c r="I34" s="385">
        <v>2</v>
      </c>
      <c r="J34" s="385">
        <v>1</v>
      </c>
      <c r="K34" s="385">
        <v>2</v>
      </c>
      <c r="L34" s="385">
        <v>2</v>
      </c>
      <c r="M34" s="385">
        <v>1.5</v>
      </c>
      <c r="N34" s="385">
        <v>2</v>
      </c>
      <c r="O34" s="385">
        <v>2</v>
      </c>
      <c r="P34" s="385">
        <v>2</v>
      </c>
      <c r="Q34" s="385"/>
      <c r="R34" s="385"/>
      <c r="S34" s="134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>
      <c r="A35" s="51"/>
      <c r="B35" s="95" t="s">
        <v>5</v>
      </c>
      <c r="C35" s="160">
        <v>2</v>
      </c>
      <c r="D35" s="383"/>
      <c r="E35" s="383"/>
      <c r="F35" s="383"/>
      <c r="G35" s="383">
        <v>2</v>
      </c>
      <c r="H35" s="385">
        <v>1.5</v>
      </c>
      <c r="I35" s="385">
        <v>2</v>
      </c>
      <c r="J35" s="385">
        <v>1</v>
      </c>
      <c r="K35" s="385">
        <v>0</v>
      </c>
      <c r="L35" s="385">
        <v>2</v>
      </c>
      <c r="M35" s="385">
        <v>2</v>
      </c>
      <c r="N35" s="385">
        <v>2</v>
      </c>
      <c r="O35" s="385">
        <v>2</v>
      </c>
      <c r="P35" s="385">
        <v>2</v>
      </c>
      <c r="Q35" s="385"/>
      <c r="R35" s="385"/>
      <c r="S35" s="134">
        <v>4</v>
      </c>
      <c r="T35" s="106">
        <f>IF($G40=0," ",$G40)</f>
        <v>14</v>
      </c>
      <c r="U35" s="106">
        <f>IF($G46=0," ",$G46)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>
      <c r="A36" s="51"/>
      <c r="B36" s="95" t="s">
        <v>6</v>
      </c>
      <c r="C36" s="160">
        <v>2</v>
      </c>
      <c r="D36" s="383"/>
      <c r="E36" s="383"/>
      <c r="F36" s="383"/>
      <c r="G36" s="383">
        <v>1</v>
      </c>
      <c r="H36" s="385">
        <v>2</v>
      </c>
      <c r="I36" s="385">
        <v>2</v>
      </c>
      <c r="J36" s="385">
        <v>0</v>
      </c>
      <c r="K36" s="385">
        <v>2</v>
      </c>
      <c r="L36" s="385">
        <v>1</v>
      </c>
      <c r="M36" s="385">
        <v>2</v>
      </c>
      <c r="N36" s="385">
        <v>2</v>
      </c>
      <c r="O36" s="385">
        <v>1</v>
      </c>
      <c r="P36" s="385">
        <v>1</v>
      </c>
      <c r="Q36" s="385"/>
      <c r="R36" s="385"/>
      <c r="S36" s="134">
        <v>5</v>
      </c>
      <c r="T36" s="106">
        <f>IF($H40=0," ",$H40)</f>
        <v>15</v>
      </c>
      <c r="U36" s="106">
        <f>IF($H46=0," ",$H46)</f>
        <v>9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>
      <c r="A37" s="51"/>
      <c r="B37" s="95" t="s">
        <v>7</v>
      </c>
      <c r="C37" s="160">
        <v>4</v>
      </c>
      <c r="D37" s="383"/>
      <c r="E37" s="383"/>
      <c r="F37" s="383"/>
      <c r="G37" s="383">
        <v>4</v>
      </c>
      <c r="H37" s="385">
        <v>4</v>
      </c>
      <c r="I37" s="385">
        <v>1</v>
      </c>
      <c r="J37" s="385">
        <v>4</v>
      </c>
      <c r="K37" s="385">
        <v>4</v>
      </c>
      <c r="L37" s="385">
        <v>3.5</v>
      </c>
      <c r="M37" s="385">
        <v>0</v>
      </c>
      <c r="N37" s="385">
        <v>4</v>
      </c>
      <c r="O37" s="385">
        <v>4</v>
      </c>
      <c r="P37" s="385">
        <v>3</v>
      </c>
      <c r="Q37" s="385"/>
      <c r="R37" s="385"/>
      <c r="S37" s="134">
        <v>6</v>
      </c>
      <c r="T37" s="106">
        <f>IF($I40=0," ",$I40)</f>
        <v>13</v>
      </c>
      <c r="U37" s="106">
        <f>IF($I46=0," ",$I46)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>
      <c r="A38" s="51"/>
      <c r="B38" s="95" t="s">
        <v>8</v>
      </c>
      <c r="C38" s="160">
        <v>2</v>
      </c>
      <c r="D38" s="383"/>
      <c r="E38" s="383"/>
      <c r="F38" s="383"/>
      <c r="G38" s="383">
        <v>1</v>
      </c>
      <c r="H38" s="385">
        <v>2</v>
      </c>
      <c r="I38" s="385">
        <v>2</v>
      </c>
      <c r="J38" s="385">
        <v>2</v>
      </c>
      <c r="K38" s="385">
        <v>0</v>
      </c>
      <c r="L38" s="385">
        <v>1.5</v>
      </c>
      <c r="M38" s="385">
        <v>2</v>
      </c>
      <c r="N38" s="385">
        <v>1</v>
      </c>
      <c r="O38" s="385">
        <v>1</v>
      </c>
      <c r="P38" s="385">
        <v>2</v>
      </c>
      <c r="Q38" s="385"/>
      <c r="R38" s="385"/>
      <c r="S38" s="134">
        <v>7</v>
      </c>
      <c r="T38" s="106">
        <f>IF($J40=0," ",$J40)</f>
        <v>12</v>
      </c>
      <c r="U38" s="106">
        <f>IF($J46=0," ",$J46)</f>
        <v>11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>
      <c r="A39" s="51"/>
      <c r="B39" s="95" t="s">
        <v>160</v>
      </c>
      <c r="C39" s="160">
        <v>2</v>
      </c>
      <c r="D39" s="383"/>
      <c r="E39" s="383"/>
      <c r="F39" s="383"/>
      <c r="G39" s="383">
        <v>2</v>
      </c>
      <c r="H39" s="385">
        <v>2</v>
      </c>
      <c r="I39" s="385">
        <v>2</v>
      </c>
      <c r="J39" s="385">
        <v>2</v>
      </c>
      <c r="K39" s="385">
        <v>0</v>
      </c>
      <c r="L39" s="385">
        <v>2</v>
      </c>
      <c r="M39" s="385">
        <v>2</v>
      </c>
      <c r="N39" s="385">
        <v>2</v>
      </c>
      <c r="O39" s="385">
        <v>2</v>
      </c>
      <c r="P39" s="385">
        <v>2</v>
      </c>
      <c r="Q39" s="385"/>
      <c r="R39" s="385"/>
      <c r="S39" s="134">
        <v>8</v>
      </c>
      <c r="T39" s="106">
        <f>IF($K40=0," ",$K40)</f>
        <v>10</v>
      </c>
      <c r="U39" s="106">
        <f>IF($K46=0," ",$K46)</f>
        <v>15.5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>
      <c r="A40" s="51"/>
      <c r="B40" s="91" t="s">
        <v>38</v>
      </c>
      <c r="C40" s="92">
        <f t="shared" ref="C40:R40" si="7">SUM(C33:C39)</f>
        <v>16</v>
      </c>
      <c r="D40" s="92">
        <f t="shared" si="7"/>
        <v>0</v>
      </c>
      <c r="E40" s="92">
        <f t="shared" si="7"/>
        <v>0</v>
      </c>
      <c r="F40" s="92">
        <f t="shared" si="7"/>
        <v>0</v>
      </c>
      <c r="G40" s="92">
        <f t="shared" si="7"/>
        <v>14</v>
      </c>
      <c r="H40" s="92">
        <f t="shared" si="7"/>
        <v>15</v>
      </c>
      <c r="I40" s="92">
        <f t="shared" si="7"/>
        <v>13</v>
      </c>
      <c r="J40" s="92">
        <f t="shared" si="7"/>
        <v>12</v>
      </c>
      <c r="K40" s="92">
        <f t="shared" si="7"/>
        <v>10</v>
      </c>
      <c r="L40" s="92">
        <f t="shared" si="7"/>
        <v>14</v>
      </c>
      <c r="M40" s="92">
        <f t="shared" si="7"/>
        <v>11.5</v>
      </c>
      <c r="N40" s="92">
        <f t="shared" si="7"/>
        <v>15</v>
      </c>
      <c r="O40" s="92">
        <f t="shared" si="7"/>
        <v>14</v>
      </c>
      <c r="P40" s="462">
        <f t="shared" si="7"/>
        <v>14</v>
      </c>
      <c r="Q40" s="92">
        <f t="shared" si="7"/>
        <v>0</v>
      </c>
      <c r="R40" s="92">
        <f t="shared" si="7"/>
        <v>0</v>
      </c>
      <c r="S40" s="134">
        <v>9</v>
      </c>
      <c r="T40" s="106">
        <f>IF($L40=0," ",$L40)</f>
        <v>14</v>
      </c>
      <c r="U40" s="106">
        <f>IF($L46=0," ",$L46)</f>
        <v>17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60"/>
      <c r="Q41" s="86"/>
      <c r="R41" s="81"/>
      <c r="S41" s="134">
        <v>10</v>
      </c>
      <c r="T41" s="106">
        <f>IF($M40=0," ",$M40)</f>
        <v>11.5</v>
      </c>
      <c r="U41" s="106">
        <f>IF($M46=0," ",$M46)</f>
        <v>17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>
      <c r="A42" s="51"/>
      <c r="B42" s="97" t="s">
        <v>13</v>
      </c>
      <c r="C42" s="160">
        <v>10</v>
      </c>
      <c r="D42" s="398"/>
      <c r="E42" s="398"/>
      <c r="F42" s="398"/>
      <c r="G42" s="399">
        <v>10</v>
      </c>
      <c r="H42" s="399">
        <v>9</v>
      </c>
      <c r="I42" s="399">
        <v>10</v>
      </c>
      <c r="J42" s="399">
        <v>9</v>
      </c>
      <c r="K42" s="399">
        <v>9.5</v>
      </c>
      <c r="L42" s="399">
        <v>10</v>
      </c>
      <c r="M42" s="399">
        <v>10</v>
      </c>
      <c r="N42" s="399">
        <v>11</v>
      </c>
      <c r="O42" s="399">
        <v>9</v>
      </c>
      <c r="P42" s="399">
        <v>10</v>
      </c>
      <c r="Q42" s="399"/>
      <c r="R42" s="399"/>
      <c r="S42" s="134">
        <v>11</v>
      </c>
      <c r="T42" s="106">
        <f>IF($N40=0," ",$N40)</f>
        <v>15</v>
      </c>
      <c r="U42" s="106">
        <f>IF($N46=0," ",$N46)</f>
        <v>11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>
      <c r="A43" s="51"/>
      <c r="B43" s="97" t="s">
        <v>161</v>
      </c>
      <c r="C43" s="160">
        <v>2</v>
      </c>
      <c r="D43" s="398"/>
      <c r="E43" s="398"/>
      <c r="F43" s="398"/>
      <c r="G43" s="399">
        <v>2</v>
      </c>
      <c r="H43" s="399"/>
      <c r="I43" s="399">
        <v>2</v>
      </c>
      <c r="J43" s="399">
        <v>2</v>
      </c>
      <c r="K43" s="399">
        <v>2</v>
      </c>
      <c r="L43" s="399">
        <v>1</v>
      </c>
      <c r="M43" s="399">
        <v>2</v>
      </c>
      <c r="N43" s="399"/>
      <c r="O43" s="399">
        <v>2</v>
      </c>
      <c r="P43" s="399">
        <v>2</v>
      </c>
      <c r="Q43" s="399"/>
      <c r="R43" s="399"/>
      <c r="S43" s="134">
        <v>12</v>
      </c>
      <c r="T43" s="106">
        <f>IF($O40=0," ",$O40)</f>
        <v>14</v>
      </c>
      <c r="U43" s="106">
        <f>IF($O46=0," ",$O46)</f>
        <v>18.5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>
      <c r="A44" s="51"/>
      <c r="B44" s="97" t="s">
        <v>15</v>
      </c>
      <c r="C44" s="160">
        <v>4</v>
      </c>
      <c r="D44" s="400"/>
      <c r="E44" s="400"/>
      <c r="F44" s="400"/>
      <c r="G44" s="401">
        <v>4</v>
      </c>
      <c r="H44" s="401"/>
      <c r="I44" s="401">
        <v>4</v>
      </c>
      <c r="J44" s="401"/>
      <c r="K44" s="401">
        <v>4</v>
      </c>
      <c r="L44" s="401">
        <v>4</v>
      </c>
      <c r="M44" s="401">
        <v>4</v>
      </c>
      <c r="N44" s="401"/>
      <c r="O44" s="401">
        <v>3.5</v>
      </c>
      <c r="P44" s="401">
        <v>4</v>
      </c>
      <c r="Q44" s="401"/>
      <c r="R44" s="401"/>
      <c r="S44" s="134">
        <v>13</v>
      </c>
      <c r="T44" s="106">
        <f>IF($P40=0," ",$P40)</f>
        <v>14</v>
      </c>
      <c r="U44" s="106">
        <f>IF($P46=0," ",$P46)</f>
        <v>20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>
      <c r="A45" s="51"/>
      <c r="B45" s="162" t="s">
        <v>227</v>
      </c>
      <c r="C45" s="160">
        <v>4</v>
      </c>
      <c r="D45" s="400"/>
      <c r="E45" s="400"/>
      <c r="F45" s="400"/>
      <c r="G45" s="401">
        <v>4</v>
      </c>
      <c r="H45" s="401"/>
      <c r="I45" s="401">
        <v>0</v>
      </c>
      <c r="J45" s="401"/>
      <c r="K45" s="401">
        <v>0</v>
      </c>
      <c r="L45" s="401">
        <v>2</v>
      </c>
      <c r="M45" s="401">
        <v>1</v>
      </c>
      <c r="N45" s="401"/>
      <c r="O45" s="401">
        <v>4</v>
      </c>
      <c r="P45" s="401">
        <v>4</v>
      </c>
      <c r="Q45" s="401"/>
      <c r="R45" s="401"/>
      <c r="S45" s="134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5.75">
      <c r="A46" s="51"/>
      <c r="B46" s="91" t="s">
        <v>38</v>
      </c>
      <c r="C46" s="92">
        <f>SUM(C42:C45)</f>
        <v>20</v>
      </c>
      <c r="D46" s="92">
        <f t="shared" ref="D46:R46" si="8">SUM(D42:D45)</f>
        <v>0</v>
      </c>
      <c r="E46" s="92">
        <f t="shared" si="8"/>
        <v>0</v>
      </c>
      <c r="F46" s="92">
        <f t="shared" si="8"/>
        <v>0</v>
      </c>
      <c r="G46" s="92">
        <f t="shared" si="8"/>
        <v>20</v>
      </c>
      <c r="H46" s="92">
        <f t="shared" si="8"/>
        <v>9</v>
      </c>
      <c r="I46" s="92">
        <f t="shared" si="8"/>
        <v>16</v>
      </c>
      <c r="J46" s="92">
        <f t="shared" si="8"/>
        <v>11</v>
      </c>
      <c r="K46" s="92">
        <f t="shared" si="8"/>
        <v>15.5</v>
      </c>
      <c r="L46" s="92">
        <f t="shared" si="8"/>
        <v>17</v>
      </c>
      <c r="M46" s="92">
        <f t="shared" si="8"/>
        <v>17</v>
      </c>
      <c r="N46" s="92">
        <f t="shared" si="8"/>
        <v>11</v>
      </c>
      <c r="O46" s="92">
        <f t="shared" si="8"/>
        <v>18.5</v>
      </c>
      <c r="P46" s="92">
        <f t="shared" si="8"/>
        <v>20</v>
      </c>
      <c r="Q46" s="92">
        <f t="shared" si="8"/>
        <v>0</v>
      </c>
      <c r="R46" s="92">
        <f t="shared" si="8"/>
        <v>0</v>
      </c>
      <c r="S46" s="134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5"/>
      <c r="T47" s="20">
        <f>COUNTIF(T32:T46,"&gt;0")</f>
        <v>10</v>
      </c>
      <c r="U47" s="20">
        <f>COUNTIF(U32:U46,"&gt;0")</f>
        <v>10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1"/>
      <headerFooter alignWithMargins="0">
        <oddHeader>&amp;C</oddHeader>
      </headerFooter>
    </customSheetView>
    <customSheetView guid="{C5D960BD-C1A6-4228-A267-A87ADCF0AB55}" scale="80" showPageBreaks="1" showGridLines="0" fitToPage="1" printArea="1">
      <pane xSplit="5" ySplit="7" topLeftCell="L8" activePane="bottomRight" state="frozen"/>
      <selection pane="bottomRight" activeCell="L17" sqref="L17"/>
      <pageMargins left="0.56000000000000005" right="0.25" top="0.64" bottom="0.65" header="0.5" footer="0.5"/>
      <pageSetup paperSize="9" scale="36" fitToWidth="2" orientation="portrait" horizontalDpi="0" verticalDpi="0" r:id="rId2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14" activePane="bottomRight" state="frozen"/>
      <selection pane="bottomRight" activeCell="G37" sqref="G37"/>
      <pageMargins left="0.56000000000000005" right="0.25" top="0.64" bottom="0.65" header="0.5" footer="0.5"/>
      <pageSetup paperSize="9" scale="39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25" top="0.64" bottom="0.65" header="0.5" footer="0.5"/>
      <pageSetup paperSize="9" scale="35" fitToWidth="2" orientation="portrait" horizontalDpi="4294967293" verticalDpi="0" r:id="rId4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5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29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30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3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32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33"/>
      <headerFooter alignWithMargins="0">
        <oddHeader>&amp;C</oddHeader>
      </headerFooter>
    </customSheetView>
  </customSheetViews>
  <mergeCells count="53">
    <mergeCell ref="AI3:AK3"/>
    <mergeCell ref="AI5:AI6"/>
    <mergeCell ref="AJ5:AJ6"/>
    <mergeCell ref="AD5:AD6"/>
    <mergeCell ref="AD3:AE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J7:L7"/>
    <mergeCell ref="J5:J6"/>
    <mergeCell ref="S2:T2"/>
    <mergeCell ref="K5:K6"/>
    <mergeCell ref="M3:N3"/>
    <mergeCell ref="V2:W2"/>
    <mergeCell ref="R5:R6"/>
    <mergeCell ref="U5:U6"/>
    <mergeCell ref="V5:V6"/>
    <mergeCell ref="M5:M6"/>
    <mergeCell ref="S5:S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</mergeCells>
  <phoneticPr fontId="1" type="noConversion"/>
  <conditionalFormatting sqref="M29 F22:F24">
    <cfRule type="cellIs" dxfId="7" priority="2" stopIfTrue="1" operator="greaterThan">
      <formula>21</formula>
    </cfRule>
  </conditionalFormatting>
  <conditionalFormatting sqref="E8:E21">
    <cfRule type="cellIs" dxfId="6" priority="1" stopIfTrue="1" operator="greaterThan">
      <formula>21</formula>
    </cfRule>
  </conditionalFormatting>
  <pageMargins left="0.56000000000000005" right="0.25" top="0.64" bottom="0.65" header="0.5" footer="0.5"/>
  <pageSetup paperSize="9" scale="50" fitToWidth="2" orientation="landscape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ESTC</vt:lpstr>
      <vt:lpstr>'203_1'!Print_Area</vt:lpstr>
      <vt:lpstr>'203_2'!Print_Area</vt:lpstr>
      <vt:lpstr>'203_1'!Print_Titles</vt:lpstr>
      <vt:lpstr>'203_2'!Print_Titles</vt:lpstr>
      <vt:lpstr>Підс</vt:lpstr>
      <vt:lpstr>Підс1</vt:lpstr>
      <vt:lpstr>'203_1'!Підс2</vt:lpstr>
      <vt:lpstr>Підс2</vt:lpstr>
      <vt:lpstr>'203_2'!Підс3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Фісун Микола Тихонович</cp:lastModifiedBy>
  <cp:lastPrinted>2013-01-17T19:48:29Z</cp:lastPrinted>
  <dcterms:created xsi:type="dcterms:W3CDTF">2003-01-15T20:44:10Z</dcterms:created>
  <dcterms:modified xsi:type="dcterms:W3CDTF">2014-12-02T11:28:21Z</dcterms:modified>
</cp:coreProperties>
</file>