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-60" windowWidth="15600" windowHeight="8985" tabRatio="843" firstSheet="2" activeTab="5"/>
  </bookViews>
  <sheets>
    <sheet name="Лекції" sheetId="1" r:id="rId1"/>
    <sheet name="Довідник" sheetId="2" r:id="rId2"/>
    <sheet name="Бали за контр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</sheets>
  <externalReferences>
    <externalReference r:id="rId13"/>
  </externalReferences>
  <definedNames>
    <definedName name="_xlnm._FilterDatabase" localSheetId="5" hidden="1">Підсумки!$A$3:$J$52</definedName>
    <definedName name="ESTC" localSheetId="2">[1]Довідник!$A$2:$B$9</definedName>
    <definedName name="ESTC">Довідник!$A$2:$B$9</definedName>
    <definedName name="_xlnm.Print_Area" localSheetId="6">'201_1'!$A$2:$AH$30</definedName>
    <definedName name="_xlnm.Print_Area" localSheetId="7">'201_2'!$A$2:$AH$30</definedName>
    <definedName name="_xlnm.Print_Area" localSheetId="8">'202_1'!$A$2:$R$30</definedName>
    <definedName name="_xlnm.Print_Area" localSheetId="9">'202_2'!$A$2:$R$30</definedName>
    <definedName name="_xlnm.Print_Area" localSheetId="10">'203_1'!$A$2:$R$30</definedName>
    <definedName name="_xlnm.Print_Area" localSheetId="11">'203_2'!$A$2:$R$30</definedName>
    <definedName name="_xlnm.Print_Titles" localSheetId="6">'201_1'!$A:$C</definedName>
    <definedName name="_xlnm.Print_Titles" localSheetId="7">'201_2'!$A:$C</definedName>
    <definedName name="_xlnm.Print_Titles" localSheetId="8">'202_1'!$A:$C</definedName>
    <definedName name="_xlnm.Print_Titles" localSheetId="9">'202_2'!$A:$C</definedName>
    <definedName name="_xlnm.Print_Titles" localSheetId="10">'203_1'!$A:$C</definedName>
    <definedName name="_xlnm.Print_Titles" localSheetId="11">'203_2'!$A:$C</definedName>
    <definedName name="Z_0DACDB9F_1DED_4CA1_A223_ED8CF3AAE059_.wvu.PrintArea" localSheetId="6" hidden="1">'201_1'!$A$2:$AH$30</definedName>
    <definedName name="Z_0DACDB9F_1DED_4CA1_A223_ED8CF3AAE059_.wvu.PrintArea" localSheetId="7" hidden="1">'201_2'!$A$2:$V$30</definedName>
    <definedName name="Z_0DACDB9F_1DED_4CA1_A223_ED8CF3AAE059_.wvu.PrintArea" localSheetId="8" hidden="1">'202_1'!$A$2:$R$30</definedName>
    <definedName name="Z_0DACDB9F_1DED_4CA1_A223_ED8CF3AAE059_.wvu.PrintArea" localSheetId="9" hidden="1">'202_2'!$A$2:$R$30</definedName>
    <definedName name="Z_0DACDB9F_1DED_4CA1_A223_ED8CF3AAE059_.wvu.PrintArea" localSheetId="10" hidden="1">'203_1'!$A$2:$R$30</definedName>
    <definedName name="Z_0DACDB9F_1DED_4CA1_A223_ED8CF3AAE059_.wvu.PrintArea" localSheetId="11" hidden="1">'203_2'!$A$2:$R$30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134EDDCA_7309_47EE_BAAB_632C7B2A96A3_.wvu.FilterData" localSheetId="5" hidden="1">Підсумки!$A$3:$J$52</definedName>
    <definedName name="Z_134EDDCA_7309_47EE_BAAB_632C7B2A96A3_.wvu.PrintArea" localSheetId="6" hidden="1">'201_1'!$A$2:$AH$30</definedName>
    <definedName name="Z_134EDDCA_7309_47EE_BAAB_632C7B2A96A3_.wvu.PrintArea" localSheetId="7" hidden="1">'201_2'!$A$2:$AH$30</definedName>
    <definedName name="Z_134EDDCA_7309_47EE_BAAB_632C7B2A96A3_.wvu.PrintArea" localSheetId="8" hidden="1">'202_1'!$A$2:$R$30</definedName>
    <definedName name="Z_134EDDCA_7309_47EE_BAAB_632C7B2A96A3_.wvu.PrintArea" localSheetId="9" hidden="1">'202_2'!$A$2:$R$30</definedName>
    <definedName name="Z_134EDDCA_7309_47EE_BAAB_632C7B2A96A3_.wvu.PrintArea" localSheetId="10" hidden="1">'203_1'!$A$2:$R$30</definedName>
    <definedName name="Z_134EDDCA_7309_47EE_BAAB_632C7B2A96A3_.wvu.PrintArea" localSheetId="11" hidden="1">'203_2'!$A$2:$R$30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Підсумки!$A$3:$J$52</definedName>
    <definedName name="Z_1431BB82_382B_49E3_A435_36D988AC7FF6_.wvu.PrintArea" localSheetId="6" hidden="1">'201_1'!$A$2:$AH$30</definedName>
    <definedName name="Z_1431BB82_382B_49E3_A435_36D988AC7FF6_.wvu.PrintArea" localSheetId="7" hidden="1">'201_2'!$A$2:$V$30</definedName>
    <definedName name="Z_1431BB82_382B_49E3_A435_36D988AC7FF6_.wvu.PrintArea" localSheetId="8" hidden="1">'202_1'!$A$2:$R$30</definedName>
    <definedName name="Z_1431BB82_382B_49E3_A435_36D988AC7FF6_.wvu.PrintArea" localSheetId="9" hidden="1">'202_2'!$A$2:$R$30</definedName>
    <definedName name="Z_1431BB82_382B_49E3_A435_36D988AC7FF6_.wvu.PrintArea" localSheetId="10" hidden="1">'203_1'!$A$2:$R$30</definedName>
    <definedName name="Z_1431BB82_382B_49E3_A435_36D988AC7FF6_.wvu.PrintArea" localSheetId="11" hidden="1">'203_2'!$A$2:$R$30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7400EAF_4B0B_49FE_8262_4A59DA70D10F_.wvu.PrintArea" localSheetId="6" hidden="1">'201_1'!$A$2:$AH$30</definedName>
    <definedName name="Z_17400EAF_4B0B_49FE_8262_4A59DA70D10F_.wvu.PrintArea" localSheetId="7" hidden="1">'201_2'!$A$2:$V$30</definedName>
    <definedName name="Z_17400EAF_4B0B_49FE_8262_4A59DA70D10F_.wvu.PrintArea" localSheetId="8" hidden="1">'202_1'!$A$2:$R$30</definedName>
    <definedName name="Z_17400EAF_4B0B_49FE_8262_4A59DA70D10F_.wvu.PrintArea" localSheetId="9" hidden="1">'202_2'!$A$2:$R$30</definedName>
    <definedName name="Z_17400EAF_4B0B_49FE_8262_4A59DA70D10F_.wvu.PrintArea" localSheetId="10" hidden="1">'203_1'!$A$2:$R$30</definedName>
    <definedName name="Z_17400EAF_4B0B_49FE_8262_4A59DA70D10F_.wvu.PrintArea" localSheetId="11" hidden="1">'203_2'!$A$2:$R$30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C44C54F_C0A4_451D_B8A0_B8C17D7E284D_.wvu.FilterData" localSheetId="5" hidden="1">Підсумки!$A$3:$J$52</definedName>
    <definedName name="Z_1C44C54F_C0A4_451D_B8A0_B8C17D7E284D_.wvu.PrintArea" localSheetId="6" hidden="1">'201_1'!$A$2:$AH$30</definedName>
    <definedName name="Z_1C44C54F_C0A4_451D_B8A0_B8C17D7E284D_.wvu.PrintArea" localSheetId="7" hidden="1">'201_2'!$A$2:$AH$30</definedName>
    <definedName name="Z_1C44C54F_C0A4_451D_B8A0_B8C17D7E284D_.wvu.PrintArea" localSheetId="8" hidden="1">'202_1'!$A$2:$R$30</definedName>
    <definedName name="Z_1C44C54F_C0A4_451D_B8A0_B8C17D7E284D_.wvu.PrintArea" localSheetId="9" hidden="1">'202_2'!$A$2:$R$30</definedName>
    <definedName name="Z_1C44C54F_C0A4_451D_B8A0_B8C17D7E284D_.wvu.PrintArea" localSheetId="10" hidden="1">'203_1'!$A$2:$R$30</definedName>
    <definedName name="Z_1C44C54F_C0A4_451D_B8A0_B8C17D7E284D_.wvu.PrintArea" localSheetId="11" hidden="1">'203_2'!$A$2:$R$30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F0D860E_98B2_498A_824D_8FEF04055655_.wvu.PrintArea" localSheetId="6" hidden="1">'201_1'!$A$2:$V$30</definedName>
    <definedName name="Z_1F0D860E_98B2_498A_824D_8FEF04055655_.wvu.PrintArea" localSheetId="7" hidden="1">'201_2'!$A$2:$V$30</definedName>
    <definedName name="Z_1F0D860E_98B2_498A_824D_8FEF04055655_.wvu.PrintArea" localSheetId="8" hidden="1">'202_1'!$A$2:$R$30</definedName>
    <definedName name="Z_1F0D860E_98B2_498A_824D_8FEF04055655_.wvu.PrintArea" localSheetId="9" hidden="1">'202_2'!$A$2:$R$30</definedName>
    <definedName name="Z_1F0D860E_98B2_498A_824D_8FEF04055655_.wvu.PrintArea" localSheetId="10" hidden="1">'203_1'!$A$2:$R$30</definedName>
    <definedName name="Z_1F0D860E_98B2_498A_824D_8FEF04055655_.wvu.PrintArea" localSheetId="11" hidden="1">'203_2'!$A$2:$R$30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22DA0AE1_B88F_47E1_B433_AF546C17A3BE_.wvu.FilterData" localSheetId="5" hidden="1">Підсумки!$A$3:$J$52</definedName>
    <definedName name="Z_24E4B1B0_BD46_442E_9239_4999257F794B_.wvu.PrintArea" localSheetId="6" hidden="1">'201_1'!$A$2:$AB$30</definedName>
    <definedName name="Z_24E4B1B0_BD46_442E_9239_4999257F794B_.wvu.PrintArea" localSheetId="7" hidden="1">'201_2'!$A$2:$AB$30</definedName>
    <definedName name="Z_24E4B1B0_BD46_442E_9239_4999257F794B_.wvu.PrintArea" localSheetId="8" hidden="1">'202_1'!$A$2:$AB$30</definedName>
    <definedName name="Z_24E4B1B0_BD46_442E_9239_4999257F794B_.wvu.PrintArea" localSheetId="9" hidden="1">'202_2'!$A$2:$AB$30</definedName>
    <definedName name="Z_24E4B1B0_BD46_442E_9239_4999257F794B_.wvu.PrintArea" localSheetId="10" hidden="1">'203_1'!$A$2:$AB$30</definedName>
    <definedName name="Z_24E4B1B0_BD46_442E_9239_4999257F794B_.wvu.PrintArea" localSheetId="11" hidden="1">'203_2'!$A$2:$AB$30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B1F19F5_DDBC_46F8_92CB_9A790CB7FD61_.wvu.PrintArea" localSheetId="6" hidden="1">'201_1'!$A$2:$AB$30</definedName>
    <definedName name="Z_2B1F19F5_DDBC_46F8_92CB_9A790CB7FD61_.wvu.PrintArea" localSheetId="7" hidden="1">'201_2'!$A$2:$AB$30</definedName>
    <definedName name="Z_2B1F19F5_DDBC_46F8_92CB_9A790CB7FD61_.wvu.PrintArea" localSheetId="8" hidden="1">'202_1'!$A$2:$AB$30</definedName>
    <definedName name="Z_2B1F19F5_DDBC_46F8_92CB_9A790CB7FD61_.wvu.PrintArea" localSheetId="9" hidden="1">'202_2'!$A$2:$AB$30</definedName>
    <definedName name="Z_2B1F19F5_DDBC_46F8_92CB_9A790CB7FD61_.wvu.PrintArea" localSheetId="10" hidden="1">'203_1'!$A$2:$AB$30</definedName>
    <definedName name="Z_2B1F19F5_DDBC_46F8_92CB_9A790CB7FD61_.wvu.PrintArea" localSheetId="11" hidden="1">'203_2'!$A$2:$AB$30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30318990_97FA_4B74_8A96_20B9CEE7B653_.wvu.PrintArea" localSheetId="6" hidden="1">'201_1'!$A$2:$AH$30</definedName>
    <definedName name="Z_30318990_97FA_4B74_8A96_20B9CEE7B653_.wvu.PrintArea" localSheetId="7" hidden="1">'201_2'!$A$2:$V$30</definedName>
    <definedName name="Z_30318990_97FA_4B74_8A96_20B9CEE7B653_.wvu.PrintArea" localSheetId="8" hidden="1">'202_1'!$A$2:$R$30</definedName>
    <definedName name="Z_30318990_97FA_4B74_8A96_20B9CEE7B653_.wvu.PrintArea" localSheetId="9" hidden="1">'202_2'!$A$2:$R$30</definedName>
    <definedName name="Z_30318990_97FA_4B74_8A96_20B9CEE7B653_.wvu.PrintArea" localSheetId="10" hidden="1">'203_1'!$A$2:$R$30</definedName>
    <definedName name="Z_30318990_97FA_4B74_8A96_20B9CEE7B653_.wvu.PrintArea" localSheetId="11" hidden="1">'203_2'!$A$2:$R$30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3A37079_C128_4ED3_AE01_CFA8F2347C5B_.wvu.FilterData" localSheetId="5" hidden="1">Підсумки!$A$3:$J$52</definedName>
    <definedName name="Z_3EF0F3E9_9201_4028_86FF_6B06B2998A48_.wvu.PrintArea" localSheetId="6" hidden="1">'201_1'!$A$2:$AH$30</definedName>
    <definedName name="Z_3EF0F3E9_9201_4028_86FF_6B06B2998A48_.wvu.PrintArea" localSheetId="7" hidden="1">'201_2'!$A$2:$V$30</definedName>
    <definedName name="Z_3EF0F3E9_9201_4028_86FF_6B06B2998A48_.wvu.PrintArea" localSheetId="8" hidden="1">'202_1'!$A$2:$R$30</definedName>
    <definedName name="Z_3EF0F3E9_9201_4028_86FF_6B06B2998A48_.wvu.PrintArea" localSheetId="9" hidden="1">'202_2'!$A$2:$R$30</definedName>
    <definedName name="Z_3EF0F3E9_9201_4028_86FF_6B06B2998A48_.wvu.PrintArea" localSheetId="10" hidden="1">'203_1'!$A$2:$R$30</definedName>
    <definedName name="Z_3EF0F3E9_9201_4028_86FF_6B06B2998A48_.wvu.PrintArea" localSheetId="11" hidden="1">'203_2'!$A$2:$R$30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4A4E10B3_98EA_434A_B904_9D953C49E914_.wvu.PrintArea" localSheetId="6" hidden="1">'201_1'!$A$2:$AH$30</definedName>
    <definedName name="Z_4A4E10B3_98EA_434A_B904_9D953C49E914_.wvu.PrintArea" localSheetId="7" hidden="1">'201_2'!$A$2:$V$30</definedName>
    <definedName name="Z_4A4E10B3_98EA_434A_B904_9D953C49E914_.wvu.PrintArea" localSheetId="8" hidden="1">'202_1'!$A$2:$R$30</definedName>
    <definedName name="Z_4A4E10B3_98EA_434A_B904_9D953C49E914_.wvu.PrintArea" localSheetId="9" hidden="1">'202_2'!$A$2:$R$30</definedName>
    <definedName name="Z_4A4E10B3_98EA_434A_B904_9D953C49E914_.wvu.PrintArea" localSheetId="10" hidden="1">'203_1'!$A$2:$R$30</definedName>
    <definedName name="Z_4A4E10B3_98EA_434A_B904_9D953C49E914_.wvu.PrintArea" localSheetId="11" hidden="1">'203_2'!$A$2:$R$30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BCF288A_A595_4C42_82E7_535EDC2AC415_.wvu.FilterData" localSheetId="5" hidden="1">Підсумки!$A$3:$J$52</definedName>
    <definedName name="Z_4BCF288A_A595_4C42_82E7_535EDC2AC415_.wvu.PrintArea" localSheetId="6" hidden="1">'201_1'!$A$2:$AH$30</definedName>
    <definedName name="Z_4BCF288A_A595_4C42_82E7_535EDC2AC415_.wvu.PrintArea" localSheetId="7" hidden="1">'201_2'!$A$2:$AH$30</definedName>
    <definedName name="Z_4BCF288A_A595_4C42_82E7_535EDC2AC415_.wvu.PrintArea" localSheetId="8" hidden="1">'202_1'!$A$2:$R$30</definedName>
    <definedName name="Z_4BCF288A_A595_4C42_82E7_535EDC2AC415_.wvu.PrintArea" localSheetId="9" hidden="1">'202_2'!$A$2:$R$30</definedName>
    <definedName name="Z_4BCF288A_A595_4C42_82E7_535EDC2AC415_.wvu.PrintArea" localSheetId="10" hidden="1">'203_1'!$A$2:$R$30</definedName>
    <definedName name="Z_4BCF288A_A595_4C42_82E7_535EDC2AC415_.wvu.PrintArea" localSheetId="11" hidden="1">'203_2'!$A$2:$R$30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52C4EB7E_D421_4F3C_9418_E2E13C53098F_.wvu.FilterData" localSheetId="5" hidden="1">Підсумки!$A$3:$J$52</definedName>
    <definedName name="Z_52C4EB7E_D421_4F3C_9418_E2E13C53098F_.wvu.PrintArea" localSheetId="6" hidden="1">'201_1'!$A$2:$AH$30</definedName>
    <definedName name="Z_52C4EB7E_D421_4F3C_9418_E2E13C53098F_.wvu.PrintArea" localSheetId="7" hidden="1">'201_2'!$A$2:$V$30</definedName>
    <definedName name="Z_52C4EB7E_D421_4F3C_9418_E2E13C53098F_.wvu.PrintArea" localSheetId="8" hidden="1">'202_1'!$A$2:$R$30</definedName>
    <definedName name="Z_52C4EB7E_D421_4F3C_9418_E2E13C53098F_.wvu.PrintArea" localSheetId="9" hidden="1">'202_2'!$A$2:$R$30</definedName>
    <definedName name="Z_52C4EB7E_D421_4F3C_9418_E2E13C53098F_.wvu.PrintArea" localSheetId="10" hidden="1">'203_1'!$A$2:$R$30</definedName>
    <definedName name="Z_52C4EB7E_D421_4F3C_9418_E2E13C53098F_.wvu.PrintArea" localSheetId="11" hidden="1">'203_2'!$A$2:$R$30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4CA7618_6F98_4F47_B371_BA051FE75870_.wvu.PrintArea" localSheetId="6" hidden="1">'201_1'!$A$2:$AH$30</definedName>
    <definedName name="Z_54CA7618_6F98_4F47_B371_BA051FE75870_.wvu.PrintArea" localSheetId="7" hidden="1">'201_2'!$A$2:$V$30</definedName>
    <definedName name="Z_54CA7618_6F98_4F47_B371_BA051FE75870_.wvu.PrintArea" localSheetId="8" hidden="1">'202_1'!$A$2:$R$30</definedName>
    <definedName name="Z_54CA7618_6F98_4F47_B371_BA051FE75870_.wvu.PrintArea" localSheetId="9" hidden="1">'202_2'!$A$2:$R$30</definedName>
    <definedName name="Z_54CA7618_6F98_4F47_B371_BA051FE75870_.wvu.PrintArea" localSheetId="10" hidden="1">'203_1'!$A$2:$R$30</definedName>
    <definedName name="Z_54CA7618_6F98_4F47_B371_BA051FE75870_.wvu.PrintArea" localSheetId="11" hidden="1">'203_2'!$A$2:$R$30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75DD556_2391_4DD2_B247_D76EB2E70299_.wvu.FilterData" localSheetId="5" hidden="1">Підсумки!$A$3:$J$52</definedName>
    <definedName name="Z_575DD556_2391_4DD2_B247_D76EB2E70299_.wvu.PrintArea" localSheetId="6" hidden="1">'201_1'!$A$2:$AH$30</definedName>
    <definedName name="Z_575DD556_2391_4DD2_B247_D76EB2E70299_.wvu.PrintArea" localSheetId="7" hidden="1">'201_2'!$A$2:$V$30</definedName>
    <definedName name="Z_575DD556_2391_4DD2_B247_D76EB2E70299_.wvu.PrintArea" localSheetId="8" hidden="1">'202_1'!$A$2:$R$30</definedName>
    <definedName name="Z_575DD556_2391_4DD2_B247_D76EB2E70299_.wvu.PrintArea" localSheetId="9" hidden="1">'202_2'!$A$2:$R$30</definedName>
    <definedName name="Z_575DD556_2391_4DD2_B247_D76EB2E70299_.wvu.PrintArea" localSheetId="10" hidden="1">'203_1'!$A$2:$R$30</definedName>
    <definedName name="Z_575DD556_2391_4DD2_B247_D76EB2E70299_.wvu.PrintArea" localSheetId="11" hidden="1">'203_2'!$A$2:$R$30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FE79F59_D06C_47E9_A091_8A454305106D_.wvu.PrintArea" localSheetId="6" hidden="1">'201_1'!$A$2:$AH$30</definedName>
    <definedName name="Z_5FE79F59_D06C_47E9_A091_8A454305106D_.wvu.PrintArea" localSheetId="7" hidden="1">'201_2'!$A$2:$V$30</definedName>
    <definedName name="Z_5FE79F59_D06C_47E9_A091_8A454305106D_.wvu.PrintArea" localSheetId="8" hidden="1">'202_1'!$A$2:$R$30</definedName>
    <definedName name="Z_5FE79F59_D06C_47E9_A091_8A454305106D_.wvu.PrintArea" localSheetId="9" hidden="1">'202_2'!$A$2:$R$30</definedName>
    <definedName name="Z_5FE79F59_D06C_47E9_A091_8A454305106D_.wvu.PrintArea" localSheetId="10" hidden="1">'203_1'!$A$2:$R$30</definedName>
    <definedName name="Z_5FE79F59_D06C_47E9_A091_8A454305106D_.wvu.PrintArea" localSheetId="11" hidden="1">'203_2'!$A$2:$R$30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6328EA24_1FA5_4B94_9ABC_245F045AD520_.wvu.PrintArea" localSheetId="6" hidden="1">'201_1'!$A$2:$AB$30</definedName>
    <definedName name="Z_6328EA24_1FA5_4B94_9ABC_245F045AD520_.wvu.PrintArea" localSheetId="7" hidden="1">'201_2'!$A$2:$AB$30</definedName>
    <definedName name="Z_6328EA24_1FA5_4B94_9ABC_245F045AD520_.wvu.PrintArea" localSheetId="8" hidden="1">'202_1'!$A$2:$AB$30</definedName>
    <definedName name="Z_6328EA24_1FA5_4B94_9ABC_245F045AD520_.wvu.PrintArea" localSheetId="9" hidden="1">'202_2'!$A$2:$AB$30</definedName>
    <definedName name="Z_6328EA24_1FA5_4B94_9ABC_245F045AD520_.wvu.PrintArea" localSheetId="10" hidden="1">'203_1'!$A$2:$AB$30</definedName>
    <definedName name="Z_6328EA24_1FA5_4B94_9ABC_245F045AD520_.wvu.PrintArea" localSheetId="11" hidden="1">'203_2'!$A$2:$AB$30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677729_B220_4674_B8DA_E23D188A7DD0_.wvu.PrintArea" localSheetId="6" hidden="1">'201_1'!$A$2:$AH$30</definedName>
    <definedName name="Z_63677729_B220_4674_B8DA_E23D188A7DD0_.wvu.PrintArea" localSheetId="7" hidden="1">'201_2'!$A$2:$V$30</definedName>
    <definedName name="Z_63677729_B220_4674_B8DA_E23D188A7DD0_.wvu.PrintArea" localSheetId="8" hidden="1">'202_1'!$A$2:$R$30</definedName>
    <definedName name="Z_63677729_B220_4674_B8DA_E23D188A7DD0_.wvu.PrintArea" localSheetId="9" hidden="1">'202_2'!$A$2:$R$30</definedName>
    <definedName name="Z_63677729_B220_4674_B8DA_E23D188A7DD0_.wvu.PrintArea" localSheetId="10" hidden="1">'203_1'!$A$2:$R$30</definedName>
    <definedName name="Z_63677729_B220_4674_B8DA_E23D188A7DD0_.wvu.PrintArea" localSheetId="11" hidden="1">'203_2'!$A$2:$R$30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9E5188_D90A_45C8_B0E7_531B3D055CC4_.wvu.PrintArea" localSheetId="6" hidden="1">'201_1'!$A$2:$AH$30</definedName>
    <definedName name="Z_639E5188_D90A_45C8_B0E7_531B3D055CC4_.wvu.PrintArea" localSheetId="7" hidden="1">'201_2'!$A$2:$V$30</definedName>
    <definedName name="Z_639E5188_D90A_45C8_B0E7_531B3D055CC4_.wvu.PrintArea" localSheetId="8" hidden="1">'202_1'!$A$2:$R$30</definedName>
    <definedName name="Z_639E5188_D90A_45C8_B0E7_531B3D055CC4_.wvu.PrintArea" localSheetId="9" hidden="1">'202_2'!$A$2:$R$30</definedName>
    <definedName name="Z_639E5188_D90A_45C8_B0E7_531B3D055CC4_.wvu.PrintArea" localSheetId="10" hidden="1">'203_1'!$A$2:$R$30</definedName>
    <definedName name="Z_639E5188_D90A_45C8_B0E7_531B3D055CC4_.wvu.PrintArea" localSheetId="11" hidden="1">'203_2'!$A$2:$R$30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C8D603E_9A1B_49F4_AEFE_06707C7BCD53_.wvu.FilterData" localSheetId="5" hidden="1">Підсумки!$A$3:$J$52</definedName>
    <definedName name="Z_6C8D603E_9A1B_49F4_AEFE_06707C7BCD53_.wvu.PrintArea" localSheetId="6" hidden="1">'201_1'!$A$2:$AH$30</definedName>
    <definedName name="Z_6C8D603E_9A1B_49F4_AEFE_06707C7BCD53_.wvu.PrintArea" localSheetId="7" hidden="1">'201_2'!$A$2:$AH$30</definedName>
    <definedName name="Z_6C8D603E_9A1B_49F4_AEFE_06707C7BCD53_.wvu.PrintArea" localSheetId="8" hidden="1">'202_1'!$A$2:$R$30</definedName>
    <definedName name="Z_6C8D603E_9A1B_49F4_AEFE_06707C7BCD53_.wvu.PrintArea" localSheetId="9" hidden="1">'202_2'!$A$2:$R$30</definedName>
    <definedName name="Z_6C8D603E_9A1B_49F4_AEFE_06707C7BCD53_.wvu.PrintArea" localSheetId="10" hidden="1">'203_1'!$A$2:$R$30</definedName>
    <definedName name="Z_6C8D603E_9A1B_49F4_AEFE_06707C7BCD53_.wvu.PrintArea" localSheetId="11" hidden="1">'203_2'!$A$2:$R$30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C8D603E_9A1B_49F4_AEFE_06707C7BCD53_.wvu.Rows" localSheetId="8" hidden="1">'202_1'!$19:$21</definedName>
    <definedName name="Z_6FD4170C_FF34_4F29_9D4F_E51601E8E054_.wvu.PrintArea" localSheetId="6" hidden="1">'201_1'!$A$2:$V$30</definedName>
    <definedName name="Z_6FD4170C_FF34_4F29_9D4F_E51601E8E054_.wvu.PrintArea" localSheetId="7" hidden="1">'201_2'!$A$2:$AD$30</definedName>
    <definedName name="Z_6FD4170C_FF34_4F29_9D4F_E51601E8E054_.wvu.PrintArea" localSheetId="8" hidden="1">'202_1'!$A$2:$R$30</definedName>
    <definedName name="Z_6FD4170C_FF34_4F29_9D4F_E51601E8E054_.wvu.PrintArea" localSheetId="9" hidden="1">'202_2'!$A$2:$R$30</definedName>
    <definedName name="Z_6FD4170C_FF34_4F29_9D4F_E51601E8E054_.wvu.PrintArea" localSheetId="10" hidden="1">'203_1'!$A$2:$R$30</definedName>
    <definedName name="Z_6FD4170C_FF34_4F29_9D4F_E51601E8E054_.wvu.PrintArea" localSheetId="11" hidden="1">'203_2'!$A$2:$R$30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75769618_2852_4512_8EF1_DEA65DE197E1_.wvu.PrintArea" localSheetId="6" hidden="1">'201_1'!$A$2:$V$30</definedName>
    <definedName name="Z_75769618_2852_4512_8EF1_DEA65DE197E1_.wvu.PrintArea" localSheetId="7" hidden="1">'201_2'!$A$2:$V$30</definedName>
    <definedName name="Z_75769618_2852_4512_8EF1_DEA65DE197E1_.wvu.PrintArea" localSheetId="8" hidden="1">'202_1'!$A$2:$R$30</definedName>
    <definedName name="Z_75769618_2852_4512_8EF1_DEA65DE197E1_.wvu.PrintArea" localSheetId="9" hidden="1">'202_2'!$A$2:$R$30</definedName>
    <definedName name="Z_75769618_2852_4512_8EF1_DEA65DE197E1_.wvu.PrintArea" localSheetId="10" hidden="1">'203_1'!$A$2:$R$30</definedName>
    <definedName name="Z_75769618_2852_4512_8EF1_DEA65DE197E1_.wvu.PrintArea" localSheetId="11" hidden="1">'203_2'!$A$2:$R$30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828284E_5BC2_4532_AE4F_135B19275FE1_.wvu.PrintArea" localSheetId="6" hidden="1">'201_1'!$A$2:$AB$30</definedName>
    <definedName name="Z_7828284E_5BC2_4532_AE4F_135B19275FE1_.wvu.PrintArea" localSheetId="7" hidden="1">'201_2'!$A$2:$AB$30</definedName>
    <definedName name="Z_7828284E_5BC2_4532_AE4F_135B19275FE1_.wvu.PrintArea" localSheetId="8" hidden="1">'202_1'!$A$2:$AB$30</definedName>
    <definedName name="Z_7828284E_5BC2_4532_AE4F_135B19275FE1_.wvu.PrintArea" localSheetId="9" hidden="1">'202_2'!$A$2:$AB$30</definedName>
    <definedName name="Z_7828284E_5BC2_4532_AE4F_135B19275FE1_.wvu.PrintArea" localSheetId="10" hidden="1">'203_1'!$A$2:$AB$30</definedName>
    <definedName name="Z_7828284E_5BC2_4532_AE4F_135B19275FE1_.wvu.PrintArea" localSheetId="11" hidden="1">'203_2'!$A$2:$AB$30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DAD0CBB_837D_490E_8AD8_C7F6F6026BC2_.wvu.PrintArea" localSheetId="6" hidden="1">'201_1'!$A$2:$AH$30</definedName>
    <definedName name="Z_7DAD0CBB_837D_490E_8AD8_C7F6F6026BC2_.wvu.PrintArea" localSheetId="7" hidden="1">'201_2'!$A$2:$V$30</definedName>
    <definedName name="Z_7DAD0CBB_837D_490E_8AD8_C7F6F6026BC2_.wvu.PrintArea" localSheetId="8" hidden="1">'202_1'!$A$2:$R$30</definedName>
    <definedName name="Z_7DAD0CBB_837D_490E_8AD8_C7F6F6026BC2_.wvu.PrintArea" localSheetId="9" hidden="1">'202_2'!$A$2:$R$30</definedName>
    <definedName name="Z_7DAD0CBB_837D_490E_8AD8_C7F6F6026BC2_.wvu.PrintArea" localSheetId="10" hidden="1">'203_1'!$A$2:$R$30</definedName>
    <definedName name="Z_7DAD0CBB_837D_490E_8AD8_C7F6F6026BC2_.wvu.PrintArea" localSheetId="11" hidden="1">'203_2'!$A$2:$R$30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85387D8F_322B_4575_A31F_6C67D6D60B03_.wvu.PrintArea" localSheetId="6" hidden="1">'201_1'!$A$2:$AB$30</definedName>
    <definedName name="Z_85387D8F_322B_4575_A31F_6C67D6D60B03_.wvu.PrintArea" localSheetId="7" hidden="1">'201_2'!$A$2:$AB$30</definedName>
    <definedName name="Z_85387D8F_322B_4575_A31F_6C67D6D60B03_.wvu.PrintArea" localSheetId="8" hidden="1">'202_1'!$A$2:$AB$30</definedName>
    <definedName name="Z_85387D8F_322B_4575_A31F_6C67D6D60B03_.wvu.PrintArea" localSheetId="9" hidden="1">'202_2'!$A$2:$AB$30</definedName>
    <definedName name="Z_85387D8F_322B_4575_A31F_6C67D6D60B03_.wvu.PrintArea" localSheetId="10" hidden="1">'203_1'!$A$2:$AB$30</definedName>
    <definedName name="Z_85387D8F_322B_4575_A31F_6C67D6D60B03_.wvu.PrintArea" localSheetId="11" hidden="1">'203_2'!$A$2:$AB$30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6E46D09_7AE0_4152_9FFC_C08D0784D8A7_.wvu.PrintArea" localSheetId="6" hidden="1">'201_1'!$A$2:$AB$30</definedName>
    <definedName name="Z_86E46D09_7AE0_4152_9FFC_C08D0784D8A7_.wvu.PrintArea" localSheetId="7" hidden="1">'201_2'!$A$2:$AB$30</definedName>
    <definedName name="Z_86E46D09_7AE0_4152_9FFC_C08D0784D8A7_.wvu.PrintArea" localSheetId="8" hidden="1">'202_1'!$A$2:$AB$30</definedName>
    <definedName name="Z_86E46D09_7AE0_4152_9FFC_C08D0784D8A7_.wvu.PrintArea" localSheetId="9" hidden="1">'202_2'!$A$2:$AB$30</definedName>
    <definedName name="Z_86E46D09_7AE0_4152_9FFC_C08D0784D8A7_.wvu.PrintArea" localSheetId="10" hidden="1">'203_1'!$A$2:$AB$30</definedName>
    <definedName name="Z_86E46D09_7AE0_4152_9FFC_C08D0784D8A7_.wvu.PrintArea" localSheetId="11" hidden="1">'203_2'!$A$2:$AB$30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DFD9D66_8B11_4E3E_B614_03CD90A02DAE_.wvu.PrintArea" localSheetId="6" hidden="1">'201_1'!$A$2:$V$30</definedName>
    <definedName name="Z_8DFD9D66_8B11_4E3E_B614_03CD90A02DAE_.wvu.PrintArea" localSheetId="7" hidden="1">'201_2'!$A$2:$V$30</definedName>
    <definedName name="Z_8DFD9D66_8B11_4E3E_B614_03CD90A02DAE_.wvu.PrintArea" localSheetId="8" hidden="1">'202_1'!$A$2:$R$30</definedName>
    <definedName name="Z_8DFD9D66_8B11_4E3E_B614_03CD90A02DAE_.wvu.PrintArea" localSheetId="9" hidden="1">'202_2'!$A$2:$R$30</definedName>
    <definedName name="Z_8DFD9D66_8B11_4E3E_B614_03CD90A02DAE_.wvu.PrintArea" localSheetId="10" hidden="1">'203_1'!$A$2:$R$30</definedName>
    <definedName name="Z_8DFD9D66_8B11_4E3E_B614_03CD90A02DAE_.wvu.PrintArea" localSheetId="11" hidden="1">'203_2'!$A$2:$R$30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Rows" localSheetId="6" hidden="1">'201_1'!#REF!,'201_1'!#REF!,'201_1'!#REF!,'201_1'!#REF!</definedName>
    <definedName name="Z_8DFD9D66_8B11_4E3E_B614_03CD90A02DAE_.wvu.Rows" localSheetId="7" hidden="1">'201_2'!#REF!,'201_2'!#REF!,'201_2'!#REF!,'201_2'!#REF!</definedName>
    <definedName name="Z_8DFD9D66_8B11_4E3E_B614_03CD90A02DAE_.wvu.Rows" localSheetId="8" hidden="1">'202_1'!#REF!,'202_1'!#REF!,'202_1'!#REF!,'202_1'!#REF!</definedName>
    <definedName name="Z_8DFD9D66_8B11_4E3E_B614_03CD90A02DAE_.wvu.Rows" localSheetId="9" hidden="1">'202_2'!#REF!,'202_2'!#REF!,'202_2'!#REF!,'202_2'!#REF!</definedName>
    <definedName name="Z_8DFD9D66_8B11_4E3E_B614_03CD90A02DAE_.wvu.Rows" localSheetId="10" hidden="1">'203_1'!#REF!,'203_1'!#REF!,'203_1'!#REF!,'203_1'!#REF!</definedName>
    <definedName name="Z_8DFD9D66_8B11_4E3E_B614_03CD90A02DAE_.wvu.Rows" localSheetId="11" hidden="1">'203_2'!#REF!,'203_2'!#REF!,'203_2'!#REF!,'203_2'!#REF!</definedName>
    <definedName name="Z_8FD84C4E_2C18_420F_8708_98FB7EED86F5_.wvu.PrintArea" localSheetId="6" hidden="1">'201_1'!$A$2:$AH$30</definedName>
    <definedName name="Z_8FD84C4E_2C18_420F_8708_98FB7EED86F5_.wvu.PrintArea" localSheetId="7" hidden="1">'201_2'!$A$2:$V$30</definedName>
    <definedName name="Z_8FD84C4E_2C18_420F_8708_98FB7EED86F5_.wvu.PrintArea" localSheetId="8" hidden="1">'202_1'!$A$2:$R$30</definedName>
    <definedName name="Z_8FD84C4E_2C18_420F_8708_98FB7EED86F5_.wvu.PrintArea" localSheetId="9" hidden="1">'202_2'!$A$2:$R$30</definedName>
    <definedName name="Z_8FD84C4E_2C18_420F_8708_98FB7EED86F5_.wvu.PrintArea" localSheetId="10" hidden="1">'203_1'!$A$2:$R$30</definedName>
    <definedName name="Z_8FD84C4E_2C18_420F_8708_98FB7EED86F5_.wvu.PrintArea" localSheetId="11" hidden="1">'203_2'!$A$2:$R$30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93F6C3DE_1F92_4632_8907_1A4A95278937_.wvu.PrintArea" localSheetId="6" hidden="1">'201_1'!$A$2:$AB$30</definedName>
    <definedName name="Z_93F6C3DE_1F92_4632_8907_1A4A95278937_.wvu.PrintArea" localSheetId="7" hidden="1">'201_2'!$A$2:$AB$30</definedName>
    <definedName name="Z_93F6C3DE_1F92_4632_8907_1A4A95278937_.wvu.PrintArea" localSheetId="8" hidden="1">'202_1'!$A$2:$AB$30</definedName>
    <definedName name="Z_93F6C3DE_1F92_4632_8907_1A4A95278937_.wvu.PrintArea" localSheetId="9" hidden="1">'202_2'!$A$2:$AB$30</definedName>
    <definedName name="Z_93F6C3DE_1F92_4632_8907_1A4A95278937_.wvu.PrintArea" localSheetId="10" hidden="1">'203_1'!$A$2:$AB$30</definedName>
    <definedName name="Z_93F6C3DE_1F92_4632_8907_1A4A95278937_.wvu.PrintArea" localSheetId="11" hidden="1">'203_2'!$A$2:$AB$30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441459E_E2AF_4712_941E_3718915AA278_.wvu.PrintArea" localSheetId="6" hidden="1">'201_1'!$A$2:$AB$30</definedName>
    <definedName name="Z_9441459E_E2AF_4712_941E_3718915AA278_.wvu.PrintArea" localSheetId="7" hidden="1">'201_2'!$A$2:$AB$30</definedName>
    <definedName name="Z_9441459E_E2AF_4712_941E_3718915AA278_.wvu.PrintArea" localSheetId="8" hidden="1">'202_1'!$A$2:$AB$30</definedName>
    <definedName name="Z_9441459E_E2AF_4712_941E_3718915AA278_.wvu.PrintArea" localSheetId="9" hidden="1">'202_2'!$A$2:$AB$30</definedName>
    <definedName name="Z_9441459E_E2AF_4712_941E_3718915AA278_.wvu.PrintArea" localSheetId="10" hidden="1">'203_1'!$A$2:$AB$30</definedName>
    <definedName name="Z_9441459E_E2AF_4712_941E_3718915AA278_.wvu.PrintArea" localSheetId="11" hidden="1">'203_2'!$A$2:$AB$30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581BC83_4638_4839_B4A7_A6430282DE49_.wvu.PrintArea" localSheetId="6" hidden="1">'201_1'!$A$1:$AJ$30</definedName>
    <definedName name="Z_9581BC83_4638_4839_B4A7_A6430282DE49_.wvu.PrintArea" localSheetId="7" hidden="1">'201_2'!$A$2:$V$30</definedName>
    <definedName name="Z_9581BC83_4638_4839_B4A7_A6430282DE49_.wvu.PrintArea" localSheetId="8" hidden="1">'202_1'!$A$1:$AJ$30</definedName>
    <definedName name="Z_9581BC83_4638_4839_B4A7_A6430282DE49_.wvu.PrintArea" localSheetId="9" hidden="1">'202_2'!$A$1:$AJ$30</definedName>
    <definedName name="Z_9581BC83_4638_4839_B4A7_A6430282DE49_.wvu.PrintArea" localSheetId="10" hidden="1">'203_1'!$A$1:$AJ$30</definedName>
    <definedName name="Z_9581BC83_4638_4839_B4A7_A6430282DE49_.wvu.PrintArea" localSheetId="11" hidden="1">'203_2'!$A$1:$AJ$30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Rows" localSheetId="5" hidden="1">Підсумки!$15:$26</definedName>
    <definedName name="Z_96BFE75B_9E94_4DC9_803C_D5A288E717C0_.wvu.FilterData" localSheetId="5" hidden="1">Підсумки!$A$3:$J$52</definedName>
    <definedName name="Z_96BFE75B_9E94_4DC9_803C_D5A288E717C0_.wvu.PrintArea" localSheetId="6" hidden="1">'201_1'!$A$2:$AH$30</definedName>
    <definedName name="Z_96BFE75B_9E94_4DC9_803C_D5A288E717C0_.wvu.PrintArea" localSheetId="7" hidden="1">'201_2'!$A$2:$V$30</definedName>
    <definedName name="Z_96BFE75B_9E94_4DC9_803C_D5A288E717C0_.wvu.PrintArea" localSheetId="8" hidden="1">'202_1'!$A$2:$R$30</definedName>
    <definedName name="Z_96BFE75B_9E94_4DC9_803C_D5A288E717C0_.wvu.PrintArea" localSheetId="9" hidden="1">'202_2'!$A$2:$R$30</definedName>
    <definedName name="Z_96BFE75B_9E94_4DC9_803C_D5A288E717C0_.wvu.PrintArea" localSheetId="10" hidden="1">'203_1'!$A$2:$R$30</definedName>
    <definedName name="Z_96BFE75B_9E94_4DC9_803C_D5A288E717C0_.wvu.PrintArea" localSheetId="11" hidden="1">'203_2'!$A$2:$R$30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Rows" localSheetId="5" hidden="1">Підсумки!$15:$26</definedName>
    <definedName name="Z_AAE6FF24_C1F0_4266_B899_2398D5DAFFD0_.wvu.PrintArea" localSheetId="6" hidden="1">'201_1'!$A$2:$AB$30</definedName>
    <definedName name="Z_AAE6FF24_C1F0_4266_B899_2398D5DAFFD0_.wvu.PrintArea" localSheetId="7" hidden="1">'201_2'!$A$2:$AB$30</definedName>
    <definedName name="Z_AAE6FF24_C1F0_4266_B899_2398D5DAFFD0_.wvu.PrintArea" localSheetId="8" hidden="1">'202_1'!$A$2:$AB$30</definedName>
    <definedName name="Z_AAE6FF24_C1F0_4266_B899_2398D5DAFFD0_.wvu.PrintArea" localSheetId="9" hidden="1">'202_2'!$A$2:$AB$30</definedName>
    <definedName name="Z_AAE6FF24_C1F0_4266_B899_2398D5DAFFD0_.wvu.PrintArea" localSheetId="10" hidden="1">'203_1'!$A$2:$AB$30</definedName>
    <definedName name="Z_AAE6FF24_C1F0_4266_B899_2398D5DAFFD0_.wvu.PrintArea" localSheetId="11" hidden="1">'203_2'!$A$2:$AB$30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BA384526_2B52_499B_A6CB_A20D93F7D458_.wvu.PrintArea" localSheetId="6" hidden="1">'201_1'!$A$2:$AB$30</definedName>
    <definedName name="Z_BA384526_2B52_499B_A6CB_A20D93F7D458_.wvu.PrintArea" localSheetId="7" hidden="1">'201_2'!$A$2:$AB$30</definedName>
    <definedName name="Z_BA384526_2B52_499B_A6CB_A20D93F7D458_.wvu.PrintArea" localSheetId="8" hidden="1">'202_1'!$A$2:$AB$30</definedName>
    <definedName name="Z_BA384526_2B52_499B_A6CB_A20D93F7D458_.wvu.PrintArea" localSheetId="9" hidden="1">'202_2'!$A$2:$AB$30</definedName>
    <definedName name="Z_BA384526_2B52_499B_A6CB_A20D93F7D458_.wvu.PrintArea" localSheetId="10" hidden="1">'203_1'!$A$2:$AB$30</definedName>
    <definedName name="Z_BA384526_2B52_499B_A6CB_A20D93F7D458_.wvu.PrintArea" localSheetId="11" hidden="1">'203_2'!$A$2:$AB$30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E29CB45_C44C_4909_A8C9_0850A17CCE3A_.wvu.PrintArea" localSheetId="6" hidden="1">'201_1'!$A$2:$AB$30</definedName>
    <definedName name="Z_BE29CB45_C44C_4909_A8C9_0850A17CCE3A_.wvu.PrintArea" localSheetId="7" hidden="1">'201_2'!$A$2:$AB$30</definedName>
    <definedName name="Z_BE29CB45_C44C_4909_A8C9_0850A17CCE3A_.wvu.PrintArea" localSheetId="8" hidden="1">'202_1'!$A$2:$AB$30</definedName>
    <definedName name="Z_BE29CB45_C44C_4909_A8C9_0850A17CCE3A_.wvu.PrintArea" localSheetId="9" hidden="1">'202_2'!$A$2:$AB$30</definedName>
    <definedName name="Z_BE29CB45_C44C_4909_A8C9_0850A17CCE3A_.wvu.PrintArea" localSheetId="10" hidden="1">'203_1'!$A$2:$AB$30</definedName>
    <definedName name="Z_BE29CB45_C44C_4909_A8C9_0850A17CCE3A_.wvu.PrintArea" localSheetId="11" hidden="1">'203_2'!$A$2:$AB$30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FDDA753_D9FF_405A_BBB3_8EC16FDB9500_.wvu.PrintArea" localSheetId="6" hidden="1">'201_1'!$A$2:$V$30</definedName>
    <definedName name="Z_BFDDA753_D9FF_405A_BBB3_8EC16FDB9500_.wvu.PrintArea" localSheetId="7" hidden="1">'201_2'!$A$2:$V$30</definedName>
    <definedName name="Z_BFDDA753_D9FF_405A_BBB3_8EC16FDB9500_.wvu.PrintArea" localSheetId="8" hidden="1">'202_1'!$A$2:$R$30</definedName>
    <definedName name="Z_BFDDA753_D9FF_405A_BBB3_8EC16FDB9500_.wvu.PrintArea" localSheetId="9" hidden="1">'202_2'!$A$2:$R$30</definedName>
    <definedName name="Z_BFDDA753_D9FF_405A_BBB3_8EC16FDB9500_.wvu.PrintArea" localSheetId="10" hidden="1">'203_1'!$A$2:$R$30</definedName>
    <definedName name="Z_BFDDA753_D9FF_405A_BBB3_8EC16FDB9500_.wvu.PrintArea" localSheetId="11" hidden="1">'203_2'!$A$2:$R$30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C2F30B35_D639_4BB4_A50F_41AB6A913442_.wvu.FilterData" localSheetId="5" hidden="1">Підсумки!$A$3:$J$52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FilterData" localSheetId="5" hidden="1">Підсумки!$A$3:$J$52</definedName>
    <definedName name="Z_C5D960BD_C1A6_4228_A267_A87ADCF0AB55_.wvu.PrintArea" localSheetId="6" hidden="1">'201_1'!$A$2:$AH$30</definedName>
    <definedName name="Z_C5D960BD_C1A6_4228_A267_A87ADCF0AB55_.wvu.PrintArea" localSheetId="7" hidden="1">'201_2'!$A$2:$AH$30</definedName>
    <definedName name="Z_C5D960BD_C1A6_4228_A267_A87ADCF0AB55_.wvu.PrintArea" localSheetId="8" hidden="1">'202_1'!$A$2:$R$30</definedName>
    <definedName name="Z_C5D960BD_C1A6_4228_A267_A87ADCF0AB55_.wvu.PrintArea" localSheetId="9" hidden="1">'202_2'!$A$2:$R$30</definedName>
    <definedName name="Z_C5D960BD_C1A6_4228_A267_A87ADCF0AB55_.wvu.PrintArea" localSheetId="10" hidden="1">'203_1'!$A$2:$R$30</definedName>
    <definedName name="Z_C5D960BD_C1A6_4228_A267_A87ADCF0AB55_.wvu.PrintArea" localSheetId="11" hidden="1">'203_2'!$A$2:$R$30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CC0C40E_6D64_44D7_9C77_D75A2E2899A6_.wvu.PrintArea" localSheetId="6" hidden="1">'201_1'!$A$2:$V$30</definedName>
    <definedName name="Z_CCC0C40E_6D64_44D7_9C77_D75A2E2899A6_.wvu.PrintArea" localSheetId="7" hidden="1">'201_2'!$A$2:$V$30</definedName>
    <definedName name="Z_CCC0C40E_6D64_44D7_9C77_D75A2E2899A6_.wvu.PrintArea" localSheetId="8" hidden="1">'202_1'!$A$2:$R$30</definedName>
    <definedName name="Z_CCC0C40E_6D64_44D7_9C77_D75A2E2899A6_.wvu.PrintArea" localSheetId="9" hidden="1">'202_2'!$A$2:$R$30</definedName>
    <definedName name="Z_CCC0C40E_6D64_44D7_9C77_D75A2E2899A6_.wvu.PrintArea" localSheetId="10" hidden="1">'203_1'!$A$2:$R$30</definedName>
    <definedName name="Z_CCC0C40E_6D64_44D7_9C77_D75A2E2899A6_.wvu.PrintArea" localSheetId="11" hidden="1">'203_2'!$A$2:$R$30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Rows" localSheetId="6" hidden="1">'201_1'!#REF!,'201_1'!#REF!,'201_1'!#REF!,'201_1'!#REF!</definedName>
    <definedName name="Z_CCC0C40E_6D64_44D7_9C77_D75A2E2899A6_.wvu.Rows" localSheetId="7" hidden="1">'201_2'!#REF!,'201_2'!#REF!,'201_2'!#REF!,'201_2'!#REF!</definedName>
    <definedName name="Z_CCC0C40E_6D64_44D7_9C77_D75A2E2899A6_.wvu.Rows" localSheetId="8" hidden="1">'202_1'!#REF!,'202_1'!#REF!,'202_1'!#REF!,'202_1'!#REF!</definedName>
    <definedName name="Z_CCC0C40E_6D64_44D7_9C77_D75A2E2899A6_.wvu.Rows" localSheetId="9" hidden="1">'202_2'!#REF!,'202_2'!#REF!,'202_2'!#REF!,'202_2'!#REF!</definedName>
    <definedName name="Z_CCC0C40E_6D64_44D7_9C77_D75A2E2899A6_.wvu.Rows" localSheetId="10" hidden="1">'203_1'!#REF!,'203_1'!#REF!,'203_1'!#REF!,'203_1'!#REF!</definedName>
    <definedName name="Z_CCC0C40E_6D64_44D7_9C77_D75A2E2899A6_.wvu.Rows" localSheetId="11" hidden="1">'203_2'!#REF!,'203_2'!#REF!,'203_2'!#REF!,'203_2'!#REF!</definedName>
    <definedName name="Z_D36C8CE2_BD51_473C_907A_C6FC583FFDFD_.wvu.PrintArea" localSheetId="6" hidden="1">'201_1'!$A$2:$AH$30</definedName>
    <definedName name="Z_D36C8CE2_BD51_473C_907A_C6FC583FFDFD_.wvu.PrintArea" localSheetId="7" hidden="1">'201_2'!$A$2:$V$30</definedName>
    <definedName name="Z_D36C8CE2_BD51_473C_907A_C6FC583FFDFD_.wvu.PrintArea" localSheetId="8" hidden="1">'202_1'!$A$2:$R$30</definedName>
    <definedName name="Z_D36C8CE2_BD51_473C_907A_C6FC583FFDFD_.wvu.PrintArea" localSheetId="9" hidden="1">'202_2'!$A$2:$R$30</definedName>
    <definedName name="Z_D36C8CE2_BD51_473C_907A_C6FC583FFDFD_.wvu.PrintArea" localSheetId="10" hidden="1">'203_1'!$A$2:$R$30</definedName>
    <definedName name="Z_D36C8CE2_BD51_473C_907A_C6FC583FFDFD_.wvu.PrintArea" localSheetId="11" hidden="1">'203_2'!$A$2:$R$30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B247C62_AD53_4E02_85BF_C5978A17182C_.wvu.PrintArea" localSheetId="6" hidden="1">'201_1'!$A$2:$V$30</definedName>
    <definedName name="Z_DB247C62_AD53_4E02_85BF_C5978A17182C_.wvu.PrintArea" localSheetId="7" hidden="1">'201_2'!$A$2:$V$30</definedName>
    <definedName name="Z_DB247C62_AD53_4E02_85BF_C5978A17182C_.wvu.PrintArea" localSheetId="8" hidden="1">'202_1'!$A$2:$R$30</definedName>
    <definedName name="Z_DB247C62_AD53_4E02_85BF_C5978A17182C_.wvu.PrintArea" localSheetId="9" hidden="1">'202_2'!$A$2:$R$30</definedName>
    <definedName name="Z_DB247C62_AD53_4E02_85BF_C5978A17182C_.wvu.PrintArea" localSheetId="10" hidden="1">'203_1'!$A$2:$R$30</definedName>
    <definedName name="Z_DB247C62_AD53_4E02_85BF_C5978A17182C_.wvu.PrintArea" localSheetId="11" hidden="1">'203_2'!$A$2:$R$30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Rows" localSheetId="6" hidden="1">'201_1'!#REF!,'201_1'!#REF!,'201_1'!#REF!,'201_1'!#REF!</definedName>
    <definedName name="Z_DB247C62_AD53_4E02_85BF_C5978A17182C_.wvu.Rows" localSheetId="7" hidden="1">'201_2'!#REF!,'201_2'!#REF!,'201_2'!#REF!,'201_2'!#REF!</definedName>
    <definedName name="Z_DB247C62_AD53_4E02_85BF_C5978A17182C_.wvu.Rows" localSheetId="8" hidden="1">'202_1'!#REF!,'202_1'!#REF!,'202_1'!#REF!,'202_1'!#REF!</definedName>
    <definedName name="Z_DB247C62_AD53_4E02_85BF_C5978A17182C_.wvu.Rows" localSheetId="9" hidden="1">'202_2'!#REF!,'202_2'!#REF!,'202_2'!#REF!,'202_2'!#REF!</definedName>
    <definedName name="Z_DB247C62_AD53_4E02_85BF_C5978A17182C_.wvu.Rows" localSheetId="10" hidden="1">'203_1'!#REF!,'203_1'!#REF!,'203_1'!#REF!,'203_1'!#REF!</definedName>
    <definedName name="Z_DB247C62_AD53_4E02_85BF_C5978A17182C_.wvu.Rows" localSheetId="11" hidden="1">'203_2'!#REF!,'203_2'!#REF!,'203_2'!#REF!,'203_2'!#REF!</definedName>
    <definedName name="Z_DC418718_8A23_11D8_9B08_00605205386C_.wvu.PrintArea" localSheetId="6" hidden="1">'201_1'!$A$2:$AB$30</definedName>
    <definedName name="Z_DC418718_8A23_11D8_9B08_00605205386C_.wvu.PrintArea" localSheetId="7" hidden="1">'201_2'!$A$2:$AB$30</definedName>
    <definedName name="Z_DC418718_8A23_11D8_9B08_00605205386C_.wvu.PrintArea" localSheetId="8" hidden="1">'202_1'!$A$2:$AB$30</definedName>
    <definedName name="Z_DC418718_8A23_11D8_9B08_00605205386C_.wvu.PrintArea" localSheetId="9" hidden="1">'202_2'!$A$2:$AB$30</definedName>
    <definedName name="Z_DC418718_8A23_11D8_9B08_00605205386C_.wvu.PrintArea" localSheetId="10" hidden="1">'203_1'!$A$2:$AB$30</definedName>
    <definedName name="Z_DC418718_8A23_11D8_9B08_00605205386C_.wvu.PrintArea" localSheetId="11" hidden="1">'203_2'!$A$2:$AB$30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D783D5A_D326_44F8_82C1_529ADF80E68D_.wvu.PrintArea" localSheetId="6" hidden="1">'201_1'!$A$2:$AH$30</definedName>
    <definedName name="Z_DD783D5A_D326_44F8_82C1_529ADF80E68D_.wvu.PrintArea" localSheetId="7" hidden="1">'201_2'!$A$2:$V$30</definedName>
    <definedName name="Z_DD783D5A_D326_44F8_82C1_529ADF80E68D_.wvu.PrintArea" localSheetId="8" hidden="1">'202_1'!$A$2:$R$30</definedName>
    <definedName name="Z_DD783D5A_D326_44F8_82C1_529ADF80E68D_.wvu.PrintArea" localSheetId="9" hidden="1">'202_2'!$A$2:$R$30</definedName>
    <definedName name="Z_DD783D5A_D326_44F8_82C1_529ADF80E68D_.wvu.PrintArea" localSheetId="10" hidden="1">'203_1'!$A$2:$R$30</definedName>
    <definedName name="Z_DD783D5A_D326_44F8_82C1_529ADF80E68D_.wvu.PrintArea" localSheetId="11" hidden="1">'203_2'!$A$2:$R$30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E3076869_5D4E_4B4E_B56C_23BD0053E0A2_.wvu.FilterData" localSheetId="5" hidden="1">Підсумки!$A$3:$J$52</definedName>
    <definedName name="Z_E3076869_5D4E_4B4E_B56C_23BD0053E0A2_.wvu.PrintArea" localSheetId="6" hidden="1">'201_1'!$A$2:$AH$30</definedName>
    <definedName name="Z_E3076869_5D4E_4B4E_B56C_23BD0053E0A2_.wvu.PrintArea" localSheetId="7" hidden="1">'201_2'!$A$2:$AH$30</definedName>
    <definedName name="Z_E3076869_5D4E_4B4E_B56C_23BD0053E0A2_.wvu.PrintArea" localSheetId="8" hidden="1">'202_1'!$A$2:$R$30</definedName>
    <definedName name="Z_E3076869_5D4E_4B4E_B56C_23BD0053E0A2_.wvu.PrintArea" localSheetId="9" hidden="1">'202_2'!$A$2:$R$30</definedName>
    <definedName name="Z_E3076869_5D4E_4B4E_B56C_23BD0053E0A2_.wvu.PrintArea" localSheetId="10" hidden="1">'203_1'!$A$2:$R$30</definedName>
    <definedName name="Z_E3076869_5D4E_4B4E_B56C_23BD0053E0A2_.wvu.PrintArea" localSheetId="11" hidden="1">'203_2'!$A$2:$R$30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Підсумки!$A$3:$J$52</definedName>
    <definedName name="Z_F5BB156E_46BF_4970_8BDC_FACCC2530DB4_.wvu.PrintArea" localSheetId="6" hidden="1">'201_1'!$A$2:$V$30</definedName>
    <definedName name="Z_F5BB156E_46BF_4970_8BDC_FACCC2530DB4_.wvu.PrintArea" localSheetId="7" hidden="1">'201_2'!$A$2:$V$30</definedName>
    <definedName name="Z_F5BB156E_46BF_4970_8BDC_FACCC2530DB4_.wvu.PrintArea" localSheetId="8" hidden="1">'202_1'!$A$2:$R$30</definedName>
    <definedName name="Z_F5BB156E_46BF_4970_8BDC_FACCC2530DB4_.wvu.PrintArea" localSheetId="9" hidden="1">'202_2'!$A$2:$R$30</definedName>
    <definedName name="Z_F5BB156E_46BF_4970_8BDC_FACCC2530DB4_.wvu.PrintArea" localSheetId="10" hidden="1">'203_1'!$A$2:$R$30</definedName>
    <definedName name="Z_F5BB156E_46BF_4970_8BDC_FACCC2530DB4_.wvu.PrintArea" localSheetId="11" hidden="1">'203_2'!$A$2:$R$30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Rows" localSheetId="6" hidden="1">'201_1'!#REF!,'201_1'!#REF!,'201_1'!#REF!,'201_1'!#REF!</definedName>
    <definedName name="Z_F5BB156E_46BF_4970_8BDC_FACCC2530DB4_.wvu.Rows" localSheetId="7" hidden="1">'201_2'!#REF!,'201_2'!#REF!,'201_2'!#REF!,'201_2'!#REF!</definedName>
    <definedName name="Z_F5BB156E_46BF_4970_8BDC_FACCC2530DB4_.wvu.Rows" localSheetId="8" hidden="1">'202_1'!#REF!,'202_1'!#REF!,'202_1'!#REF!,'202_1'!#REF!</definedName>
    <definedName name="Z_F5BB156E_46BF_4970_8BDC_FACCC2530DB4_.wvu.Rows" localSheetId="9" hidden="1">'202_2'!#REF!,'202_2'!#REF!,'202_2'!#REF!,'202_2'!#REF!</definedName>
    <definedName name="Z_F5BB156E_46BF_4970_8BDC_FACCC2530DB4_.wvu.Rows" localSheetId="10" hidden="1">'203_1'!#REF!,'203_1'!#REF!,'203_1'!#REF!,'203_1'!#REF!</definedName>
    <definedName name="Z_F5BB156E_46BF_4970_8BDC_FACCC2530DB4_.wvu.Rows" localSheetId="11" hidden="1">'203_2'!#REF!,'203_2'!#REF!,'203_2'!#REF!,'203_2'!#REF!</definedName>
    <definedName name="Z_F6031743_2EF4_4963_B0D7_9FFF72490A27_.wvu.PrintArea" localSheetId="6" hidden="1">'201_1'!$A$2:$AB$30</definedName>
    <definedName name="Z_F6031743_2EF4_4963_B0D7_9FFF72490A27_.wvu.PrintArea" localSheetId="7" hidden="1">'201_2'!$A$2:$AB$30</definedName>
    <definedName name="Z_F6031743_2EF4_4963_B0D7_9FFF72490A27_.wvu.PrintArea" localSheetId="8" hidden="1">'202_1'!$A$2:$AB$30</definedName>
    <definedName name="Z_F6031743_2EF4_4963_B0D7_9FFF72490A27_.wvu.PrintArea" localSheetId="9" hidden="1">'202_2'!$A$2:$AB$30</definedName>
    <definedName name="Z_F6031743_2EF4_4963_B0D7_9FFF72490A27_.wvu.PrintArea" localSheetId="10" hidden="1">'203_1'!$A$2:$AB$30</definedName>
    <definedName name="Z_F6031743_2EF4_4963_B0D7_9FFF72490A27_.wvu.PrintArea" localSheetId="11" hidden="1">'203_2'!$A$2:$AB$30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Підс" localSheetId="2">'[1]201_1'!$S$31:$U$46</definedName>
    <definedName name="Підс">'201_1'!#REF!</definedName>
    <definedName name="Підс1" localSheetId="2">'[1]201_2'!$S$31:$U$46</definedName>
    <definedName name="Підс1">'201_2'!#REF!</definedName>
    <definedName name="Підс2" localSheetId="10">'203_1'!#REF!</definedName>
    <definedName name="Підс2" localSheetId="2">'[1]202_1'!$S$31:$U$46</definedName>
    <definedName name="Підс2">'202_1'!#REF!</definedName>
    <definedName name="Підс3" localSheetId="11">'203_2'!#REF!</definedName>
    <definedName name="Підс3" localSheetId="2">'[1]202_2'!$S$31:$U$47</definedName>
    <definedName name="Підс3">'202_2'!#REF!</definedName>
    <definedName name="Підс4" localSheetId="10">#REF!</definedName>
    <definedName name="Підс4" localSheetId="11">#REF!</definedName>
    <definedName name="Підс4">#REF!</definedName>
    <definedName name="Підс5" localSheetId="10">#REF!</definedName>
    <definedName name="Підс5" localSheetId="11">#REF!</definedName>
    <definedName name="Підс5">#REF!</definedName>
  </definedNames>
  <calcPr calcId="145621"/>
  <customWorkbookViews>
    <customWorkbookView name="Nikolenko - Личное представление" guid="{4BCF288A-A595-4C42-82E7-535EDC2AC415}" mergeInterval="0" personalView="1" maximized="1" windowWidth="1013" windowHeight="558" tabRatio="752" activeSheetId="11"/>
    <customWorkbookView name="Давиденко Євген Олександрович - Personal View" guid="{6C8D603E-9A1B-49F4-AEFE-06707C7BCD53}" mergeInterval="0" personalView="1" maximized="1" windowWidth="1356" windowHeight="543" tabRatio="768" activeSheetId="8"/>
    <customWorkbookView name="мама - Личное представление" guid="{1C44C54F-C0A4-451D-B8A0-B8C17D7E284D}" mergeInterval="0" personalView="1" xWindow="50" yWindow="45" windowWidth="1259" windowHeight="500" tabRatio="843" activeSheetId="7"/>
    <customWorkbookView name="Фісун Микола Тихонович - Personal View" guid="{C2F30B35-D639-4BB4-A50F-41AB6A913442}" mergeInterval="0" personalView="1" maximized="1" windowWidth="796" windowHeight="335" tabRatio="768" activeSheetId="6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Nikolenko - Personal View" guid="{52C4EB7E-D421-4F3C-9418-E2E13C53098F}" mergeInterval="0" personalView="1" maximized="1" windowWidth="1276" windowHeight="799" tabRatio="671" activeSheetId="13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іколенко Світлана Григорівна - Личное представление" guid="{17400EAF-4B0B-49FE-8262-4A59DA70D10F}" mergeInterval="0" personalView="1" maximized="1" windowWidth="1020" windowHeight="543" tabRatio="768" activeSheetId="6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emma - Личное представление" guid="{BFDDA753-D9FF-405A-BBB3-8EC16FDB9500}" mergeInterval="0" personalView="1" maximized="1" windowWidth="989" windowHeight="595" tabRatio="671" activeSheetId="6"/>
    <customWorkbookView name="adk - Personal View" guid="{F5BB156E-46BF-4970-8BDC-FACCC2530DB4}" mergeInterval="0" personalView="1" maximized="1" windowWidth="843" windowHeight="543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slarisa - Personal View" guid="{BE29CB45-C44C-4909-A8C9-0850A17CCE3A}" mergeInterval="0" personalView="1" maximized="1" windowWidth="796" windowHeight="437" tabRatio="671" activeSheetId="5"/>
    <customWorkbookView name="veronique - Personal View" guid="{6EA0E7B6-C486-4B39-8128-16821F7A9C03}" mergeInterval="0" personalView="1" maximized="1" windowWidth="994" windowHeight="596" activeSheetId="7"/>
    <customWorkbookView name="2210103 - Personal View" guid="{2B1F19F5-DDBC-46F8-92CB-9A790CB7FD61}" mergeInterval="0" personalView="1" maximized="1" windowWidth="1020" windowHeight="633" tabRatio="671" activeSheetId="10"/>
    <customWorkbookView name="cash - Personal View" guid="{24E4B1B0-BD46-442E-9239-4999257F794B}" mergeInterval="0" personalView="1" maximized="1" xWindow="7" yWindow="28" windowWidth="796" windowHeight="574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pain - Personal View" guid="{7828284E-5BC2-4532-AE4F-135B19275FE1}" mergeInterval="0" personalView="1" maximized="1" windowWidth="1020" windowHeight="606" activeSheetId="4"/>
    <customWorkbookView name="pak - Personal View" guid="{6328EA24-1FA5-4B94-9ABC-245F045AD520}" mergeInterval="0" personalView="1" maximized="1" windowWidth="1020" windowHeight="629" activeSheetId="10"/>
    <customWorkbookView name="Decoy - Personal View" guid="{93F6C3DE-1F92-4632-8907-1A4A95278937}" mergeInterval="0" personalView="1" maximized="1" windowWidth="1020" windowHeight="607" activeSheetId="4"/>
    <customWorkbookView name="2210301 - Personal View" guid="{86E46D09-7AE0-4152-9FFC-C08D0784D8A7}" mergeInterval="0" personalView="1" maximized="1" windowWidth="1020" windowHeight="631" activeSheetId="8"/>
    <customWorkbookView name="Zorg - Personal View" guid="{F6031743-2EF4-4963-B0D7-9FFF72490A27}" mergeInterval="0" personalView="1" maximized="1" windowWidth="1020" windowHeight="606" activeSheetId="5"/>
    <customWorkbookView name="2010227 - Personal View" guid="{85387D8F-322B-4575-A31F-6C67D6D60B03}" mergeInterval="0" personalView="1" maximized="1" windowWidth="995" windowHeight="589" activeSheetId="5"/>
    <customWorkbookView name="980119 - Personal View" guid="{AAE6FF24-C1F0-4266-B899-2398D5DAFFD0}" mergeInterval="0" personalView="1" maximized="1" windowWidth="1020" windowHeight="605" activeSheetId="9"/>
    <customWorkbookView name="2410413 - Personal View" guid="{9441459E-E2AF-4712-941E-3718915AA278}" mergeInterval="0" personalView="1" maximized="1" windowWidth="1020" windowHeight="568" activeSheetId="10"/>
    <customWorkbookView name="tsybenko - Personal View" guid="{BA384526-2B52-499B-A6CB-A20D93F7D458}" mergeInterval="0" personalView="1" maximized="1" windowWidth="1020" windowHeight="576" activeSheetId="1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davidoff - Personal View" guid="{6FD4170C-FF34-4F29-9D4F-E51601E8E054}" mergeInterval="0" personalView="1" xWindow="6" yWindow="39" windowWidth="1176" windowHeight="747" tabRatio="671" activeSheetId="5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hisoon - Personal View" guid="{5FE79F59-D06C-47E9-A091-8A454305106D}" mergeInterval="0" personalView="1" maximized="1" windowWidth="1020" windowHeight="603" activeSheetId="6"/>
    <customWorkbookView name="alex - Личное представление" guid="{63677729-B220-4674-B8DA-E23D188A7DD0}" mergeInterval="0" personalView="1" maximized="1" windowWidth="938" windowHeight="435" activeSheetId="7"/>
    <customWorkbookView name="Євпак Д.В. - Personal View" guid="{DD783D5A-D326-44F8-82C1-529ADF80E68D}" mergeInterval="0" personalView="1" maximized="1" windowWidth="1276" windowHeight="799" activeSheetId="14"/>
    <customWorkbookView name="Irina - Personal View" guid="{7DAD0CBB-837D-490E-8AD8-C7F6F6026BC2}" mergeInterval="0" personalView="1" xWindow="-3" yWindow="32" windowWidth="1109" windowHeight="554" tabRatio="768" activeSheetId="13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Фисун Николай - Personal View" guid="{33A37079-C128-4ED3-AE01-CFA8F2347C5B}" mergeInterval="0" personalView="1" maximized="1" windowWidth="1115" windowHeight="397" tabRatio="768" activeSheetId="6"/>
    <customWorkbookView name="Ніколенко Світлана Григорівна - Personal View" guid="{C5D960BD-C1A6-4228-A267-A87ADCF0AB55}" mergeInterval="0" personalView="1" xWindow="13" yWindow="28" windowWidth="1020" windowHeight="557" tabRatio="843" activeSheetId="11" showComments="commIndAndComment"/>
  </customWorkbookViews>
</workbook>
</file>

<file path=xl/calcChain.xml><?xml version="1.0" encoding="utf-8"?>
<calcChain xmlns="http://schemas.openxmlformats.org/spreadsheetml/2006/main">
  <c r="R19" i="11" l="1"/>
  <c r="J15" i="11" l="1"/>
  <c r="R18" i="11"/>
  <c r="J18" i="11"/>
  <c r="R14" i="11"/>
  <c r="R17" i="11"/>
  <c r="R11" i="11"/>
  <c r="R8" i="11"/>
  <c r="R16" i="11" l="1"/>
  <c r="R20" i="11"/>
  <c r="R16" i="9" l="1"/>
  <c r="R10" i="9" l="1"/>
  <c r="K6" i="6"/>
  <c r="K4" i="6"/>
  <c r="K5" i="6"/>
  <c r="K3" i="6"/>
  <c r="J13" i="9" l="1"/>
  <c r="L27" i="6"/>
  <c r="L55" i="6"/>
  <c r="O22" i="11" l="1"/>
  <c r="J20" i="11"/>
  <c r="J17" i="11"/>
  <c r="J12" i="11"/>
  <c r="J22" i="11" s="1"/>
  <c r="O22" i="9"/>
  <c r="J16" i="9"/>
  <c r="J15" i="9"/>
  <c r="J14" i="9"/>
  <c r="J12" i="9"/>
  <c r="J11" i="9"/>
  <c r="J10" i="9"/>
  <c r="J22" i="9" s="1"/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53" i="1"/>
  <c r="L4" i="6"/>
  <c r="L5" i="6"/>
  <c r="L6" i="6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K62" i="6"/>
  <c r="L62" i="6" s="1"/>
  <c r="K63" i="6"/>
  <c r="L63" i="6" s="1"/>
  <c r="K64" i="6"/>
  <c r="L64" i="6" s="1"/>
  <c r="K65" i="6"/>
  <c r="L65" i="6" s="1"/>
  <c r="K66" i="6"/>
  <c r="L66" i="6" s="1"/>
  <c r="K67" i="6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L3" i="6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8" i="8"/>
  <c r="D8" i="9"/>
  <c r="D8" i="10"/>
  <c r="D8" i="11"/>
  <c r="D8" i="12"/>
  <c r="D8" i="7"/>
  <c r="E41" i="3"/>
  <c r="G37" i="3"/>
  <c r="G36" i="3"/>
  <c r="G32" i="3"/>
  <c r="J40" i="3" s="1"/>
  <c r="G28" i="3"/>
  <c r="G24" i="3"/>
  <c r="G19" i="3"/>
  <c r="G17" i="3"/>
  <c r="K13" i="3"/>
  <c r="G9" i="3"/>
  <c r="G5" i="3"/>
  <c r="G3" i="3" s="1"/>
  <c r="J31" i="3" l="1"/>
  <c r="G41" i="3"/>
  <c r="C70" i="6" l="1"/>
  <c r="B67" i="1" s="1"/>
  <c r="C71" i="6"/>
  <c r="B68" i="1" s="1"/>
  <c r="C72" i="6"/>
  <c r="B69" i="1" s="1"/>
  <c r="C73" i="6"/>
  <c r="B70" i="1" s="1"/>
  <c r="C74" i="6"/>
  <c r="B71" i="1" s="1"/>
  <c r="C75" i="6"/>
  <c r="B72" i="1" s="1"/>
  <c r="C76" i="6"/>
  <c r="B73" i="1" s="1"/>
  <c r="C77" i="6"/>
  <c r="B74" i="1" s="1"/>
  <c r="C78" i="6"/>
  <c r="B75" i="1" s="1"/>
  <c r="C79" i="6"/>
  <c r="B76" i="1" s="1"/>
  <c r="C80" i="6"/>
  <c r="B77" i="1" s="1"/>
  <c r="C81" i="6"/>
  <c r="B78" i="1" s="1"/>
  <c r="C82" i="6"/>
  <c r="B79" i="1" s="1"/>
  <c r="C69" i="6"/>
  <c r="B66" i="1" s="1"/>
  <c r="C57" i="6"/>
  <c r="B54" i="1" s="1"/>
  <c r="C58" i="6"/>
  <c r="B55" i="1" s="1"/>
  <c r="C59" i="6"/>
  <c r="B56" i="1" s="1"/>
  <c r="C60" i="6"/>
  <c r="B57" i="1" s="1"/>
  <c r="C61" i="6"/>
  <c r="B58" i="1" s="1"/>
  <c r="C62" i="6"/>
  <c r="B59" i="1" s="1"/>
  <c r="C63" i="6"/>
  <c r="B60" i="1" s="1"/>
  <c r="C64" i="6"/>
  <c r="B61" i="1" s="1"/>
  <c r="C65" i="6"/>
  <c r="B62" i="1" s="1"/>
  <c r="C66" i="6"/>
  <c r="B63" i="1" s="1"/>
  <c r="C67" i="6"/>
  <c r="B64" i="1" s="1"/>
  <c r="C68" i="6"/>
  <c r="B65" i="1" s="1"/>
  <c r="C56" i="6"/>
  <c r="B53" i="1" s="1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E13" i="12"/>
  <c r="D74" i="6" s="1"/>
  <c r="E74" i="6" s="1"/>
  <c r="E18" i="12"/>
  <c r="D79" i="6" s="1"/>
  <c r="E79" i="6" s="1"/>
  <c r="E15" i="12"/>
  <c r="D76" i="6" s="1"/>
  <c r="E76" i="6" s="1"/>
  <c r="E12" i="12"/>
  <c r="D73" i="6" s="1"/>
  <c r="E73" i="6" s="1"/>
  <c r="E9" i="12"/>
  <c r="D70" i="6" s="1"/>
  <c r="E70" i="6" s="1"/>
  <c r="C53" i="6"/>
  <c r="G53" i="6"/>
  <c r="C54" i="6"/>
  <c r="G54" i="6"/>
  <c r="C42" i="6"/>
  <c r="C43" i="6"/>
  <c r="C44" i="6"/>
  <c r="C45" i="6"/>
  <c r="C46" i="6"/>
  <c r="C47" i="6"/>
  <c r="C48" i="6"/>
  <c r="C49" i="6"/>
  <c r="C50" i="6"/>
  <c r="C51" i="6"/>
  <c r="C52" i="6"/>
  <c r="C41" i="6"/>
  <c r="C29" i="6"/>
  <c r="C30" i="6"/>
  <c r="C31" i="6"/>
  <c r="C32" i="6"/>
  <c r="C33" i="6"/>
  <c r="C34" i="6"/>
  <c r="C35" i="6"/>
  <c r="C36" i="6"/>
  <c r="C37" i="6"/>
  <c r="C38" i="6"/>
  <c r="C39" i="6"/>
  <c r="C40" i="6"/>
  <c r="C16" i="6"/>
  <c r="C17" i="6"/>
  <c r="C18" i="6"/>
  <c r="C19" i="6"/>
  <c r="C20" i="6"/>
  <c r="C21" i="6"/>
  <c r="C22" i="6"/>
  <c r="C23" i="6"/>
  <c r="C24" i="6"/>
  <c r="C25" i="6"/>
  <c r="C15" i="6"/>
  <c r="C4" i="6"/>
  <c r="C5" i="6"/>
  <c r="C6" i="6"/>
  <c r="C7" i="6"/>
  <c r="C8" i="6"/>
  <c r="C9" i="6"/>
  <c r="C10" i="6"/>
  <c r="C11" i="6"/>
  <c r="C12" i="6"/>
  <c r="C13" i="6"/>
  <c r="C14" i="6"/>
  <c r="AD22" i="12"/>
  <c r="Y22" i="12"/>
  <c r="T22" i="12"/>
  <c r="E21" i="12"/>
  <c r="D82" i="6" s="1"/>
  <c r="E82" i="6" s="1"/>
  <c r="E11" i="12"/>
  <c r="D72" i="6" s="1"/>
  <c r="E72" i="6" s="1"/>
  <c r="H7" i="12"/>
  <c r="E20" i="11"/>
  <c r="D68" i="6" s="1"/>
  <c r="E68" i="6" s="1"/>
  <c r="E19" i="11"/>
  <c r="D67" i="6" s="1"/>
  <c r="E67" i="6" s="1"/>
  <c r="E18" i="11"/>
  <c r="D66" i="6" s="1"/>
  <c r="E66" i="6" s="1"/>
  <c r="E17" i="11"/>
  <c r="D65" i="6" s="1"/>
  <c r="E65" i="6" s="1"/>
  <c r="E16" i="11"/>
  <c r="D64" i="6" s="1"/>
  <c r="E64" i="6" s="1"/>
  <c r="E14" i="11"/>
  <c r="D62" i="6" s="1"/>
  <c r="E62" i="6" s="1"/>
  <c r="E13" i="11"/>
  <c r="D61" i="6" s="1"/>
  <c r="E61" i="6" s="1"/>
  <c r="E12" i="11"/>
  <c r="D60" i="6" s="1"/>
  <c r="E60" i="6" s="1"/>
  <c r="E11" i="11"/>
  <c r="D59" i="6" s="1"/>
  <c r="E59" i="6" s="1"/>
  <c r="E10" i="11"/>
  <c r="D58" i="6" s="1"/>
  <c r="E58" i="6" s="1"/>
  <c r="E9" i="11"/>
  <c r="D57" i="6" s="1"/>
  <c r="E57" i="6" s="1"/>
  <c r="E8" i="11"/>
  <c r="D56" i="6" s="1"/>
  <c r="E56" i="6" s="1"/>
  <c r="E15" i="11"/>
  <c r="D63" i="6" s="1"/>
  <c r="E63" i="6" s="1"/>
  <c r="AD22" i="11"/>
  <c r="Y22" i="11"/>
  <c r="E21" i="11"/>
  <c r="H7" i="11"/>
  <c r="H63" i="6" l="1"/>
  <c r="I63" i="6" s="1"/>
  <c r="R60" i="1"/>
  <c r="H56" i="6"/>
  <c r="I56" i="6" s="1"/>
  <c r="R53" i="1"/>
  <c r="H57" i="6"/>
  <c r="I57" i="6" s="1"/>
  <c r="R54" i="1"/>
  <c r="H58" i="6"/>
  <c r="I58" i="6" s="1"/>
  <c r="R55" i="1"/>
  <c r="H59" i="6"/>
  <c r="I59" i="6" s="1"/>
  <c r="R56" i="1"/>
  <c r="H60" i="6"/>
  <c r="I60" i="6" s="1"/>
  <c r="R57" i="1"/>
  <c r="H61" i="6"/>
  <c r="I61" i="6" s="1"/>
  <c r="R58" i="1"/>
  <c r="H64" i="6"/>
  <c r="I64" i="6" s="1"/>
  <c r="R61" i="1"/>
  <c r="H65" i="6"/>
  <c r="I65" i="6" s="1"/>
  <c r="R62" i="1"/>
  <c r="H66" i="6"/>
  <c r="I66" i="6" s="1"/>
  <c r="R63" i="1"/>
  <c r="H67" i="6"/>
  <c r="I67" i="6" s="1"/>
  <c r="R64" i="1"/>
  <c r="H68" i="6"/>
  <c r="I68" i="6" s="1"/>
  <c r="R65" i="1"/>
  <c r="H72" i="6"/>
  <c r="I72" i="6" s="1"/>
  <c r="R69" i="1"/>
  <c r="H82" i="6"/>
  <c r="I82" i="6" s="1"/>
  <c r="R79" i="1"/>
  <c r="H70" i="6"/>
  <c r="I70" i="6" s="1"/>
  <c r="R67" i="1"/>
  <c r="H73" i="6"/>
  <c r="I73" i="6" s="1"/>
  <c r="R70" i="1"/>
  <c r="H76" i="6"/>
  <c r="I76" i="6" s="1"/>
  <c r="R73" i="1"/>
  <c r="H79" i="6"/>
  <c r="I79" i="6" s="1"/>
  <c r="R76" i="1"/>
  <c r="H74" i="6"/>
  <c r="I74" i="6" s="1"/>
  <c r="R71" i="1"/>
  <c r="H62" i="6"/>
  <c r="I62" i="6" s="1"/>
  <c r="R59" i="1"/>
  <c r="K7" i="12"/>
  <c r="M7" i="12" s="1"/>
  <c r="P7" i="12" s="1"/>
  <c r="S7" i="12" s="1"/>
  <c r="K7" i="11"/>
  <c r="M7" i="11" s="1"/>
  <c r="P7" i="11" s="1"/>
  <c r="S7" i="11" s="1"/>
  <c r="E8" i="12"/>
  <c r="D69" i="6" s="1"/>
  <c r="E69" i="6" s="1"/>
  <c r="E14" i="12"/>
  <c r="D75" i="6" s="1"/>
  <c r="E75" i="6" s="1"/>
  <c r="E17" i="12"/>
  <c r="D78" i="6" s="1"/>
  <c r="E78" i="6" s="1"/>
  <c r="E20" i="12"/>
  <c r="D81" i="6" s="1"/>
  <c r="E81" i="6" s="1"/>
  <c r="E19" i="12"/>
  <c r="D80" i="6" s="1"/>
  <c r="E80" i="6" s="1"/>
  <c r="E10" i="12"/>
  <c r="D71" i="6" s="1"/>
  <c r="E71" i="6" s="1"/>
  <c r="E16" i="12"/>
  <c r="D77" i="6" s="1"/>
  <c r="E77" i="6" s="1"/>
  <c r="H22" i="12"/>
  <c r="E21" i="9"/>
  <c r="E21" i="10"/>
  <c r="D54" i="6" s="1"/>
  <c r="E54" i="6" s="1"/>
  <c r="H54" i="6" s="1"/>
  <c r="I54" i="6" s="1"/>
  <c r="E20" i="10"/>
  <c r="D53" i="6" s="1"/>
  <c r="E53" i="6" s="1"/>
  <c r="H53" i="6" s="1"/>
  <c r="I53" i="6" s="1"/>
  <c r="E19" i="10"/>
  <c r="D52" i="6" s="1"/>
  <c r="E18" i="10"/>
  <c r="D51" i="6" s="1"/>
  <c r="E17" i="10"/>
  <c r="D50" i="6" s="1"/>
  <c r="E16" i="10"/>
  <c r="D49" i="6" s="1"/>
  <c r="E15" i="10"/>
  <c r="D48" i="6" s="1"/>
  <c r="E14" i="10"/>
  <c r="D47" i="6" s="1"/>
  <c r="E13" i="10"/>
  <c r="D46" i="6" s="1"/>
  <c r="E12" i="10"/>
  <c r="D45" i="6" s="1"/>
  <c r="E11" i="10"/>
  <c r="D44" i="6" s="1"/>
  <c r="E10" i="10"/>
  <c r="D43" i="6" s="1"/>
  <c r="E9" i="10"/>
  <c r="D42" i="6" s="1"/>
  <c r="E8" i="10"/>
  <c r="D41" i="6" s="1"/>
  <c r="H77" i="6" l="1"/>
  <c r="I77" i="6" s="1"/>
  <c r="R74" i="1"/>
  <c r="H71" i="6"/>
  <c r="I71" i="6" s="1"/>
  <c r="R68" i="1"/>
  <c r="H80" i="6"/>
  <c r="I80" i="6" s="1"/>
  <c r="R77" i="1"/>
  <c r="H81" i="6"/>
  <c r="I81" i="6" s="1"/>
  <c r="R78" i="1"/>
  <c r="H78" i="6"/>
  <c r="I78" i="6" s="1"/>
  <c r="R75" i="1"/>
  <c r="H75" i="6"/>
  <c r="I75" i="6" s="1"/>
  <c r="R72" i="1"/>
  <c r="H69" i="6"/>
  <c r="I69" i="6" s="1"/>
  <c r="R66" i="1"/>
  <c r="H7" i="9"/>
  <c r="H7" i="10"/>
  <c r="K7" i="10" l="1"/>
  <c r="M7" i="10" s="1"/>
  <c r="P7" i="10" s="1"/>
  <c r="S7" i="10" s="1"/>
  <c r="K7" i="9"/>
  <c r="M7" i="9" s="1"/>
  <c r="P7" i="9" s="1"/>
  <c r="S7" i="9" s="1"/>
  <c r="H7" i="7"/>
  <c r="H7" i="8"/>
  <c r="K7" i="8" l="1"/>
  <c r="M7" i="8" s="1"/>
  <c r="P7" i="8" s="1"/>
  <c r="S7" i="8" s="1"/>
  <c r="K7" i="7"/>
  <c r="M7" i="7" s="1"/>
  <c r="P7" i="7" s="1"/>
  <c r="S7" i="7" s="1"/>
  <c r="E19" i="8"/>
  <c r="G13" i="6"/>
  <c r="G4" i="6"/>
  <c r="G30" i="6" l="1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29" i="6"/>
  <c r="G28" i="6"/>
  <c r="G15" i="6"/>
  <c r="G16" i="6"/>
  <c r="G17" i="6"/>
  <c r="G18" i="6"/>
  <c r="G19" i="6"/>
  <c r="G20" i="6"/>
  <c r="G21" i="6"/>
  <c r="G22" i="6"/>
  <c r="G23" i="6"/>
  <c r="G24" i="6"/>
  <c r="G25" i="6"/>
  <c r="G14" i="6"/>
  <c r="G5" i="6"/>
  <c r="G6" i="6"/>
  <c r="G7" i="6"/>
  <c r="G8" i="6"/>
  <c r="G9" i="6"/>
  <c r="G10" i="6"/>
  <c r="G11" i="6"/>
  <c r="G12" i="6"/>
  <c r="G3" i="6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C26" i="6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T22" i="10" l="1"/>
  <c r="Y22" i="10"/>
  <c r="AD22" i="10"/>
  <c r="T22" i="9"/>
  <c r="Y22" i="9"/>
  <c r="AD22" i="9"/>
  <c r="T22" i="7"/>
  <c r="Y22" i="7"/>
  <c r="AD22" i="7"/>
  <c r="C3" i="6"/>
  <c r="B3" i="1" s="1"/>
  <c r="G26" i="6"/>
  <c r="C28" i="6"/>
  <c r="B29" i="1" s="1"/>
  <c r="B40" i="1"/>
  <c r="G50" i="6"/>
  <c r="G51" i="6"/>
  <c r="G52" i="6"/>
  <c r="E25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E12" i="8" l="1"/>
  <c r="E14" i="8"/>
  <c r="E12" i="9"/>
  <c r="D32" i="6" s="1"/>
  <c r="E13" i="9"/>
  <c r="D33" i="6" s="1"/>
  <c r="E8" i="9"/>
  <c r="D28" i="6" s="1"/>
  <c r="E9" i="9"/>
  <c r="D29" i="6" s="1"/>
  <c r="E10" i="9"/>
  <c r="D30" i="6" s="1"/>
  <c r="E11" i="9"/>
  <c r="D31" i="6" s="1"/>
  <c r="E14" i="9"/>
  <c r="D34" i="6" s="1"/>
  <c r="E15" i="9"/>
  <c r="D35" i="6" s="1"/>
  <c r="E16" i="9"/>
  <c r="D36" i="6" s="1"/>
  <c r="E17" i="9"/>
  <c r="D37" i="6" s="1"/>
  <c r="E18" i="9"/>
  <c r="D38" i="6" s="1"/>
  <c r="E19" i="9"/>
  <c r="D39" i="6" s="1"/>
  <c r="E20" i="9"/>
  <c r="D40" i="6" s="1"/>
  <c r="E10" i="8"/>
  <c r="E15" i="7"/>
  <c r="D10" i="6" s="1"/>
  <c r="E9" i="7"/>
  <c r="D4" i="6" s="1"/>
  <c r="E21" i="8"/>
  <c r="E16" i="7"/>
  <c r="D11" i="6" s="1"/>
  <c r="E12" i="7"/>
  <c r="D7" i="6" s="1"/>
  <c r="E7" i="6" s="1"/>
  <c r="R7" i="1" s="1"/>
  <c r="E10" i="7"/>
  <c r="D5" i="6" s="1"/>
  <c r="E8" i="8"/>
  <c r="E13" i="8"/>
  <c r="E15" i="8"/>
  <c r="E16" i="8"/>
  <c r="E17" i="8"/>
  <c r="E18" i="8"/>
  <c r="E20" i="8"/>
  <c r="E9" i="8"/>
  <c r="E11" i="8"/>
  <c r="E14" i="7"/>
  <c r="D9" i="6" s="1"/>
  <c r="E11" i="7"/>
  <c r="D6" i="6" s="1"/>
  <c r="E20" i="7"/>
  <c r="D15" i="6" s="1"/>
  <c r="E51" i="6"/>
  <c r="H51" i="6" s="1"/>
  <c r="I51" i="6" s="1"/>
  <c r="H22" i="7"/>
  <c r="E21" i="7"/>
  <c r="E19" i="7"/>
  <c r="E17" i="7"/>
  <c r="D12" i="6" s="1"/>
  <c r="E13" i="7"/>
  <c r="D8" i="6" s="1"/>
  <c r="H22" i="10" l="1"/>
  <c r="E40" i="6"/>
  <c r="E18" i="7"/>
  <c r="D13" i="6" s="1"/>
  <c r="E13" i="6" s="1"/>
  <c r="R13" i="1" s="1"/>
  <c r="D26" i="6"/>
  <c r="E26" i="6" s="1"/>
  <c r="H26" i="6" s="1"/>
  <c r="I26" i="6" s="1"/>
  <c r="D21" i="6"/>
  <c r="E21" i="6" s="1"/>
  <c r="D19" i="6"/>
  <c r="E19" i="6" s="1"/>
  <c r="D24" i="6"/>
  <c r="E24" i="6" s="1"/>
  <c r="D22" i="6"/>
  <c r="E22" i="6" s="1"/>
  <c r="D20" i="6"/>
  <c r="E20" i="6" s="1"/>
  <c r="D16" i="6"/>
  <c r="E16" i="6" s="1"/>
  <c r="D23" i="6"/>
  <c r="E23" i="6" s="1"/>
  <c r="D17" i="6"/>
  <c r="E17" i="6" s="1"/>
  <c r="D25" i="6"/>
  <c r="E25" i="6" s="1"/>
  <c r="D18" i="6"/>
  <c r="E18" i="6" s="1"/>
  <c r="E31" i="6"/>
  <c r="E28" i="6"/>
  <c r="E34" i="6"/>
  <c r="E41" i="6"/>
  <c r="E33" i="6"/>
  <c r="E36" i="6"/>
  <c r="E44" i="6"/>
  <c r="E30" i="6"/>
  <c r="H22" i="9"/>
  <c r="D14" i="6"/>
  <c r="E14" i="6" s="1"/>
  <c r="E52" i="6"/>
  <c r="H52" i="6" s="1"/>
  <c r="I52" i="6" s="1"/>
  <c r="E42" i="6"/>
  <c r="E43" i="6"/>
  <c r="E45" i="6"/>
  <c r="E46" i="6"/>
  <c r="E47" i="6"/>
  <c r="E48" i="6"/>
  <c r="E49" i="6"/>
  <c r="E50" i="6"/>
  <c r="E37" i="6"/>
  <c r="E35" i="6"/>
  <c r="E32" i="6"/>
  <c r="E29" i="6"/>
  <c r="E15" i="6"/>
  <c r="E11" i="6"/>
  <c r="R11" i="1" s="1"/>
  <c r="E8" i="7"/>
  <c r="D3" i="6" s="1"/>
  <c r="E4" i="6"/>
  <c r="R4" i="1" s="1"/>
  <c r="E5" i="6"/>
  <c r="R5" i="1" s="1"/>
  <c r="E6" i="6"/>
  <c r="R6" i="1" s="1"/>
  <c r="E8" i="6"/>
  <c r="R8" i="1" s="1"/>
  <c r="E9" i="6"/>
  <c r="R9" i="1" s="1"/>
  <c r="E10" i="6"/>
  <c r="R10" i="1" s="1"/>
  <c r="E12" i="6"/>
  <c r="R12" i="1" s="1"/>
  <c r="H7" i="6"/>
  <c r="I7" i="6" s="1"/>
  <c r="E38" i="6" l="1"/>
  <c r="R25" i="1"/>
  <c r="H25" i="6"/>
  <c r="I25" i="6" s="1"/>
  <c r="H50" i="6"/>
  <c r="I50" i="6" s="1"/>
  <c r="R51" i="1"/>
  <c r="H49" i="6"/>
  <c r="I49" i="6" s="1"/>
  <c r="R50" i="1"/>
  <c r="H48" i="6"/>
  <c r="I48" i="6" s="1"/>
  <c r="R49" i="1"/>
  <c r="H47" i="6"/>
  <c r="I47" i="6" s="1"/>
  <c r="R48" i="1"/>
  <c r="H46" i="6"/>
  <c r="I46" i="6" s="1"/>
  <c r="R47" i="1"/>
  <c r="H45" i="6"/>
  <c r="I45" i="6" s="1"/>
  <c r="R46" i="1"/>
  <c r="H44" i="6"/>
  <c r="I44" i="6" s="1"/>
  <c r="R45" i="1"/>
  <c r="H43" i="6"/>
  <c r="I43" i="6" s="1"/>
  <c r="R44" i="1"/>
  <c r="H42" i="6"/>
  <c r="I42" i="6" s="1"/>
  <c r="R43" i="1"/>
  <c r="H41" i="6"/>
  <c r="I41" i="6" s="1"/>
  <c r="R42" i="1"/>
  <c r="H40" i="6"/>
  <c r="I40" i="6" s="1"/>
  <c r="R41" i="1"/>
  <c r="R14" i="1"/>
  <c r="H14" i="6"/>
  <c r="I14" i="6" s="1"/>
  <c r="H28" i="6"/>
  <c r="I28" i="6" s="1"/>
  <c r="R29" i="1"/>
  <c r="H29" i="6"/>
  <c r="I29" i="6" s="1"/>
  <c r="R30" i="1"/>
  <c r="H30" i="6"/>
  <c r="I30" i="6" s="1"/>
  <c r="R31" i="1"/>
  <c r="H31" i="6"/>
  <c r="I31" i="6" s="1"/>
  <c r="R32" i="1"/>
  <c r="H32" i="6"/>
  <c r="I32" i="6" s="1"/>
  <c r="R33" i="1"/>
  <c r="H33" i="6"/>
  <c r="I33" i="6" s="1"/>
  <c r="R34" i="1"/>
  <c r="H34" i="6"/>
  <c r="I34" i="6" s="1"/>
  <c r="R35" i="1"/>
  <c r="H35" i="6"/>
  <c r="I35" i="6" s="1"/>
  <c r="R36" i="1"/>
  <c r="H36" i="6"/>
  <c r="I36" i="6" s="1"/>
  <c r="R37" i="1"/>
  <c r="H37" i="6"/>
  <c r="I37" i="6" s="1"/>
  <c r="R38" i="1"/>
  <c r="H15" i="6"/>
  <c r="I15" i="6" s="1"/>
  <c r="R15" i="1"/>
  <c r="H16" i="6"/>
  <c r="I16" i="6" s="1"/>
  <c r="R16" i="1"/>
  <c r="H17" i="6"/>
  <c r="I17" i="6" s="1"/>
  <c r="R17" i="1"/>
  <c r="H18" i="6"/>
  <c r="I18" i="6" s="1"/>
  <c r="R18" i="1"/>
  <c r="H19" i="6"/>
  <c r="I19" i="6" s="1"/>
  <c r="R19" i="1"/>
  <c r="H20" i="6"/>
  <c r="I20" i="6" s="1"/>
  <c r="R20" i="1"/>
  <c r="H21" i="6"/>
  <c r="I21" i="6" s="1"/>
  <c r="R21" i="1"/>
  <c r="H24" i="6"/>
  <c r="I24" i="6" s="1"/>
  <c r="R24" i="1"/>
  <c r="H23" i="6"/>
  <c r="I23" i="6" s="1"/>
  <c r="R23" i="1"/>
  <c r="H22" i="6"/>
  <c r="I22" i="6" s="1"/>
  <c r="R22" i="1"/>
  <c r="H13" i="6"/>
  <c r="I13" i="6" s="1"/>
  <c r="H12" i="6"/>
  <c r="I12" i="6" s="1"/>
  <c r="H10" i="6"/>
  <c r="I10" i="6" s="1"/>
  <c r="H9" i="6"/>
  <c r="I9" i="6" s="1"/>
  <c r="H8" i="6"/>
  <c r="I8" i="6" s="1"/>
  <c r="H6" i="6"/>
  <c r="I6" i="6" s="1"/>
  <c r="H5" i="6"/>
  <c r="I5" i="6" s="1"/>
  <c r="H4" i="6"/>
  <c r="I4" i="6" s="1"/>
  <c r="E3" i="6"/>
  <c r="R3" i="1" s="1"/>
  <c r="H11" i="6"/>
  <c r="I11" i="6" s="1"/>
  <c r="E39" i="6"/>
  <c r="H38" i="6" l="1"/>
  <c r="I38" i="6" s="1"/>
  <c r="R39" i="1"/>
  <c r="H39" i="6"/>
  <c r="I39" i="6" s="1"/>
  <c r="R40" i="1"/>
  <c r="H3" i="6"/>
  <c r="I3" i="6" s="1"/>
</calcChain>
</file>

<file path=xl/comments1.xml><?xml version="1.0" encoding="utf-8"?>
<comments xmlns="http://schemas.openxmlformats.org/spreadsheetml/2006/main">
  <authors>
    <author>мама</author>
    <author>Ніколенко Світлана Григорівна</author>
  </authors>
  <commentList>
    <comment ref="J10" authorId="0" guid="{29B20AE9-1C99-437E-AC74-588757C29CAF}">
      <text>
        <r>
          <rPr>
            <sz val="12"/>
            <color indexed="81"/>
            <rFont val="Tahoma"/>
            <family val="2"/>
            <charset val="204"/>
          </rPr>
          <t>ІМ'Я ФАЙЛА В EXCEL - ТРЕБА ВКАЗАТИ РОЗШИРЕННЯ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4" authorId="0" guid="{18414505-72F4-4BAE-86C0-24851717A45A}">
      <text>
        <r>
          <rPr>
            <sz val="12"/>
            <color indexed="81"/>
            <rFont val="Tahoma"/>
            <family val="2"/>
            <charset val="204"/>
          </rPr>
          <t>ІМ'Я ФАЙЛА В EXCEL - ТРЕБА ВКАЗАТИ РОЗШИРЕННЯ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4" authorId="1" guid="{7207F798-A613-4651-B460-8D0EE572A145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ДЕ РЕЗУЛЬТАТИ МОДУЛЯ!?
</t>
        </r>
      </text>
    </comment>
    <comment ref="O15" authorId="0" guid="{15406E7E-EFE4-488C-85F0-D7972EB863C5}">
      <text>
        <r>
          <rPr>
            <sz val="9"/>
            <color indexed="81"/>
            <rFont val="Tahoma"/>
            <family val="2"/>
            <charset val="204"/>
          </rPr>
          <t xml:space="preserve">НЕМАЄ ПОВІДОМЛЕНЬ
</t>
        </r>
      </text>
    </comment>
    <comment ref="J16" authorId="0" guid="{A074BE1C-CF69-4266-AF22-00050C171482}">
      <text>
        <r>
          <rPr>
            <sz val="12"/>
            <color indexed="81"/>
            <rFont val="Tahoma"/>
            <family val="2"/>
            <charset val="204"/>
          </rPr>
          <t>ІМ'Я ФАЙЛА В EXCEL - ТРЕБА ВКАЗАТИ РОЗШИРЕННЯ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6" authorId="1" guid="{039B5B5C-2FB4-46AA-B696-26E5A94BEF0B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ЗАПИТ В МОДУЛІ КЛАССУ НЕ НАЛАШТОВАНИЙ!
</t>
        </r>
      </text>
    </comment>
    <comment ref="O18" authorId="1" guid="{65713432-E543-4EBE-A46C-D682E8087943}">
      <text>
        <r>
          <rPr>
            <sz val="12"/>
            <color indexed="81"/>
            <rFont val="Tahoma"/>
            <family val="2"/>
            <charset val="204"/>
          </rPr>
          <t>НЕ ТОЙ ВАРІАНТ Tsonia_v9!!!!!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мама</author>
    <author>Nikolenko</author>
  </authors>
  <commentList>
    <comment ref="O12" authorId="0" guid="{1DD92F15-AB33-4F51-92D7-A4873804E905}">
      <text>
        <r>
          <rPr>
            <sz val="9"/>
            <color indexed="81"/>
            <rFont val="Tahoma"/>
            <family val="2"/>
            <charset val="204"/>
          </rPr>
          <t xml:space="preserve">СТОРІНКИ НЕ МАЮТЬ ПОВЕРНЕННЯ
</t>
        </r>
      </text>
    </comment>
    <comment ref="R14" authorId="1" guid="{A336D946-1D9A-4F86-9031-EB1BEBF8E3D2}">
      <text>
        <r>
          <rPr>
            <b/>
            <sz val="8"/>
            <color indexed="81"/>
            <rFont val="Tahoma"/>
            <family val="2"/>
            <charset val="204"/>
          </rPr>
          <t>Nikolenko: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Станд модуль з помилкою - не створюється таблиця!
</t>
        </r>
      </text>
    </comment>
    <comment ref="J15" authorId="0" guid="{D967E648-3DA3-4071-8E4A-7B3F8E4B0B2A}">
      <text>
        <r>
          <rPr>
            <sz val="9"/>
            <color indexed="81"/>
            <rFont val="Tahoma"/>
            <family val="2"/>
            <charset val="204"/>
          </rPr>
          <t xml:space="preserve">БАЗА СТАДНИКА!
</t>
        </r>
      </text>
    </comment>
    <comment ref="O17" authorId="0" guid="{7E95DE87-FC5A-4710-85A3-8C9218738CAB}">
      <text>
        <r>
          <rPr>
            <sz val="9"/>
            <color indexed="81"/>
            <rFont val="Tahoma"/>
            <family val="2"/>
            <charset val="204"/>
          </rPr>
          <t xml:space="preserve">ЧИЯ БАЗА?
</t>
        </r>
      </text>
    </comment>
    <comment ref="O20" authorId="1" guid="{C60D35F9-F47A-4F3B-8928-0EDF79687767}">
      <text>
        <r>
          <rPr>
            <b/>
            <sz val="8"/>
            <color indexed="81"/>
            <rFont val="Tahoma"/>
            <family val="2"/>
            <charset val="204"/>
          </rPr>
          <t>Nikolenko: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НЕМАЄ ВИХОДУ З ФОРМИ</t>
        </r>
      </text>
    </comment>
    <comment ref="R20" authorId="1" guid="{874469DF-2F32-4A29-8EA6-09143B64602D}">
      <text>
        <r>
          <rPr>
            <b/>
            <sz val="8"/>
            <color indexed="81"/>
            <rFont val="Tahoma"/>
            <family val="2"/>
            <charset val="204"/>
          </rPr>
          <t>Nikolenko: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База Шевчук Олександр!!!</t>
        </r>
      </text>
    </comment>
  </commentList>
</comments>
</file>

<file path=xl/sharedStrings.xml><?xml version="1.0" encoding="utf-8"?>
<sst xmlns="http://schemas.openxmlformats.org/spreadsheetml/2006/main" count="806" uniqueCount="375">
  <si>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</si>
  <si>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</si>
  <si>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</si>
  <si>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</si>
  <si>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</si>
  <si>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</si>
  <si>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</si>
  <si>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</si>
  <si>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</si>
  <si>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</si>
  <si>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</si>
  <si>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</si>
  <si>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</si>
  <si>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</si>
  <si>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</si>
  <si>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</si>
  <si>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</si>
  <si>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</si>
  <si>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</si>
  <si>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</si>
  <si>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</si>
  <si>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</si>
  <si>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</si>
  <si>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</si>
  <si>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</si>
  <si>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</si>
  <si>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</si>
  <si>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</si>
  <si>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</si>
  <si>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</si>
  <si>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</si>
  <si>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</si>
  <si>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</si>
  <si>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</si>
  <si>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</si>
  <si>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</si>
  <si>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</si>
  <si>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</si>
  <si>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</si>
  <si>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</si>
  <si>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</si>
  <si>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</si>
  <si>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</si>
  <si>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</si>
  <si>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</si>
  <si>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</si>
  <si>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</si>
  <si>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</si>
  <si>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</si>
  <si>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</si>
  <si>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</si>
  <si>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</si>
  <si>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</si>
  <si>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</si>
  <si>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</si>
  <si>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</si>
  <si>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</si>
  <si>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</si>
  <si>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</si>
  <si>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</si>
  <si>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</si>
  <si>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</si>
  <si>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</si>
  <si>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</si>
  <si>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</si>
  <si>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</si>
  <si>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</si>
  <si>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</si>
  <si>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</si>
  <si>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</si>
  <si>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</si>
  <si>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</si>
  <si>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</si>
  <si>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</si>
  <si>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</si>
  <si>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</si>
  <si>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</si>
  <si>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</si>
  <si>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</si>
  <si>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</si>
  <si>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</si>
  <si>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</si>
  <si>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</si>
  <si>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</si>
  <si>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</si>
  <si>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</si>
  <si>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</si>
  <si>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</si>
  <si>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</si>
  <si>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</si>
  <si>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</si>
  <si>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</si>
  <si>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</si>
  <si>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</si>
  <si>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</si>
  <si>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</si>
  <si>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</si>
  <si>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</si>
  <si>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</si>
  <si>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</si>
  <si>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</si>
  <si>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</si>
  <si>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</si>
  <si>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</si>
  <si>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</si>
  <si>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</si>
  <si>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</si>
  <si>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</si>
  <si>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</si>
  <si>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</si>
  <si>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</si>
  <si>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</si>
  <si>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</si>
  <si>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</si>
  <si>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</si>
  <si>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</si>
  <si>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</si>
  <si>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</si>
  <si>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</si>
  <si>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</si>
  <si>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</si>
  <si>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</si>
  <si>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</si>
  <si>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</si>
  <si>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</si>
  <si>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</si>
  <si>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</si>
  <si>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</si>
  <si>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</si>
  <si>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</si>
  <si>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</si>
  <si>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</si>
  <si>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</si>
  <si>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</si>
  <si>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</si>
  <si>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</si>
  <si>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</si>
  <si>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</si>
  <si>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бали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</si>
  <si>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</si>
  <si>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</si>
  <si>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</si>
  <si>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</si>
  <si>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</si>
  <si>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</si>
  <si>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</si>
  <si>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</si>
  <si>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</si>
  <si>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</si>
  <si>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</si>
  <si>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</si>
  <si>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</si>
  <si>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№ контр роботи</t>
  </si>
  <si>
    <t>присутність</t>
  </si>
  <si>
    <t>Разом контрольні</t>
  </si>
  <si>
    <t>Запит QBE</t>
  </si>
  <si>
    <t>Запит SQL</t>
  </si>
  <si>
    <t>Модулі</t>
  </si>
  <si>
    <t>Page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</si>
  <si>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</si>
  <si>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</si>
  <si>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</si>
  <si>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</si>
  <si>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</si>
  <si>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</si>
  <si>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</si>
  <si>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</si>
  <si>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</si>
  <si>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</si>
  <si>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</si>
  <si>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</si>
  <si>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</si>
  <si>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</si>
  <si>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</si>
  <si>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</si>
  <si>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</si>
  <si>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</si>
  <si>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</si>
  <si>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</si>
  <si>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</si>
  <si>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</si>
  <si>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</si>
  <si>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</si>
  <si>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</si>
  <si>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</si>
  <si>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</si>
  <si>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</si>
  <si>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</si>
  <si>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</si>
  <si>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</si>
  <si>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</si>
  <si>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</si>
  <si>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</si>
  <si>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</si>
  <si>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</si>
  <si>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</si>
  <si>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</si>
  <si>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</si>
  <si>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</si>
  <si>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</si>
  <si>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</si>
  <si>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</si>
  <si>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</si>
  <si>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</si>
  <si>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</si>
  <si>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</si>
  <si>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</si>
  <si>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</si>
  <si>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</si>
  <si>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</si>
  <si>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</si>
  <si>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Mod</t>
  </si>
  <si>
    <t>Контрольна робота №7,8 Макроси, SWB</t>
  </si>
  <si>
    <t>№ пп</t>
  </si>
  <si>
    <t>Група</t>
  </si>
  <si>
    <t>ПІБ</t>
  </si>
  <si>
    <t>За лабор</t>
  </si>
  <si>
    <t>Всього за триместр</t>
  </si>
  <si>
    <t>Білет №</t>
  </si>
  <si>
    <t>Група 202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</si>
  <si>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</si>
  <si>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</si>
  <si>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</si>
  <si>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</si>
  <si>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</si>
  <si>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</si>
  <si>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</si>
  <si>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</si>
  <si>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</si>
  <si>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</si>
  <si>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масроси подій, SW</t>
  </si>
  <si>
    <t>Л/р №10</t>
  </si>
  <si>
    <t>Л/р №12</t>
  </si>
  <si>
    <t>Макр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</si>
  <si>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</si>
  <si>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</si>
  <si>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</si>
  <si>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</si>
  <si>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</si>
  <si>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</si>
  <si>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Проп.</t>
  </si>
  <si>
    <t>Бали за л/р</t>
  </si>
  <si>
    <t>Група 201</t>
  </si>
  <si>
    <t>Всього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</si>
  <si>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</si>
  <si>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</si>
  <si>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</si>
  <si>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</si>
  <si>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</si>
  <si>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</si>
  <si>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</si>
  <si>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</si>
  <si>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</si>
  <si>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</si>
  <si>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</si>
  <si>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</si>
  <si>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</si>
  <si>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</si>
  <si>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</si>
  <si>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</si>
  <si>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</si>
  <si>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</si>
  <si>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</si>
  <si>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</si>
  <si>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</si>
  <si>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</si>
  <si>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</si>
  <si>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</si>
  <si>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</si>
  <si>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</si>
  <si>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Давиденко Євген Олександрович</t>
  </si>
  <si>
    <t>Ніколенко Світлана Григорівна</t>
  </si>
  <si>
    <t>2012/2013 уч/рік 5 тр</t>
  </si>
  <si>
    <t>2-3</t>
  </si>
  <si>
    <t>19-21</t>
  </si>
  <si>
    <t>9.1</t>
  </si>
  <si>
    <t>9.2</t>
  </si>
  <si>
    <t>Л/р №11</t>
  </si>
  <si>
    <t>За КР лекц</t>
  </si>
  <si>
    <t>Безручко Софія Олександрівна</t>
  </si>
  <si>
    <t>Бондаренко Аліна Олегівна</t>
  </si>
  <si>
    <t>Бондаренко Анатолій Вікторович</t>
  </si>
  <si>
    <t>Виноградов Анатолій Ігорович</t>
  </si>
  <si>
    <t>Врублевська Любов Владиславівна</t>
  </si>
  <si>
    <t>Гвозденко Олексій Юрійович</t>
  </si>
  <si>
    <t>Гетманенко Андрій Андрійович</t>
  </si>
  <si>
    <t>Домчинський Олександр Сергійович</t>
  </si>
  <si>
    <t>Крохіна Ольга Ігорівна</t>
  </si>
  <si>
    <t>Налапко Антон Валентинович</t>
  </si>
  <si>
    <t>Обараз Роман Віталійович</t>
  </si>
  <si>
    <t>Поліщук Денис Валентинович</t>
  </si>
  <si>
    <t>Салтан Борис Андрійович</t>
  </si>
  <si>
    <t>Слюсаренко Андрій Олександрович</t>
  </si>
  <si>
    <t>Смеречевський Сергій Сергійович</t>
  </si>
  <si>
    <t>Собко Дмитро Анатолійович</t>
  </si>
  <si>
    <t>Сорока Ігор Юрійович</t>
  </si>
  <si>
    <t>Степаненко Юрій Андрійович</t>
  </si>
  <si>
    <t>Фабрикова Валентина Сергіївна</t>
  </si>
  <si>
    <t>Хоменко Олександр Миколайович</t>
  </si>
  <si>
    <t>Цоня Лілія Ігорівна</t>
  </si>
  <si>
    <t>Шпінат Олександр Сергійович</t>
  </si>
  <si>
    <t>Юрін Дмитро Вадимович</t>
  </si>
  <si>
    <t>Беседін Богдан Валерійович</t>
  </si>
  <si>
    <t>Васильєв Олександр Олександрович</t>
  </si>
  <si>
    <t>Вінничук Дмитро Володимирович</t>
  </si>
  <si>
    <t>Доманська Ганна Олексіївна</t>
  </si>
  <si>
    <t>Журавльов Андрій Сергійович</t>
  </si>
  <si>
    <t>Змієвська Наталія Юріївна</t>
  </si>
  <si>
    <t>Кісільова Юлія Геннадіївна</t>
  </si>
  <si>
    <t>Коваленко Корінна Олександрівна</t>
  </si>
  <si>
    <t>Лавриненко Анастасія Марківна</t>
  </si>
  <si>
    <t>Межуєв Денис Геннадійович</t>
  </si>
  <si>
    <t>Нагорний Володимир Вікторович</t>
  </si>
  <si>
    <t>Нестеренко Олег Валентинович</t>
  </si>
  <si>
    <t>Нікішкін Олексій Юрійович</t>
  </si>
  <si>
    <t>Новосьолова Дар’я Георгіївна</t>
  </si>
  <si>
    <t>Петренко Владислав Олександрович</t>
  </si>
  <si>
    <t>Петросян Армен Петросович</t>
  </si>
  <si>
    <t>Рябошапка Ольга Олександрівна</t>
  </si>
  <si>
    <t>Сорока Максим Миколайович</t>
  </si>
  <si>
    <t>Таран Антон Сергійович</t>
  </si>
  <si>
    <t>Тезіков Андрій Сергійович</t>
  </si>
  <si>
    <t>Тупчієнко Ангеліна В’ячеславівна</t>
  </si>
  <si>
    <t>Чабановський Данило Миколайович</t>
  </si>
  <si>
    <t>Швець Ольга Сергіївна</t>
  </si>
  <si>
    <t>Шевчук Олександр Миколайович</t>
  </si>
  <si>
    <t>Ясенко Наталія Петрівна</t>
  </si>
  <si>
    <t>Бавикін Сергій Сергійович</t>
  </si>
  <si>
    <t>Безпечна Олеся Михайлівна</t>
  </si>
  <si>
    <t>Будак Дмитро Юрійович</t>
  </si>
  <si>
    <t>Власенко Олександр Юрійович</t>
  </si>
  <si>
    <t>Волкова Анастасія Андріївна</t>
  </si>
  <si>
    <t>Герасимчук Михайло Леонідович</t>
  </si>
  <si>
    <t>Горбунова Марія Анатоліївна</t>
  </si>
  <si>
    <t>Григоренко Дар’я Ігорівна</t>
  </si>
  <si>
    <t>Залукаєва Олександра Ігорівна</t>
  </si>
  <si>
    <t>Ігнатовська Світлана Миколаївна</t>
  </si>
  <si>
    <t>Лебедєва Ірина Валентинівна</t>
  </si>
  <si>
    <t>Мартинюк Дмитро Русланович</t>
  </si>
  <si>
    <t>Мітіна Олена Василівна</t>
  </si>
  <si>
    <t>Група 203_1</t>
  </si>
  <si>
    <t>Група 203_2</t>
  </si>
  <si>
    <t>Носкова Ірина Артурівна</t>
  </si>
  <si>
    <t>Обревко Дмитро Іванович</t>
  </si>
  <si>
    <t>Павленко Юлія Віталіївна</t>
  </si>
  <si>
    <t>Пасько Вікторія Сергіївна</t>
  </si>
  <si>
    <t>Попов Костянтин Костянтинович</t>
  </si>
  <si>
    <t>Семененко Іван Валерійович</t>
  </si>
  <si>
    <t>Смирнов Кирило Олександрович</t>
  </si>
  <si>
    <t>Стадник Дмитро Сергійович</t>
  </si>
  <si>
    <t>Старунова Альона Андріївна</t>
  </si>
  <si>
    <t>Стрельченко Віталій Сергійович</t>
  </si>
  <si>
    <t>Тимченко Ігор Сергійович</t>
  </si>
  <si>
    <t>Федорик Микола Михайлович</t>
  </si>
  <si>
    <t>Чернологов Іван Іванович</t>
  </si>
  <si>
    <t>Чуріков Дмитро Борисович</t>
  </si>
  <si>
    <t>2013/2014 уч/рік 5 тр</t>
  </si>
  <si>
    <t>Конт роб 7</t>
  </si>
  <si>
    <t>Конт роб 8</t>
  </si>
  <si>
    <t>2 трим</t>
  </si>
  <si>
    <t>3 трим</t>
  </si>
  <si>
    <t>15 (4+5+6)</t>
  </si>
  <si>
    <t xml:space="preserve">Конт роб 9 </t>
  </si>
  <si>
    <t>Підсумкове</t>
  </si>
  <si>
    <t>За 5 триместр</t>
  </si>
  <si>
    <t>Група 203</t>
  </si>
  <si>
    <t>ПІДСУМКИ 6 тр 2014р</t>
  </si>
  <si>
    <t>H</t>
  </si>
  <si>
    <t>45 (25+20)</t>
  </si>
  <si>
    <t>+</t>
  </si>
  <si>
    <t>Н</t>
  </si>
  <si>
    <t>Всього за залік</t>
  </si>
  <si>
    <t>Заліковка</t>
  </si>
  <si>
    <t>Здав 5/12/14</t>
  </si>
  <si>
    <t>Здав 11/12/14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</si>
</sst>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70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2"/>
      <color indexed="12"/>
      <name val="Arial"/>
      <family val="2"/>
      <charset val="204"/>
    </font>
    <font>
      <b/>
      <sz val="12"/>
      <color indexed="12"/>
      <name val="Arial"/>
      <family val="2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0"/>
      <color indexed="12"/>
      <name val="Arial Cyr"/>
      <charset val="204"/>
    </font>
    <font>
      <b/>
      <sz val="14"/>
      <name val="Arial Cyr"/>
      <charset val="204"/>
    </font>
    <font>
      <b/>
      <sz val="14"/>
      <color indexed="30"/>
      <name val="Arial"/>
      <family val="2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sz val="12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2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8" fillId="0" borderId="0" xfId="2" applyFont="1"/>
    <xf numFmtId="0" fontId="5" fillId="0" borderId="13" xfId="2" applyFont="1" applyBorder="1" applyAlignment="1">
      <alignment horizontal="left"/>
    </xf>
    <xf numFmtId="0" fontId="10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22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2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6" fillId="0" borderId="8" xfId="0" applyFont="1" applyBorder="1" applyAlignment="1">
      <alignment vertical="top" wrapText="1"/>
    </xf>
    <xf numFmtId="0" fontId="22" fillId="0" borderId="8" xfId="0" applyFont="1" applyBorder="1" applyAlignment="1">
      <alignment horizontal="left" wrapText="1"/>
    </xf>
    <xf numFmtId="0" fontId="22" fillId="0" borderId="8" xfId="0" applyFont="1" applyBorder="1" applyAlignment="1">
      <alignment wrapText="1"/>
    </xf>
    <xf numFmtId="0" fontId="26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2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0" fontId="28" fillId="0" borderId="13" xfId="2" applyFont="1" applyBorder="1" applyAlignment="1">
      <alignment horizontal="left"/>
    </xf>
    <xf numFmtId="0" fontId="30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15" fillId="0" borderId="18" xfId="0" applyFont="1" applyBorder="1" applyAlignment="1">
      <alignment horizontal="center" vertical="top" wrapText="1"/>
    </xf>
    <xf numFmtId="0" fontId="8" fillId="0" borderId="0" xfId="2" applyFont="1" applyBorder="1" applyAlignment="1">
      <alignment wrapText="1"/>
    </xf>
    <xf numFmtId="1" fontId="31" fillId="0" borderId="0" xfId="2" applyNumberFormat="1" applyFont="1" applyFill="1" applyBorder="1" applyAlignment="1">
      <alignment horizontal="center"/>
    </xf>
    <xf numFmtId="0" fontId="4" fillId="0" borderId="0" xfId="2" applyFont="1" applyFill="1" applyBorder="1"/>
    <xf numFmtId="0" fontId="9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0" fillId="0" borderId="8" xfId="0" applyBorder="1"/>
    <xf numFmtId="0" fontId="0" fillId="0" borderId="27" xfId="0" applyBorder="1"/>
    <xf numFmtId="0" fontId="0" fillId="0" borderId="24" xfId="0" applyBorder="1"/>
    <xf numFmtId="0" fontId="27" fillId="0" borderId="8" xfId="0" applyFont="1" applyBorder="1"/>
    <xf numFmtId="1" fontId="33" fillId="0" borderId="5" xfId="0" applyNumberFormat="1" applyFont="1" applyFill="1" applyBorder="1"/>
    <xf numFmtId="0" fontId="22" fillId="0" borderId="21" xfId="0" applyFont="1" applyBorder="1" applyAlignment="1">
      <alignment vertical="top"/>
    </xf>
    <xf numFmtId="49" fontId="22" fillId="0" borderId="2" xfId="0" applyNumberFormat="1" applyFont="1" applyBorder="1" applyAlignment="1">
      <alignment vertical="top"/>
    </xf>
    <xf numFmtId="49" fontId="22" fillId="0" borderId="4" xfId="0" applyNumberFormat="1" applyFont="1" applyBorder="1" applyAlignment="1">
      <alignment vertical="top"/>
    </xf>
    <xf numFmtId="0" fontId="9" fillId="0" borderId="0" xfId="0" applyFont="1"/>
    <xf numFmtId="0" fontId="39" fillId="0" borderId="33" xfId="0" applyFont="1" applyBorder="1" applyAlignment="1">
      <alignment vertical="top" wrapText="1"/>
    </xf>
    <xf numFmtId="0" fontId="37" fillId="0" borderId="18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5" fillId="0" borderId="5" xfId="2" applyFont="1" applyBorder="1" applyAlignment="1">
      <alignment horizontal="center" vertical="top" wrapText="1"/>
    </xf>
    <xf numFmtId="0" fontId="15" fillId="0" borderId="20" xfId="0" applyFont="1" applyBorder="1" applyAlignment="1">
      <alignment horizontal="center" vertical="top" wrapText="1"/>
    </xf>
    <xf numFmtId="0" fontId="33" fillId="0" borderId="26" xfId="0" applyFont="1" applyBorder="1"/>
    <xf numFmtId="1" fontId="33" fillId="0" borderId="26" xfId="0" applyNumberFormat="1" applyFont="1" applyBorder="1"/>
    <xf numFmtId="0" fontId="23" fillId="0" borderId="23" xfId="0" applyFont="1" applyBorder="1" applyAlignment="1">
      <alignment vertical="top" wrapText="1"/>
    </xf>
    <xf numFmtId="0" fontId="27" fillId="0" borderId="0" xfId="0" applyFont="1"/>
    <xf numFmtId="0" fontId="19" fillId="0" borderId="46" xfId="2" applyFont="1" applyBorder="1" applyAlignment="1">
      <alignment horizontal="left"/>
    </xf>
    <xf numFmtId="0" fontId="28" fillId="0" borderId="15" xfId="2" applyFont="1" applyBorder="1" applyAlignment="1">
      <alignment horizontal="left"/>
    </xf>
    <xf numFmtId="0" fontId="29" fillId="0" borderId="47" xfId="2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165" fontId="0" fillId="0" borderId="4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0" fillId="0" borderId="50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1" fontId="33" fillId="0" borderId="8" xfId="0" applyNumberFormat="1" applyFont="1" applyBorder="1"/>
    <xf numFmtId="1" fontId="33" fillId="0" borderId="3" xfId="0" applyNumberFormat="1" applyFont="1" applyBorder="1"/>
    <xf numFmtId="0" fontId="18" fillId="0" borderId="8" xfId="0" applyFont="1" applyBorder="1"/>
    <xf numFmtId="0" fontId="18" fillId="0" borderId="26" xfId="0" applyFont="1" applyBorder="1"/>
    <xf numFmtId="0" fontId="18" fillId="0" borderId="27" xfId="0" applyFont="1" applyBorder="1"/>
    <xf numFmtId="0" fontId="0" fillId="0" borderId="0" xfId="0" applyBorder="1" applyAlignment="1">
      <alignment horizontal="center"/>
    </xf>
    <xf numFmtId="0" fontId="18" fillId="0" borderId="0" xfId="0" applyFont="1" applyBorder="1"/>
    <xf numFmtId="0" fontId="35" fillId="0" borderId="0" xfId="0" applyFont="1" applyBorder="1" applyAlignment="1">
      <alignment horizontal="center"/>
    </xf>
    <xf numFmtId="164" fontId="40" fillId="0" borderId="0" xfId="0" applyNumberFormat="1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5" fillId="0" borderId="54" xfId="0" applyFont="1" applyBorder="1" applyAlignment="1">
      <alignment horizontal="center"/>
    </xf>
    <xf numFmtId="164" fontId="40" fillId="0" borderId="40" xfId="0" applyNumberFormat="1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7" fillId="0" borderId="0" xfId="2" applyFont="1" applyBorder="1" applyAlignment="1">
      <alignment horizontal="left" vertical="center"/>
    </xf>
    <xf numFmtId="165" fontId="5" fillId="0" borderId="55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0" fontId="29" fillId="0" borderId="15" xfId="2" applyFont="1" applyBorder="1" applyAlignment="1">
      <alignment horizontal="left"/>
    </xf>
    <xf numFmtId="14" fontId="1" fillId="0" borderId="0" xfId="2" applyNumberFormat="1" applyAlignment="1">
      <alignment wrapText="1"/>
    </xf>
    <xf numFmtId="1" fontId="33" fillId="0" borderId="8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7" xfId="2" applyFont="1" applyBorder="1" applyAlignment="1">
      <alignment horizontal="left" vertical="center" wrapText="1"/>
    </xf>
    <xf numFmtId="0" fontId="4" fillId="0" borderId="57" xfId="2" applyFont="1" applyBorder="1" applyAlignment="1">
      <alignment horizontal="left" vertical="center" wrapText="1"/>
    </xf>
    <xf numFmtId="0" fontId="0" fillId="0" borderId="8" xfId="0" applyFill="1" applyBorder="1"/>
    <xf numFmtId="0" fontId="33" fillId="0" borderId="26" xfId="0" applyFont="1" applyFill="1" applyBorder="1"/>
    <xf numFmtId="1" fontId="33" fillId="0" borderId="26" xfId="0" applyNumberFormat="1" applyFont="1" applyFill="1" applyBorder="1"/>
    <xf numFmtId="1" fontId="33" fillId="0" borderId="8" xfId="0" applyNumberFormat="1" applyFont="1" applyFill="1" applyBorder="1"/>
    <xf numFmtId="0" fontId="16" fillId="0" borderId="57" xfId="2" applyFont="1" applyBorder="1" applyAlignment="1">
      <alignment horizontal="center" vertical="center" wrapText="1"/>
    </xf>
    <xf numFmtId="1" fontId="33" fillId="0" borderId="3" xfId="0" applyNumberFormat="1" applyFont="1" applyFill="1" applyBorder="1"/>
    <xf numFmtId="1" fontId="27" fillId="0" borderId="26" xfId="0" applyNumberFormat="1" applyFont="1" applyFill="1" applyBorder="1"/>
    <xf numFmtId="0" fontId="0" fillId="0" borderId="0" xfId="0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7" xfId="2" applyFont="1" applyBorder="1" applyAlignment="1">
      <alignment horizontal="left" vertical="center" wrapText="1"/>
    </xf>
    <xf numFmtId="0" fontId="4" fillId="0" borderId="57" xfId="2" applyFont="1" applyBorder="1" applyAlignment="1">
      <alignment horizontal="left" vertical="center" wrapText="1"/>
    </xf>
    <xf numFmtId="0" fontId="44" fillId="0" borderId="0" xfId="0" applyFont="1"/>
    <xf numFmtId="1" fontId="33" fillId="0" borderId="26" xfId="0" applyNumberFormat="1" applyFont="1" applyBorder="1" applyAlignment="1">
      <alignment horizontal="center"/>
    </xf>
    <xf numFmtId="0" fontId="0" fillId="0" borderId="26" xfId="0" applyFill="1" applyBorder="1"/>
    <xf numFmtId="0" fontId="23" fillId="0" borderId="22" xfId="0" applyFont="1" applyBorder="1" applyAlignment="1">
      <alignment vertical="top" wrapText="1"/>
    </xf>
    <xf numFmtId="1" fontId="23" fillId="6" borderId="23" xfId="0" applyNumberFormat="1" applyFont="1" applyFill="1" applyBorder="1" applyAlignment="1">
      <alignment wrapText="1"/>
    </xf>
    <xf numFmtId="1" fontId="33" fillId="6" borderId="23" xfId="0" applyNumberFormat="1" applyFont="1" applyFill="1" applyBorder="1" applyAlignment="1">
      <alignment vertical="center"/>
    </xf>
    <xf numFmtId="1" fontId="33" fillId="0" borderId="20" xfId="0" applyNumberFormat="1" applyFont="1" applyFill="1" applyBorder="1"/>
    <xf numFmtId="0" fontId="34" fillId="0" borderId="23" xfId="0" applyFont="1" applyBorder="1" applyAlignment="1">
      <alignment horizontal="center" vertical="top" wrapText="1"/>
    </xf>
    <xf numFmtId="0" fontId="46" fillId="0" borderId="26" xfId="0" applyFont="1" applyFill="1" applyBorder="1"/>
    <xf numFmtId="0" fontId="0" fillId="0" borderId="41" xfId="0" applyBorder="1" applyAlignment="1">
      <alignment horizontal="center"/>
    </xf>
    <xf numFmtId="165" fontId="23" fillId="0" borderId="58" xfId="0" applyNumberFormat="1" applyFont="1" applyBorder="1" applyAlignment="1">
      <alignment horizontal="center"/>
    </xf>
    <xf numFmtId="165" fontId="23" fillId="0" borderId="22" xfId="0" applyNumberFormat="1" applyFont="1" applyBorder="1" applyAlignment="1">
      <alignment horizontal="center"/>
    </xf>
    <xf numFmtId="0" fontId="47" fillId="0" borderId="0" xfId="0" applyFont="1" applyAlignment="1">
      <alignment wrapText="1"/>
    </xf>
    <xf numFmtId="0" fontId="48" fillId="0" borderId="0" xfId="2" applyFont="1" applyBorder="1" applyAlignment="1">
      <alignment horizontal="left" vertical="center" wrapText="1"/>
    </xf>
    <xf numFmtId="0" fontId="4" fillId="0" borderId="37" xfId="2" applyFont="1" applyBorder="1" applyAlignment="1"/>
    <xf numFmtId="0" fontId="4" fillId="0" borderId="57" xfId="2" applyFont="1" applyBorder="1" applyAlignment="1"/>
    <xf numFmtId="1" fontId="31" fillId="7" borderId="12" xfId="2" applyNumberFormat="1" applyFont="1" applyFill="1" applyBorder="1" applyAlignment="1">
      <alignment horizontal="center" vertical="center" wrapText="1"/>
    </xf>
    <xf numFmtId="0" fontId="47" fillId="0" borderId="0" xfId="2" applyFont="1" applyBorder="1" applyAlignment="1">
      <alignment horizontal="left" vertical="center" wrapText="1"/>
    </xf>
    <xf numFmtId="0" fontId="14" fillId="0" borderId="8" xfId="0" applyFont="1" applyBorder="1" applyAlignment="1">
      <alignment vertical="top" wrapText="1"/>
    </xf>
    <xf numFmtId="0" fontId="38" fillId="0" borderId="0" xfId="0" applyFont="1" applyBorder="1"/>
    <xf numFmtId="0" fontId="0" fillId="0" borderId="0" xfId="0" applyBorder="1"/>
    <xf numFmtId="0" fontId="22" fillId="0" borderId="43" xfId="0" applyFont="1" applyBorder="1" applyAlignment="1">
      <alignment vertical="top"/>
    </xf>
    <xf numFmtId="0" fontId="0" fillId="0" borderId="48" xfId="0" applyBorder="1" applyAlignment="1">
      <alignment wrapText="1"/>
    </xf>
    <xf numFmtId="0" fontId="0" fillId="0" borderId="48" xfId="0" applyBorder="1" applyAlignment="1">
      <alignment vertical="top" wrapText="1"/>
    </xf>
    <xf numFmtId="0" fontId="14" fillId="0" borderId="48" xfId="0" applyFont="1" applyBorder="1" applyAlignment="1">
      <alignment vertical="top"/>
    </xf>
    <xf numFmtId="0" fontId="14" fillId="8" borderId="44" xfId="0" applyFont="1" applyFill="1" applyBorder="1"/>
    <xf numFmtId="0" fontId="14" fillId="0" borderId="17" xfId="0" applyFont="1" applyBorder="1"/>
    <xf numFmtId="0" fontId="14" fillId="0" borderId="16" xfId="0" applyFont="1" applyBorder="1"/>
    <xf numFmtId="0" fontId="35" fillId="0" borderId="16" xfId="0" applyFont="1" applyBorder="1"/>
    <xf numFmtId="0" fontId="35" fillId="0" borderId="18" xfId="0" applyFont="1" applyBorder="1"/>
    <xf numFmtId="0" fontId="22" fillId="0" borderId="0" xfId="1" applyFont="1" applyAlignment="1">
      <alignment vertical="top"/>
    </xf>
    <xf numFmtId="0" fontId="39" fillId="0" borderId="0" xfId="1" applyFont="1" applyAlignment="1">
      <alignment vertical="top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horizontal="center" vertical="top"/>
    </xf>
    <xf numFmtId="0" fontId="22" fillId="0" borderId="0" xfId="1" applyFont="1"/>
    <xf numFmtId="0" fontId="22" fillId="0" borderId="0" xfId="1" applyFont="1" applyBorder="1" applyAlignment="1">
      <alignment horizontal="center" vertical="top"/>
    </xf>
    <xf numFmtId="0" fontId="25" fillId="0" borderId="0" xfId="1" applyFont="1" applyBorder="1" applyAlignment="1">
      <alignment horizontal="center" vertical="top" wrapText="1"/>
    </xf>
    <xf numFmtId="0" fontId="50" fillId="0" borderId="0" xfId="1" applyFont="1" applyAlignment="1">
      <alignment horizontal="center" vertical="top"/>
    </xf>
    <xf numFmtId="0" fontId="22" fillId="0" borderId="24" xfId="1" applyFont="1" applyBorder="1" applyAlignment="1">
      <alignment vertical="top" wrapText="1"/>
    </xf>
    <xf numFmtId="0" fontId="22" fillId="0" borderId="11" xfId="1" applyFont="1" applyBorder="1" applyAlignment="1">
      <alignment vertical="top" wrapText="1"/>
    </xf>
    <xf numFmtId="0" fontId="22" fillId="0" borderId="16" xfId="1" applyFont="1" applyBorder="1" applyAlignment="1">
      <alignment vertical="top" wrapText="1"/>
    </xf>
    <xf numFmtId="0" fontId="22" fillId="0" borderId="8" xfId="1" applyFont="1" applyBorder="1" applyAlignment="1">
      <alignment vertical="top"/>
    </xf>
    <xf numFmtId="49" fontId="22" fillId="0" borderId="12" xfId="1" applyNumberFormat="1" applyFont="1" applyBorder="1" applyAlignment="1">
      <alignment vertical="top"/>
    </xf>
    <xf numFmtId="0" fontId="26" fillId="0" borderId="8" xfId="1" applyFont="1" applyBorder="1" applyAlignment="1">
      <alignment vertical="top"/>
    </xf>
    <xf numFmtId="0" fontId="26" fillId="0" borderId="8" xfId="1" applyFont="1" applyBorder="1" applyAlignment="1">
      <alignment horizontal="center" vertical="top"/>
    </xf>
    <xf numFmtId="0" fontId="26" fillId="0" borderId="27" xfId="1" applyFont="1" applyBorder="1" applyAlignment="1">
      <alignment vertical="top"/>
    </xf>
    <xf numFmtId="0" fontId="18" fillId="0" borderId="27" xfId="1" applyFont="1" applyBorder="1" applyAlignment="1">
      <alignment horizontal="center" vertical="top"/>
    </xf>
    <xf numFmtId="0" fontId="22" fillId="0" borderId="27" xfId="1" applyFont="1" applyBorder="1" applyAlignment="1">
      <alignment vertical="top"/>
    </xf>
    <xf numFmtId="0" fontId="22" fillId="0" borderId="18" xfId="1" applyFont="1" applyBorder="1" applyAlignment="1">
      <alignment vertical="top" wrapText="1"/>
    </xf>
    <xf numFmtId="0" fontId="26" fillId="0" borderId="8" xfId="1" applyFont="1" applyBorder="1" applyAlignment="1">
      <alignment vertical="top" wrapText="1"/>
    </xf>
    <xf numFmtId="0" fontId="22" fillId="0" borderId="19" xfId="1" applyFont="1" applyBorder="1" applyAlignment="1">
      <alignment vertical="top"/>
    </xf>
    <xf numFmtId="0" fontId="22" fillId="0" borderId="28" xfId="1" applyFont="1" applyBorder="1" applyAlignment="1">
      <alignment vertical="top"/>
    </xf>
    <xf numFmtId="0" fontId="22" fillId="0" borderId="29" xfId="1" applyFont="1" applyBorder="1" applyAlignment="1">
      <alignment vertical="top"/>
    </xf>
    <xf numFmtId="0" fontId="26" fillId="4" borderId="29" xfId="1" applyFont="1" applyFill="1" applyBorder="1" applyAlignment="1">
      <alignment vertical="top"/>
    </xf>
    <xf numFmtId="0" fontId="22" fillId="0" borderId="29" xfId="1" applyFont="1" applyBorder="1" applyAlignment="1">
      <alignment horizontal="center" vertical="top"/>
    </xf>
    <xf numFmtId="0" fontId="22" fillId="4" borderId="29" xfId="1" applyFont="1" applyFill="1" applyBorder="1" applyAlignment="1">
      <alignment vertical="top"/>
    </xf>
    <xf numFmtId="0" fontId="22" fillId="0" borderId="30" xfId="1" applyFont="1" applyBorder="1" applyAlignment="1">
      <alignment vertical="top" wrapText="1"/>
    </xf>
    <xf numFmtId="0" fontId="22" fillId="0" borderId="0" xfId="1" applyFont="1" applyBorder="1" applyAlignment="1">
      <alignment vertical="top"/>
    </xf>
    <xf numFmtId="49" fontId="22" fillId="0" borderId="0" xfId="1" applyNumberFormat="1" applyFont="1" applyBorder="1" applyAlignment="1">
      <alignment vertical="top"/>
    </xf>
    <xf numFmtId="0" fontId="22" fillId="0" borderId="0" xfId="1" applyFont="1" applyBorder="1" applyAlignment="1">
      <alignment vertical="top" wrapText="1"/>
    </xf>
    <xf numFmtId="0" fontId="22" fillId="0" borderId="0" xfId="1" applyFont="1" applyBorder="1"/>
    <xf numFmtId="49" fontId="22" fillId="0" borderId="0" xfId="1" applyNumberFormat="1" applyFont="1" applyBorder="1" applyAlignment="1">
      <alignment horizontal="center" vertical="top"/>
    </xf>
    <xf numFmtId="49" fontId="22" fillId="0" borderId="0" xfId="1" applyNumberFormat="1" applyFont="1" applyBorder="1" applyAlignment="1">
      <alignment vertical="top" wrapText="1"/>
    </xf>
    <xf numFmtId="49" fontId="22" fillId="0" borderId="0" xfId="1" applyNumberFormat="1" applyFont="1" applyBorder="1"/>
    <xf numFmtId="0" fontId="51" fillId="0" borderId="0" xfId="1" applyFont="1" applyAlignment="1">
      <alignment vertical="top" wrapText="1"/>
    </xf>
    <xf numFmtId="0" fontId="52" fillId="0" borderId="0" xfId="1" applyFont="1" applyBorder="1" applyAlignment="1">
      <alignment horizontal="center" vertical="top" wrapText="1"/>
    </xf>
    <xf numFmtId="0" fontId="51" fillId="0" borderId="8" xfId="1" applyFont="1" applyBorder="1" applyAlignment="1">
      <alignment vertical="top" wrapText="1"/>
    </xf>
    <xf numFmtId="0" fontId="51" fillId="0" borderId="8" xfId="1" applyFont="1" applyFill="1" applyBorder="1" applyAlignment="1">
      <alignment vertical="top" wrapText="1"/>
    </xf>
    <xf numFmtId="0" fontId="51" fillId="0" borderId="8" xfId="0" applyFont="1" applyBorder="1" applyAlignment="1">
      <alignment wrapText="1"/>
    </xf>
    <xf numFmtId="0" fontId="53" fillId="0" borderId="8" xfId="0" applyFont="1" applyBorder="1" applyAlignment="1">
      <alignment horizontal="justify"/>
    </xf>
    <xf numFmtId="0" fontId="51" fillId="0" borderId="27" xfId="1" applyFont="1" applyBorder="1" applyAlignment="1">
      <alignment vertical="top" wrapText="1"/>
    </xf>
    <xf numFmtId="0" fontId="51" fillId="4" borderId="29" xfId="1" applyFont="1" applyFill="1" applyBorder="1" applyAlignment="1">
      <alignment vertical="top" wrapText="1"/>
    </xf>
    <xf numFmtId="0" fontId="51" fillId="0" borderId="0" xfId="1" applyFont="1" applyBorder="1" applyAlignment="1">
      <alignment vertical="top"/>
    </xf>
    <xf numFmtId="49" fontId="51" fillId="0" borderId="0" xfId="1" applyNumberFormat="1" applyFont="1" applyBorder="1" applyAlignment="1">
      <alignment vertical="top"/>
    </xf>
    <xf numFmtId="0" fontId="51" fillId="0" borderId="0" xfId="1" applyFont="1" applyAlignment="1">
      <alignment vertical="top"/>
    </xf>
    <xf numFmtId="0" fontId="22" fillId="0" borderId="13" xfId="1" applyFont="1" applyBorder="1" applyAlignment="1">
      <alignment vertical="top" wrapText="1"/>
    </xf>
    <xf numFmtId="0" fontId="51" fillId="0" borderId="24" xfId="1" applyFont="1" applyBorder="1" applyAlignment="1">
      <alignment vertical="top" wrapText="1"/>
    </xf>
    <xf numFmtId="0" fontId="22" fillId="0" borderId="24" xfId="1" applyFont="1" applyBorder="1" applyAlignment="1">
      <alignment horizontal="center" vertical="top" wrapText="1"/>
    </xf>
    <xf numFmtId="0" fontId="46" fillId="0" borderId="8" xfId="1" applyFont="1" applyBorder="1" applyAlignment="1">
      <alignment horizontal="center" vertical="top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/>
    <xf numFmtId="1" fontId="55" fillId="7" borderId="12" xfId="0" applyNumberFormat="1" applyFont="1" applyFill="1" applyBorder="1" applyAlignment="1">
      <alignment horizontal="center"/>
    </xf>
    <xf numFmtId="164" fontId="17" fillId="9" borderId="16" xfId="2" applyNumberFormat="1" applyFont="1" applyFill="1" applyBorder="1" applyAlignment="1">
      <alignment horizontal="center"/>
    </xf>
    <xf numFmtId="0" fontId="58" fillId="0" borderId="23" xfId="0" applyFont="1" applyFill="1" applyBorder="1" applyAlignment="1">
      <alignment vertical="top" wrapText="1"/>
    </xf>
    <xf numFmtId="1" fontId="27" fillId="0" borderId="8" xfId="0" applyNumberFormat="1" applyFont="1" applyBorder="1"/>
    <xf numFmtId="1" fontId="27" fillId="0" borderId="6" xfId="0" applyNumberFormat="1" applyFont="1" applyBorder="1"/>
    <xf numFmtId="1" fontId="33" fillId="0" borderId="27" xfId="0" applyNumberFormat="1" applyFont="1" applyBorder="1"/>
    <xf numFmtId="1" fontId="27" fillId="0" borderId="13" xfId="0" applyNumberFormat="1" applyFont="1" applyBorder="1" applyAlignment="1">
      <alignment horizontal="center"/>
    </xf>
    <xf numFmtId="1" fontId="27" fillId="0" borderId="12" xfId="0" applyNumberFormat="1" applyFont="1" applyBorder="1" applyAlignment="1">
      <alignment horizontal="center"/>
    </xf>
    <xf numFmtId="164" fontId="59" fillId="0" borderId="0" xfId="2" applyNumberFormat="1" applyFont="1" applyFill="1" applyBorder="1" applyAlignment="1">
      <alignment horizontal="center"/>
    </xf>
    <xf numFmtId="1" fontId="59" fillId="0" borderId="0" xfId="2" applyNumberFormat="1" applyFont="1" applyFill="1" applyBorder="1" applyAlignment="1">
      <alignment horizontal="center"/>
    </xf>
    <xf numFmtId="0" fontId="59" fillId="0" borderId="0" xfId="2" applyFont="1" applyFill="1" applyBorder="1"/>
    <xf numFmtId="0" fontId="60" fillId="0" borderId="0" xfId="0" applyFont="1" applyBorder="1" applyAlignment="1">
      <alignment horizontal="center"/>
    </xf>
    <xf numFmtId="164" fontId="59" fillId="0" borderId="0" xfId="2" applyNumberFormat="1" applyFont="1" applyBorder="1" applyAlignment="1">
      <alignment horizontal="center" vertical="center" wrapText="1"/>
    </xf>
    <xf numFmtId="49" fontId="59" fillId="0" borderId="0" xfId="2" applyNumberFormat="1" applyFont="1" applyBorder="1" applyAlignment="1">
      <alignment horizontal="center"/>
    </xf>
    <xf numFmtId="0" fontId="59" fillId="0" borderId="0" xfId="2" applyFont="1" applyBorder="1" applyAlignment="1">
      <alignment horizontal="center"/>
    </xf>
    <xf numFmtId="0" fontId="61" fillId="0" borderId="0" xfId="2" applyFont="1"/>
    <xf numFmtId="49" fontId="61" fillId="0" borderId="0" xfId="2" applyNumberFormat="1" applyFont="1" applyAlignment="1">
      <alignment horizontal="center" vertical="top"/>
    </xf>
    <xf numFmtId="0" fontId="61" fillId="0" borderId="0" xfId="0" applyFont="1" applyFill="1" applyBorder="1" applyAlignment="1">
      <alignment wrapText="1"/>
    </xf>
    <xf numFmtId="1" fontId="62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45" fillId="0" borderId="23" xfId="0" applyNumberFormat="1" applyFont="1" applyFill="1" applyBorder="1" applyAlignment="1">
      <alignment horizontal="center" vertical="top" wrapText="1"/>
    </xf>
    <xf numFmtId="165" fontId="5" fillId="0" borderId="43" xfId="2" applyNumberFormat="1" applyFont="1" applyBorder="1" applyAlignment="1">
      <alignment horizontal="center"/>
    </xf>
    <xf numFmtId="165" fontId="5" fillId="0" borderId="44" xfId="2" applyNumberFormat="1" applyFont="1" applyBorder="1" applyAlignment="1">
      <alignment horizontal="center"/>
    </xf>
    <xf numFmtId="0" fontId="4" fillId="0" borderId="57" xfId="2" applyFont="1" applyBorder="1" applyAlignment="1">
      <alignment horizontal="left" vertical="center" wrapText="1"/>
    </xf>
    <xf numFmtId="1" fontId="31" fillId="9" borderId="13" xfId="2" applyNumberFormat="1" applyFont="1" applyFill="1" applyBorder="1" applyAlignment="1">
      <alignment horizontal="center" vertical="center" wrapText="1"/>
    </xf>
    <xf numFmtId="164" fontId="7" fillId="9" borderId="13" xfId="2" applyNumberFormat="1" applyFont="1" applyFill="1" applyBorder="1" applyAlignment="1">
      <alignment horizontal="center"/>
    </xf>
    <xf numFmtId="164" fontId="20" fillId="9" borderId="11" xfId="2" applyNumberFormat="1" applyFont="1" applyFill="1" applyBorder="1" applyAlignment="1">
      <alignment horizontal="center"/>
    </xf>
    <xf numFmtId="164" fontId="7" fillId="9" borderId="11" xfId="2" applyNumberFormat="1" applyFont="1" applyFill="1" applyBorder="1" applyAlignment="1">
      <alignment horizontal="center"/>
    </xf>
    <xf numFmtId="0" fontId="1" fillId="9" borderId="0" xfId="2" applyFill="1"/>
    <xf numFmtId="1" fontId="32" fillId="9" borderId="12" xfId="0" applyNumberFormat="1" applyFont="1" applyFill="1" applyBorder="1" applyAlignment="1">
      <alignment horizontal="center"/>
    </xf>
    <xf numFmtId="164" fontId="7" fillId="9" borderId="16" xfId="2" applyNumberFormat="1" applyFont="1" applyFill="1" applyBorder="1" applyAlignment="1">
      <alignment horizontal="center"/>
    </xf>
    <xf numFmtId="164" fontId="7" fillId="9" borderId="5" xfId="2" applyNumberFormat="1" applyFont="1" applyFill="1" applyBorder="1" applyAlignment="1">
      <alignment horizontal="center"/>
    </xf>
    <xf numFmtId="164" fontId="7" fillId="9" borderId="12" xfId="2" applyNumberFormat="1" applyFont="1" applyFill="1" applyBorder="1" applyAlignment="1">
      <alignment horizontal="center"/>
    </xf>
    <xf numFmtId="164" fontId="7" fillId="9" borderId="4" xfId="2" applyNumberFormat="1" applyFont="1" applyFill="1" applyBorder="1" applyAlignment="1">
      <alignment horizontal="center"/>
    </xf>
    <xf numFmtId="164" fontId="20" fillId="9" borderId="16" xfId="2" applyNumberFormat="1" applyFont="1" applyFill="1" applyBorder="1" applyAlignment="1">
      <alignment horizontal="center"/>
    </xf>
    <xf numFmtId="164" fontId="17" fillId="9" borderId="4" xfId="2" applyNumberFormat="1" applyFont="1" applyFill="1" applyBorder="1" applyAlignment="1">
      <alignment horizontal="center"/>
    </xf>
    <xf numFmtId="164" fontId="17" fillId="9" borderId="12" xfId="2" applyNumberFormat="1" applyFont="1" applyFill="1" applyBorder="1" applyAlignment="1">
      <alignment horizontal="center"/>
    </xf>
    <xf numFmtId="1" fontId="31" fillId="9" borderId="12" xfId="2" applyNumberFormat="1" applyFont="1" applyFill="1" applyBorder="1" applyAlignment="1">
      <alignment horizontal="center" vertical="center" wrapText="1"/>
    </xf>
    <xf numFmtId="164" fontId="7" fillId="9" borderId="4" xfId="2" quotePrefix="1" applyNumberFormat="1" applyFont="1" applyFill="1" applyBorder="1" applyAlignment="1">
      <alignment horizontal="center"/>
    </xf>
    <xf numFmtId="164" fontId="17" fillId="9" borderId="4" xfId="2" quotePrefix="1" applyNumberFormat="1" applyFont="1" applyFill="1" applyBorder="1" applyAlignment="1">
      <alignment horizontal="center"/>
    </xf>
    <xf numFmtId="164" fontId="31" fillId="9" borderId="16" xfId="2" applyNumberFormat="1" applyFont="1" applyFill="1" applyBorder="1" applyAlignment="1">
      <alignment horizontal="center"/>
    </xf>
    <xf numFmtId="1" fontId="31" fillId="9" borderId="8" xfId="2" applyNumberFormat="1" applyFont="1" applyFill="1" applyBorder="1" applyAlignment="1">
      <alignment horizontal="center"/>
    </xf>
    <xf numFmtId="164" fontId="7" fillId="9" borderId="18" xfId="2" applyNumberFormat="1" applyFont="1" applyFill="1" applyBorder="1" applyAlignment="1">
      <alignment horizontal="center"/>
    </xf>
    <xf numFmtId="164" fontId="7" fillId="9" borderId="20" xfId="2" applyNumberFormat="1" applyFont="1" applyFill="1" applyBorder="1" applyAlignment="1">
      <alignment horizontal="center"/>
    </xf>
    <xf numFmtId="164" fontId="7" fillId="9" borderId="27" xfId="2" applyNumberFormat="1" applyFont="1" applyFill="1" applyBorder="1" applyAlignment="1">
      <alignment horizontal="center"/>
    </xf>
    <xf numFmtId="164" fontId="7" fillId="9" borderId="19" xfId="2" applyNumberFormat="1" applyFont="1" applyFill="1" applyBorder="1" applyAlignment="1">
      <alignment horizontal="center"/>
    </xf>
    <xf numFmtId="164" fontId="7" fillId="9" borderId="21" xfId="2" applyNumberFormat="1" applyFont="1" applyFill="1" applyBorder="1" applyAlignment="1">
      <alignment horizontal="center"/>
    </xf>
    <xf numFmtId="1" fontId="31" fillId="9" borderId="27" xfId="2" applyNumberFormat="1" applyFont="1" applyFill="1" applyBorder="1" applyAlignment="1">
      <alignment horizontal="center"/>
    </xf>
    <xf numFmtId="164" fontId="2" fillId="9" borderId="11" xfId="2" applyNumberFormat="1" applyFont="1" applyFill="1" applyBorder="1" applyAlignment="1">
      <alignment horizontal="center" vertical="center" wrapText="1"/>
    </xf>
    <xf numFmtId="164" fontId="7" fillId="9" borderId="14" xfId="2" applyNumberFormat="1" applyFont="1" applyFill="1" applyBorder="1" applyAlignment="1">
      <alignment horizontal="center"/>
    </xf>
    <xf numFmtId="164" fontId="7" fillId="9" borderId="10" xfId="2" applyNumberFormat="1" applyFont="1" applyFill="1" applyBorder="1" applyAlignment="1">
      <alignment horizontal="center"/>
    </xf>
    <xf numFmtId="164" fontId="17" fillId="9" borderId="11" xfId="2" applyNumberFormat="1" applyFont="1" applyFill="1" applyBorder="1" applyAlignment="1">
      <alignment horizontal="center"/>
    </xf>
    <xf numFmtId="1" fontId="55" fillId="9" borderId="12" xfId="0" applyNumberFormat="1" applyFont="1" applyFill="1" applyBorder="1" applyAlignment="1">
      <alignment horizontal="center"/>
    </xf>
    <xf numFmtId="164" fontId="56" fillId="9" borderId="16" xfId="2" applyNumberFormat="1" applyFont="1" applyFill="1" applyBorder="1" applyAlignment="1">
      <alignment horizontal="center"/>
    </xf>
    <xf numFmtId="164" fontId="56" fillId="9" borderId="5" xfId="2" applyNumberFormat="1" applyFont="1" applyFill="1" applyBorder="1" applyAlignment="1">
      <alignment horizontal="center"/>
    </xf>
    <xf numFmtId="164" fontId="56" fillId="9" borderId="12" xfId="2" applyNumberFormat="1" applyFont="1" applyFill="1" applyBorder="1" applyAlignment="1">
      <alignment horizontal="center"/>
    </xf>
    <xf numFmtId="164" fontId="56" fillId="9" borderId="4" xfId="2" applyNumberFormat="1" applyFont="1" applyFill="1" applyBorder="1" applyAlignment="1">
      <alignment horizontal="center"/>
    </xf>
    <xf numFmtId="0" fontId="57" fillId="9" borderId="0" xfId="2" applyFont="1" applyFill="1"/>
    <xf numFmtId="164" fontId="7" fillId="9" borderId="12" xfId="2" quotePrefix="1" applyNumberFormat="1" applyFont="1" applyFill="1" applyBorder="1" applyAlignment="1">
      <alignment horizontal="center"/>
    </xf>
    <xf numFmtId="0" fontId="1" fillId="9" borderId="0" xfId="2" applyFont="1" applyFill="1"/>
    <xf numFmtId="164" fontId="20" fillId="9" borderId="5" xfId="2" applyNumberFormat="1" applyFont="1" applyFill="1" applyBorder="1" applyAlignment="1">
      <alignment horizontal="center"/>
    </xf>
    <xf numFmtId="0" fontId="32" fillId="9" borderId="12" xfId="0" applyFont="1" applyFill="1" applyBorder="1" applyAlignment="1">
      <alignment horizontal="center" vertical="center"/>
    </xf>
    <xf numFmtId="164" fontId="17" fillId="9" borderId="5" xfId="2" applyNumberFormat="1" applyFont="1" applyFill="1" applyBorder="1" applyAlignment="1">
      <alignment horizontal="center"/>
    </xf>
    <xf numFmtId="0" fontId="43" fillId="9" borderId="27" xfId="0" applyFont="1" applyFill="1" applyBorder="1" applyAlignment="1">
      <alignment horizontal="center"/>
    </xf>
    <xf numFmtId="0" fontId="43" fillId="9" borderId="8" xfId="0" applyFont="1" applyFill="1" applyBorder="1" applyAlignment="1">
      <alignment horizontal="center"/>
    </xf>
    <xf numFmtId="1" fontId="32" fillId="9" borderId="8" xfId="0" applyNumberFormat="1" applyFont="1" applyFill="1" applyBorder="1" applyAlignment="1">
      <alignment horizontal="center"/>
    </xf>
    <xf numFmtId="1" fontId="31" fillId="9" borderId="8" xfId="2" applyNumberFormat="1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left"/>
    </xf>
    <xf numFmtId="164" fontId="17" fillId="9" borderId="20" xfId="2" applyNumberFormat="1" applyFont="1" applyFill="1" applyBorder="1" applyAlignment="1">
      <alignment horizontal="center"/>
    </xf>
    <xf numFmtId="164" fontId="7" fillId="9" borderId="13" xfId="2" quotePrefix="1" applyNumberFormat="1" applyFont="1" applyFill="1" applyBorder="1" applyAlignment="1">
      <alignment horizontal="center"/>
    </xf>
    <xf numFmtId="164" fontId="17" fillId="9" borderId="18" xfId="2" applyNumberFormat="1" applyFont="1" applyFill="1" applyBorder="1" applyAlignment="1">
      <alignment horizontal="center"/>
    </xf>
    <xf numFmtId="164" fontId="7" fillId="9" borderId="19" xfId="2" quotePrefix="1" applyNumberFormat="1" applyFont="1" applyFill="1" applyBorder="1" applyAlignment="1">
      <alignment horizontal="center"/>
    </xf>
    <xf numFmtId="0" fontId="43" fillId="9" borderId="13" xfId="0" applyFont="1" applyFill="1" applyBorder="1" applyAlignment="1">
      <alignment horizontal="center"/>
    </xf>
    <xf numFmtId="0" fontId="43" fillId="9" borderId="12" xfId="0" applyFont="1" applyFill="1" applyBorder="1" applyAlignment="1">
      <alignment horizontal="center"/>
    </xf>
    <xf numFmtId="0" fontId="43" fillId="9" borderId="19" xfId="0" applyFont="1" applyFill="1" applyBorder="1" applyAlignment="1">
      <alignment horizontal="center"/>
    </xf>
    <xf numFmtId="0" fontId="2" fillId="9" borderId="18" xfId="0" applyFont="1" applyFill="1" applyBorder="1" applyAlignment="1">
      <alignment wrapText="1"/>
    </xf>
    <xf numFmtId="0" fontId="5" fillId="9" borderId="13" xfId="2" applyFont="1" applyFill="1" applyBorder="1" applyAlignment="1">
      <alignment horizontal="left"/>
    </xf>
    <xf numFmtId="0" fontId="6" fillId="9" borderId="11" xfId="2" applyFont="1" applyFill="1" applyBorder="1" applyAlignment="1">
      <alignment horizontal="left"/>
    </xf>
    <xf numFmtId="0" fontId="28" fillId="9" borderId="13" xfId="2" applyFont="1" applyFill="1" applyBorder="1" applyAlignment="1">
      <alignment horizontal="left"/>
    </xf>
    <xf numFmtId="0" fontId="28" fillId="9" borderId="15" xfId="2" applyFont="1" applyFill="1" applyBorder="1" applyAlignment="1">
      <alignment horizontal="left"/>
    </xf>
    <xf numFmtId="0" fontId="30" fillId="9" borderId="13" xfId="2" applyFont="1" applyFill="1" applyBorder="1" applyAlignment="1">
      <alignment horizontal="left"/>
    </xf>
    <xf numFmtId="0" fontId="29" fillId="9" borderId="47" xfId="2" applyFont="1" applyFill="1" applyBorder="1" applyAlignment="1">
      <alignment horizontal="left"/>
    </xf>
    <xf numFmtId="0" fontId="5" fillId="9" borderId="16" xfId="2" applyFont="1" applyFill="1" applyBorder="1" applyAlignment="1">
      <alignment horizontal="center" vertical="top" wrapText="1"/>
    </xf>
    <xf numFmtId="0" fontId="15" fillId="9" borderId="18" xfId="0" applyFont="1" applyFill="1" applyBorder="1" applyAlignment="1">
      <alignment horizontal="center" vertical="top" wrapText="1"/>
    </xf>
    <xf numFmtId="164" fontId="17" fillId="9" borderId="13" xfId="2" applyNumberFormat="1" applyFont="1" applyFill="1" applyBorder="1" applyAlignment="1">
      <alignment horizontal="center"/>
    </xf>
    <xf numFmtId="1" fontId="31" fillId="9" borderId="24" xfId="2" applyNumberFormat="1" applyFont="1" applyFill="1" applyBorder="1" applyAlignment="1">
      <alignment horizontal="center" vertical="center" wrapText="1"/>
    </xf>
    <xf numFmtId="165" fontId="5" fillId="0" borderId="61" xfId="2" applyNumberFormat="1" applyFont="1" applyBorder="1" applyAlignment="1">
      <alignment horizontal="center"/>
    </xf>
    <xf numFmtId="165" fontId="5" fillId="0" borderId="62" xfId="2" applyNumberFormat="1" applyFont="1" applyBorder="1" applyAlignment="1">
      <alignment horizontal="center"/>
    </xf>
    <xf numFmtId="165" fontId="5" fillId="0" borderId="63" xfId="2" applyNumberFormat="1" applyFont="1" applyBorder="1" applyAlignment="1">
      <alignment horizontal="center"/>
    </xf>
    <xf numFmtId="164" fontId="7" fillId="9" borderId="8" xfId="2" applyNumberFormat="1" applyFont="1" applyFill="1" applyBorder="1" applyAlignment="1">
      <alignment horizontal="center" vertical="center" wrapText="1"/>
    </xf>
    <xf numFmtId="164" fontId="7" fillId="9" borderId="8" xfId="2" applyNumberFormat="1" applyFont="1" applyFill="1" applyBorder="1" applyAlignment="1">
      <alignment horizontal="center"/>
    </xf>
    <xf numFmtId="164" fontId="42" fillId="9" borderId="8" xfId="2" applyNumberFormat="1" applyFont="1" applyFill="1" applyBorder="1" applyAlignment="1">
      <alignment horizontal="center"/>
    </xf>
    <xf numFmtId="164" fontId="17" fillId="9" borderId="8" xfId="2" applyNumberFormat="1" applyFont="1" applyFill="1" applyBorder="1" applyAlignment="1">
      <alignment horizontal="center"/>
    </xf>
    <xf numFmtId="0" fontId="4" fillId="9" borderId="13" xfId="2" applyFont="1" applyFill="1" applyBorder="1"/>
    <xf numFmtId="0" fontId="43" fillId="9" borderId="24" xfId="0" applyFont="1" applyFill="1" applyBorder="1" applyAlignment="1">
      <alignment horizontal="center"/>
    </xf>
    <xf numFmtId="164" fontId="42" fillId="9" borderId="24" xfId="2" applyNumberFormat="1" applyFont="1" applyFill="1" applyBorder="1" applyAlignment="1">
      <alignment horizontal="center"/>
    </xf>
    <xf numFmtId="0" fontId="1" fillId="9" borderId="11" xfId="2" applyFill="1" applyBorder="1"/>
    <xf numFmtId="0" fontId="4" fillId="9" borderId="12" xfId="2" applyFont="1" applyFill="1" applyBorder="1" applyAlignment="1">
      <alignment horizontal="right" vertical="top"/>
    </xf>
    <xf numFmtId="0" fontId="1" fillId="9" borderId="16" xfId="2" applyFill="1" applyBorder="1"/>
    <xf numFmtId="0" fontId="4" fillId="9" borderId="12" xfId="2" applyFont="1" applyFill="1" applyBorder="1"/>
    <xf numFmtId="0" fontId="4" fillId="9" borderId="19" xfId="2" applyFont="1" applyFill="1" applyBorder="1" applyAlignment="1">
      <alignment horizontal="right" vertical="top"/>
    </xf>
    <xf numFmtId="0" fontId="1" fillId="9" borderId="18" xfId="2" applyFill="1" applyBorder="1"/>
    <xf numFmtId="165" fontId="5" fillId="0" borderId="0" xfId="2" applyNumberFormat="1" applyFont="1" applyBorder="1" applyAlignment="1">
      <alignment horizontal="center"/>
    </xf>
    <xf numFmtId="165" fontId="5" fillId="9" borderId="61" xfId="2" applyNumberFormat="1" applyFont="1" applyFill="1" applyBorder="1" applyAlignment="1">
      <alignment horizontal="center"/>
    </xf>
    <xf numFmtId="165" fontId="5" fillId="9" borderId="62" xfId="2" applyNumberFormat="1" applyFont="1" applyFill="1" applyBorder="1" applyAlignment="1">
      <alignment horizontal="center"/>
    </xf>
    <xf numFmtId="165" fontId="5" fillId="9" borderId="38" xfId="2" applyNumberFormat="1" applyFont="1" applyFill="1" applyBorder="1" applyAlignment="1">
      <alignment horizontal="center"/>
    </xf>
    <xf numFmtId="164" fontId="54" fillId="9" borderId="8" xfId="2" applyNumberFormat="1" applyFont="1" applyFill="1" applyBorder="1" applyAlignment="1">
      <alignment horizontal="center"/>
    </xf>
    <xf numFmtId="164" fontId="20" fillId="9" borderId="8" xfId="2" applyNumberFormat="1" applyFont="1" applyFill="1" applyBorder="1" applyAlignment="1">
      <alignment horizontal="center"/>
    </xf>
    <xf numFmtId="164" fontId="17" fillId="9" borderId="24" xfId="2" applyNumberFormat="1" applyFont="1" applyFill="1" applyBorder="1" applyAlignment="1">
      <alignment horizontal="center"/>
    </xf>
    <xf numFmtId="164" fontId="7" fillId="9" borderId="16" xfId="2" quotePrefix="1" applyNumberFormat="1" applyFont="1" applyFill="1" applyBorder="1" applyAlignment="1">
      <alignment horizontal="center"/>
    </xf>
    <xf numFmtId="0" fontId="4" fillId="9" borderId="13" xfId="2" applyFont="1" applyFill="1" applyBorder="1" applyAlignment="1"/>
    <xf numFmtId="0" fontId="4" fillId="9" borderId="12" xfId="2" applyFont="1" applyFill="1" applyBorder="1" applyAlignment="1"/>
    <xf numFmtId="0" fontId="4" fillId="9" borderId="19" xfId="2" applyFont="1" applyFill="1" applyBorder="1"/>
    <xf numFmtId="164" fontId="20" fillId="9" borderId="27" xfId="2" applyNumberFormat="1" applyFont="1" applyFill="1" applyBorder="1" applyAlignment="1">
      <alignment horizontal="center"/>
    </xf>
    <xf numFmtId="0" fontId="49" fillId="0" borderId="11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39" fillId="9" borderId="16" xfId="0" applyFont="1" applyFill="1" applyBorder="1" applyAlignment="1">
      <alignment vertical="center"/>
    </xf>
    <xf numFmtId="0" fontId="39" fillId="9" borderId="18" xfId="0" applyFont="1" applyFill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9" fillId="8" borderId="16" xfId="0" applyFont="1" applyFill="1" applyBorder="1" applyAlignment="1">
      <alignment vertical="center"/>
    </xf>
    <xf numFmtId="0" fontId="2" fillId="9" borderId="16" xfId="0" applyFont="1" applyFill="1" applyBorder="1" applyAlignment="1">
      <alignment wrapText="1"/>
    </xf>
    <xf numFmtId="164" fontId="2" fillId="9" borderId="18" xfId="2" applyNumberFormat="1" applyFont="1" applyFill="1" applyBorder="1" applyAlignment="1">
      <alignment horizontal="center" vertical="center" wrapText="1"/>
    </xf>
    <xf numFmtId="0" fontId="41" fillId="9" borderId="19" xfId="0" applyFont="1" applyFill="1" applyBorder="1" applyAlignment="1">
      <alignment horizontal="center" vertical="center"/>
    </xf>
    <xf numFmtId="164" fontId="56" fillId="9" borderId="5" xfId="2" quotePrefix="1" applyNumberFormat="1" applyFont="1" applyFill="1" applyBorder="1" applyAlignment="1">
      <alignment horizontal="center"/>
    </xf>
    <xf numFmtId="164" fontId="7" fillId="9" borderId="5" xfId="2" quotePrefix="1" applyNumberFormat="1" applyFont="1" applyFill="1" applyBorder="1" applyAlignment="1">
      <alignment horizontal="center"/>
    </xf>
    <xf numFmtId="164" fontId="7" fillId="9" borderId="11" xfId="2" quotePrefix="1" applyNumberFormat="1" applyFont="1" applyFill="1" applyBorder="1" applyAlignment="1">
      <alignment horizontal="center"/>
    </xf>
    <xf numFmtId="1" fontId="20" fillId="9" borderId="12" xfId="2" applyNumberFormat="1" applyFont="1" applyFill="1" applyBorder="1" applyAlignment="1">
      <alignment horizontal="center"/>
    </xf>
    <xf numFmtId="1" fontId="20" fillId="9" borderId="19" xfId="2" applyNumberFormat="1" applyFont="1" applyFill="1" applyBorder="1" applyAlignment="1">
      <alignment horizontal="center"/>
    </xf>
    <xf numFmtId="164" fontId="56" fillId="9" borderId="16" xfId="2" quotePrefix="1" applyNumberFormat="1" applyFont="1" applyFill="1" applyBorder="1" applyAlignment="1">
      <alignment horizontal="center"/>
    </xf>
    <xf numFmtId="1" fontId="31" fillId="9" borderId="12" xfId="2" applyNumberFormat="1" applyFont="1" applyFill="1" applyBorder="1" applyAlignment="1">
      <alignment horizontal="center"/>
    </xf>
    <xf numFmtId="1" fontId="31" fillId="9" borderId="19" xfId="2" applyNumberFormat="1" applyFont="1" applyFill="1" applyBorder="1" applyAlignment="1">
      <alignment horizontal="center"/>
    </xf>
    <xf numFmtId="164" fontId="2" fillId="9" borderId="10" xfId="2" applyNumberFormat="1" applyFont="1" applyFill="1" applyBorder="1" applyAlignment="1">
      <alignment horizontal="center" vertical="center" wrapText="1"/>
    </xf>
    <xf numFmtId="164" fontId="2" fillId="9" borderId="20" xfId="2" applyNumberFormat="1" applyFont="1" applyFill="1" applyBorder="1" applyAlignment="1">
      <alignment horizontal="center" vertical="center" wrapText="1"/>
    </xf>
    <xf numFmtId="0" fontId="43" fillId="7" borderId="13" xfId="0" applyFont="1" applyFill="1" applyBorder="1" applyAlignment="1">
      <alignment horizontal="center"/>
    </xf>
    <xf numFmtId="0" fontId="43" fillId="7" borderId="12" xfId="0" applyFont="1" applyFill="1" applyBorder="1" applyAlignment="1">
      <alignment horizontal="center"/>
    </xf>
    <xf numFmtId="164" fontId="7" fillId="9" borderId="20" xfId="2" quotePrefix="1" applyNumberFormat="1" applyFont="1" applyFill="1" applyBorder="1" applyAlignment="1">
      <alignment horizontal="center"/>
    </xf>
    <xf numFmtId="164" fontId="7" fillId="9" borderId="21" xfId="2" quotePrefix="1" applyNumberFormat="1" applyFont="1" applyFill="1" applyBorder="1" applyAlignment="1">
      <alignment horizontal="center"/>
    </xf>
    <xf numFmtId="164" fontId="17" fillId="9" borderId="14" xfId="2" quotePrefix="1" applyNumberFormat="1" applyFont="1" applyFill="1" applyBorder="1" applyAlignment="1">
      <alignment horizontal="center"/>
    </xf>
    <xf numFmtId="164" fontId="17" fillId="9" borderId="12" xfId="2" quotePrefix="1" applyNumberFormat="1" applyFont="1" applyFill="1" applyBorder="1" applyAlignment="1">
      <alignment horizontal="center"/>
    </xf>
    <xf numFmtId="164" fontId="17" fillId="9" borderId="10" xfId="2" applyNumberFormat="1" applyFont="1" applyFill="1" applyBorder="1" applyAlignment="1">
      <alignment horizontal="center"/>
    </xf>
    <xf numFmtId="164" fontId="20" fillId="9" borderId="10" xfId="2" applyNumberFormat="1" applyFont="1" applyFill="1" applyBorder="1" applyAlignment="1">
      <alignment horizontal="center"/>
    </xf>
    <xf numFmtId="164" fontId="31" fillId="9" borderId="5" xfId="2" applyNumberFormat="1" applyFont="1" applyFill="1" applyBorder="1" applyAlignment="1">
      <alignment horizontal="center"/>
    </xf>
    <xf numFmtId="165" fontId="5" fillId="0" borderId="37" xfId="2" applyNumberFormat="1" applyFont="1" applyBorder="1" applyAlignment="1">
      <alignment horizontal="center"/>
    </xf>
    <xf numFmtId="165" fontId="5" fillId="9" borderId="64" xfId="2" applyNumberFormat="1" applyFont="1" applyFill="1" applyBorder="1" applyAlignment="1">
      <alignment horizontal="center"/>
    </xf>
    <xf numFmtId="0" fontId="57" fillId="9" borderId="16" xfId="2" applyFont="1" applyFill="1" applyBorder="1"/>
    <xf numFmtId="0" fontId="1" fillId="9" borderId="16" xfId="2" applyFont="1" applyFill="1" applyBorder="1"/>
    <xf numFmtId="164" fontId="17" fillId="9" borderId="13" xfId="2" quotePrefix="1" applyNumberFormat="1" applyFont="1" applyFill="1" applyBorder="1" applyAlignment="1">
      <alignment horizontal="center"/>
    </xf>
    <xf numFmtId="1" fontId="33" fillId="9" borderId="5" xfId="0" applyNumberFormat="1" applyFont="1" applyFill="1" applyBorder="1"/>
    <xf numFmtId="165" fontId="5" fillId="0" borderId="61" xfId="2" applyNumberFormat="1" applyFont="1" applyBorder="1" applyAlignment="1">
      <alignment horizontal="right"/>
    </xf>
    <xf numFmtId="165" fontId="5" fillId="0" borderId="55" xfId="2" applyNumberFormat="1" applyFont="1" applyBorder="1" applyAlignment="1">
      <alignment horizontal="right"/>
    </xf>
    <xf numFmtId="165" fontId="5" fillId="0" borderId="22" xfId="2" applyNumberFormat="1" applyFont="1" applyBorder="1" applyAlignment="1">
      <alignment horizontal="center"/>
    </xf>
    <xf numFmtId="165" fontId="5" fillId="0" borderId="49" xfId="2" applyNumberFormat="1" applyFont="1" applyBorder="1" applyAlignment="1">
      <alignment horizontal="center"/>
    </xf>
    <xf numFmtId="0" fontId="11" fillId="0" borderId="45" xfId="2" applyFont="1" applyBorder="1" applyAlignment="1">
      <alignment horizontal="center" vertical="top" wrapText="1"/>
    </xf>
    <xf numFmtId="0" fontId="13" fillId="0" borderId="28" xfId="0" applyFont="1" applyBorder="1" applyAlignment="1">
      <alignment vertical="top" wrapText="1"/>
    </xf>
    <xf numFmtId="0" fontId="5" fillId="0" borderId="42" xfId="2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5" fillId="0" borderId="11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12" fillId="0" borderId="29" xfId="2" applyFont="1" applyBorder="1" applyAlignment="1">
      <alignment horizontal="center" vertical="top" wrapText="1"/>
    </xf>
    <xf numFmtId="0" fontId="5" fillId="0" borderId="22" xfId="2" applyFont="1" applyBorder="1" applyAlignment="1">
      <alignment horizontal="left"/>
    </xf>
    <xf numFmtId="0" fontId="5" fillId="0" borderId="49" xfId="2" applyFont="1" applyBorder="1" applyAlignment="1">
      <alignment horizontal="left"/>
    </xf>
    <xf numFmtId="0" fontId="5" fillId="0" borderId="15" xfId="2" applyFont="1" applyBorder="1" applyAlignment="1">
      <alignment horizontal="center"/>
    </xf>
    <xf numFmtId="165" fontId="5" fillId="0" borderId="55" xfId="2" applyNumberFormat="1" applyFont="1" applyBorder="1" applyAlignment="1">
      <alignment horizontal="center"/>
    </xf>
    <xf numFmtId="165" fontId="5" fillId="0" borderId="51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0" fontId="12" fillId="0" borderId="32" xfId="2" applyFont="1" applyBorder="1" applyAlignment="1">
      <alignment horizontal="center" vertical="top" wrapText="1"/>
    </xf>
    <xf numFmtId="165" fontId="5" fillId="9" borderId="55" xfId="2" applyNumberFormat="1" applyFont="1" applyFill="1" applyBorder="1" applyAlignment="1">
      <alignment horizontal="center"/>
    </xf>
    <xf numFmtId="165" fontId="5" fillId="9" borderId="51" xfId="2" applyNumberFormat="1" applyFont="1" applyFill="1" applyBorder="1" applyAlignment="1">
      <alignment horizontal="center"/>
    </xf>
    <xf numFmtId="165" fontId="5" fillId="9" borderId="56" xfId="2" applyNumberFormat="1" applyFont="1" applyFill="1" applyBorder="1" applyAlignment="1">
      <alignment horizontal="center"/>
    </xf>
    <xf numFmtId="0" fontId="11" fillId="9" borderId="45" xfId="2" applyFont="1" applyFill="1" applyBorder="1" applyAlignment="1">
      <alignment horizontal="center" vertical="top" wrapText="1"/>
    </xf>
    <xf numFmtId="0" fontId="13" fillId="9" borderId="28" xfId="0" applyFont="1" applyFill="1" applyBorder="1" applyAlignment="1">
      <alignment vertical="top" wrapText="1"/>
    </xf>
    <xf numFmtId="0" fontId="5" fillId="9" borderId="11" xfId="2" applyFont="1" applyFill="1" applyBorder="1" applyAlignment="1">
      <alignment horizontal="center"/>
    </xf>
    <xf numFmtId="0" fontId="12" fillId="9" borderId="29" xfId="2" applyFont="1" applyFill="1" applyBorder="1" applyAlignment="1">
      <alignment horizontal="center" vertical="top" wrapText="1"/>
    </xf>
    <xf numFmtId="0" fontId="12" fillId="9" borderId="32" xfId="2" applyFont="1" applyFill="1" applyBorder="1" applyAlignment="1">
      <alignment horizontal="center" vertical="top" wrapText="1"/>
    </xf>
    <xf numFmtId="0" fontId="5" fillId="9" borderId="42" xfId="2" applyFont="1" applyFill="1" applyBorder="1" applyAlignment="1">
      <alignment horizontal="center" vertical="top" wrapText="1"/>
    </xf>
    <xf numFmtId="0" fontId="14" fillId="9" borderId="30" xfId="0" applyFont="1" applyFill="1" applyBorder="1" applyAlignment="1">
      <alignment horizontal="center" vertical="top" wrapText="1"/>
    </xf>
    <xf numFmtId="0" fontId="5" fillId="9" borderId="22" xfId="2" applyFont="1" applyFill="1" applyBorder="1" applyAlignment="1">
      <alignment horizontal="left"/>
    </xf>
    <xf numFmtId="0" fontId="5" fillId="9" borderId="49" xfId="2" applyFont="1" applyFill="1" applyBorder="1" applyAlignment="1">
      <alignment horizontal="left"/>
    </xf>
    <xf numFmtId="0" fontId="5" fillId="9" borderId="15" xfId="2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49" fontId="22" fillId="0" borderId="19" xfId="1" applyNumberFormat="1" applyFont="1" applyBorder="1" applyAlignment="1">
      <alignment vertical="top"/>
    </xf>
    <xf numFmtId="0" fontId="46" fillId="0" borderId="27" xfId="1" applyFont="1" applyBorder="1" applyAlignment="1">
      <alignment horizontal="center" vertical="top"/>
    </xf>
    <xf numFmtId="49" fontId="22" fillId="0" borderId="25" xfId="1" applyNumberFormat="1" applyFont="1" applyBorder="1" applyAlignment="1">
      <alignment vertical="top"/>
    </xf>
    <xf numFmtId="0" fontId="26" fillId="0" borderId="26" xfId="1" applyFont="1" applyBorder="1" applyAlignment="1">
      <alignment vertical="top"/>
    </xf>
    <xf numFmtId="0" fontId="51" fillId="0" borderId="26" xfId="1" applyFont="1" applyBorder="1" applyAlignment="1">
      <alignment vertical="top" wrapText="1"/>
    </xf>
    <xf numFmtId="0" fontId="46" fillId="0" borderId="26" xfId="1" applyFont="1" applyBorder="1" applyAlignment="1">
      <alignment horizontal="center" vertical="top"/>
    </xf>
    <xf numFmtId="0" fontId="22" fillId="0" borderId="17" xfId="1" applyFont="1" applyBorder="1" applyAlignment="1">
      <alignment vertical="top" wrapText="1"/>
    </xf>
    <xf numFmtId="164" fontId="2" fillId="9" borderId="53" xfId="2" applyNumberFormat="1" applyFont="1" applyFill="1" applyBorder="1" applyAlignment="1">
      <alignment horizontal="center" vertical="center" wrapText="1"/>
    </xf>
    <xf numFmtId="164" fontId="2" fillId="9" borderId="34" xfId="2" applyNumberFormat="1" applyFont="1" applyFill="1" applyBorder="1" applyAlignment="1">
      <alignment horizontal="center" vertical="center" wrapText="1"/>
    </xf>
    <xf numFmtId="164" fontId="7" fillId="9" borderId="39" xfId="2" applyNumberFormat="1" applyFont="1" applyFill="1" applyBorder="1" applyAlignment="1">
      <alignment horizontal="center" vertical="center" wrapText="1"/>
    </xf>
    <xf numFmtId="164" fontId="7" fillId="9" borderId="64" xfId="2" applyNumberFormat="1" applyFont="1" applyFill="1" applyBorder="1" applyAlignment="1">
      <alignment horizontal="center" vertical="center" wrapText="1"/>
    </xf>
    <xf numFmtId="164" fontId="7" fillId="9" borderId="26" xfId="2" applyNumberFormat="1" applyFont="1" applyFill="1" applyBorder="1" applyAlignment="1">
      <alignment horizontal="center" vertical="center" wrapText="1"/>
    </xf>
    <xf numFmtId="164" fontId="7" fillId="9" borderId="17" xfId="2" applyNumberFormat="1" applyFont="1" applyFill="1" applyBorder="1" applyAlignment="1">
      <alignment horizontal="center" vertical="center" wrapText="1"/>
    </xf>
    <xf numFmtId="0" fontId="14" fillId="0" borderId="66" xfId="0" applyFont="1" applyBorder="1" applyAlignment="1">
      <alignment vertical="top"/>
    </xf>
    <xf numFmtId="0" fontId="0" fillId="0" borderId="31" xfId="0" applyFill="1" applyBorder="1"/>
    <xf numFmtId="0" fontId="0" fillId="0" borderId="34" xfId="0" applyFill="1" applyBorder="1"/>
    <xf numFmtId="1" fontId="0" fillId="0" borderId="34" xfId="0" applyNumberFormat="1" applyFill="1" applyBorder="1"/>
    <xf numFmtId="0" fontId="36" fillId="0" borderId="34" xfId="0" applyFont="1" applyFill="1" applyBorder="1"/>
    <xf numFmtId="0" fontId="0" fillId="0" borderId="65" xfId="0" applyFill="1" applyBorder="1"/>
    <xf numFmtId="0" fontId="0" fillId="0" borderId="54" xfId="0" applyFill="1" applyBorder="1"/>
    <xf numFmtId="0" fontId="0" fillId="0" borderId="35" xfId="0" applyFill="1" applyBorder="1"/>
    <xf numFmtId="0" fontId="63" fillId="0" borderId="35" xfId="0" applyFont="1" applyFill="1" applyBorder="1"/>
    <xf numFmtId="0" fontId="0" fillId="0" borderId="52" xfId="0" applyBorder="1"/>
    <xf numFmtId="1" fontId="0" fillId="0" borderId="36" xfId="0" applyNumberFormat="1" applyFill="1" applyBorder="1"/>
    <xf numFmtId="0" fontId="0" fillId="0" borderId="55" xfId="0" applyBorder="1" applyAlignment="1">
      <alignment horizontal="center"/>
    </xf>
    <xf numFmtId="0" fontId="33" fillId="0" borderId="5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8" xfId="0" applyFont="1" applyBorder="1"/>
    <xf numFmtId="0" fontId="0" fillId="0" borderId="13" xfId="0" applyFill="1" applyBorder="1" applyAlignment="1">
      <alignment horizontal="center"/>
    </xf>
    <xf numFmtId="0" fontId="3" fillId="0" borderId="24" xfId="0" applyFont="1" applyBorder="1"/>
    <xf numFmtId="0" fontId="0" fillId="0" borderId="12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3" fillId="0" borderId="27" xfId="0" applyFont="1" applyBorder="1"/>
    <xf numFmtId="0" fontId="0" fillId="0" borderId="10" xfId="0" applyBorder="1"/>
    <xf numFmtId="0" fontId="0" fillId="0" borderId="5" xfId="0" applyBorder="1"/>
    <xf numFmtId="0" fontId="0" fillId="0" borderId="20" xfId="0" applyBorder="1"/>
    <xf numFmtId="0" fontId="35" fillId="0" borderId="13" xfId="0" applyFont="1" applyBorder="1" applyAlignment="1">
      <alignment horizontal="center"/>
    </xf>
    <xf numFmtId="164" fontId="40" fillId="0" borderId="11" xfId="0" applyNumberFormat="1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164" fontId="40" fillId="0" borderId="16" xfId="0" applyNumberFormat="1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164" fontId="40" fillId="0" borderId="18" xfId="0" applyNumberFormat="1" applyFont="1" applyBorder="1" applyAlignment="1">
      <alignment horizontal="center"/>
    </xf>
    <xf numFmtId="1" fontId="2" fillId="9" borderId="13" xfId="2" applyNumberFormat="1" applyFont="1" applyFill="1" applyBorder="1" applyAlignment="1">
      <alignment horizontal="center" vertical="center" wrapText="1"/>
    </xf>
    <xf numFmtId="1" fontId="41" fillId="9" borderId="12" xfId="0" applyNumberFormat="1" applyFont="1" applyFill="1" applyBorder="1" applyAlignment="1">
      <alignment horizontal="center"/>
    </xf>
    <xf numFmtId="1" fontId="2" fillId="9" borderId="12" xfId="2" applyNumberFormat="1" applyFont="1" applyFill="1" applyBorder="1" applyAlignment="1">
      <alignment horizontal="center" vertical="center" wrapText="1"/>
    </xf>
    <xf numFmtId="1" fontId="2" fillId="9" borderId="12" xfId="2" applyNumberFormat="1" applyFont="1" applyFill="1" applyBorder="1" applyAlignment="1">
      <alignment horizontal="center"/>
    </xf>
    <xf numFmtId="1" fontId="2" fillId="9" borderId="19" xfId="2" applyNumberFormat="1" applyFont="1" applyFill="1" applyBorder="1" applyAlignment="1">
      <alignment horizontal="center"/>
    </xf>
    <xf numFmtId="0" fontId="64" fillId="9" borderId="13" xfId="0" applyFont="1" applyFill="1" applyBorder="1" applyAlignment="1">
      <alignment horizontal="center"/>
    </xf>
    <xf numFmtId="0" fontId="64" fillId="9" borderId="12" xfId="0" applyFont="1" applyFill="1" applyBorder="1" applyAlignment="1">
      <alignment horizontal="center"/>
    </xf>
    <xf numFmtId="0" fontId="41" fillId="9" borderId="12" xfId="0" applyFont="1" applyFill="1" applyBorder="1" applyAlignment="1">
      <alignment horizontal="center" vertical="center"/>
    </xf>
    <xf numFmtId="1" fontId="17" fillId="9" borderId="12" xfId="2" applyNumberFormat="1" applyFont="1" applyFill="1" applyBorder="1" applyAlignment="1">
      <alignment horizontal="center"/>
    </xf>
    <xf numFmtId="1" fontId="2" fillId="9" borderId="14" xfId="2" applyNumberFormat="1" applyFont="1" applyFill="1" applyBorder="1" applyAlignment="1">
      <alignment horizontal="center" vertical="center" wrapText="1"/>
    </xf>
    <xf numFmtId="1" fontId="41" fillId="9" borderId="4" xfId="0" applyNumberFormat="1" applyFont="1" applyFill="1" applyBorder="1" applyAlignment="1">
      <alignment horizontal="center"/>
    </xf>
    <xf numFmtId="1" fontId="2" fillId="9" borderId="4" xfId="2" applyNumberFormat="1" applyFont="1" applyFill="1" applyBorder="1" applyAlignment="1">
      <alignment horizontal="center" vertical="center" wrapText="1"/>
    </xf>
    <xf numFmtId="1" fontId="2" fillId="9" borderId="4" xfId="2" applyNumberFormat="1" applyFont="1" applyFill="1" applyBorder="1" applyAlignment="1">
      <alignment horizontal="center"/>
    </xf>
    <xf numFmtId="1" fontId="2" fillId="9" borderId="21" xfId="2" applyNumberFormat="1" applyFont="1" applyFill="1" applyBorder="1" applyAlignment="1">
      <alignment horizontal="center"/>
    </xf>
    <xf numFmtId="0" fontId="49" fillId="0" borderId="16" xfId="0" applyFont="1" applyFill="1" applyBorder="1" applyAlignment="1">
      <alignment vertical="center"/>
    </xf>
    <xf numFmtId="0" fontId="6" fillId="9" borderId="11" xfId="2" applyFont="1" applyFill="1" applyBorder="1"/>
    <xf numFmtId="0" fontId="6" fillId="9" borderId="16" xfId="2" applyFont="1" applyFill="1" applyBorder="1"/>
    <xf numFmtId="0" fontId="6" fillId="9" borderId="18" xfId="2" applyFont="1" applyFill="1" applyBorder="1"/>
    <xf numFmtId="1" fontId="17" fillId="9" borderId="19" xfId="2" applyNumberFormat="1" applyFont="1" applyFill="1" applyBorder="1" applyAlignment="1">
      <alignment horizontal="center"/>
    </xf>
    <xf numFmtId="0" fontId="0" fillId="10" borderId="35" xfId="0" applyFill="1" applyBorder="1"/>
    <xf numFmtId="0" fontId="63" fillId="10" borderId="35" xfId="0" applyFont="1" applyFill="1" applyBorder="1"/>
    <xf numFmtId="0" fontId="0" fillId="10" borderId="54" xfId="0" applyFill="1" applyBorder="1"/>
    <xf numFmtId="164" fontId="17" fillId="8" borderId="16" xfId="2" applyNumberFormat="1" applyFont="1" applyFill="1" applyBorder="1" applyAlignment="1">
      <alignment horizontal="center"/>
    </xf>
    <xf numFmtId="164" fontId="7" fillId="8" borderId="12" xfId="2" applyNumberFormat="1" applyFont="1" applyFill="1" applyBorder="1" applyAlignment="1">
      <alignment horizontal="center"/>
    </xf>
    <xf numFmtId="164" fontId="7" fillId="8" borderId="16" xfId="2" applyNumberFormat="1" applyFont="1" applyFill="1" applyBorder="1" applyAlignment="1">
      <alignment horizontal="center"/>
    </xf>
    <xf numFmtId="164" fontId="7" fillId="8" borderId="12" xfId="2" quotePrefix="1" applyNumberFormat="1" applyFont="1" applyFill="1" applyBorder="1" applyAlignment="1">
      <alignment horizontal="center"/>
    </xf>
    <xf numFmtId="0" fontId="43" fillId="8" borderId="8" xfId="0" applyFont="1" applyFill="1" applyBorder="1" applyAlignment="1">
      <alignment horizontal="center"/>
    </xf>
    <xf numFmtId="164" fontId="17" fillId="8" borderId="5" xfId="2" applyNumberFormat="1" applyFont="1" applyFill="1" applyBorder="1" applyAlignment="1">
      <alignment horizontal="center"/>
    </xf>
    <xf numFmtId="14" fontId="1" fillId="9" borderId="0" xfId="2" applyNumberFormat="1" applyFill="1"/>
    <xf numFmtId="0" fontId="23" fillId="0" borderId="39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23" fillId="0" borderId="24" xfId="0" applyFont="1" applyBorder="1" applyAlignment="1">
      <alignment horizontal="center" wrapText="1"/>
    </xf>
    <xf numFmtId="0" fontId="23" fillId="0" borderId="27" xfId="0" applyFont="1" applyBorder="1" applyAlignment="1">
      <alignment horizontal="center" wrapText="1"/>
    </xf>
    <xf numFmtId="0" fontId="23" fillId="0" borderId="39" xfId="0" applyFont="1" applyBorder="1" applyAlignment="1">
      <alignment horizontal="center" vertical="top" wrapText="1"/>
    </xf>
    <xf numFmtId="0" fontId="23" fillId="0" borderId="29" xfId="0" applyFont="1" applyBorder="1" applyAlignment="1">
      <alignment horizontal="center" vertical="top" wrapText="1"/>
    </xf>
    <xf numFmtId="0" fontId="22" fillId="0" borderId="39" xfId="0" applyFont="1" applyBorder="1" applyAlignment="1">
      <alignment horizontal="center" vertical="top"/>
    </xf>
    <xf numFmtId="0" fontId="22" fillId="0" borderId="29" xfId="0" applyFont="1" applyBorder="1" applyAlignment="1">
      <alignment horizontal="center" vertical="top"/>
    </xf>
    <xf numFmtId="0" fontId="4" fillId="0" borderId="55" xfId="2" applyFont="1" applyBorder="1" applyAlignment="1"/>
    <xf numFmtId="0" fontId="4" fillId="0" borderId="33" xfId="2" applyFont="1" applyBorder="1" applyAlignment="1"/>
    <xf numFmtId="0" fontId="5" fillId="0" borderId="47" xfId="2" applyFont="1" applyBorder="1" applyAlignment="1">
      <alignment horizontal="left" vertical="center" textRotation="90" wrapText="1"/>
    </xf>
    <xf numFmtId="0" fontId="1" fillId="0" borderId="53" xfId="2" applyBorder="1" applyAlignment="1">
      <alignment horizontal="left" vertical="center" textRotation="90" wrapText="1"/>
    </xf>
    <xf numFmtId="0" fontId="1" fillId="0" borderId="60" xfId="2" applyBorder="1" applyAlignment="1">
      <alignment horizontal="left" vertical="center" textRotation="90" wrapText="1"/>
    </xf>
    <xf numFmtId="0" fontId="5" fillId="0" borderId="37" xfId="2" applyFont="1" applyBorder="1" applyAlignment="1">
      <alignment horizontal="left" vertical="center" textRotation="90" wrapText="1"/>
    </xf>
    <xf numFmtId="0" fontId="1" fillId="0" borderId="57" xfId="2" applyBorder="1" applyAlignment="1">
      <alignment horizontal="left" vertical="center" textRotation="90" wrapText="1"/>
    </xf>
    <xf numFmtId="0" fontId="5" fillId="0" borderId="38" xfId="2" applyFont="1" applyBorder="1" applyAlignment="1">
      <alignment horizontal="left" vertical="center" textRotation="90" wrapText="1"/>
    </xf>
    <xf numFmtId="0" fontId="1" fillId="0" borderId="59" xfId="2" applyBorder="1" applyAlignment="1">
      <alignment horizontal="left" vertical="center" textRotation="90" wrapText="1"/>
    </xf>
    <xf numFmtId="0" fontId="5" fillId="0" borderId="22" xfId="2" applyFont="1" applyBorder="1" applyAlignment="1">
      <alignment horizontal="left"/>
    </xf>
    <xf numFmtId="0" fontId="5" fillId="0" borderId="49" xfId="2" applyFont="1" applyBorder="1" applyAlignment="1">
      <alignment horizontal="left"/>
    </xf>
    <xf numFmtId="165" fontId="5" fillId="0" borderId="55" xfId="2" applyNumberFormat="1" applyFont="1" applyBorder="1" applyAlignment="1">
      <alignment horizontal="center"/>
    </xf>
    <xf numFmtId="165" fontId="5" fillId="0" borderId="51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0" fontId="5" fillId="0" borderId="42" xfId="2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1" fillId="0" borderId="45" xfId="2" applyFont="1" applyBorder="1" applyAlignment="1">
      <alignment horizontal="center" vertical="top" wrapText="1"/>
    </xf>
    <xf numFmtId="0" fontId="13" fillId="0" borderId="28" xfId="0" applyFont="1" applyBorder="1" applyAlignment="1">
      <alignment vertical="top" wrapText="1"/>
    </xf>
    <xf numFmtId="0" fontId="12" fillId="0" borderId="32" xfId="2" applyFont="1" applyBorder="1" applyAlignment="1">
      <alignment horizontal="center" vertical="top" wrapText="1"/>
    </xf>
    <xf numFmtId="0" fontId="12" fillId="0" borderId="29" xfId="2" applyFont="1" applyBorder="1" applyAlignment="1">
      <alignment horizontal="center" vertical="top" wrapText="1"/>
    </xf>
    <xf numFmtId="0" fontId="21" fillId="0" borderId="32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52" xfId="2" applyFont="1" applyBorder="1" applyAlignment="1">
      <alignment horizontal="left" vertical="center" textRotation="90" wrapText="1"/>
    </xf>
    <xf numFmtId="0" fontId="1" fillId="0" borderId="36" xfId="2" applyBorder="1" applyAlignment="1">
      <alignment horizontal="left" vertical="center" textRotation="90" wrapText="1"/>
    </xf>
    <xf numFmtId="165" fontId="5" fillId="9" borderId="55" xfId="2" applyNumberFormat="1" applyFont="1" applyFill="1" applyBorder="1" applyAlignment="1">
      <alignment horizontal="center"/>
    </xf>
    <xf numFmtId="165" fontId="5" fillId="9" borderId="51" xfId="2" applyNumberFormat="1" applyFont="1" applyFill="1" applyBorder="1" applyAlignment="1">
      <alignment horizontal="center"/>
    </xf>
    <xf numFmtId="165" fontId="5" fillId="9" borderId="56" xfId="2" applyNumberFormat="1" applyFont="1" applyFill="1" applyBorder="1" applyAlignment="1">
      <alignment horizontal="center"/>
    </xf>
    <xf numFmtId="0" fontId="5" fillId="9" borderId="22" xfId="2" applyFont="1" applyFill="1" applyBorder="1" applyAlignment="1">
      <alignment horizontal="left"/>
    </xf>
    <xf numFmtId="0" fontId="5" fillId="9" borderId="49" xfId="2" applyFont="1" applyFill="1" applyBorder="1" applyAlignment="1">
      <alignment horizontal="left"/>
    </xf>
    <xf numFmtId="0" fontId="11" fillId="9" borderId="45" xfId="2" applyFont="1" applyFill="1" applyBorder="1" applyAlignment="1">
      <alignment horizontal="center" vertical="top" wrapText="1"/>
    </xf>
    <xf numFmtId="0" fontId="13" fillId="9" borderId="28" xfId="0" applyFont="1" applyFill="1" applyBorder="1" applyAlignment="1">
      <alignment vertical="top" wrapText="1"/>
    </xf>
    <xf numFmtId="0" fontId="12" fillId="9" borderId="32" xfId="2" applyFont="1" applyFill="1" applyBorder="1" applyAlignment="1">
      <alignment horizontal="center" vertical="top" wrapText="1"/>
    </xf>
    <xf numFmtId="0" fontId="12" fillId="9" borderId="29" xfId="2" applyFont="1" applyFill="1" applyBorder="1" applyAlignment="1">
      <alignment horizontal="center" vertical="top" wrapText="1"/>
    </xf>
    <xf numFmtId="0" fontId="5" fillId="9" borderId="42" xfId="2" applyFont="1" applyFill="1" applyBorder="1" applyAlignment="1">
      <alignment horizontal="center" vertical="top" wrapText="1"/>
    </xf>
    <xf numFmtId="0" fontId="14" fillId="9" borderId="30" xfId="0" applyFont="1" applyFill="1" applyBorder="1" applyAlignment="1">
      <alignment horizontal="center" vertical="top" wrapText="1"/>
    </xf>
    <xf numFmtId="0" fontId="5" fillId="9" borderId="13" xfId="2" applyFont="1" applyFill="1" applyBorder="1" applyAlignment="1">
      <alignment horizontal="center"/>
    </xf>
    <xf numFmtId="0" fontId="5" fillId="9" borderId="15" xfId="2" applyFont="1" applyFill="1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7" xfId="2" applyFont="1" applyBorder="1" applyAlignment="1">
      <alignment horizontal="left" vertical="center" wrapText="1"/>
    </xf>
    <xf numFmtId="0" fontId="4" fillId="0" borderId="57" xfId="2" applyFont="1" applyBorder="1" applyAlignment="1">
      <alignment horizontal="left" vertical="center" wrapText="1"/>
    </xf>
    <xf numFmtId="0" fontId="5" fillId="0" borderId="10" xfId="2" applyFont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165" fontId="5" fillId="0" borderId="61" xfId="2" applyNumberFormat="1" applyFont="1" applyBorder="1" applyAlignment="1">
      <alignment horizontal="center"/>
    </xf>
    <xf numFmtId="0" fontId="5" fillId="0" borderId="37" xfId="2" applyFont="1" applyBorder="1" applyAlignment="1">
      <alignment horizontal="center" vertical="center" wrapText="1"/>
    </xf>
    <xf numFmtId="0" fontId="5" fillId="0" borderId="57" xfId="2" applyFont="1" applyBorder="1" applyAlignment="1">
      <alignment horizontal="center" vertical="center" wrapText="1"/>
    </xf>
    <xf numFmtId="0" fontId="4" fillId="0" borderId="57" xfId="2" applyFont="1" applyBorder="1" applyAlignment="1">
      <alignment horizontal="center" vertical="center" wrapText="1"/>
    </xf>
  </cellXfs>
  <cellStyles count="3">
    <cellStyle name="Normal" xfId="0" builtinId="0"/>
    <cellStyle name="Обычный_журнал_201_203" xfId="1"/>
    <cellStyle name="Обычный_журнал_201_203b" xfId="2"/>
  </cellStyles>
  <dxfs count="19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theme="9" tint="0.59996337778862885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D5FFD5"/>
      <color rgb="FFCCFF66"/>
      <color rgb="FFFFFF99"/>
      <color rgb="FF99FFCC"/>
      <color rgb="FFFFFFCC"/>
      <color rgb="FFBAE18F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6;&#1091;&#1088;&#1085;&#1072;&#1083;_201_203_2014_2%20&#1090;&#1088;&#1080;&#1084;&#1077;&#1089;&#1090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"/>
      <sheetName val="Бали за контр"/>
      <sheetName val="Довідник"/>
      <sheetName val="Завдання"/>
      <sheetName val="Списки"/>
      <sheetName val="Підсумки"/>
      <sheetName val="201_1"/>
      <sheetName val="201_2"/>
      <sheetName val="202_1"/>
      <sheetName val="202_2"/>
      <sheetName val="203_1"/>
      <sheetName val="203_2"/>
    </sheetNames>
    <sheetDataSet>
      <sheetData sheetId="0"/>
      <sheetData sheetId="1"/>
      <sheetData sheetId="2">
        <row r="2">
          <cell r="A2">
            <v>0</v>
          </cell>
          <cell r="B2" t="str">
            <v>F</v>
          </cell>
        </row>
        <row r="3">
          <cell r="A3">
            <v>35</v>
          </cell>
          <cell r="B3" t="str">
            <v>FX</v>
          </cell>
        </row>
        <row r="4">
          <cell r="A4">
            <v>60</v>
          </cell>
          <cell r="B4" t="str">
            <v>E</v>
          </cell>
        </row>
        <row r="5">
          <cell r="A5">
            <v>67</v>
          </cell>
          <cell r="B5" t="str">
            <v>D</v>
          </cell>
        </row>
        <row r="6">
          <cell r="A6">
            <v>74</v>
          </cell>
          <cell r="B6" t="str">
            <v>C</v>
          </cell>
        </row>
        <row r="7">
          <cell r="A7">
            <v>82</v>
          </cell>
          <cell r="B7" t="str">
            <v>B</v>
          </cell>
        </row>
        <row r="8">
          <cell r="A8">
            <v>90</v>
          </cell>
          <cell r="B8" t="str">
            <v>A</v>
          </cell>
        </row>
        <row r="9">
          <cell r="A9">
            <v>100</v>
          </cell>
          <cell r="B9" t="str">
            <v>A</v>
          </cell>
        </row>
      </sheetData>
      <sheetData sheetId="3"/>
      <sheetData sheetId="4"/>
      <sheetData sheetId="5">
        <row r="3">
          <cell r="L3">
            <v>74.740863787375417</v>
          </cell>
        </row>
        <row r="4">
          <cell r="L4">
            <v>89.996677740863788</v>
          </cell>
        </row>
        <row r="5">
          <cell r="L5">
            <v>0</v>
          </cell>
        </row>
        <row r="6">
          <cell r="L6">
            <v>67.737541528239191</v>
          </cell>
        </row>
        <row r="7">
          <cell r="L7">
            <v>91.033222591362133</v>
          </cell>
        </row>
        <row r="8">
          <cell r="L8">
            <v>77.634551495016609</v>
          </cell>
        </row>
        <row r="9">
          <cell r="L9">
            <v>91.588704318936877</v>
          </cell>
        </row>
        <row r="10">
          <cell r="L10">
            <v>90.160132890365446</v>
          </cell>
        </row>
        <row r="11">
          <cell r="L11">
            <v>81.026578073089695</v>
          </cell>
        </row>
        <row r="12">
          <cell r="L12">
            <v>72.906976744186039</v>
          </cell>
        </row>
        <row r="13">
          <cell r="L13">
            <v>80.641196013289033</v>
          </cell>
        </row>
        <row r="14">
          <cell r="L14">
            <v>87.033222591362133</v>
          </cell>
        </row>
        <row r="15">
          <cell r="L15">
            <v>91.990033222591364</v>
          </cell>
        </row>
        <row r="16">
          <cell r="L16">
            <v>76.880398671096344</v>
          </cell>
        </row>
        <row r="17">
          <cell r="L17">
            <v>6.9767441860465116</v>
          </cell>
        </row>
        <row r="18">
          <cell r="L18">
            <v>92.029900332225921</v>
          </cell>
        </row>
        <row r="19">
          <cell r="L19">
            <v>9.3720930232558146</v>
          </cell>
        </row>
        <row r="20">
          <cell r="L20">
            <v>13.714285714285715</v>
          </cell>
        </row>
        <row r="21">
          <cell r="L21">
            <v>0</v>
          </cell>
        </row>
        <row r="22">
          <cell r="L22">
            <v>18.940199335548172</v>
          </cell>
        </row>
        <row r="23">
          <cell r="L23">
            <v>91.242524916943523</v>
          </cell>
        </row>
        <row r="24">
          <cell r="L24">
            <v>76.800664451827245</v>
          </cell>
        </row>
        <row r="25">
          <cell r="L25">
            <v>7.9069767441860463</v>
          </cell>
        </row>
        <row r="26">
          <cell r="L26">
            <v>0</v>
          </cell>
        </row>
        <row r="28">
          <cell r="L28">
            <v>7.441860465116279</v>
          </cell>
        </row>
        <row r="29">
          <cell r="L29">
            <v>0</v>
          </cell>
        </row>
        <row r="30">
          <cell r="L30">
            <v>82.72757475083057</v>
          </cell>
        </row>
        <row r="31">
          <cell r="L31">
            <v>77.584717607973417</v>
          </cell>
        </row>
        <row r="32">
          <cell r="L32">
            <v>93.132890365448503</v>
          </cell>
        </row>
        <row r="33">
          <cell r="L33">
            <v>60.096345514950158</v>
          </cell>
        </row>
        <row r="34">
          <cell r="L34">
            <v>91.817275747508305</v>
          </cell>
        </row>
        <row r="35">
          <cell r="L35">
            <v>77.026578073089695</v>
          </cell>
        </row>
        <row r="36">
          <cell r="L36">
            <v>75.524916943521589</v>
          </cell>
        </row>
        <row r="37">
          <cell r="L37">
            <v>78.275747508305642</v>
          </cell>
        </row>
        <row r="38">
          <cell r="L38">
            <v>65.514950166112953</v>
          </cell>
        </row>
        <row r="39">
          <cell r="L39">
            <v>82.674418604651166</v>
          </cell>
        </row>
        <row r="40">
          <cell r="L40">
            <v>0</v>
          </cell>
        </row>
        <row r="41">
          <cell r="L41">
            <v>14.299003322259136</v>
          </cell>
        </row>
        <row r="42">
          <cell r="L42">
            <v>92.707641196013299</v>
          </cell>
        </row>
        <row r="43">
          <cell r="L43">
            <v>61.156146179401986</v>
          </cell>
        </row>
        <row r="44">
          <cell r="L44">
            <v>95.883720930232556</v>
          </cell>
        </row>
        <row r="45">
          <cell r="L45">
            <v>87.883720930232556</v>
          </cell>
        </row>
        <row r="46">
          <cell r="L46">
            <v>0</v>
          </cell>
        </row>
        <row r="47">
          <cell r="L47">
            <v>76.455149501661126</v>
          </cell>
        </row>
        <row r="48">
          <cell r="L48">
            <v>24.308970099667775</v>
          </cell>
        </row>
        <row r="49">
          <cell r="L49">
            <v>62.873754152823921</v>
          </cell>
        </row>
        <row r="50">
          <cell r="L50">
            <v>96.348837209302332</v>
          </cell>
        </row>
        <row r="51">
          <cell r="L51">
            <v>97.066445182724252</v>
          </cell>
        </row>
        <row r="52">
          <cell r="L52">
            <v>81.239202657807311</v>
          </cell>
        </row>
        <row r="53">
          <cell r="L53">
            <v>93.598006644518264</v>
          </cell>
        </row>
        <row r="54">
          <cell r="L54">
            <v>84.707641196013299</v>
          </cell>
        </row>
        <row r="56">
          <cell r="L56">
            <v>92.614617940199338</v>
          </cell>
        </row>
        <row r="57">
          <cell r="L57">
            <v>78.275747508305642</v>
          </cell>
        </row>
        <row r="58">
          <cell r="L58">
            <v>81.471760797342199</v>
          </cell>
        </row>
        <row r="59">
          <cell r="L59">
            <v>92.904318936877075</v>
          </cell>
        </row>
        <row r="60">
          <cell r="L60">
            <v>69.877076411960132</v>
          </cell>
        </row>
        <row r="61">
          <cell r="L61">
            <v>75.707641196013299</v>
          </cell>
        </row>
        <row r="62">
          <cell r="L62">
            <v>76.671760797342188</v>
          </cell>
        </row>
        <row r="63">
          <cell r="L63">
            <v>76.219269102990026</v>
          </cell>
        </row>
        <row r="64">
          <cell r="L64">
            <v>59.671096345514947</v>
          </cell>
        </row>
        <row r="65">
          <cell r="L65">
            <v>83.312292358803987</v>
          </cell>
        </row>
        <row r="66">
          <cell r="L66">
            <v>89.259136212624583</v>
          </cell>
        </row>
        <row r="67">
          <cell r="L67">
            <v>75.312292358803987</v>
          </cell>
        </row>
        <row r="68">
          <cell r="L68">
            <v>79.671760797342188</v>
          </cell>
        </row>
        <row r="69">
          <cell r="L69">
            <v>70.043189368770769</v>
          </cell>
        </row>
        <row r="70">
          <cell r="L70">
            <v>90.777408637873762</v>
          </cell>
        </row>
        <row r="71">
          <cell r="L71">
            <v>94.528239202657801</v>
          </cell>
        </row>
        <row r="72">
          <cell r="L72">
            <v>91.757475083056477</v>
          </cell>
        </row>
        <row r="73">
          <cell r="L73">
            <v>75.777408637873748</v>
          </cell>
        </row>
        <row r="74">
          <cell r="L74">
            <v>76.687707641196013</v>
          </cell>
        </row>
        <row r="75">
          <cell r="L75">
            <v>81.93687707641196</v>
          </cell>
        </row>
        <row r="76">
          <cell r="L76">
            <v>66.634551495016609</v>
          </cell>
        </row>
        <row r="77">
          <cell r="L77">
            <v>76.162790697674424</v>
          </cell>
        </row>
        <row r="78">
          <cell r="L78">
            <v>60.671096345514954</v>
          </cell>
        </row>
        <row r="79">
          <cell r="L79">
            <v>71.863787375415285</v>
          </cell>
        </row>
        <row r="80">
          <cell r="L80">
            <v>85.132890365448517</v>
          </cell>
        </row>
        <row r="81">
          <cell r="L81">
            <v>86.740863787375417</v>
          </cell>
        </row>
        <row r="82">
          <cell r="L82">
            <v>76.667774086378742</v>
          </cell>
        </row>
      </sheetData>
      <sheetData sheetId="6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>
            <v>11</v>
          </cell>
          <cell r="U32">
            <v>9</v>
          </cell>
        </row>
        <row r="33">
          <cell r="S33">
            <v>2</v>
          </cell>
          <cell r="T33">
            <v>13</v>
          </cell>
          <cell r="U33">
            <v>16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>
            <v>9</v>
          </cell>
          <cell r="U35">
            <v>10</v>
          </cell>
        </row>
        <row r="36">
          <cell r="S36">
            <v>5</v>
          </cell>
          <cell r="T36">
            <v>13.5</v>
          </cell>
          <cell r="U36">
            <v>16</v>
          </cell>
        </row>
        <row r="37">
          <cell r="S37">
            <v>6</v>
          </cell>
          <cell r="T37">
            <v>15</v>
          </cell>
          <cell r="U37">
            <v>8</v>
          </cell>
        </row>
        <row r="38">
          <cell r="S38">
            <v>7</v>
          </cell>
          <cell r="T38">
            <v>14.8</v>
          </cell>
          <cell r="U38">
            <v>16</v>
          </cell>
        </row>
        <row r="39">
          <cell r="S39">
            <v>8</v>
          </cell>
          <cell r="T39">
            <v>11.55</v>
          </cell>
          <cell r="U39">
            <v>17</v>
          </cell>
        </row>
        <row r="40">
          <cell r="S40">
            <v>9</v>
          </cell>
          <cell r="T40">
            <v>8</v>
          </cell>
          <cell r="U40">
            <v>16</v>
          </cell>
        </row>
        <row r="41">
          <cell r="S41">
            <v>10</v>
          </cell>
          <cell r="T41">
            <v>12</v>
          </cell>
          <cell r="U41">
            <v>16</v>
          </cell>
        </row>
        <row r="42">
          <cell r="S42">
            <v>11</v>
          </cell>
          <cell r="T42">
            <v>13.5</v>
          </cell>
          <cell r="U42">
            <v>15</v>
          </cell>
        </row>
        <row r="43">
          <cell r="S43">
            <v>12</v>
          </cell>
          <cell r="T43">
            <v>16</v>
          </cell>
          <cell r="U43">
            <v>16</v>
          </cell>
        </row>
        <row r="44">
          <cell r="S44">
            <v>13</v>
          </cell>
          <cell r="T44" t="str">
            <v xml:space="preserve"> </v>
          </cell>
          <cell r="U44" t="str">
            <v xml:space="preserve"> </v>
          </cell>
        </row>
        <row r="45">
          <cell r="S45">
            <v>14</v>
          </cell>
          <cell r="T45" t="str">
            <v xml:space="preserve"> </v>
          </cell>
          <cell r="U45" t="str">
            <v xml:space="preserve"> </v>
          </cell>
        </row>
        <row r="46">
          <cell r="S46">
            <v>15</v>
          </cell>
          <cell r="T46" t="str">
            <v xml:space="preserve"> </v>
          </cell>
          <cell r="U46" t="str">
            <v xml:space="preserve"> </v>
          </cell>
        </row>
      </sheetData>
      <sheetData sheetId="7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 t="str">
            <v xml:space="preserve"> </v>
          </cell>
          <cell r="U33" t="str">
            <v xml:space="preserve"> 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 t="str">
            <v xml:space="preserve"> </v>
          </cell>
          <cell r="U35" t="str">
            <v xml:space="preserve"> </v>
          </cell>
        </row>
        <row r="36">
          <cell r="S36">
            <v>5</v>
          </cell>
          <cell r="T36" t="str">
            <v xml:space="preserve"> </v>
          </cell>
          <cell r="U36" t="str">
            <v xml:space="preserve"> </v>
          </cell>
        </row>
        <row r="37">
          <cell r="S37">
            <v>6</v>
          </cell>
          <cell r="T37">
            <v>12</v>
          </cell>
          <cell r="U37">
            <v>20</v>
          </cell>
        </row>
        <row r="38">
          <cell r="S38">
            <v>7</v>
          </cell>
          <cell r="T38">
            <v>14</v>
          </cell>
          <cell r="U38">
            <v>18</v>
          </cell>
        </row>
        <row r="39">
          <cell r="S39">
            <v>8</v>
          </cell>
          <cell r="T39">
            <v>2</v>
          </cell>
          <cell r="U39" t="str">
            <v xml:space="preserve"> </v>
          </cell>
        </row>
        <row r="40">
          <cell r="S40">
            <v>9</v>
          </cell>
          <cell r="T40" t="str">
            <v xml:space="preserve"> </v>
          </cell>
          <cell r="U40" t="str">
            <v xml:space="preserve"> </v>
          </cell>
        </row>
        <row r="41">
          <cell r="S41">
            <v>10</v>
          </cell>
          <cell r="T41">
            <v>6</v>
          </cell>
          <cell r="U41" t="str">
            <v xml:space="preserve"> </v>
          </cell>
        </row>
        <row r="42">
          <cell r="S42">
            <v>11</v>
          </cell>
          <cell r="T42" t="str">
            <v xml:space="preserve"> </v>
          </cell>
          <cell r="U42" t="str">
            <v xml:space="preserve"> </v>
          </cell>
        </row>
        <row r="43">
          <cell r="S43">
            <v>12</v>
          </cell>
          <cell r="T43">
            <v>14</v>
          </cell>
          <cell r="U43">
            <v>17</v>
          </cell>
        </row>
        <row r="44">
          <cell r="S44">
            <v>13</v>
          </cell>
          <cell r="T44" t="str">
            <v xml:space="preserve"> </v>
          </cell>
          <cell r="U44" t="str">
            <v xml:space="preserve"> </v>
          </cell>
        </row>
        <row r="45">
          <cell r="S45">
            <v>14</v>
          </cell>
          <cell r="T45">
            <v>16</v>
          </cell>
          <cell r="U45">
            <v>20</v>
          </cell>
        </row>
        <row r="46">
          <cell r="S46">
            <v>15</v>
          </cell>
          <cell r="T46">
            <v>14</v>
          </cell>
          <cell r="U46">
            <v>20</v>
          </cell>
        </row>
      </sheetData>
      <sheetData sheetId="8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 t="str">
            <v xml:space="preserve"> </v>
          </cell>
          <cell r="U33" t="str">
            <v xml:space="preserve"> 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>
            <v>14</v>
          </cell>
          <cell r="U35">
            <v>20</v>
          </cell>
        </row>
        <row r="36">
          <cell r="S36">
            <v>5</v>
          </cell>
          <cell r="T36">
            <v>15</v>
          </cell>
          <cell r="U36">
            <v>9</v>
          </cell>
        </row>
        <row r="37">
          <cell r="S37">
            <v>6</v>
          </cell>
          <cell r="T37">
            <v>13</v>
          </cell>
          <cell r="U37">
            <v>16</v>
          </cell>
        </row>
        <row r="38">
          <cell r="S38">
            <v>7</v>
          </cell>
          <cell r="T38">
            <v>12</v>
          </cell>
          <cell r="U38">
            <v>11</v>
          </cell>
        </row>
        <row r="39">
          <cell r="S39">
            <v>8</v>
          </cell>
          <cell r="T39">
            <v>10</v>
          </cell>
          <cell r="U39">
            <v>15.5</v>
          </cell>
        </row>
        <row r="40">
          <cell r="S40">
            <v>9</v>
          </cell>
          <cell r="T40">
            <v>14</v>
          </cell>
          <cell r="U40">
            <v>17</v>
          </cell>
        </row>
        <row r="41">
          <cell r="S41">
            <v>10</v>
          </cell>
          <cell r="T41">
            <v>11.5</v>
          </cell>
          <cell r="U41">
            <v>17</v>
          </cell>
        </row>
        <row r="42">
          <cell r="S42">
            <v>11</v>
          </cell>
          <cell r="T42">
            <v>15</v>
          </cell>
          <cell r="U42">
            <v>11</v>
          </cell>
        </row>
        <row r="43">
          <cell r="S43">
            <v>12</v>
          </cell>
          <cell r="T43">
            <v>14</v>
          </cell>
          <cell r="U43">
            <v>18.5</v>
          </cell>
        </row>
        <row r="44">
          <cell r="S44">
            <v>13</v>
          </cell>
          <cell r="T44">
            <v>14</v>
          </cell>
          <cell r="U44">
            <v>20</v>
          </cell>
        </row>
        <row r="45">
          <cell r="S45">
            <v>14</v>
          </cell>
          <cell r="T45" t="str">
            <v xml:space="preserve"> </v>
          </cell>
          <cell r="U45" t="str">
            <v xml:space="preserve"> </v>
          </cell>
        </row>
        <row r="46">
          <cell r="S46">
            <v>15</v>
          </cell>
          <cell r="T46" t="str">
            <v xml:space="preserve"> </v>
          </cell>
          <cell r="U46" t="str">
            <v xml:space="preserve"> </v>
          </cell>
        </row>
      </sheetData>
      <sheetData sheetId="9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>
            <v>14</v>
          </cell>
          <cell r="U33">
            <v>18</v>
          </cell>
        </row>
        <row r="34">
          <cell r="S34">
            <v>3</v>
          </cell>
          <cell r="T34" t="str">
            <v xml:space="preserve"> </v>
          </cell>
          <cell r="U34">
            <v>13</v>
          </cell>
        </row>
        <row r="35">
          <cell r="S35">
            <v>4</v>
          </cell>
          <cell r="T35">
            <v>16</v>
          </cell>
          <cell r="U35">
            <v>10</v>
          </cell>
        </row>
        <row r="36">
          <cell r="S36">
            <v>5</v>
          </cell>
          <cell r="T36">
            <v>9</v>
          </cell>
          <cell r="U36">
            <v>20</v>
          </cell>
        </row>
        <row r="37">
          <cell r="S37">
            <v>6</v>
          </cell>
          <cell r="T37" t="str">
            <v xml:space="preserve"> </v>
          </cell>
          <cell r="U37" t="str">
            <v xml:space="preserve"> </v>
          </cell>
        </row>
        <row r="38">
          <cell r="S38">
            <v>7</v>
          </cell>
          <cell r="T38">
            <v>11</v>
          </cell>
          <cell r="U38">
            <v>11</v>
          </cell>
        </row>
        <row r="39">
          <cell r="S39">
            <v>8</v>
          </cell>
          <cell r="T39" t="str">
            <v xml:space="preserve"> </v>
          </cell>
          <cell r="U39" t="str">
            <v xml:space="preserve"> </v>
          </cell>
        </row>
        <row r="40">
          <cell r="S40">
            <v>9</v>
          </cell>
          <cell r="T40">
            <v>7</v>
          </cell>
          <cell r="U40">
            <v>18</v>
          </cell>
        </row>
        <row r="41">
          <cell r="S41">
            <v>10</v>
          </cell>
          <cell r="T41">
            <v>16</v>
          </cell>
          <cell r="U41">
            <v>20</v>
          </cell>
        </row>
        <row r="42">
          <cell r="S42">
            <v>11</v>
          </cell>
          <cell r="T42">
            <v>15</v>
          </cell>
          <cell r="U42">
            <v>20</v>
          </cell>
        </row>
        <row r="43">
          <cell r="S43">
            <v>12</v>
          </cell>
          <cell r="T43">
            <v>14</v>
          </cell>
          <cell r="U43">
            <v>20</v>
          </cell>
        </row>
        <row r="44">
          <cell r="S44">
            <v>13</v>
          </cell>
          <cell r="T44">
            <v>14</v>
          </cell>
          <cell r="U44">
            <v>20</v>
          </cell>
        </row>
        <row r="45">
          <cell r="S45">
            <v>14</v>
          </cell>
          <cell r="T45">
            <v>14</v>
          </cell>
          <cell r="U45">
            <v>15</v>
          </cell>
        </row>
        <row r="46">
          <cell r="S46">
            <v>15</v>
          </cell>
          <cell r="T46">
            <v>6</v>
          </cell>
          <cell r="U46" t="str">
            <v xml:space="preserve"> </v>
          </cell>
        </row>
        <row r="47">
          <cell r="S47"/>
          <cell r="T47">
            <v>11</v>
          </cell>
          <cell r="U47">
            <v>11</v>
          </cell>
        </row>
      </sheetData>
      <sheetData sheetId="10"/>
      <sheetData sheetId="1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4.xml"/><Relationship Id="rId13" Type="http://schemas.openxmlformats.org/officeDocument/2006/relationships/revisionLog" Target="revisionLog3.xml"/><Relationship Id="rId26" Type="http://schemas.openxmlformats.org/officeDocument/2006/relationships/revisionLog" Target="revisionLog7.xml"/><Relationship Id="rId21" Type="http://schemas.openxmlformats.org/officeDocument/2006/relationships/revisionLog" Target="revisionLog17.xml"/><Relationship Id="rId17" Type="http://schemas.openxmlformats.org/officeDocument/2006/relationships/revisionLog" Target="revisionLog13.xml"/><Relationship Id="rId12" Type="http://schemas.openxmlformats.org/officeDocument/2006/relationships/revisionLog" Target="revisionLog2.xml"/><Relationship Id="rId25" Type="http://schemas.openxmlformats.org/officeDocument/2006/relationships/revisionLog" Target="revisionLog6.xml"/><Relationship Id="rId16" Type="http://schemas.openxmlformats.org/officeDocument/2006/relationships/revisionLog" Target="revisionLog12.xml"/><Relationship Id="rId20" Type="http://schemas.openxmlformats.org/officeDocument/2006/relationships/revisionLog" Target="revisionLog16.xml"/><Relationship Id="rId11" Type="http://schemas.openxmlformats.org/officeDocument/2006/relationships/revisionLog" Target="revisionLog1.xml"/><Relationship Id="rId24" Type="http://schemas.openxmlformats.org/officeDocument/2006/relationships/revisionLog" Target="revisionLog5.xml"/><Relationship Id="rId15" Type="http://schemas.openxmlformats.org/officeDocument/2006/relationships/revisionLog" Target="revisionLog11.xml"/><Relationship Id="rId23" Type="http://schemas.openxmlformats.org/officeDocument/2006/relationships/revisionLog" Target="revisionLog4.xml"/><Relationship Id="rId10" Type="http://schemas.openxmlformats.org/officeDocument/2006/relationships/revisionLog" Target="revisionLog9.xml"/><Relationship Id="rId19" Type="http://schemas.openxmlformats.org/officeDocument/2006/relationships/revisionLog" Target="revisionLog15.xml"/><Relationship Id="rId9" Type="http://schemas.openxmlformats.org/officeDocument/2006/relationships/revisionLog" Target="revisionLog8.xml"/><Relationship Id="rId14" Type="http://schemas.openxmlformats.org/officeDocument/2006/relationships/revisionLog" Target="revisionLog10.xml"/><Relationship Id="rId22" Type="http://schemas.openxmlformats.org/officeDocument/2006/relationships/revisionLog" Target="revisionLog18.xml"/><Relationship Id="rId27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358C645-DD35-422F-9528-04DE23DFBF33}" diskRevisions="1" revisionId="787" version="27">
  <header guid="{73C64EE5-9C36-43DB-8022-1D70E3B12823}" dateTime="2014-06-05T13:52:17" maxSheetId="13" userName="Ніколенко Світлана Григорівна" r:id="rId9" minRId="19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C0BA956-2F50-48E6-AFAE-F0EF66106B86}" dateTime="2014-06-10T18:55:40" maxSheetId="13" userName="Nikolenko" r:id="rId1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22DB659-C12D-4DD7-89A3-8EB9237FF46A}" dateTime="2014-06-10T19:08:07" maxSheetId="13" userName="Nikolenko" r:id="rId11" minRId="210" maxRId="2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9125F87-39B4-415D-8074-1AB17D395F8A}" dateTime="2014-06-11T09:14:34" maxSheetId="13" userName="Ніколенко Світлана Григорівна" r:id="rId12" minRId="225" maxRId="29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2896AD4-55F0-48AC-AF4A-079BA8B6FBC3}" dateTime="2014-06-11T10:46:48" maxSheetId="13" userName="Ніколенко Світлана Григорівна" r:id="rId13" minRId="313" maxRId="31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FC4EA02-BFD9-45C5-ACF9-E7A9F6E17309}" dateTime="2014-06-11T11:05:25" maxSheetId="13" userName="Ніколенко Світлана Григорівна" r:id="rId14" minRId="319" maxRId="40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9B6C555-480C-48E9-85E5-470D7B488DCC}" dateTime="2014-06-11T12:15:37" maxSheetId="13" userName="Ніколенко Світлана Григорівна" r:id="rId15" minRId="404" maxRId="49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947CF45-DB55-4454-A611-441AF4FAC9B5}" dateTime="2014-06-11T17:38:50" maxSheetId="13" userName="Ніколенко Світлана Григорівна" r:id="rId16" minRId="497" maxRId="51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7E6F578-CEFE-4397-A138-C3613C911A34}" dateTime="2014-06-11T18:02:17" maxSheetId="13" userName="Nikolenko" r:id="rId17" minRId="51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A618177-157A-40DB-B7E5-91A8DD335A97}" dateTime="2014-06-11T18:55:20" maxSheetId="13" userName="Nikolenko" r:id="rId18" minRId="519" maxRId="55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812E6D7-4608-48CA-98C2-EEFB274B49F0}" dateTime="2014-06-12T17:01:42" maxSheetId="13" userName="Ніколенко Світлана Григорівна" r:id="rId19" minRId="555" maxRId="55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766F991-25CE-4000-B8ED-B4138A6A4E72}" dateTime="2014-06-12T17:40:01" maxSheetId="13" userName="Ніколенко Світлана Григорівна" r:id="rId20" minRId="558" maxRId="56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CA53547-41FC-4C24-AF4E-39E62643A114}" dateTime="2014-06-12T19:13:02" maxSheetId="13" userName="Ніколенко Світлана Григорівна" r:id="rId21" minRId="564" maxRId="7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0D387DB-8476-40AA-BA85-7C6391AC5C26}" dateTime="2014-07-02T12:09:01" maxSheetId="13" userName="Ніколенко Світлана Григорівна" r:id="rId2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970E2AD-3F2D-4E0E-89B6-855B899CAAC1}" dateTime="2014-10-22T13:20:04" maxSheetId="13" userName="Ніколенко Світлана Григорівна" r:id="rId23" minRId="725" maxRId="72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20205D7-6A67-418D-9A34-9C8A8637FC74}" dateTime="2014-10-22T14:22:52" maxSheetId="13" userName="Ніколенко Світлана Григорівна" r:id="rId24" minRId="74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22CF93D-652D-4093-BA05-2C9230C2BE26}" dateTime="2014-12-05T14:26:49" maxSheetId="13" userName="Ніколенко Світлана Григорівна" r:id="rId25" minRId="755" maxRId="75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1BB93A2-906F-466E-8C34-0B9C18130775}" dateTime="2014-12-09T12:32:07" maxSheetId="13" userName="Ніколенко Світлана Григорівна" r:id="rId2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358C645-DD35-422F-9528-04DE23DFBF33}" dateTime="2014-12-11T11:24:57" maxSheetId="13" userName="Ніколенко Світлана Григорівна" r:id="rId27" minRId="786" maxRId="7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9" numFmtId="4">
    <nc r="O19">
      <v>0</v>
    </nc>
  </rcc>
  <rcc rId="211" sId="9" numFmtId="4">
    <nc r="R19">
      <v>0</v>
    </nc>
  </rcc>
  <rcmt sheetId="9" cell="O19" guid="{AF5F5E3C-1D93-4172-B31D-8AAEA8EC6EBA}" author="Nikolenko" newLength="32"/>
  <rcmt sheetId="9" cell="R19" guid="{6B8B4EEE-F496-4F5A-B7F0-53526C59C98E}" author="Nikolenko" newLength="32"/>
  <rcv guid="{4BCF288A-A595-4C42-82E7-535EDC2AC415}" action="delete"/>
  <rdn rId="0" localSheetId="6" customView="1" name="Z_4BCF288A_A595_4C42_82E7_535EDC2AC415_.wvu.FilterData" hidden="1" oldHidden="1">
    <formula>Підсумки!$A$3:$N$52</formula>
    <oldFormula>Підсумки!$A$3:$N$52</oldFormula>
  </rdn>
  <rdn rId="0" localSheetId="7" customView="1" name="Z_4BCF288A_A595_4C42_82E7_535EDC2AC415_.wvu.PrintArea" hidden="1" oldHidden="1">
    <formula>'201_1'!$A$2:$AH$30</formula>
    <oldFormula>'201_1'!$A$2:$AH$30</oldFormula>
  </rdn>
  <rdn rId="0" localSheetId="7" customView="1" name="Z_4BCF288A_A595_4C42_82E7_535EDC2AC415_.wvu.PrintTitles" hidden="1" oldHidden="1">
    <formula>'201_1'!$A:$C</formula>
    <oldFormula>'201_1'!$A:$C</oldFormula>
  </rdn>
  <rdn rId="0" localSheetId="8" customView="1" name="Z_4BCF288A_A595_4C42_82E7_535EDC2AC415_.wvu.PrintArea" hidden="1" oldHidden="1">
    <formula>'201_2'!$A$2:$AH$30</formula>
    <oldFormula>'201_2'!$A$2:$AH$30</oldFormula>
  </rdn>
  <rdn rId="0" localSheetId="8" customView="1" name="Z_4BCF288A_A595_4C42_82E7_535EDC2AC415_.wvu.PrintTitles" hidden="1" oldHidden="1">
    <formula>'201_2'!$A:$C</formula>
    <oldFormula>'201_2'!$A:$C</oldFormula>
  </rdn>
  <rdn rId="0" localSheetId="9" customView="1" name="Z_4BCF288A_A595_4C42_82E7_535EDC2AC415_.wvu.PrintArea" hidden="1" oldHidden="1">
    <formula>'202_1'!$A$2:$R$30</formula>
    <oldFormula>'202_1'!$A$2:$R$30</oldFormula>
  </rdn>
  <rdn rId="0" localSheetId="9" customView="1" name="Z_4BCF288A_A595_4C42_82E7_535EDC2AC415_.wvu.PrintTitles" hidden="1" oldHidden="1">
    <formula>'202_1'!$A:$C</formula>
    <oldFormula>'202_1'!$A:$C</oldFormula>
  </rdn>
  <rdn rId="0" localSheetId="10" customView="1" name="Z_4BCF288A_A595_4C42_82E7_535EDC2AC415_.wvu.PrintArea" hidden="1" oldHidden="1">
    <formula>'202_2'!$A$2:$R$30</formula>
    <oldFormula>'202_2'!$A$2:$R$30</oldFormula>
  </rdn>
  <rdn rId="0" localSheetId="10" customView="1" name="Z_4BCF288A_A595_4C42_82E7_535EDC2AC415_.wvu.PrintTitles" hidden="1" oldHidden="1">
    <formula>'202_2'!$A:$C</formula>
    <oldFormula>'202_2'!$A:$C</oldFormula>
  </rdn>
  <rdn rId="0" localSheetId="11" customView="1" name="Z_4BCF288A_A595_4C42_82E7_535EDC2AC415_.wvu.PrintArea" hidden="1" oldHidden="1">
    <formula>'203_1'!$A$2:$R$30</formula>
    <oldFormula>'203_1'!$A$2:$R$30</oldFormula>
  </rdn>
  <rdn rId="0" localSheetId="11" customView="1" name="Z_4BCF288A_A595_4C42_82E7_535EDC2AC415_.wvu.PrintTitles" hidden="1" oldHidden="1">
    <formula>'203_1'!$A:$C</formula>
    <oldFormula>'203_1'!$A:$C</oldFormula>
  </rdn>
  <rdn rId="0" localSheetId="12" customView="1" name="Z_4BCF288A_A595_4C42_82E7_535EDC2AC415_.wvu.PrintArea" hidden="1" oldHidden="1">
    <formula>'203_2'!$A$2:$R$30</formula>
    <oldFormula>'203_2'!$A$2:$R$30</oldFormula>
  </rdn>
  <rdn rId="0" localSheetId="12" customView="1" name="Z_4BCF288A_A595_4C42_82E7_535EDC2AC415_.wvu.PrintTitles" hidden="1" oldHidden="1">
    <formula>'203_2'!$A:$C</formula>
    <oldFormula>'203_2'!$A:$C</oldFormula>
  </rdn>
  <rcv guid="{4BCF288A-A595-4C42-82E7-535EDC2AC415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6">
    <oc r="G2" t="inlineStr">
      <is>
        <t>Всього за іспит</t>
      </is>
    </oc>
    <nc r="G2" t="inlineStr">
      <is>
        <t>Всього за залік</t>
      </is>
    </nc>
  </rcc>
  <rcc rId="320" sId="6" odxf="1" dxf="1">
    <nc r="F27" t="inlineStr">
      <is>
        <t>За КР лекц</t>
      </is>
    </nc>
    <odxf>
      <font>
        <i val="0"/>
      </font>
    </odxf>
    <ndxf>
      <font>
        <i/>
      </font>
    </ndxf>
  </rcc>
  <rcc rId="321" sId="6">
    <oc r="G27" t="inlineStr">
      <is>
        <t>Всього за іспит</t>
      </is>
    </oc>
    <nc r="G27" t="inlineStr">
      <is>
        <t>Всього за залік</t>
      </is>
    </nc>
  </rcc>
  <rcc rId="322" sId="6" odxf="1" dxf="1">
    <nc r="F55" t="inlineStr">
      <is>
        <t>За КР лекц</t>
      </is>
    </nc>
    <odxf>
      <font>
        <i val="0"/>
      </font>
    </odxf>
    <ndxf>
      <font>
        <i/>
      </font>
    </ndxf>
  </rcc>
  <rcc rId="323" sId="6">
    <oc r="G55" t="inlineStr">
      <is>
        <t>Всього за іспит</t>
      </is>
    </oc>
    <nc r="G55" t="inlineStr">
      <is>
        <t>Всього за залік</t>
      </is>
    </nc>
  </rcc>
  <rcc rId="324" sId="6">
    <nc r="L3">
      <f>IF(K3&lt;60,"Борг за 5 трим"," ")</f>
    </nc>
  </rcc>
  <rcc rId="325" sId="6" odxf="1">
    <nc r="L4">
      <f>IF(K4&lt;60,"Борг за 5 трим"," ")</f>
    </nc>
    <odxf/>
  </rcc>
  <rcc rId="326" sId="6">
    <nc r="L5">
      <f>IF(K5&lt;60,"Борг за 5 трим"," ")</f>
    </nc>
  </rcc>
  <rcc rId="327" sId="6" odxf="1">
    <nc r="L6">
      <f>IF(K6&lt;60,"Борг за 5 трим"," ")</f>
    </nc>
    <odxf/>
  </rcc>
  <rcc rId="328" sId="6" odxf="1" dxf="1">
    <nc r="L7">
      <f>IF(K7&lt;60,"Борг за 5 трим"," ")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329" sId="6" odxf="1" dxf="1">
    <nc r="L8">
      <f>IF(K8&lt;60,"Борг за 5 трим"," ")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330" sId="6" odxf="1" dxf="1">
    <nc r="L9">
      <f>IF(K9&lt;60,"Борг за 5 трим"," ")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331" sId="6" odxf="1" dxf="1">
    <nc r="L10">
      <f>IF(K10&lt;60,"Борг за 5 трим"," ")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332" sId="6" odxf="1" dxf="1">
    <nc r="L11">
      <f>IF(K11&lt;60,"Борг за 5 трим"," ")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333" sId="6" odxf="1" dxf="1">
    <nc r="L12">
      <f>IF(K12&lt;60,"Борг за 5 трим"," ")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334" sId="6" odxf="1" dxf="1">
    <nc r="L13">
      <f>IF(K13&lt;60,"Борг за 5 трим"," ")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335" sId="6" odxf="1" dxf="1">
    <nc r="L14">
      <f>IF(K14&lt;60,"Борг за 5 трим"," ")</f>
    </nc>
    <odxf>
      <font>
        <color rgb="FFFF0000"/>
      </font>
      <fill>
        <patternFill patternType="solid">
          <bgColor theme="0"/>
        </patternFill>
      </fill>
    </odxf>
    <ndxf>
      <font>
        <sz val="10"/>
        <color auto="1"/>
        <name val="Arial Cyr"/>
        <scheme val="none"/>
      </font>
      <fill>
        <patternFill patternType="none">
          <bgColor indexed="65"/>
        </patternFill>
      </fill>
    </ndxf>
  </rcc>
  <rcc rId="336" sId="6" odxf="1" dxf="1">
    <nc r="L15">
      <f>IF(K15&lt;60,"Борг за 5 трим"," ")</f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337" sId="6" odxf="1">
    <nc r="L16">
      <f>IF(K16&lt;60,"Борг за 5 трим"," ")</f>
    </nc>
    <odxf/>
  </rcc>
  <rcc rId="338" sId="6" odxf="1">
    <nc r="L17">
      <f>IF(K17&lt;60,"Борг за 5 трим"," ")</f>
    </nc>
    <odxf/>
  </rcc>
  <rcc rId="339" sId="6" odxf="1">
    <nc r="L18">
      <f>IF(K18&lt;60,"Борг за 5 трим"," ")</f>
    </nc>
    <odxf/>
  </rcc>
  <rcc rId="340" sId="6" odxf="1">
    <nc r="L19">
      <f>IF(K19&lt;60,"Борг за 5 трим"," ")</f>
    </nc>
    <odxf/>
  </rcc>
  <rcc rId="341" sId="6" odxf="1">
    <nc r="L20">
      <f>IF(K20&lt;60,"Борг за 5 трим"," ")</f>
    </nc>
    <odxf/>
  </rcc>
  <rcc rId="342" sId="6" odxf="1">
    <nc r="L21">
      <f>IF(K21&lt;60,"Борг за 5 трим"," ")</f>
    </nc>
    <odxf/>
  </rcc>
  <rcc rId="343" sId="6" odxf="1">
    <nc r="L22">
      <f>IF(K22&lt;60,"Борг за 5 трим"," ")</f>
    </nc>
    <odxf/>
  </rcc>
  <rcc rId="344" sId="6">
    <nc r="L23">
      <f>IF(K23&lt;60,"Борг за 5 трим"," ")</f>
    </nc>
  </rcc>
  <rcc rId="345" sId="6">
    <nc r="L24">
      <f>IF(K24&lt;60,"Борг за 5 трим"," ")</f>
    </nc>
  </rcc>
  <rcc rId="346" sId="6" odxf="1">
    <nc r="L25">
      <f>IF(K25&lt;60,"Борг за 5 трим"," ")</f>
    </nc>
    <odxf/>
  </rcc>
  <rcc rId="347" sId="6" odxf="1">
    <nc r="L26">
      <f>IF(K26&lt;60,"Борг за 5 трим"," ")</f>
    </nc>
    <odxf/>
  </rcc>
  <rcc rId="348" sId="6" odxf="1">
    <nc r="L27">
      <f>IF(K27&lt;60,"Борг за 5 трим"," ")</f>
    </nc>
    <odxf/>
  </rcc>
  <rcc rId="349" sId="6">
    <nc r="L28">
      <f>IF(K28&lt;60,"Борг за 5 трим"," ")</f>
    </nc>
  </rcc>
  <rcc rId="350" sId="6">
    <nc r="L29">
      <f>IF(K29&lt;60,"Борг за 5 трим"," ")</f>
    </nc>
  </rcc>
  <rcc rId="351" sId="6">
    <nc r="L30">
      <f>IF(K30&lt;60,"Борг за 5 трим"," ")</f>
    </nc>
  </rcc>
  <rcc rId="352" sId="6">
    <nc r="L31">
      <f>IF(K31&lt;60,"Борг за 5 трим"," ")</f>
    </nc>
  </rcc>
  <rcc rId="353" sId="6">
    <nc r="L32">
      <f>IF(K32&lt;60,"Борг за 5 трим"," ")</f>
    </nc>
  </rcc>
  <rcc rId="354" sId="6">
    <nc r="L33">
      <f>IF(K33&lt;60,"Борг за 5 трим"," ")</f>
    </nc>
  </rcc>
  <rcc rId="355" sId="6">
    <nc r="L34">
      <f>IF(K34&lt;60,"Борг за 5 трим"," ")</f>
    </nc>
  </rcc>
  <rcc rId="356" sId="6">
    <nc r="L35">
      <f>IF(K35&lt;60,"Борг за 5 трим"," ")</f>
    </nc>
  </rcc>
  <rcc rId="357" sId="6">
    <nc r="L36">
      <f>IF(K36&lt;60,"Борг за 5 трим"," ")</f>
    </nc>
  </rcc>
  <rcc rId="358" sId="6">
    <nc r="L37">
      <f>IF(K37&lt;60,"Борг за 5 трим"," ")</f>
    </nc>
  </rcc>
  <rcc rId="359" sId="6">
    <nc r="L38">
      <f>IF(K38&lt;60,"Борг за 5 трим"," ")</f>
    </nc>
  </rcc>
  <rcc rId="360" sId="6">
    <nc r="L39">
      <f>IF(K39&lt;60,"Борг за 5 трим"," ")</f>
    </nc>
  </rcc>
  <rcc rId="361" sId="6">
    <nc r="L40">
      <f>IF(K40&lt;60,"Борг за 5 трим"," ")</f>
    </nc>
  </rcc>
  <rcc rId="362" sId="6">
    <nc r="L41">
      <f>IF(K41&lt;60,"Борг за 5 трим"," ")</f>
    </nc>
  </rcc>
  <rcc rId="363" sId="6">
    <nc r="L42">
      <f>IF(K42&lt;60,"Борг за 5 трим"," ")</f>
    </nc>
  </rcc>
  <rcc rId="364" sId="6">
    <nc r="L43">
      <f>IF(K43&lt;60,"Борг за 5 трим"," ")</f>
    </nc>
  </rcc>
  <rcc rId="365" sId="6">
    <nc r="L44">
      <f>IF(K44&lt;60,"Борг за 5 трим"," ")</f>
    </nc>
  </rcc>
  <rcc rId="366" sId="6">
    <nc r="L45">
      <f>IF(K45&lt;60,"Борг за 5 трим"," ")</f>
    </nc>
  </rcc>
  <rcc rId="367" sId="6">
    <nc r="L46">
      <f>IF(K46&lt;60,"Борг за 5 трим"," ")</f>
    </nc>
  </rcc>
  <rcc rId="368" sId="6">
    <nc r="L47">
      <f>IF(K47&lt;60,"Борг за 5 трим"," ")</f>
    </nc>
  </rcc>
  <rcc rId="369" sId="6">
    <nc r="L48">
      <f>IF(K48&lt;60,"Борг за 5 трим"," ")</f>
    </nc>
  </rcc>
  <rcc rId="370" sId="6">
    <nc r="L49">
      <f>IF(K49&lt;60,"Борг за 5 трим"," ")</f>
    </nc>
  </rcc>
  <rcc rId="371" sId="6">
    <nc r="L50">
      <f>IF(K50&lt;60,"Борг за 5 трим"," ")</f>
    </nc>
  </rcc>
  <rcc rId="372" sId="6">
    <nc r="L51">
      <f>IF(K51&lt;60,"Борг за 5 трим"," ")</f>
    </nc>
  </rcc>
  <rcc rId="373" sId="6">
    <nc r="L52">
      <f>IF(K52&lt;60,"Борг за 5 трим"," ")</f>
    </nc>
  </rcc>
  <rcc rId="374" sId="6" odxf="1">
    <nc r="L53">
      <f>IF(K53&lt;60,"Борг за 5 трим"," ")</f>
    </nc>
    <odxf/>
  </rcc>
  <rcc rId="375" sId="6" odxf="1">
    <nc r="L54">
      <f>IF(K54&lt;60,"Борг за 5 трим"," ")</f>
    </nc>
    <odxf/>
  </rcc>
  <rcc rId="376" sId="6" odxf="1">
    <nc r="L55">
      <f>IF(K55&lt;60,"Борг за 5 трим"," ")</f>
    </nc>
    <odxf/>
  </rcc>
  <rcc rId="377" sId="6" odxf="1">
    <nc r="L56">
      <f>IF(K56&lt;60,"Борг за 5 трим"," ")</f>
    </nc>
    <odxf/>
  </rcc>
  <rcc rId="378" sId="6" odxf="1">
    <nc r="L57">
      <f>IF(K57&lt;60,"Борг за 5 трим"," ")</f>
    </nc>
    <odxf/>
  </rcc>
  <rcc rId="379" sId="6" odxf="1">
    <nc r="L58">
      <f>IF(K58&lt;60,"Борг за 5 трим"," ")</f>
    </nc>
    <odxf/>
  </rcc>
  <rcc rId="380" sId="6" odxf="1">
    <nc r="L59">
      <f>IF(K59&lt;60,"Борг за 5 трим"," ")</f>
    </nc>
    <odxf/>
  </rcc>
  <rcc rId="381" sId="6" odxf="1">
    <nc r="L60">
      <f>IF(K60&lt;60,"Борг за 5 трим"," ")</f>
    </nc>
    <odxf/>
  </rcc>
  <rcc rId="382" sId="6" odxf="1">
    <nc r="L61">
      <f>IF(K61&lt;60,"Борг за 5 трим"," ")</f>
    </nc>
    <odxf/>
  </rcc>
  <rcc rId="383" sId="6" odxf="1">
    <nc r="L62">
      <f>IF(K62&lt;60,"Борг за 5 трим"," ")</f>
    </nc>
    <odxf/>
  </rcc>
  <rcc rId="384" sId="6" odxf="1">
    <nc r="L63">
      <f>IF(K63&lt;60,"Борг за 5 трим"," ")</f>
    </nc>
    <odxf/>
  </rcc>
  <rcc rId="385" sId="6" odxf="1">
    <nc r="L65">
      <f>IF(K65&lt;60,"Борг за 5 трим"," ")</f>
    </nc>
    <odxf/>
  </rcc>
  <rcc rId="386" sId="6" odxf="1">
    <nc r="L66">
      <f>IF(K66&lt;60,"Борг за 5 трим"," ")</f>
    </nc>
    <odxf/>
  </rcc>
  <rcc rId="387" sId="6" odxf="1">
    <nc r="L67">
      <f>IF(K67&lt;60,"Борг за 5 трим"," ")</f>
    </nc>
    <odxf/>
  </rcc>
  <rcc rId="388" sId="6" odxf="1">
    <nc r="L68">
      <f>IF(K68&lt;60,"Борг за 5 трим"," ")</f>
    </nc>
    <odxf/>
  </rcc>
  <rcc rId="389" sId="6" odxf="1">
    <nc r="L69">
      <f>IF(K69&lt;60,"Борг за 5 трим"," ")</f>
    </nc>
    <odxf/>
  </rcc>
  <rcc rId="390" sId="6" odxf="1">
    <nc r="L70">
      <f>IF(K70&lt;60,"Борг за 5 трим"," ")</f>
    </nc>
    <odxf/>
  </rcc>
  <rcc rId="391" sId="6" odxf="1">
    <nc r="L71">
      <f>IF(K71&lt;60,"Борг за 5 трим"," ")</f>
    </nc>
    <odxf/>
  </rcc>
  <rcc rId="392" sId="6" odxf="1">
    <nc r="L72">
      <f>IF(K72&lt;60,"Борг за 5 трим"," ")</f>
    </nc>
    <odxf/>
  </rcc>
  <rcc rId="393" sId="6" odxf="1">
    <nc r="L73">
      <f>IF(K73&lt;60,"Борг за 5 трим"," ")</f>
    </nc>
    <odxf/>
  </rcc>
  <rcc rId="394" sId="6" odxf="1">
    <nc r="L74">
      <f>IF(K74&lt;60,"Борг за 5 трим"," ")</f>
    </nc>
    <odxf/>
  </rcc>
  <rcc rId="395" sId="6" odxf="1">
    <nc r="L75">
      <f>IF(K75&lt;60,"Борг за 5 трим"," ")</f>
    </nc>
    <odxf/>
  </rcc>
  <rcc rId="396" sId="6" odxf="1">
    <nc r="L76">
      <f>IF(K76&lt;60,"Борг за 5 трим"," ")</f>
    </nc>
    <odxf/>
  </rcc>
  <rcc rId="397" sId="6" odxf="1">
    <nc r="L77">
      <f>IF(K77&lt;60,"Борг за 5 трим"," ")</f>
    </nc>
    <odxf/>
  </rcc>
  <rcc rId="398" sId="6" odxf="1">
    <nc r="L78">
      <f>IF(K78&lt;60,"Борг за 5 трим"," ")</f>
    </nc>
    <odxf/>
  </rcc>
  <rcc rId="399" sId="6" odxf="1">
    <nc r="L79">
      <f>IF(K79&lt;60,"Борг за 5 трим"," ")</f>
    </nc>
    <odxf/>
  </rcc>
  <rcc rId="400" sId="6" odxf="1">
    <nc r="L80">
      <f>IF(K80&lt;60,"Борг за 5 трим"," ")</f>
    </nc>
    <odxf/>
  </rcc>
  <rcc rId="401" sId="6" odxf="1">
    <nc r="L81">
      <f>IF(K81&lt;60,"Борг за 5 трим"," ")</f>
    </nc>
    <odxf/>
  </rcc>
  <rcc rId="402" sId="6" odxf="1">
    <nc r="L82">
      <f>IF(K82&lt;60,"Борг за 5 трим"," ")</f>
    </nc>
    <odxf/>
  </rcc>
  <rcc rId="403" sId="6">
    <nc r="L64">
      <f>IF(K64&lt;59.5,"Борг за 5 трим"," ")</f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9">
    <nc r="J13">
      <f>4+5</f>
    </nc>
  </rcc>
  <rcc rId="405" sId="9" numFmtId="4">
    <nc r="O13">
      <v>10</v>
    </nc>
  </rcc>
  <rcc rId="406" sId="9" numFmtId="4">
    <nc r="O18">
      <v>5</v>
    </nc>
  </rcc>
  <rcc rId="407" sId="11" numFmtId="4">
    <oc r="O18">
      <v>8</v>
    </oc>
    <nc r="O18">
      <v>10</v>
    </nc>
  </rcc>
  <rdn rId="408" localSheetId="3" name="ESTC">
    <formula>'[Журнал_201_203_2014_2 триместр.xlsx]Довідник'!$A$2:$B$9</formula>
  </rdn>
  <rdn rId="409" localSheetId="3" name="Підс">
    <formula>'[Журнал_201_203_2014_2 триместр.xlsx]201_1'!$S$31:$U$46</formula>
  </rdn>
  <rdn rId="410" localSheetId="3" name="Підс1">
    <formula>'[Журнал_201_203_2014_2 триместр.xlsx]201_2'!$S$31:$U$46</formula>
  </rdn>
  <rdn rId="411" localSheetId="3" name="Підс2">
    <formula>'[Журнал_201_203_2014_2 триместр.xlsx]202_1'!$S$31:$U$46</formula>
  </rdn>
  <rdn rId="412" localSheetId="3" name="Підс3">
    <formula>'[Журнал_201_203_2014_2 триместр.xlsx]202_2'!$S$31:$U$47</formula>
  </rdn>
  <rcc rId="413" sId="6">
    <oc r="K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</f>
    </oc>
    <nc r="K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</f>
    </nc>
  </rcc>
  <rcc rId="414" sId="6">
    <oc r="K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триместр.xlsx]Підсумки'!L8</f>
    </oc>
    <nc r="K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триместр.xlsx]Підсумки'!L8</f>
    </nc>
  </rcc>
  <rcc rId="415" sId="6">
    <oc r="K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триместр.xlsx]Підсумки'!L9</f>
    </oc>
    <nc r="K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триместр.xlsx]Підсумки'!L9</f>
    </nc>
  </rcc>
  <rcc rId="416" sId="6">
    <oc r="K1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триместр.xlsx]Підсумки'!L10</f>
    </oc>
    <nc r="K1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триместр.xlsx]Підсумки'!L10</f>
    </nc>
  </rcc>
  <rcc rId="417" sId="6">
    <oc r="K1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триместр.xlsx]Підсумки'!L11</f>
    </oc>
    <nc r="K1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триместр.xlsx]Підсумки'!L11</f>
    </nc>
  </rcc>
  <rcc rId="418" sId="6">
    <oc r="K1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триместр.xlsx]Підсумки'!L12</f>
    </oc>
    <nc r="K1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триместр.xlsx]Підсумки'!L12</f>
    </nc>
  </rcc>
  <rcc rId="419" sId="6">
    <oc r="K1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триместр.xlsx]Підсумки'!L13</f>
    </oc>
    <nc r="K1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триместр.xlsx]Підсумки'!L13</f>
    </nc>
  </rcc>
  <rcc rId="420" sId="6">
    <oc r="K1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триместр.xlsx]Підсумки'!L14</f>
    </oc>
    <nc r="K1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триместр.xlsx]Підсумки'!L14</f>
    </nc>
  </rcc>
  <rcc rId="421" sId="6">
    <oc r="K1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триместр.xlsx]Підсумки'!L15</f>
    </oc>
    <nc r="K1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триместр.xlsx]Підсумки'!L15</f>
    </nc>
  </rcc>
  <rcc rId="422" sId="6">
    <oc r="K1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триместр.xlsx]Підсумки'!L16</f>
    </oc>
    <nc r="K1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триместр.xlsx]Підсумки'!L16</f>
    </nc>
  </rcc>
  <rcc rId="423" sId="6">
    <oc r="K1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триместр.xlsx]Підсумки'!L17</f>
    </oc>
    <nc r="K1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триместр.xlsx]Підсумки'!L17</f>
    </nc>
  </rcc>
  <rcc rId="424" sId="6">
    <oc r="K1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триместр.xlsx]Підсумки'!L18</f>
    </oc>
    <nc r="K1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триместр.xlsx]Підсумки'!L18</f>
    </nc>
  </rcc>
  <rcc rId="425" sId="6">
    <oc r="K1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триместр.xlsx]Підсумки'!L19</f>
    </oc>
    <nc r="K1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триместр.xlsx]Підсумки'!L19</f>
    </nc>
  </rcc>
  <rcc rId="426" sId="6">
    <oc r="K2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триместр.xlsx]Підсумки'!L20</f>
    </oc>
    <nc r="K2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триместр.xlsx]Підсумки'!L20</f>
    </nc>
  </rcc>
  <rcc rId="427" sId="6">
    <oc r="K2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триместр.xlsx]Підсумки'!L21</f>
    </oc>
    <nc r="K2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триместр.xlsx]Підсумки'!L21</f>
    </nc>
  </rcc>
  <rcc rId="428" sId="6">
    <oc r="K2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триместр.xlsx]Підсумки'!L22</f>
    </oc>
    <nc r="K2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триместр.xlsx]Підсумки'!L22</f>
    </nc>
  </rcc>
  <rcc rId="429" sId="6">
    <oc r="K2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триместр.xlsx]Підсумки'!L23</f>
    </oc>
    <nc r="K2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триместр.xlsx]Підсумки'!L23</f>
    </nc>
  </rcc>
  <rcc rId="430" sId="6">
    <oc r="K2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триместр.xlsx]Підсумки'!L24</f>
    </oc>
    <nc r="K2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триместр.xlsx]Підсумки'!L24</f>
    </nc>
  </rcc>
  <rcc rId="431" sId="6">
    <oc r="K2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триместр.xlsx]Підсумки'!L25</f>
    </oc>
    <nc r="K2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триместр.xlsx]Підсумки'!L25</f>
    </nc>
  </rcc>
  <rcc rId="432" sId="6">
    <oc r="K2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триместр.xlsx]Підсумки'!L26</f>
    </oc>
    <nc r="K2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триместр.xlsx]Підсумки'!L26</f>
    </nc>
  </rcc>
  <rcc rId="433" sId="6">
    <oc r="K2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триместр.xlsx]Підсумки'!L28</f>
    </oc>
    <nc r="K2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триместр.xlsx]Підсумки'!L28</f>
    </nc>
  </rcc>
  <rcc rId="434" sId="6">
    <oc r="K2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триместр.xlsx]Підсумки'!L29</f>
    </oc>
    <nc r="K2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триместр.xlsx]Підсумки'!L29</f>
    </nc>
  </rcc>
  <rcc rId="435" sId="6">
    <oc r="K3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триместр.xlsx]Підсумки'!L30</f>
    </oc>
    <nc r="K3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триместр.xlsx]Підсумки'!L30</f>
    </nc>
  </rcc>
  <rcc rId="436" sId="6">
    <oc r="K3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триместр.xlsx]Підсумки'!L31</f>
    </oc>
    <nc r="K3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триместр.xlsx]Підсумки'!L31</f>
    </nc>
  </rcc>
  <rcc rId="437" sId="6">
    <oc r="K3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триместр.xlsx]Підсумки'!L32</f>
    </oc>
    <nc r="K3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триместр.xlsx]Підсумки'!L32</f>
    </nc>
  </rcc>
  <rcc rId="438" sId="6">
    <oc r="K3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триместр.xlsx]Підсумки'!L33</f>
    </oc>
    <nc r="K3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триместр.xlsx]Підсумки'!L33</f>
    </nc>
  </rcc>
  <rcc rId="439" sId="6">
    <oc r="K3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триместр.xlsx]Підсумки'!L34</f>
    </oc>
    <nc r="K3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триместр.xlsx]Підсумки'!L34</f>
    </nc>
  </rcc>
  <rcc rId="440" sId="6">
    <oc r="K3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триместр.xlsx]Підсумки'!L35</f>
    </oc>
    <nc r="K3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триместр.xlsx]Підсумки'!L35</f>
    </nc>
  </rcc>
  <rcc rId="441" sId="6">
    <oc r="K3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триместр.xlsx]Підсумки'!L36</f>
    </oc>
    <nc r="K3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триместр.xlsx]Підсумки'!L36</f>
    </nc>
  </rcc>
  <rcc rId="442" sId="6">
    <oc r="K3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триместр.xlsx]Підсумки'!L37</f>
    </oc>
    <nc r="K3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триместр.xlsx]Підсумки'!L37</f>
    </nc>
  </rcc>
  <rcc rId="443" sId="6">
    <oc r="K3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триместр.xlsx]Підсумки'!L38</f>
    </oc>
    <nc r="K3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триместр.xlsx]Підсумки'!L38</f>
    </nc>
  </rcc>
  <rcc rId="444" sId="6">
    <oc r="K3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триместр.xlsx]Підсумки'!L39</f>
    </oc>
    <nc r="K3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триместр.xlsx]Підсумки'!L39</f>
    </nc>
  </rcc>
  <rcc rId="445" sId="6">
    <oc r="K4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триместр.xlsx]Підсумки'!L40</f>
    </oc>
    <nc r="K4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триместр.xlsx]Підсумки'!L40</f>
    </nc>
  </rcc>
  <rcc rId="446" sId="6">
    <oc r="K4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триместр.xlsx]Підсумки'!L41</f>
    </oc>
    <nc r="K4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триместр.xlsx]Підсумки'!L41</f>
    </nc>
  </rcc>
  <rcc rId="447" sId="6">
    <oc r="K4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триместр.xlsx]Підсумки'!L42</f>
    </oc>
    <nc r="K4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триместр.xlsx]Підсумки'!L42</f>
    </nc>
  </rcc>
  <rcc rId="448" sId="6">
    <oc r="K4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триместр.xlsx]Підсумки'!L43</f>
    </oc>
    <nc r="K4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триместр.xlsx]Підсумки'!L43</f>
    </nc>
  </rcc>
  <rcc rId="449" sId="6">
    <oc r="K4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триместр.xlsx]Підсумки'!L44</f>
    </oc>
    <nc r="K4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триместр.xlsx]Підсумки'!L44</f>
    </nc>
  </rcc>
  <rcc rId="450" sId="6">
    <oc r="K4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триместр.xlsx]Підсумки'!L45</f>
    </oc>
    <nc r="K4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триместр.xlsx]Підсумки'!L45</f>
    </nc>
  </rcc>
  <rcc rId="451" sId="6">
    <oc r="K4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триместр.xlsx]Підсумки'!L46</f>
    </oc>
    <nc r="K4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триместр.xlsx]Підсумки'!L46</f>
    </nc>
  </rcc>
  <rcc rId="452" sId="6">
    <oc r="K4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триместр.xlsx]Підсумки'!L47</f>
    </oc>
    <nc r="K4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триместр.xlsx]Підсумки'!L47</f>
    </nc>
  </rcc>
  <rcc rId="453" sId="6">
    <oc r="K4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триместр.xlsx]Підсумки'!L48</f>
    </oc>
    <nc r="K4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триместр.xlsx]Підсумки'!L48</f>
    </nc>
  </rcc>
  <rcc rId="454" sId="6">
    <oc r="K4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триместр.xlsx]Підсумки'!L49</f>
    </oc>
    <nc r="K4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триместр.xlsx]Підсумки'!L49</f>
    </nc>
  </rcc>
  <rcc rId="455" sId="6">
    <oc r="K5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триместр.xlsx]Підсумки'!L50</f>
    </oc>
    <nc r="K5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триместр.xlsx]Підсумки'!L50</f>
    </nc>
  </rcc>
  <rcc rId="456" sId="6">
    <oc r="K5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триместр.xlsx]Підсумки'!L51</f>
    </oc>
    <nc r="K5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триместр.xlsx]Підсумки'!L51</f>
    </nc>
  </rcc>
  <rcc rId="457" sId="6">
    <oc r="K5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триместр.xlsx]Підсумки'!L52</f>
    </oc>
    <nc r="K5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триместр.xlsx]Підсумки'!L52</f>
    </nc>
  </rcc>
  <rcc rId="458" sId="6">
    <oc r="K5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триместр.xlsx]Підсумки'!L53</f>
    </oc>
    <nc r="K5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триместр.xlsx]Підсумки'!L53</f>
    </nc>
  </rcc>
  <rcc rId="459" sId="6">
    <oc r="K5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триместр.xlsx]Підсумки'!L54</f>
    </oc>
    <nc r="K5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триместр.xlsx]Підсумки'!L54</f>
    </nc>
  </rcc>
  <rcc rId="460" sId="6">
    <oc r="K5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триместр.xlsx]Підсумки'!L56</f>
    </oc>
    <nc r="K5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триместр.xlsx]Підсумки'!L56</f>
    </nc>
  </rcc>
  <rcc rId="461" sId="6">
    <oc r="K5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триместр.xlsx]Підсумки'!L57</f>
    </oc>
    <nc r="K5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триместр.xlsx]Підсумки'!L57</f>
    </nc>
  </rcc>
  <rcc rId="462" sId="6">
    <oc r="K5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триместр.xlsx]Підсумки'!L58</f>
    </oc>
    <nc r="K5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триместр.xlsx]Підсумки'!L58</f>
    </nc>
  </rcc>
  <rcc rId="463" sId="6">
    <oc r="K5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триместр.xlsx]Підсумки'!L59</f>
    </oc>
    <nc r="K5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триместр.xlsx]Підсумки'!L59</f>
    </nc>
  </rcc>
  <rcc rId="464" sId="6">
    <oc r="K6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триместр.xlsx]Підсумки'!L60</f>
    </oc>
    <nc r="K6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триместр.xlsx]Підсумки'!L60</f>
    </nc>
  </rcc>
  <rcc rId="465" sId="6">
    <oc r="K6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триместр.xlsx]Підсумки'!L61</f>
    </oc>
    <nc r="K6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триместр.xlsx]Підсумки'!L61</f>
    </nc>
  </rcc>
  <rcc rId="466" sId="6">
    <oc r="K6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триместр.xlsx]Підсумки'!L62</f>
    </oc>
    <nc r="K6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триместр.xlsx]Підсумки'!L62</f>
    </nc>
  </rcc>
  <rcc rId="467" sId="6">
    <oc r="K6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триместр.xlsx]Підсумки'!L63</f>
    </oc>
    <nc r="K6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триместр.xlsx]Підсумки'!L63</f>
    </nc>
  </rcc>
  <rcc rId="468" sId="6">
    <oc r="K6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триместр.xlsx]Підсумки'!L64</f>
    </oc>
    <nc r="K6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триместр.xlsx]Підсумки'!L64</f>
    </nc>
  </rcc>
  <rcc rId="469" sId="6">
    <oc r="K6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триместр.xlsx]Підсумки'!L65</f>
    </oc>
    <nc r="K6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триместр.xlsx]Підсумки'!L65</f>
    </nc>
  </rcc>
  <rcc rId="470" sId="6">
    <oc r="K6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триместр.xlsx]Підсумки'!L66</f>
    </oc>
    <nc r="K6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триместр.xlsx]Підсумки'!L66</f>
    </nc>
  </rcc>
  <rcc rId="471" sId="6">
    <oc r="K6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триместр.xlsx]Підсумки'!L67</f>
    </oc>
    <nc r="K6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триместр.xlsx]Підсумки'!L67</f>
    </nc>
  </rcc>
  <rcc rId="472" sId="6">
    <oc r="K6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триместр.xlsx]Підсумки'!L68</f>
    </oc>
    <nc r="K6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триместр.xlsx]Підсумки'!L68</f>
    </nc>
  </rcc>
  <rcc rId="473" sId="6">
    <oc r="K6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триместр.xlsx]Підсумки'!L69</f>
    </oc>
    <nc r="K6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триместр.xlsx]Підсумки'!L69</f>
    </nc>
  </rcc>
  <rcc rId="474" sId="6">
    <oc r="K7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триместр.xlsx]Підсумки'!L70</f>
    </oc>
    <nc r="K7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триместр.xlsx]Підсумки'!L70</f>
    </nc>
  </rcc>
  <rcc rId="475" sId="6">
    <oc r="K7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триместр.xlsx]Підсумки'!L71</f>
    </oc>
    <nc r="K7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триместр.xlsx]Підсумки'!L71</f>
    </nc>
  </rcc>
  <rcc rId="476" sId="6">
    <oc r="K7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триместр.xlsx]Підсумки'!L72</f>
    </oc>
    <nc r="K7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триместр.xlsx]Підсумки'!L72</f>
    </nc>
  </rcc>
  <rcc rId="477" sId="6">
    <oc r="K7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триместр.xlsx]Підсумки'!L73</f>
    </oc>
    <nc r="K7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триместр.xlsx]Підсумки'!L73</f>
    </nc>
  </rcc>
  <rcc rId="478" sId="6">
    <oc r="K7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триместр.xlsx]Підсумки'!L74</f>
    </oc>
    <nc r="K7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триместр.xlsx]Підсумки'!L74</f>
    </nc>
  </rcc>
  <rcc rId="479" sId="6">
    <oc r="K7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триместр.xlsx]Підсумки'!L75</f>
    </oc>
    <nc r="K7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триместр.xlsx]Підсумки'!L75</f>
    </nc>
  </rcc>
  <rcc rId="480" sId="6">
    <oc r="K7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триместр.xlsx]Підсумки'!L76</f>
    </oc>
    <nc r="K7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триместр.xlsx]Підсумки'!L76</f>
    </nc>
  </rcc>
  <rcc rId="481" sId="6">
    <oc r="K7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триместр.xlsx]Підсумки'!L77</f>
    </oc>
    <nc r="K77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триместр.xlsx]Підсумки'!L77</f>
    </nc>
  </rcc>
  <rcc rId="482" sId="6">
    <oc r="K7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триместр.xlsx]Підсумки'!L78</f>
    </oc>
    <nc r="K78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триместр.xlsx]Підсумки'!L78</f>
    </nc>
  </rcc>
  <rcc rId="483" sId="6">
    <oc r="K7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триместр.xlsx]Підсумки'!L79</f>
    </oc>
    <nc r="K79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триместр.xlsx]Підсумки'!L79</f>
    </nc>
  </rcc>
  <rcc rId="484" sId="6">
    <oc r="K8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триместр.xlsx]Підсумки'!L80</f>
    </oc>
    <nc r="K80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триместр.xlsx]Підсумки'!L80</f>
    </nc>
  </rcc>
  <rcc rId="485" sId="6">
    <oc r="K8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триместр.xlsx]Підсумки'!L81</f>
    </oc>
    <nc r="K81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триместр.xlsx]Підсумки'!L81</f>
    </nc>
  </rcc>
  <rcc rId="486" sId="6">
    <oc r="K8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триместр.xlsx]Підсумки'!L82</f>
    </oc>
    <nc r="K82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триместр.xlsx]Підсумки'!L82</f>
    </nc>
  </rcc>
  <rcc rId="487" sId="6">
    <oc r="K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триместр.xlsx]Підсумки'!L3</f>
    </oc>
    <nc r="K3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триместр.xlsx]Підсумки'!$L3</f>
    </nc>
  </rcc>
  <rcc rId="488" sId="6">
    <oc r="K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триместр.xlsx]Підсумки'!L4</f>
    </oc>
    <nc r="K4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триместр.xlsx]Підсумки'!$L4</f>
    </nc>
  </rcc>
  <rcc rId="489" sId="6">
    <oc r="K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триместр.xlsx]Підсумки'!L5</f>
    </oc>
    <nc r="K5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триместр.xlsx]Підсумки'!$L5</f>
    </nc>
  </rcc>
  <rcc rId="490" sId="6">
    <oc r="K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триместр.xlsx]Підсумки'!L6</f>
    </oc>
    <nc r="K6">
      <f>'\\main\Documents\Computer Science\Фісун Микола Тихонович\2-курс_ОБДЗ\ЛАБОРАТОРНІ РОБОТИ\Лабор_Практ_Access 2010\Лабораторні гр 201-204\[Журнал_201_203_2014_2 триместр.xlsx]Підсумки'!$L6</f>
    </nc>
  </rcc>
  <rcc rId="491" sId="9" numFmtId="4">
    <nc r="R18">
      <v>0</v>
    </nc>
  </rcc>
  <rcc rId="492" sId="9">
    <nc r="R11">
      <f>25+2</f>
    </nc>
  </rcc>
  <rcc rId="493" sId="9">
    <nc r="R16">
      <f>0+18</f>
    </nc>
  </rcc>
  <rcc rId="494" sId="9">
    <nc r="R17">
      <f>20+20</f>
    </nc>
  </rcc>
  <rcc rId="495" sId="9">
    <nc r="R10">
      <f>25+20</f>
    </nc>
  </rcc>
  <rcc rId="496" sId="9">
    <nc r="R14">
      <f>20+20</f>
    </nc>
  </rcc>
  <rcmt sheetId="9" cell="R14" guid="{7207F798-A613-4651-B460-8D0EE572A145}" author="Ніколенко Світлана Григорівна" newLength="54"/>
  <rcmt sheetId="9" cell="R17" guid="{D3329B3B-B2B1-491C-AA05-4FE2A91EAB6A}" author="Ніколенко Світлана Григорівна" newLength="54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6" numFmtId="4">
    <nc r="F30">
      <v>16</v>
    </nc>
  </rcc>
  <rcc rId="498" sId="6" numFmtId="4">
    <nc r="F31">
      <v>16</v>
    </nc>
  </rcc>
  <rcc rId="499" sId="6" numFmtId="4">
    <nc r="F32">
      <v>18</v>
    </nc>
  </rcc>
  <rcc rId="500" sId="6" numFmtId="4">
    <nc r="F33">
      <v>15</v>
    </nc>
  </rcc>
  <rcc rId="501" sId="6" numFmtId="4">
    <nc r="F34">
      <v>19</v>
    </nc>
  </rcc>
  <rcc rId="502" sId="6" numFmtId="4">
    <nc r="F35">
      <v>19</v>
    </nc>
  </rcc>
  <rcc rId="503" sId="6" numFmtId="4">
    <nc r="F37">
      <v>21</v>
    </nc>
  </rcc>
  <rcc rId="504" sId="6" numFmtId="4">
    <nc r="F38">
      <v>21</v>
    </nc>
  </rcc>
  <rcc rId="505" sId="6" numFmtId="4">
    <nc r="F39">
      <v>24</v>
    </nc>
  </rcc>
  <rcc rId="506" sId="6">
    <oc r="J27" t="inlineStr">
      <is>
        <t>Білет №</t>
      </is>
    </oc>
    <nc r="J27"/>
  </rcc>
  <rcc rId="507" sId="6">
    <oc r="J2" t="inlineStr">
      <is>
        <t>Білет №</t>
      </is>
    </oc>
    <nc r="J2" t="inlineStr">
      <is>
        <t>Заліковка</t>
      </is>
    </nc>
  </rcc>
  <rfmt sheetId="6" sqref="J30">
    <dxf>
      <fill>
        <patternFill patternType="solid">
          <bgColor rgb="FF92D050"/>
        </patternFill>
      </fill>
    </dxf>
  </rfmt>
  <rcc rId="508" sId="9" numFmtId="4">
    <oc r="R14">
      <f>20+20</f>
    </oc>
    <nc r="R14">
      <v>45</v>
    </nc>
  </rcc>
  <rfmt sheetId="6" sqref="J34">
    <dxf>
      <fill>
        <patternFill patternType="solid">
          <bgColor rgb="FF92D050"/>
        </patternFill>
      </fill>
    </dxf>
  </rfmt>
  <rcc rId="509" sId="9" numFmtId="4">
    <oc r="R11">
      <f>25+2</f>
    </oc>
    <nc r="R11">
      <v>45</v>
    </nc>
  </rcc>
  <rcmt sheetId="9" cell="R11" guid="{00000000-0000-0000-0000-000000000000}" action="delete" author="Ніколенко Світлана Григорівна"/>
  <rcc rId="510" sId="9" numFmtId="4">
    <oc r="R12">
      <f>25+0</f>
    </oc>
    <nc r="R12">
      <v>45</v>
    </nc>
  </rcc>
  <rcmt sheetId="9" cell="R12" guid="{00000000-0000-0000-0000-000000000000}" action="delete" author="Ніколенко Світлана Григорівна"/>
  <rfmt sheetId="6" sqref="J32">
    <dxf>
      <fill>
        <patternFill patternType="solid">
          <bgColor rgb="FF92D050"/>
        </patternFill>
      </fill>
    </dxf>
  </rfmt>
  <rcc rId="511" sId="6" numFmtId="4">
    <nc r="F36">
      <v>12</v>
    </nc>
  </rcc>
  <rcc rId="512" sId="9" numFmtId="4">
    <oc r="O11">
      <v>8</v>
    </oc>
    <nc r="O11">
      <v>10</v>
    </nc>
  </rcc>
  <rcmt sheetId="9" cell="O11" guid="{00000000-0000-0000-0000-000000000000}" action="delete" author="Ніколенко Світлана Григорівна"/>
  <rcc rId="513" sId="9" numFmtId="4">
    <oc r="R17">
      <f>20+20</f>
    </oc>
    <nc r="R17">
      <v>45</v>
    </nc>
  </rcc>
  <rcmt sheetId="9" cell="R17" guid="{00000000-0000-0000-0000-000000000000}" action="delete" author="Ніколенко Світлана Григорівна"/>
  <rfmt sheetId="6" sqref="J37">
    <dxf>
      <fill>
        <patternFill patternType="solid">
          <bgColor rgb="FF92D050"/>
        </patternFill>
      </fill>
    </dxf>
  </rfmt>
  <rfmt sheetId="6" sqref="J31">
    <dxf>
      <fill>
        <patternFill patternType="solid">
          <bgColor rgb="FF92D050"/>
        </patternFill>
      </fill>
    </dxf>
  </rfmt>
  <rcc rId="514" sId="9" numFmtId="4">
    <nc r="R15">
      <v>45</v>
    </nc>
  </rcc>
  <rfmt sheetId="6" sqref="J35">
    <dxf>
      <fill>
        <patternFill patternType="solid">
          <bgColor rgb="FF92D050"/>
        </patternFill>
      </fill>
    </dxf>
  </rfmt>
  <rcc rId="515" sId="9" numFmtId="4">
    <nc r="R13">
      <v>45</v>
    </nc>
  </rcc>
  <rfmt sheetId="6" sqref="J33">
    <dxf>
      <fill>
        <patternFill patternType="solid">
          <bgColor rgb="FF92D050"/>
        </patternFill>
      </fill>
    </dxf>
  </rfmt>
  <rcc rId="516" sId="9">
    <oc r="R16">
      <f>0+18</f>
    </oc>
    <nc r="R16">
      <f>25+18</f>
    </nc>
  </rcc>
  <rcmt sheetId="9" cell="R19" guid="{00000000-0000-0000-0000-000000000000}" action="delete" author="Nikolenko"/>
  <rcc rId="517" sId="9" numFmtId="4">
    <oc r="R19">
      <v>0</v>
    </oc>
    <nc r="R19">
      <v>45</v>
    </nc>
  </rcc>
  <rfmt sheetId="6" sqref="J36">
    <dxf>
      <fill>
        <patternFill patternType="solid">
          <bgColor rgb="FF92D050"/>
        </patternFill>
      </fill>
    </dxf>
  </rfmt>
  <rfmt sheetId="6" sqref="J39">
    <dxf>
      <fill>
        <patternFill patternType="solid">
          <bgColor rgb="FF92D050"/>
        </patternFill>
      </fill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9" numFmtId="4">
    <oc r="R18">
      <v>0</v>
    </oc>
    <nc r="R18">
      <v>45</v>
    </nc>
  </rcc>
  <rcmt sheetId="9" cell="R18" guid="{00000000-0000-0000-0000-000000000000}" action="delete" author="Ніколенко Світлана Григорівна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6" numFmtId="4">
    <nc r="F56">
      <v>27</v>
    </nc>
  </rcc>
  <rcc rId="520" sId="6" numFmtId="4">
    <nc r="F57">
      <v>21</v>
    </nc>
  </rcc>
  <rcc rId="521" sId="6" numFmtId="4">
    <nc r="F59">
      <v>25</v>
    </nc>
  </rcc>
  <rcc rId="522" sId="6" numFmtId="4">
    <nc r="F60">
      <v>24</v>
    </nc>
  </rcc>
  <rcc rId="523" sId="6" numFmtId="4">
    <nc r="F62">
      <v>27</v>
    </nc>
  </rcc>
  <rcc rId="524" sId="6" numFmtId="4">
    <nc r="F63">
      <v>17</v>
    </nc>
  </rcc>
  <rcc rId="525" sId="6" numFmtId="4">
    <nc r="F64">
      <v>22</v>
    </nc>
  </rcc>
  <rcc rId="526" sId="6" numFmtId="4">
    <nc r="F65">
      <v>21</v>
    </nc>
  </rcc>
  <rcc rId="527" sId="6" numFmtId="4">
    <nc r="F66">
      <v>19</v>
    </nc>
  </rcc>
  <rcc rId="528" sId="6" numFmtId="4">
    <nc r="F68">
      <v>10</v>
    </nc>
  </rcc>
  <rcc rId="529" sId="6" numFmtId="4">
    <nc r="F69">
      <v>18</v>
    </nc>
  </rcc>
  <rcc rId="530" sId="6" numFmtId="4">
    <nc r="F70">
      <v>28</v>
    </nc>
  </rcc>
  <rcc rId="531" sId="6" numFmtId="4">
    <nc r="F71">
      <v>22</v>
    </nc>
  </rcc>
  <rcc rId="532" sId="6" numFmtId="4">
    <nc r="F72">
      <v>25</v>
    </nc>
  </rcc>
  <rcc rId="533" sId="6" numFmtId="4">
    <nc r="F73">
      <v>17</v>
    </nc>
  </rcc>
  <rcc rId="534" sId="6" numFmtId="4">
    <nc r="F75">
      <v>27</v>
    </nc>
  </rcc>
  <rcc rId="535" sId="6" numFmtId="4">
    <nc r="F76">
      <v>21</v>
    </nc>
  </rcc>
  <rcc rId="536" sId="6">
    <nc r="F78">
      <v>18</v>
    </nc>
  </rcc>
  <rcc rId="537" sId="6">
    <nc r="F79">
      <v>21</v>
    </nc>
  </rcc>
  <rcc rId="538" sId="6">
    <nc r="F80">
      <v>25</v>
    </nc>
  </rcc>
  <rcc rId="539" sId="6">
    <nc r="F81">
      <v>22</v>
    </nc>
  </rcc>
  <rcc rId="540" sId="6">
    <nc r="F82">
      <v>21</v>
    </nc>
  </rcc>
  <rcc rId="541" sId="11" numFmtId="4">
    <oc r="J15">
      <v>0</v>
    </oc>
    <nc r="J15">
      <f>4+5</f>
    </nc>
  </rcc>
  <rcc rId="542" sId="11">
    <nc r="R11">
      <f>20+20</f>
    </nc>
  </rcc>
  <rcc rId="543" sId="11" numFmtId="4">
    <oc r="O12">
      <v>5</v>
    </oc>
    <nc r="O12">
      <v>9</v>
    </nc>
  </rcc>
  <rcc rId="544" sId="11" numFmtId="4">
    <oc r="R12">
      <f>25</f>
    </oc>
    <nc r="R12">
      <v>45</v>
    </nc>
  </rcc>
  <rcc rId="545" sId="11">
    <nc r="R8">
      <f>25+18</f>
    </nc>
  </rcc>
  <rcc rId="546" sId="11" numFmtId="4">
    <nc r="R9">
      <v>45</v>
    </nc>
  </rcc>
  <rcc rId="547" sId="11" numFmtId="4">
    <nc r="O9">
      <v>10</v>
    </nc>
  </rcc>
  <rcc rId="548" sId="11" numFmtId="4">
    <nc r="O20">
      <v>9</v>
    </nc>
  </rcc>
  <rcc rId="549" sId="11" numFmtId="4">
    <oc r="O16">
      <v>5</v>
    </oc>
    <nc r="O16">
      <v>9</v>
    </nc>
  </rcc>
  <rcmt sheetId="11" cell="O16" guid="{00000000-0000-0000-0000-000000000000}" action="delete" author="мама"/>
  <rcc rId="550" sId="11">
    <nc r="R14">
      <f>15+20</f>
    </nc>
  </rcc>
  <rcc rId="551" sId="11">
    <nc r="R20">
      <f>15+15</f>
    </nc>
  </rcc>
  <rcc rId="552" sId="11">
    <nc r="R17">
      <f>20+9</f>
    </nc>
  </rcc>
  <rcc rId="553" sId="11">
    <nc r="R16">
      <f>22+10</f>
    </nc>
  </rcc>
  <rcmt sheetId="11" cell="R16" guid="{00000000-0000-0000-0000-000000000000}" action="delete" author="Nikolenko"/>
  <rcc rId="554" sId="11">
    <nc r="R18">
      <f>25+0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J57">
    <dxf>
      <fill>
        <patternFill patternType="solid">
          <bgColor rgb="FF92D050"/>
        </patternFill>
      </fill>
    </dxf>
  </rfmt>
  <rfmt sheetId="6" sqref="J64">
    <dxf>
      <fill>
        <patternFill patternType="solid">
          <bgColor rgb="FF92D050"/>
        </patternFill>
      </fill>
    </dxf>
  </rfmt>
  <rfmt sheetId="6" sqref="J60">
    <dxf>
      <fill>
        <patternFill patternType="solid">
          <bgColor rgb="FF92D050"/>
        </patternFill>
      </fill>
    </dxf>
  </rfmt>
  <rcc rId="555" sId="11">
    <oc r="R8">
      <f>25+18</f>
    </oc>
    <nc r="R8">
      <f>25+20</f>
    </nc>
  </rcc>
  <rfmt sheetId="6" sqref="J56">
    <dxf>
      <fill>
        <patternFill patternType="solid">
          <bgColor rgb="FF92D050"/>
        </patternFill>
      </fill>
    </dxf>
  </rfmt>
  <rcc rId="556" sId="11">
    <oc r="R11">
      <f>20+20</f>
    </oc>
    <nc r="R11">
      <f>25+20</f>
    </nc>
  </rcc>
  <rcmt sheetId="11" cell="R11" guid="{00000000-0000-0000-0000-000000000000}" action="delete" author="Nikolenko"/>
  <rfmt sheetId="6" sqref="J59">
    <dxf>
      <fill>
        <patternFill patternType="solid">
          <bgColor rgb="FF92D050"/>
        </patternFill>
      </fill>
    </dxf>
  </rfmt>
  <rcc rId="557" sId="11">
    <oc r="R17">
      <f>20+9</f>
    </oc>
    <nc r="R17">
      <f>20+18</f>
    </nc>
  </rcc>
  <rfmt sheetId="6" sqref="J65">
    <dxf>
      <fill>
        <patternFill patternType="solid">
          <bgColor rgb="FF92D050"/>
        </patternFill>
      </fill>
    </dxf>
  </rfmt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11">
    <oc r="R14">
      <f>15+20</f>
    </oc>
    <nc r="R14">
      <f>23+20</f>
    </nc>
  </rcc>
  <rfmt sheetId="6" sqref="J62">
    <dxf>
      <fill>
        <patternFill patternType="solid">
          <bgColor rgb="FF92D050"/>
        </patternFill>
      </fill>
    </dxf>
  </rfmt>
  <rcc rId="559" sId="11">
    <nc r="J18">
      <f>4+5+4</f>
    </nc>
  </rcc>
  <rcc rId="560" sId="11">
    <oc r="R18">
      <f>25+0</f>
    </oc>
    <nc r="R18">
      <f>25+20</f>
    </nc>
  </rcc>
  <rfmt sheetId="6" sqref="J66">
    <dxf>
      <fill>
        <patternFill patternType="solid">
          <bgColor rgb="FF92D050"/>
        </patternFill>
      </fill>
    </dxf>
  </rfmt>
  <rfmt sheetId="6" sqref="J68">
    <dxf>
      <fill>
        <patternFill patternType="solid">
          <bgColor rgb="FF92D050"/>
        </patternFill>
      </fill>
    </dxf>
  </rfmt>
  <rcc rId="561" sId="11" numFmtId="4">
    <nc r="O15">
      <v>10</v>
    </nc>
  </rcc>
  <rcc rId="562" sId="11" numFmtId="4">
    <nc r="R15">
      <v>45</v>
    </nc>
  </rcc>
  <rcc rId="563" sId="11">
    <oc r="J15">
      <f>4+5</f>
    </oc>
    <nc r="J15">
      <f>4+5+6</f>
    </nc>
  </rcc>
  <rfmt sheetId="6" sqref="J63">
    <dxf>
      <fill>
        <patternFill patternType="solid">
          <bgColor rgb="FF92D050"/>
        </patternFill>
      </fill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12" numFmtId="4">
    <nc r="J8">
      <v>0</v>
    </nc>
  </rcc>
  <rcc rId="565" sId="12" numFmtId="4">
    <nc r="O8">
      <v>0</v>
    </nc>
  </rcc>
  <rcc rId="566" sId="12" numFmtId="4">
    <nc r="R8">
      <v>0</v>
    </nc>
  </rcc>
  <rcc rId="567" sId="12" numFmtId="4">
    <nc r="J9">
      <v>15</v>
    </nc>
  </rcc>
  <rcc rId="568" sId="12" numFmtId="4">
    <nc r="O9">
      <v>10</v>
    </nc>
  </rcc>
  <rcc rId="569" sId="12" numFmtId="4">
    <nc r="R9">
      <v>45</v>
    </nc>
  </rcc>
  <rcc rId="570" sId="12" numFmtId="4">
    <nc r="J10">
      <v>15</v>
    </nc>
  </rcc>
  <rcc rId="571" sId="12" numFmtId="4">
    <nc r="O10">
      <v>10</v>
    </nc>
  </rcc>
  <rcc rId="572" sId="12" numFmtId="4">
    <nc r="R10">
      <v>45</v>
    </nc>
  </rcc>
  <rcc rId="573" sId="12" numFmtId="4">
    <nc r="J11">
      <v>15</v>
    </nc>
  </rcc>
  <rcc rId="574" sId="12" numFmtId="4">
    <nc r="O11">
      <v>10</v>
    </nc>
  </rcc>
  <rcc rId="575" sId="12" numFmtId="4">
    <nc r="R11">
      <v>45</v>
    </nc>
  </rcc>
  <rcc rId="576" sId="12" numFmtId="4">
    <nc r="J12">
      <v>15</v>
    </nc>
  </rcc>
  <rcc rId="577" sId="12" numFmtId="4">
    <nc r="O12">
      <v>0</v>
    </nc>
  </rcc>
  <rcc rId="578" sId="12" numFmtId="4">
    <nc r="J13">
      <v>15</v>
    </nc>
  </rcc>
  <rcc rId="579" sId="12" numFmtId="4">
    <nc r="O13">
      <v>10</v>
    </nc>
  </rcc>
  <rcc rId="580" sId="12" numFmtId="4">
    <nc r="J14">
      <v>15</v>
    </nc>
  </rcc>
  <rcc rId="581" sId="12" numFmtId="4">
    <nc r="O14">
      <v>10</v>
    </nc>
  </rcc>
  <rcc rId="582" sId="12" numFmtId="4">
    <nc r="R14">
      <v>45</v>
    </nc>
  </rcc>
  <rcc rId="583" sId="12" numFmtId="4">
    <nc r="J15">
      <v>15</v>
    </nc>
  </rcc>
  <rcc rId="584" sId="12" numFmtId="4">
    <nc r="O15">
      <v>10</v>
    </nc>
  </rcc>
  <rcc rId="585" sId="12" numFmtId="4">
    <nc r="R15">
      <v>45</v>
    </nc>
  </rcc>
  <rcc rId="586" sId="12" numFmtId="4">
    <nc r="J16">
      <v>0</v>
    </nc>
  </rcc>
  <rcc rId="587" sId="12" numFmtId="4">
    <nc r="O16">
      <v>0</v>
    </nc>
  </rcc>
  <rcc rId="588" sId="12" numFmtId="4">
    <nc r="J17">
      <v>0</v>
    </nc>
  </rcc>
  <rcc rId="589" sId="12" numFmtId="4">
    <nc r="O17">
      <v>0</v>
    </nc>
  </rcc>
  <rcc rId="590" sId="12" numFmtId="4">
    <nc r="J18">
      <v>0</v>
    </nc>
  </rcc>
  <rcc rId="591" sId="12" numFmtId="4">
    <nc r="O18">
      <v>0</v>
    </nc>
  </rcc>
  <rcc rId="592" sId="12" numFmtId="4">
    <nc r="R18">
      <v>0</v>
    </nc>
  </rcc>
  <rcc rId="593" sId="12" numFmtId="4">
    <nc r="J19">
      <v>15</v>
    </nc>
  </rcc>
  <rfmt sheetId="12" sqref="M19" start="0" length="0">
    <dxf>
      <font>
        <sz val="14"/>
        <color indexed="10"/>
      </font>
    </dxf>
  </rfmt>
  <rcc rId="594" sId="12" numFmtId="4">
    <nc r="O19">
      <v>10</v>
    </nc>
  </rcc>
  <rcc rId="595" sId="12" numFmtId="4">
    <nc r="R19">
      <v>45</v>
    </nc>
  </rcc>
  <rcc rId="596" sId="12" numFmtId="4">
    <nc r="J20">
      <v>15</v>
    </nc>
  </rcc>
  <rcc rId="597" sId="12" numFmtId="4">
    <nc r="O20">
      <v>10</v>
    </nc>
  </rcc>
  <rcc rId="598" sId="12" numFmtId="4">
    <nc r="R20">
      <v>36</v>
    </nc>
  </rcc>
  <rcc rId="599" sId="12" numFmtId="4">
    <nc r="J21">
      <v>15</v>
    </nc>
  </rcc>
  <rcc rId="600" sId="12" numFmtId="4">
    <nc r="O21">
      <v>10</v>
    </nc>
  </rcc>
  <rcc rId="601" sId="12" numFmtId="4">
    <nc r="R21">
      <v>45</v>
    </nc>
  </rcc>
  <rcc rId="602" sId="7" numFmtId="4">
    <nc r="J8">
      <v>15</v>
    </nc>
  </rcc>
  <rcc rId="603" sId="7" numFmtId="4">
    <nc r="O8">
      <v>10</v>
    </nc>
  </rcc>
  <rcc rId="604" sId="7" numFmtId="4">
    <nc r="R8">
      <v>45</v>
    </nc>
  </rcc>
  <rcc rId="605" sId="7" odxf="1" dxf="1" numFmtId="4">
    <nc r="J9">
      <v>0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7" sqref="K9" start="0" length="0">
    <dxf>
      <fill>
        <patternFill>
          <bgColor rgb="FFFFFF00"/>
        </patternFill>
      </fill>
    </dxf>
  </rfmt>
  <rfmt sheetId="7" sqref="L9" start="0" length="0">
    <dxf>
      <fill>
        <patternFill>
          <bgColor rgb="FFFFFF00"/>
        </patternFill>
      </fill>
    </dxf>
  </rfmt>
  <rfmt sheetId="7" sqref="M9" start="0" length="0">
    <dxf>
      <fill>
        <patternFill>
          <bgColor rgb="FFFFFF00"/>
        </patternFill>
      </fill>
    </dxf>
  </rfmt>
  <rfmt sheetId="7" sqref="N9" start="0" length="0">
    <dxf>
      <fill>
        <patternFill>
          <bgColor rgb="FFFFFF00"/>
        </patternFill>
      </fill>
    </dxf>
  </rfmt>
  <rcc rId="606" sId="7" odxf="1" dxf="1" numFmtId="4">
    <nc r="O9">
      <v>0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7" sqref="P9" start="0" length="0">
    <dxf>
      <fill>
        <patternFill>
          <bgColor rgb="FFFFFF00"/>
        </patternFill>
      </fill>
    </dxf>
  </rfmt>
  <rfmt sheetId="7" sqref="Q9" start="0" length="0">
    <dxf>
      <fill>
        <patternFill>
          <bgColor rgb="FFFFFF00"/>
        </patternFill>
      </fill>
    </dxf>
  </rfmt>
  <rcc rId="607" sId="7" odxf="1" dxf="1" numFmtId="4">
    <nc r="R9">
      <v>0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608" sId="7" odxf="1" dxf="1" numFmtId="4">
    <nc r="J10">
      <v>0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7" sqref="K10" start="0" length="0">
    <dxf>
      <fill>
        <patternFill>
          <bgColor rgb="FFFFFF00"/>
        </patternFill>
      </fill>
    </dxf>
  </rfmt>
  <rfmt sheetId="7" sqref="L10" start="0" length="0">
    <dxf>
      <fill>
        <patternFill>
          <bgColor rgb="FFFFFF00"/>
        </patternFill>
      </fill>
    </dxf>
  </rfmt>
  <rfmt sheetId="7" sqref="M10" start="0" length="0">
    <dxf>
      <fill>
        <patternFill>
          <bgColor rgb="FFFFFF00"/>
        </patternFill>
      </fill>
    </dxf>
  </rfmt>
  <rfmt sheetId="7" sqref="N10" start="0" length="0">
    <dxf>
      <fill>
        <patternFill>
          <bgColor rgb="FFFFFF00"/>
        </patternFill>
      </fill>
    </dxf>
  </rfmt>
  <rcc rId="609" sId="7" odxf="1" dxf="1" numFmtId="4">
    <nc r="O10">
      <v>0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7" sqref="P10" start="0" length="0">
    <dxf>
      <fill>
        <patternFill>
          <bgColor rgb="FFFFFF00"/>
        </patternFill>
      </fill>
    </dxf>
  </rfmt>
  <rfmt sheetId="7" sqref="Q10" start="0" length="0">
    <dxf>
      <fill>
        <patternFill>
          <bgColor rgb="FFFFFF00"/>
        </patternFill>
      </fill>
    </dxf>
  </rfmt>
  <rcc rId="610" sId="7" odxf="1" dxf="1" numFmtId="4">
    <nc r="R10">
      <v>0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611" sId="7" numFmtId="4">
    <nc r="S10">
      <v>0</v>
    </nc>
  </rcc>
  <rcc rId="612" sId="7" numFmtId="4">
    <nc r="J11">
      <v>15</v>
    </nc>
  </rcc>
  <rcc rId="613" sId="7" numFmtId="4">
    <nc r="O11">
      <v>10</v>
    </nc>
  </rcc>
  <rcc rId="614" sId="7" numFmtId="4">
    <nc r="R11">
      <v>45</v>
    </nc>
  </rcc>
  <rcc rId="615" sId="7" numFmtId="4">
    <nc r="J12">
      <v>15</v>
    </nc>
  </rcc>
  <rcc rId="616" sId="7" numFmtId="4">
    <nc r="O12">
      <v>10</v>
    </nc>
  </rcc>
  <rcc rId="617" sId="7" numFmtId="4">
    <nc r="R12">
      <v>45</v>
    </nc>
  </rcc>
  <rcc rId="618" sId="7">
    <nc r="I13">
      <v>0</v>
    </nc>
  </rcc>
  <rcc rId="619" sId="7" numFmtId="4">
    <nc r="J13">
      <v>15</v>
    </nc>
  </rcc>
  <rcc rId="620" sId="7" numFmtId="4">
    <nc r="O13">
      <v>10</v>
    </nc>
  </rcc>
  <rcc rId="621" sId="7" numFmtId="4">
    <nc r="R13">
      <v>23</v>
    </nc>
  </rcc>
  <rcc rId="622" sId="7" numFmtId="4">
    <nc r="J14">
      <v>15</v>
    </nc>
  </rcc>
  <rcc rId="623" sId="7" numFmtId="4">
    <nc r="O14">
      <v>10</v>
    </nc>
  </rcc>
  <rcc rId="624" sId="7" numFmtId="4">
    <nc r="J15">
      <v>15</v>
    </nc>
  </rcc>
  <rcc rId="625" sId="7" numFmtId="4">
    <nc r="O15">
      <v>10</v>
    </nc>
  </rcc>
  <rcc rId="626" sId="7" numFmtId="4">
    <nc r="J16">
      <v>15</v>
    </nc>
  </rcc>
  <rcc rId="627" sId="7" numFmtId="4">
    <nc r="O16">
      <v>10</v>
    </nc>
  </rcc>
  <rcc rId="628" sId="7" numFmtId="4">
    <nc r="R16">
      <v>40</v>
    </nc>
  </rcc>
  <rcc rId="629" sId="7" numFmtId="4">
    <nc r="J17">
      <v>15</v>
    </nc>
  </rcc>
  <rcc rId="630" sId="7" numFmtId="4">
    <nc r="J18">
      <v>15</v>
    </nc>
  </rcc>
  <rcc rId="631" sId="7" numFmtId="4">
    <nc r="O18">
      <v>10</v>
    </nc>
  </rcc>
  <rcc rId="632" sId="7" numFmtId="4">
    <nc r="R18">
      <v>45</v>
    </nc>
  </rcc>
  <rcc rId="633" sId="7" numFmtId="4">
    <nc r="J19">
      <v>15</v>
    </nc>
  </rcc>
  <rcc rId="634" sId="7" numFmtId="4">
    <nc r="O19">
      <v>10</v>
    </nc>
  </rcc>
  <rcc rId="635" sId="7" numFmtId="4">
    <nc r="R19">
      <v>45</v>
    </nc>
  </rcc>
  <rcc rId="636" sId="6" numFmtId="4">
    <nc r="F3">
      <v>24</v>
    </nc>
  </rcc>
  <rcc rId="637" sId="6" numFmtId="4">
    <nc r="F4">
      <v>27</v>
    </nc>
  </rcc>
  <rcc rId="638" sId="6" numFmtId="4">
    <nc r="F6">
      <v>24</v>
    </nc>
  </rcc>
  <rcc rId="639" sId="6" numFmtId="4">
    <nc r="F7">
      <v>24</v>
    </nc>
  </rcc>
  <rcc rId="640" sId="6" numFmtId="4">
    <nc r="F8">
      <v>24</v>
    </nc>
  </rcc>
  <rcc rId="641" sId="6" numFmtId="4">
    <nc r="F9">
      <v>24</v>
    </nc>
  </rcc>
  <rcc rId="642" sId="6" numFmtId="4">
    <nc r="F10">
      <v>24</v>
    </nc>
  </rcc>
  <rcc rId="643" sId="6" numFmtId="4">
    <nc r="F11">
      <v>24</v>
    </nc>
  </rcc>
  <rcc rId="644" sId="6" numFmtId="4">
    <nc r="F12">
      <v>16</v>
    </nc>
  </rcc>
  <rcc rId="645" sId="6">
    <nc r="F13">
      <v>28</v>
    </nc>
  </rcc>
  <rcc rId="646" sId="6" numFmtId="4">
    <nc r="F14">
      <v>24</v>
    </nc>
  </rcc>
  <rcc rId="647" sId="6" numFmtId="4">
    <nc r="F15">
      <v>25</v>
    </nc>
  </rcc>
  <rcc rId="648" sId="6" numFmtId="4">
    <nc r="F16">
      <v>24</v>
    </nc>
  </rcc>
  <rcc rId="649" sId="6" numFmtId="4">
    <nc r="F18">
      <v>28</v>
    </nc>
  </rcc>
  <rcc rId="650" sId="6" numFmtId="4">
    <nc r="F22">
      <v>21</v>
    </nc>
  </rcc>
  <rcc rId="651" sId="6" numFmtId="4">
    <nc r="F23">
      <v>28</v>
    </nc>
  </rcc>
  <rcc rId="652" sId="6" numFmtId="4">
    <nc r="F24">
      <v>24</v>
    </nc>
  </rcc>
  <rcc rId="653" sId="6" numFmtId="4">
    <nc r="F25">
      <v>25</v>
    </nc>
  </rcc>
  <rcc rId="654" sId="8" numFmtId="4">
    <nc r="J8">
      <v>14</v>
    </nc>
  </rcc>
  <rcc rId="655" sId="8" numFmtId="4">
    <nc r="O8">
      <v>8</v>
    </nc>
  </rcc>
  <rcc rId="656" sId="8" numFmtId="4">
    <nc r="J9">
      <v>12</v>
    </nc>
  </rcc>
  <rcc rId="657" sId="8" numFmtId="4">
    <nc r="O9">
      <v>10</v>
    </nc>
  </rcc>
  <rcc rId="658" sId="8" numFmtId="4">
    <nc r="G11">
      <v>5</v>
    </nc>
  </rcc>
  <rcc rId="659" sId="8" numFmtId="4">
    <nc r="J11">
      <v>14</v>
    </nc>
  </rcc>
  <rcc rId="660" sId="8" numFmtId="4">
    <nc r="O11">
      <v>9</v>
    </nc>
  </rcc>
  <rcc rId="661" sId="8" numFmtId="4">
    <nc r="J16">
      <v>12</v>
    </nc>
  </rcc>
  <rcc rId="662" sId="8" numFmtId="4">
    <nc r="O16">
      <v>10</v>
    </nc>
  </rcc>
  <rcc rId="663" sId="8" numFmtId="4">
    <nc r="R16">
      <v>40</v>
    </nc>
  </rcc>
  <rcc rId="664" sId="8" numFmtId="4">
    <nc r="J17">
      <v>15</v>
    </nc>
  </rcc>
  <rcc rId="665" sId="8" numFmtId="4">
    <nc r="O17">
      <v>10</v>
    </nc>
  </rcc>
  <rcc rId="666" sId="10" numFmtId="4">
    <nc r="J9">
      <v>13</v>
    </nc>
  </rcc>
  <rcc rId="667" sId="10" numFmtId="4">
    <nc r="O9">
      <v>8</v>
    </nc>
  </rcc>
  <rcc rId="668" sId="10" numFmtId="4">
    <nc r="R9">
      <v>36</v>
    </nc>
  </rcc>
  <rcc rId="669" sId="10" numFmtId="4">
    <nc r="G10">
      <v>5</v>
    </nc>
  </rcc>
  <rcc rId="670" sId="10" numFmtId="4">
    <nc r="J10">
      <v>15</v>
    </nc>
  </rcc>
  <rcc rId="671" sId="10" numFmtId="4">
    <nc r="O10">
      <v>10</v>
    </nc>
  </rcc>
  <rcc rId="672" sId="10" numFmtId="4">
    <nc r="R10">
      <v>40</v>
    </nc>
  </rcc>
  <rcc rId="673" sId="10" numFmtId="4">
    <nc r="J11">
      <v>12</v>
    </nc>
  </rcc>
  <rcc rId="674" sId="10" numFmtId="4">
    <nc r="O11">
      <v>7</v>
    </nc>
  </rcc>
  <rcc rId="675" sId="10" numFmtId="4">
    <nc r="R11">
      <v>35</v>
    </nc>
  </rcc>
  <rcc rId="676" sId="10" numFmtId="4">
    <nc r="J12">
      <v>13</v>
    </nc>
  </rcc>
  <rcc rId="677" sId="10" numFmtId="4">
    <nc r="O12">
      <v>10</v>
    </nc>
  </rcc>
  <rcc rId="678" sId="10" numFmtId="4">
    <nc r="R12">
      <v>42</v>
    </nc>
  </rcc>
  <rcc rId="679" sId="10" numFmtId="4">
    <nc r="J14">
      <v>11</v>
    </nc>
  </rcc>
  <rcc rId="680" sId="10" numFmtId="4">
    <nc r="O14">
      <v>10</v>
    </nc>
  </rcc>
  <rcc rId="681" sId="10" numFmtId="4">
    <nc r="R14">
      <v>33</v>
    </nc>
  </rcc>
  <rcc rId="682" sId="10" numFmtId="4">
    <nc r="J16">
      <v>10</v>
    </nc>
  </rcc>
  <rcc rId="683" sId="10" numFmtId="4">
    <nc r="O16">
      <v>7</v>
    </nc>
  </rcc>
  <rcc rId="684" sId="10" numFmtId="4">
    <nc r="R16">
      <v>30</v>
    </nc>
  </rcc>
  <rcc rId="685" sId="10" numFmtId="4">
    <nc r="J17">
      <v>11</v>
    </nc>
  </rcc>
  <rcc rId="686" sId="10" numFmtId="4">
    <nc r="O17">
      <v>9</v>
    </nc>
  </rcc>
  <rcc rId="687" sId="10" numFmtId="4">
    <nc r="R17">
      <v>40</v>
    </nc>
  </rcc>
  <rcc rId="688" sId="10" numFmtId="4">
    <nc r="J18">
      <v>15</v>
    </nc>
  </rcc>
  <rcc rId="689" sId="10" numFmtId="4">
    <nc r="O18">
      <v>10</v>
    </nc>
  </rcc>
  <rcc rId="690" sId="10" numFmtId="4">
    <nc r="R18">
      <v>42</v>
    </nc>
  </rcc>
  <rcc rId="691" sId="10" numFmtId="4">
    <nc r="J19">
      <v>13</v>
    </nc>
  </rcc>
  <rfmt sheetId="10" sqref="M19" start="0" length="0">
    <dxf>
      <font>
        <sz val="14"/>
        <color indexed="10"/>
      </font>
    </dxf>
  </rfmt>
  <rcc rId="692" sId="10" numFmtId="4">
    <nc r="O19">
      <v>8</v>
    </nc>
  </rcc>
  <rfmt sheetId="10" sqref="P19" start="0" length="0">
    <dxf>
      <font>
        <sz val="14"/>
        <color indexed="10"/>
      </font>
    </dxf>
  </rfmt>
  <rcc rId="693" sId="10" numFmtId="4">
    <nc r="R19">
      <v>39</v>
    </nc>
  </rcc>
  <rcc rId="694" sId="10" numFmtId="4">
    <nc r="J20">
      <v>15</v>
    </nc>
  </rcc>
  <rcc rId="695" sId="10" numFmtId="4">
    <nc r="O20">
      <v>10</v>
    </nc>
  </rcc>
  <rcc rId="696" sId="10" numFmtId="4">
    <nc r="R20">
      <v>40</v>
    </nc>
  </rcc>
  <rcc rId="697" sId="10" numFmtId="4">
    <nc r="J21">
      <v>14</v>
    </nc>
  </rcc>
  <rcc rId="698" sId="10" numFmtId="4">
    <nc r="O21">
      <v>10</v>
    </nc>
  </rcc>
  <rcc rId="699" sId="10" numFmtId="4">
    <nc r="R21">
      <v>39</v>
    </nc>
  </rcc>
  <rcc rId="700" sId="6" numFmtId="4">
    <nc r="F42">
      <v>18</v>
    </nc>
  </rcc>
  <rcc rId="701" sId="6" numFmtId="4">
    <nc r="F43">
      <v>25</v>
    </nc>
  </rcc>
  <rcc rId="702" sId="6" numFmtId="4">
    <nc r="F44">
      <v>27</v>
    </nc>
  </rcc>
  <rcc rId="703" sId="6" numFmtId="4">
    <nc r="F45">
      <v>25</v>
    </nc>
  </rcc>
  <rcc rId="704" sId="6" numFmtId="4">
    <nc r="F47">
      <v>21</v>
    </nc>
  </rcc>
  <rcc rId="705" sId="6" numFmtId="4">
    <nc r="F48">
      <v>12</v>
    </nc>
  </rcc>
  <rcc rId="706" sId="6" numFmtId="4">
    <nc r="F49">
      <v>18</v>
    </nc>
  </rcc>
  <rcc rId="707" sId="6">
    <nc r="F50">
      <v>26</v>
    </nc>
  </rcc>
  <rcc rId="708" sId="6">
    <nc r="F51">
      <v>25</v>
    </nc>
  </rcc>
  <rcc rId="709" sId="6">
    <nc r="F52">
      <v>16</v>
    </nc>
  </rcc>
  <rcc rId="710" sId="6">
    <nc r="F53">
      <v>19</v>
    </nc>
  </rcc>
  <rcc rId="711" sId="6">
    <nc r="F54">
      <v>27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Підсумки!$A$3:$J$52</formula>
    <oldFormula>Підсумки!$A$3:$J$52</oldFormula>
  </rdn>
  <rdn rId="0" localSheetId="7" customView="1" name="Z_C5D960BD_C1A6_4228_A267_A87ADCF0AB55_.wvu.PrintArea" hidden="1" oldHidden="1">
    <formula>'201_1'!$A$2:$AH$30</formula>
    <oldFormula>'201_1'!$A$2:$AH$30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'201_2'!$A$2:$AH$30</formula>
    <oldFormula>'201_2'!$A$2:$AH$30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'202_1'!$A$2:$R$30</formula>
    <oldFormula>'202_1'!$A$2:$R$30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'202_2'!$A$2:$R$30</formula>
    <oldFormula>'202_2'!$A$2:$R$30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'203_1'!$A$2:$R$30</formula>
    <oldFormula>'203_1'!$A$2:$R$30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'203_2'!$A$2:$R$30</formula>
    <oldFormula>'203_2'!$A$2:$R$30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" sId="11" numFmtId="4">
    <oc r="J13">
      <v>0</v>
    </oc>
    <nc r="J13">
      <v>15</v>
    </nc>
  </rcc>
  <rcc rId="787" sId="6">
    <oc r="L61" t="inlineStr">
      <is>
        <t>Здав 22/10/14</t>
      </is>
    </oc>
    <nc r="L61" t="inlineStr">
      <is>
        <t>Здав 11/12/14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J14" start="0" length="0">
    <dxf/>
  </rfmt>
  <rfmt sheetId="11" sqref="J16" start="0" length="0">
    <dxf/>
  </rfmt>
  <rcc rId="225" sId="9">
    <nc r="J10">
      <f>4+4+6</f>
    </nc>
  </rcc>
  <rcc rId="226" sId="9">
    <oc r="J11">
      <f>0+5+5</f>
    </oc>
    <nc r="J11">
      <f>0+5+5</f>
    </nc>
  </rcc>
  <rcc rId="227" sId="9">
    <oc r="J12">
      <f>4+5+6</f>
    </oc>
    <nc r="J12">
      <f>4+5+6</f>
    </nc>
  </rcc>
  <rcc rId="228" sId="9" odxf="1" dxf="1">
    <nc r="J14">
      <f>4+4+6</f>
    </nc>
    <odxf/>
    <ndxf/>
  </rcc>
  <rcc rId="229" sId="9">
    <oc r="J15">
      <f>4+3+6</f>
    </oc>
    <nc r="J15">
      <f>4+3+6</f>
    </nc>
  </rcc>
  <rcc rId="230" sId="9" odxf="1" dxf="1">
    <nc r="J16">
      <f>4+4+6</f>
    </nc>
    <odxf/>
    <ndxf/>
  </rcc>
  <rcc rId="231" sId="9" numFmtId="4">
    <nc r="J17">
      <v>15</v>
    </nc>
  </rcc>
  <rcc rId="232" sId="9" numFmtId="4">
    <nc r="J18">
      <v>15</v>
    </nc>
  </rcc>
  <rcc rId="233" sId="9" numFmtId="4">
    <nc r="J19">
      <v>15</v>
    </nc>
  </rcc>
  <rcc rId="234" sId="9">
    <nc r="J22">
      <f>COUNT(J8:J21)</f>
    </nc>
  </rcc>
  <rcc rId="235" sId="9" numFmtId="4">
    <nc r="O10">
      <v>8</v>
    </nc>
  </rcc>
  <rcc rId="236" sId="9" numFmtId="4">
    <nc r="O11">
      <v>8</v>
    </nc>
  </rcc>
  <rcc rId="237" sId="9" numFmtId="4">
    <nc r="O14">
      <v>10</v>
    </nc>
  </rcc>
  <rcc rId="238" sId="9" numFmtId="4">
    <nc r="O15">
      <v>9</v>
    </nc>
  </rcc>
  <rcc rId="239" sId="9" numFmtId="4">
    <nc r="O16">
      <v>10</v>
    </nc>
  </rcc>
  <rcc rId="240" sId="9" numFmtId="4">
    <nc r="O17">
      <v>9</v>
    </nc>
  </rcc>
  <rcc rId="241" sId="9" numFmtId="4">
    <oc r="O19">
      <v>0</v>
    </oc>
    <nc r="O19">
      <v>8</v>
    </nc>
  </rcc>
  <rcc rId="242" sId="9">
    <nc r="O22">
      <f>COUNT(O8:O21)</f>
    </nc>
  </rcc>
  <rcmt sheetId="9" cell="O19" guid="{00000000-0000-0000-0000-000000000000}" action="delete" author="Nikolenko"/>
  <rcc rId="243" sId="11" numFmtId="4">
    <nc r="J8">
      <v>15</v>
    </nc>
  </rcc>
  <rcc rId="244" sId="11" numFmtId="4">
    <nc r="J9">
      <v>15</v>
    </nc>
  </rcc>
  <rcc rId="245" sId="11" numFmtId="4">
    <nc r="J11">
      <v>15</v>
    </nc>
  </rcc>
  <rcc rId="246" sId="11">
    <nc r="J12">
      <f>2+5+6</f>
    </nc>
  </rcc>
  <rfmt sheetId="11" sqref="J14" start="0" length="0">
    <dxf/>
  </rfmt>
  <rcc rId="247" sId="11" numFmtId="4">
    <nc r="J15">
      <v>0</v>
    </nc>
  </rcc>
  <rcc rId="248" sId="11" odxf="1" dxf="1" numFmtId="4">
    <nc r="J16">
      <v>15</v>
    </nc>
    <ndxf/>
  </rcc>
  <rcc rId="249" sId="11" numFmtId="4">
    <nc r="J17">
      <f>4+5+0</f>
    </nc>
  </rcc>
  <rcc rId="250" sId="11">
    <nc r="J20">
      <f>2+5+6</f>
    </nc>
  </rcc>
  <rcc rId="251" sId="11">
    <nc r="J22">
      <f>COUNT(J8:J21)</f>
    </nc>
  </rcc>
  <rcmt sheetId="11" cell="J10" guid="{00000000-0000-0000-0000-000000000000}" action="delete" author="мама"/>
  <rcmt sheetId="11" cell="J14" guid="{00000000-0000-0000-0000-000000000000}" action="delete" author="мама"/>
  <rcmt sheetId="11" cell="J16" guid="{00000000-0000-0000-0000-000000000000}" action="delete" author="мама"/>
  <rcc rId="252" sId="11" numFmtId="4">
    <nc r="O8">
      <v>10</v>
    </nc>
  </rcc>
  <rcc rId="253" sId="11" numFmtId="4">
    <nc r="O11">
      <v>10</v>
    </nc>
  </rcc>
  <rcc rId="254" sId="11" numFmtId="4">
    <nc r="O12">
      <v>5</v>
    </nc>
  </rcc>
  <rcc rId="255" sId="11" numFmtId="4">
    <nc r="O14">
      <v>10</v>
    </nc>
  </rcc>
  <rcc rId="256" sId="11" numFmtId="4">
    <nc r="O16">
      <v>5</v>
    </nc>
  </rcc>
  <rcc rId="257" sId="11" numFmtId="4">
    <nc r="O17">
      <v>10</v>
    </nc>
  </rcc>
  <rcc rId="258" sId="11" numFmtId="4">
    <nc r="O18">
      <v>8</v>
    </nc>
  </rcc>
  <rcc rId="259" sId="11">
    <nc r="O22">
      <f>COUNT(O8:O21)</f>
    </nc>
  </rcc>
  <rcc rId="260" sId="11" odxf="1" dxf="1">
    <nc r="H8">
      <v>1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61" sId="11" odxf="1" dxf="1">
    <nc r="H9">
      <v>2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62" sId="11" odxf="1" dxf="1">
    <nc r="H10">
      <v>3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63" sId="11" odxf="1" dxf="1">
    <nc r="H11">
      <v>4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64" sId="11" odxf="1" dxf="1">
    <nc r="H12">
      <v>5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65" sId="11" odxf="1" dxf="1">
    <nc r="H13">
      <v>6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66" sId="11" odxf="1" dxf="1">
    <nc r="H14">
      <v>7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67" sId="11" odxf="1" dxf="1">
    <nc r="H15">
      <v>8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68" sId="11" odxf="1" dxf="1">
    <nc r="H16">
      <v>9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69" sId="11" odxf="1" dxf="1">
    <nc r="H17">
      <v>10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70" sId="11" odxf="1" dxf="1">
    <nc r="H18">
      <v>11</v>
    </nc>
    <odxf>
      <fill>
        <patternFill>
          <bgColor theme="0"/>
        </patternFill>
      </fill>
    </odxf>
    <ndxf>
      <fill>
        <patternFill>
          <bgColor rgb="FFD5FFD5"/>
        </patternFill>
      </fill>
    </ndxf>
  </rcc>
  <rcc rId="271" sId="11" odxf="1" dxf="1">
    <nc r="H19">
      <v>12</v>
    </nc>
    <odxf>
      <font>
        <sz val="14"/>
        <color indexed="10"/>
      </font>
      <fill>
        <patternFill>
          <bgColor theme="0"/>
        </patternFill>
      </fill>
      <alignment vertical="center" readingOrder="0"/>
    </odxf>
    <ndxf>
      <font>
        <sz val="14"/>
        <color indexed="10"/>
      </font>
      <fill>
        <patternFill>
          <bgColor rgb="FFD5FFD5"/>
        </patternFill>
      </fill>
      <alignment vertical="top" readingOrder="0"/>
    </ndxf>
  </rcc>
  <rcc rId="272" sId="11" odxf="1" s="1" dxf="1">
    <nc r="H20">
      <v>13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10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</ndxf>
  </rcc>
  <rfmt sheetId="11" s="1" sqref="H21" start="0" length="0">
    <dxf>
      <font>
        <sz val="14"/>
        <color auto="1"/>
        <name val="Arial Cyr"/>
        <scheme val="none"/>
      </font>
      <numFmt numFmtId="0" formatCode="General"/>
      <alignment vertical="center" readingOrder="0"/>
    </dxf>
  </rfmt>
  <rcc rId="273" sId="11" odxf="1" s="1" dxf="1">
    <nc r="N8">
      <v>1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74" sId="11" odxf="1" s="1" dxf="1">
    <nc r="N9">
      <v>2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75" sId="11" odxf="1" s="1" dxf="1">
    <nc r="N10">
      <v>3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76" sId="11" odxf="1" s="1" dxf="1">
    <nc r="N11">
      <v>4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77" sId="11" odxf="1" s="1" dxf="1">
    <nc r="N12">
      <v>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78" sId="11" odxf="1" s="1" dxf="1">
    <nc r="N13">
      <v>6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79" sId="11" odxf="1" s="1" dxf="1">
    <nc r="N14">
      <v>7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80" sId="11" odxf="1" s="1" dxf="1">
    <nc r="N15">
      <v>8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81" sId="11" odxf="1" s="1" dxf="1">
    <nc r="N16">
      <v>9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82" sId="11" odxf="1" s="1" dxf="1">
    <nc r="N17">
      <v>10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83" sId="11" odxf="1" s="1" dxf="1">
    <nc r="N18">
      <v>11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84" sId="11" odxf="1" s="1" dxf="1">
    <nc r="N19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b/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85" sId="11" odxf="1" s="1" dxf="1">
    <nc r="N20">
      <v>13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b/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fmt sheetId="11" s="1" sqref="N21" start="0" length="0">
    <dxf>
      <font>
        <b/>
        <sz val="14"/>
        <color auto="1"/>
        <name val="Arial Cyr"/>
        <scheme val="none"/>
      </font>
      <numFmt numFmtId="0" formatCode="General"/>
      <alignment vertical="center" readingOrder="0"/>
      <border outline="0">
        <left style="medium">
          <color indexed="64"/>
        </left>
      </border>
    </dxf>
  </rfmt>
  <rcc rId="286" sId="11" odxf="1" s="1" dxf="1">
    <nc r="Q8">
      <v>1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87" sId="11" odxf="1" s="1" dxf="1">
    <nc r="Q9">
      <v>2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88" sId="11" odxf="1" s="1" dxf="1">
    <nc r="Q10">
      <v>3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89" sId="11" odxf="1" s="1" dxf="1">
    <nc r="Q11">
      <v>4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90" sId="11" odxf="1" s="1" dxf="1">
    <nc r="Q12">
      <v>5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91" sId="11" odxf="1" s="1" dxf="1">
    <nc r="Q13">
      <v>6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92" sId="11" odxf="1" s="1" dxf="1">
    <nc r="Q14">
      <v>7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93" sId="11" odxf="1" s="1" dxf="1">
    <nc r="Q15">
      <v>8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94" sId="11" odxf="1" s="1" dxf="1">
    <nc r="Q16">
      <v>9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95" sId="11" odxf="1" s="1" dxf="1">
    <nc r="Q17">
      <v>10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96" sId="11" odxf="1" s="1" dxf="1">
    <nc r="Q18">
      <v>11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30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97" sId="11" odxf="1" s="1" dxf="1">
    <nc r="Q19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b/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cc rId="298" sId="11" odxf="1" s="1" dxf="1">
    <nc r="Q20">
      <v>13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b/>
        <sz val="14"/>
        <color indexed="10"/>
        <name val="Arial Cyr"/>
        <scheme val="none"/>
      </font>
      <numFmt numFmtId="0" formatCode="General"/>
      <fill>
        <patternFill>
          <bgColor rgb="FFD5FFD5"/>
        </patternFill>
      </fill>
      <border outline="0">
        <left style="medium">
          <color indexed="64"/>
        </left>
      </border>
    </ndxf>
  </rcc>
  <rfmt sheetId="11" s="1" sqref="Q21" start="0" length="0">
    <dxf>
      <font>
        <b/>
        <sz val="14"/>
        <color auto="1"/>
        <name val="Arial Cyr"/>
        <scheme val="none"/>
      </font>
      <numFmt numFmtId="0" formatCode="General"/>
      <alignment vertical="center" readingOrder="0"/>
      <border outline="0">
        <left style="medium">
          <color indexed="64"/>
        </left>
      </border>
    </dxf>
  </rfmt>
  <rfmt sheetId="11" sqref="P8:P21" start="0" length="2147483647">
    <dxf>
      <font>
        <color auto="1"/>
      </font>
    </dxf>
  </rfmt>
  <rcc rId="299" sId="11">
    <nc r="R12">
      <f>25</f>
    </nc>
  </rcc>
  <rcmt sheetId="9" cell="J10" guid="{29B20AE9-1C99-437E-AC74-588757C29CAF}" author="мама" newLength="46"/>
  <rcmt sheetId="9" cell="J14" guid="{18414505-72F4-4BAE-86C0-24851717A45A}" author="мама" newLength="46"/>
  <rcmt sheetId="9" cell="O15" guid="{15406E7E-EFE4-488C-85F0-D7972EB863C5}" author="мама" newLength="18"/>
  <rcmt sheetId="9" cell="J16" guid="{A074BE1C-CF69-4266-AF22-00050C171482}" author="мама" newLength="46"/>
  <rcmt sheetId="11" cell="O12" guid="{1DD92F15-AB33-4F51-92D7-A4873804E905}" author="мама" newLength="29"/>
  <rcmt sheetId="11" cell="J15" guid="{D967E648-3DA3-4071-8E4A-7B3F8E4B0B2A}" author="мама" newLength="15"/>
  <rcmt sheetId="11" cell="O16" guid="{E52B535F-B10E-42C5-8094-1F195030D38A}" author="мама" newLength="29"/>
  <rcmt sheetId="11" cell="O17" guid="{7E95DE87-FC5A-4710-85A3-8C9218738CAB}" author="мама" newLength="10"/>
  <rcv guid="{C5D960BD-C1A6-4228-A267-A87ADCF0AB55}" action="delete"/>
  <rdn rId="0" localSheetId="6" customView="1" name="Z_C5D960BD_C1A6_4228_A267_A87ADCF0AB55_.wvu.FilterData" hidden="1" oldHidden="1">
    <formula>Підсумки!$A$3:$N$52</formula>
    <oldFormula>Підсумки!$A$3:$N$52</oldFormula>
  </rdn>
  <rdn rId="0" localSheetId="7" customView="1" name="Z_C5D960BD_C1A6_4228_A267_A87ADCF0AB55_.wvu.PrintArea" hidden="1" oldHidden="1">
    <formula>'201_1'!$A$2:$AH$30</formula>
    <oldFormula>'201_1'!$A$2:$AH$30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'201_2'!$A$2:$AH$30</formula>
    <oldFormula>'201_2'!$A$2:$AH$30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'202_1'!$A$2:$R$30</formula>
    <oldFormula>'202_1'!$A$2:$R$30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'202_2'!$A$2:$R$30</formula>
    <oldFormula>'202_2'!$A$2:$R$30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'203_1'!$A$2:$R$30</formula>
    <oldFormula>'203_1'!$A$2:$R$30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'203_2'!$A$2:$R$30</formula>
    <oldFormula>'203_2'!$A$2:$R$30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9" numFmtId="4">
    <nc r="O12">
      <v>10</v>
    </nc>
  </rcc>
  <rcc rId="314" sId="9">
    <nc r="R12">
      <f>25+0</f>
    </nc>
  </rcc>
  <rrc rId="315" sId="6" ref="G1:G1048576" action="deleteCol">
    <undo index="0" exp="area" ref3D="1" dr="$A$15:$XFD$26" dn="Z_96BFE75B_9E94_4DC9_803C_D5A288E717C0_.wvu.Rows" sId="6"/>
    <undo index="0" exp="area" ref3D="1" dr="$A$15:$XFD$26" dn="Z_9581BC83_4638_4839_B4A7_A6430282DE49_.wvu.Rows" sId="6"/>
    <rfmt sheetId="6" xfDxf="1" sqref="G1:G1048576" start="0" length="0"/>
    <rcc rId="0" sId="6" dxf="1">
      <nc r="G2" t="inlineStr">
        <is>
          <t>Іспит п_1</t>
        </is>
      </nc>
      <ndxf>
        <font>
          <b/>
          <i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6" sqref="G3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4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16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6" sqref="G27" start="0" length="0">
      <dxf>
        <font>
          <b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6" sqref="G2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6" sqref="G2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ont>
          <b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6" sqref="G5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6" sqref="G5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16" sId="6" ref="G1:G1048576" action="deleteCol">
    <undo index="0" exp="area" ref3D="1" dr="$A$15:$XFD$26" dn="Z_96BFE75B_9E94_4DC9_803C_D5A288E717C0_.wvu.Rows" sId="6"/>
    <undo index="0" exp="area" ref3D="1" dr="$A$15:$XFD$26" dn="Z_9581BC83_4638_4839_B4A7_A6430282DE49_.wvu.Rows" sId="6"/>
    <rfmt sheetId="6" xfDxf="1" sqref="G1:G1048576" start="0" length="0"/>
    <rcc rId="0" sId="6" dxf="1">
      <nc r="G2" t="inlineStr">
        <is>
          <t>Іспит п_2</t>
        </is>
      </nc>
      <ndxf>
        <font>
          <b/>
          <i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6" sqref="G3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4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16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6" sqref="G27" start="0" length="0">
      <dxf>
        <font>
          <b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6" sqref="G28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6" sqref="G29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ont>
          <b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6" sqref="G56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6" sqref="G57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ont>
          <sz val="12"/>
          <color auto="1"/>
          <name val="Arial Cyr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17" sId="6" ref="G1:G1048576" action="deleteCol">
    <undo index="0" exp="area" dr="F82:G82" r="I82" sId="6"/>
    <undo index="0" exp="area" dr="F81:G81" r="I81" sId="6"/>
    <undo index="0" exp="area" dr="F80:G80" r="I80" sId="6"/>
    <undo index="0" exp="area" dr="F79:G79" r="I79" sId="6"/>
    <undo index="0" exp="area" dr="F78:G78" r="I78" sId="6"/>
    <undo index="0" exp="area" dr="F54:G54" r="I54" sId="6"/>
    <undo index="0" exp="area" dr="F53:G53" r="I53" sId="6"/>
    <undo index="0" exp="area" dr="F52:G52" r="I52" sId="6"/>
    <undo index="0" exp="area" dr="F51:G51" r="I51" sId="6"/>
    <undo index="0" exp="area" dr="F50:G50" r="I50" sId="6"/>
    <undo index="0" exp="area" dr="F26:G26" r="I26" sId="6"/>
    <undo index="0" exp="area" ref3D="1" dr="$A$15:$XFD$26" dn="Z_96BFE75B_9E94_4DC9_803C_D5A288E717C0_.wvu.Rows" sId="6"/>
    <undo index="0" exp="area" ref3D="1" dr="$A$15:$XFD$26" dn="Z_9581BC83_4638_4839_B4A7_A6430282DE49_.wvu.Rows" sId="6"/>
    <rfmt sheetId="6" xfDxf="1" sqref="G1:G1048576" start="0" length="0"/>
    <rcc rId="0" sId="6" dxf="1">
      <nc r="G2" t="inlineStr">
        <is>
          <t>Іспит п_3</t>
        </is>
      </nc>
      <ndxf>
        <font>
          <b/>
          <i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6" sqref="G3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4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16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6" sqref="G27" start="0" length="0">
      <dxf>
        <font>
          <b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6" sqref="G2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6" sqref="G2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ont>
          <b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6" sqref="G5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6" sqref="G5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18" sId="6" ref="G1:G1048576" action="deleteCol">
    <undo index="0" exp="area" dr="F77:G77" r="H77" sId="6"/>
    <undo index="0" exp="area" dr="F76:G76" r="H76" sId="6"/>
    <undo index="0" exp="area" dr="F75:G75" r="H75" sId="6"/>
    <undo index="0" exp="area" dr="F74:G74" r="H74" sId="6"/>
    <undo index="0" exp="area" dr="F73:G73" r="H73" sId="6"/>
    <undo index="0" exp="area" dr="F72:G72" r="H72" sId="6"/>
    <undo index="0" exp="area" dr="F71:G71" r="H71" sId="6"/>
    <undo index="0" exp="area" dr="F70:G70" r="H70" sId="6"/>
    <undo index="0" exp="area" dr="F69:G69" r="H69" sId="6"/>
    <undo index="0" exp="area" dr="F68:G68" r="H68" sId="6"/>
    <undo index="0" exp="area" dr="F67:G67" r="H67" sId="6"/>
    <undo index="0" exp="area" dr="F66:G66" r="H66" sId="6"/>
    <undo index="0" exp="area" dr="F65:G65" r="H65" sId="6"/>
    <undo index="0" exp="area" dr="F64:G64" r="H64" sId="6"/>
    <undo index="0" exp="area" dr="F63:G63" r="H63" sId="6"/>
    <undo index="0" exp="area" dr="F62:G62" r="H62" sId="6"/>
    <undo index="0" exp="area" dr="F61:G61" r="H61" sId="6"/>
    <undo index="0" exp="area" dr="F60:G60" r="H60" sId="6"/>
    <undo index="0" exp="area" dr="F59:G59" r="H59" sId="6"/>
    <undo index="0" exp="area" dr="F58:G58" r="H58" sId="6"/>
    <undo index="0" exp="area" dr="F57:G57" r="H57" sId="6"/>
    <undo index="0" exp="area" dr="F56:G56" r="H56" sId="6"/>
    <undo index="0" exp="area" dr="F49:G49" r="H49" sId="6"/>
    <undo index="0" exp="area" dr="F48:G48" r="H48" sId="6"/>
    <undo index="0" exp="area" dr="F47:G47" r="H47" sId="6"/>
    <undo index="0" exp="area" dr="F46:G46" r="H46" sId="6"/>
    <undo index="0" exp="area" dr="F45:G45" r="H45" sId="6"/>
    <undo index="0" exp="area" dr="F44:G44" r="H44" sId="6"/>
    <undo index="0" exp="area" dr="F43:G43" r="H43" sId="6"/>
    <undo index="0" exp="area" dr="F42:G42" r="H42" sId="6"/>
    <undo index="0" exp="area" dr="F41:G41" r="H41" sId="6"/>
    <undo index="0" exp="area" dr="F40:G40" r="H40" sId="6"/>
    <undo index="0" exp="area" dr="F39:G39" r="H39" sId="6"/>
    <undo index="0" exp="area" dr="F38:G38" r="H38" sId="6"/>
    <undo index="0" exp="area" dr="F37:G37" r="H37" sId="6"/>
    <undo index="0" exp="area" dr="F36:G36" r="H36" sId="6"/>
    <undo index="0" exp="area" dr="F35:G35" r="H35" sId="6"/>
    <undo index="0" exp="area" dr="F34:G34" r="H34" sId="6"/>
    <undo index="0" exp="area" dr="F33:G33" r="H33" sId="6"/>
    <undo index="0" exp="area" dr="F32:G32" r="H32" sId="6"/>
    <undo index="0" exp="area" dr="F31:G31" r="H31" sId="6"/>
    <undo index="0" exp="area" dr="F30:G30" r="H30" sId="6"/>
    <undo index="0" exp="area" dr="F29:G29" r="H29" sId="6"/>
    <undo index="0" exp="area" dr="F28:G28" r="H28" sId="6"/>
    <undo index="0" exp="area" dr="F25:G25" r="H25" sId="6"/>
    <undo index="0" exp="area" dr="F24:G24" r="H24" sId="6"/>
    <undo index="0" exp="area" dr="F23:G23" r="H23" sId="6"/>
    <undo index="0" exp="area" dr="F22:G22" r="H22" sId="6"/>
    <undo index="0" exp="area" dr="F21:G21" r="H21" sId="6"/>
    <undo index="0" exp="area" dr="F20:G20" r="H20" sId="6"/>
    <undo index="0" exp="area" dr="F19:G19" r="H19" sId="6"/>
    <undo index="0" exp="area" dr="F18:G18" r="H18" sId="6"/>
    <undo index="0" exp="area" dr="F17:G17" r="H17" sId="6"/>
    <undo index="0" exp="area" dr="F16:G16" r="H16" sId="6"/>
    <undo index="0" exp="area" dr="F15:G15" r="H15" sId="6"/>
    <undo index="0" exp="area" dr="F14:G14" r="H14" sId="6"/>
    <undo index="0" exp="area" dr="F13:G13" r="H13" sId="6"/>
    <undo index="0" exp="area" dr="F12:G12" r="H12" sId="6"/>
    <undo index="0" exp="area" dr="F11:G11" r="H11" sId="6"/>
    <undo index="0" exp="area" dr="F10:G10" r="H10" sId="6"/>
    <undo index="0" exp="area" dr="F9:G9" r="H9" sId="6"/>
    <undo index="0" exp="area" dr="F8:G8" r="H8" sId="6"/>
    <undo index="0" exp="area" dr="F7:G7" r="H7" sId="6"/>
    <undo index="0" exp="area" dr="F6:G6" r="H6" sId="6"/>
    <undo index="0" exp="area" dr="F5:G5" r="H5" sId="6"/>
    <undo index="0" exp="area" dr="F4:G4" r="H4" sId="6"/>
    <undo index="0" exp="area" dr="F3:G3" r="H3" sId="6"/>
    <undo index="0" exp="area" ref3D="1" dr="$A$15:$XFD$26" dn="Z_96BFE75B_9E94_4DC9_803C_D5A288E717C0_.wvu.Rows" sId="6"/>
    <undo index="0" exp="area" ref3D="1" dr="$A$15:$XFD$26" dn="Z_9581BC83_4638_4839_B4A7_A6430282DE49_.wvu.Rows" sId="6"/>
    <rfmt sheetId="6" xfDxf="1" sqref="G1:G1048576" start="0" length="0"/>
    <rcc rId="0" sId="6" dxf="1">
      <nc r="G2" t="inlineStr">
        <is>
          <t>Бонуси за відв+ активн</t>
        </is>
      </nc>
      <ndxf>
        <font>
          <b/>
          <i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6" sqref="G3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4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ont>
          <sz val="12"/>
          <color auto="1"/>
          <name val="Arial Cyr"/>
          <scheme val="none"/>
        </font>
        <numFmt numFmtId="1" formatCode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16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ont>
          <sz val="12"/>
          <color auto="1"/>
          <name val="Arial Cyr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6" sqref="G27" start="0" length="0">
      <dxf>
        <font>
          <b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6" sqref="G2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2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ont>
          <b/>
          <sz val="10"/>
          <color auto="1"/>
          <name val="Arial Cyr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6" sqref="G5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G5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ont>
          <sz val="12"/>
          <color auto="1"/>
          <name val="Arial Cyr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1" numFmtId="4">
    <nc r="J13">
      <v>0</v>
    </nc>
  </rcc>
  <rcc rId="726" sId="11" numFmtId="4">
    <nc r="O13">
      <v>10</v>
    </nc>
  </rcc>
  <rcc rId="727" sId="11" numFmtId="4">
    <nc r="R13">
      <v>25</v>
    </nc>
  </rcc>
  <rcv guid="{C5D960BD-C1A6-4228-A267-A87ADCF0AB55}" action="delete"/>
  <rdn rId="0" localSheetId="6" customView="1" name="Z_C5D960BD_C1A6_4228_A267_A87ADCF0AB55_.wvu.FilterData" hidden="1" oldHidden="1">
    <formula>Підсумки!$A$3:$J$52</formula>
    <oldFormula>Підсумки!$A$3:$J$52</oldFormula>
  </rdn>
  <rdn rId="0" localSheetId="7" customView="1" name="Z_C5D960BD_C1A6_4228_A267_A87ADCF0AB55_.wvu.PrintArea" hidden="1" oldHidden="1">
    <formula>'201_1'!$A$2:$AH$30</formula>
    <oldFormula>'201_1'!$A$2:$AH$30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'201_2'!$A$2:$AH$30</formula>
    <oldFormula>'201_2'!$A$2:$AH$30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'202_1'!$A$2:$R$30</formula>
    <oldFormula>'202_1'!$A$2:$R$30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'202_2'!$A$2:$R$30</formula>
    <oldFormula>'202_2'!$A$2:$R$30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'203_1'!$A$2:$R$30</formula>
    <oldFormula>'203_1'!$A$2:$R$30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'203_2'!$A$2:$R$30</formula>
    <oldFormula>'203_2'!$A$2:$R$30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6">
    <oc r="L61">
      <f>IF(K61&lt;60,"Борг за 5 трим"," ")</f>
    </oc>
    <nc r="L61" t="inlineStr">
      <is>
        <t>Здав 22/10/14</t>
      </is>
    </nc>
  </rcc>
  <rcv guid="{C5D960BD-C1A6-4228-A267-A87ADCF0AB55}" action="delete"/>
  <rdn rId="0" localSheetId="6" customView="1" name="Z_C5D960BD_C1A6_4228_A267_A87ADCF0AB55_.wvu.FilterData" hidden="1" oldHidden="1">
    <formula>Підсумки!$A$3:$J$52</formula>
    <oldFormula>Підсумки!$A$3:$J$52</oldFormula>
  </rdn>
  <rdn rId="0" localSheetId="7" customView="1" name="Z_C5D960BD_C1A6_4228_A267_A87ADCF0AB55_.wvu.PrintArea" hidden="1" oldHidden="1">
    <formula>'201_1'!$A$2:$AH$30</formula>
    <oldFormula>'201_1'!$A$2:$AH$30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'201_2'!$A$2:$AH$30</formula>
    <oldFormula>'201_2'!$A$2:$AH$30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'202_1'!$A$2:$R$30</formula>
    <oldFormula>'202_1'!$A$2:$R$30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'202_2'!$A$2:$R$30</formula>
    <oldFormula>'202_2'!$A$2:$R$30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'203_1'!$A$2:$R$30</formula>
    <oldFormula>'203_1'!$A$2:$R$30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'203_2'!$A$2:$R$30</formula>
    <oldFormula>'203_2'!$A$2:$R$30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" sId="11" numFmtId="4">
    <nc r="J19">
      <v>15</v>
    </nc>
  </rcc>
  <rcc rId="756" sId="11" numFmtId="4">
    <nc r="O19">
      <v>10</v>
    </nc>
  </rcc>
  <rcc rId="757" sId="11">
    <nc r="R19">
      <f>25+1</f>
    </nc>
  </rcc>
  <rcc rId="758" sId="11" odxf="1" dxf="1" numFmtId="19">
    <nc r="U19">
      <v>41977</v>
    </nc>
    <odxf>
      <numFmt numFmtId="0" formatCode="General"/>
    </odxf>
    <ndxf>
      <numFmt numFmtId="19" formatCode="dd/mm/yyyy"/>
    </ndxf>
  </rcc>
  <rcc rId="759" sId="6">
    <oc r="L67">
      <f>IF(K67&lt;60,"Борг за 5 трим"," ")</f>
    </oc>
    <nc r="L67" t="inlineStr">
      <is>
        <t>Здав 5/12/14</t>
      </is>
    </nc>
  </rcc>
  <rcv guid="{C5D960BD-C1A6-4228-A267-A87ADCF0AB55}" action="delete"/>
  <rdn rId="0" localSheetId="6" customView="1" name="Z_C5D960BD_C1A6_4228_A267_A87ADCF0AB55_.wvu.FilterData" hidden="1" oldHidden="1">
    <formula>Підсумки!$A$3:$J$52</formula>
    <oldFormula>Підсумки!$A$3:$J$52</oldFormula>
  </rdn>
  <rdn rId="0" localSheetId="7" customView="1" name="Z_C5D960BD_C1A6_4228_A267_A87ADCF0AB55_.wvu.PrintArea" hidden="1" oldHidden="1">
    <formula>'201_1'!$A$2:$AH$30</formula>
    <oldFormula>'201_1'!$A$2:$AH$30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'201_2'!$A$2:$AH$30</formula>
    <oldFormula>'201_2'!$A$2:$AH$30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'202_1'!$A$2:$R$30</formula>
    <oldFormula>'202_1'!$A$2:$R$30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'202_2'!$A$2:$R$30</formula>
    <oldFormula>'202_2'!$A$2:$R$30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'203_1'!$A$2:$R$30</formula>
    <oldFormula>'203_1'!$A$2:$R$30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'203_2'!$A$2:$R$30</formula>
    <oldFormula>'203_2'!$A$2:$R$30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Підсумки!$A$3:$J$52</formula>
    <oldFormula>Підсумки!$A$3:$J$52</oldFormula>
  </rdn>
  <rdn rId="0" localSheetId="7" customView="1" name="Z_C5D960BD_C1A6_4228_A267_A87ADCF0AB55_.wvu.PrintArea" hidden="1" oldHidden="1">
    <formula>'201_1'!$A$2:$AH$30</formula>
    <oldFormula>'201_1'!$A$2:$AH$30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'201_2'!$A$2:$AH$30</formula>
    <oldFormula>'201_2'!$A$2:$AH$30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'202_1'!$A$2:$R$30</formula>
    <oldFormula>'202_1'!$A$2:$R$30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'202_2'!$A$2:$R$30</formula>
    <oldFormula>'202_2'!$A$2:$R$30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'203_1'!$A$2:$R$30</formula>
    <oldFormula>'203_1'!$A$2:$R$30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'203_2'!$A$2:$R$30</formula>
    <oldFormula>'203_2'!$A$2:$R$30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9">
    <nc r="J11">
      <f>0+5+5</f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CF288A-A595-4C42-82E7-535EDC2AC415}" action="delete"/>
  <rdn rId="0" localSheetId="6" customView="1" name="Z_4BCF288A_A595_4C42_82E7_535EDC2AC415_.wvu.FilterData" hidden="1" oldHidden="1">
    <formula>Підсумки!$A$3:$N$52</formula>
    <oldFormula>Підсумки!$A$3:$N$52</oldFormula>
  </rdn>
  <rdn rId="0" localSheetId="7" customView="1" name="Z_4BCF288A_A595_4C42_82E7_535EDC2AC415_.wvu.PrintArea" hidden="1" oldHidden="1">
    <formula>'201_1'!$A$2:$AH$30</formula>
    <oldFormula>'201_1'!$A$2:$AH$30</oldFormula>
  </rdn>
  <rdn rId="0" localSheetId="7" customView="1" name="Z_4BCF288A_A595_4C42_82E7_535EDC2AC415_.wvu.PrintTitles" hidden="1" oldHidden="1">
    <formula>'201_1'!$A:$C</formula>
    <oldFormula>'201_1'!$A:$C</oldFormula>
  </rdn>
  <rdn rId="0" localSheetId="8" customView="1" name="Z_4BCF288A_A595_4C42_82E7_535EDC2AC415_.wvu.PrintArea" hidden="1" oldHidden="1">
    <formula>'201_2'!$A$2:$AH$30</formula>
    <oldFormula>'201_2'!$A$2:$V$30</oldFormula>
  </rdn>
  <rdn rId="0" localSheetId="8" customView="1" name="Z_4BCF288A_A595_4C42_82E7_535EDC2AC415_.wvu.PrintTitles" hidden="1" oldHidden="1">
    <formula>'201_2'!$A:$C</formula>
    <oldFormula>'201_2'!$A:$C</oldFormula>
  </rdn>
  <rdn rId="0" localSheetId="9" customView="1" name="Z_4BCF288A_A595_4C42_82E7_535EDC2AC415_.wvu.PrintArea" hidden="1" oldHidden="1">
    <formula>'202_1'!$A$2:$R$30</formula>
    <oldFormula>'202_1'!$A$2:$R$30</oldFormula>
  </rdn>
  <rdn rId="0" localSheetId="9" customView="1" name="Z_4BCF288A_A595_4C42_82E7_535EDC2AC415_.wvu.PrintTitles" hidden="1" oldHidden="1">
    <formula>'202_1'!$A:$C</formula>
    <oldFormula>'202_1'!$A:$C</oldFormula>
  </rdn>
  <rdn rId="0" localSheetId="10" customView="1" name="Z_4BCF288A_A595_4C42_82E7_535EDC2AC415_.wvu.PrintArea" hidden="1" oldHidden="1">
    <formula>'202_2'!$A$2:$R$30</formula>
    <oldFormula>'202_2'!$A$2:$R$30</oldFormula>
  </rdn>
  <rdn rId="0" localSheetId="10" customView="1" name="Z_4BCF288A_A595_4C42_82E7_535EDC2AC415_.wvu.PrintTitles" hidden="1" oldHidden="1">
    <formula>'202_2'!$A:$C</formula>
    <oldFormula>'202_2'!$A:$C</oldFormula>
  </rdn>
  <rdn rId="0" localSheetId="11" customView="1" name="Z_4BCF288A_A595_4C42_82E7_535EDC2AC415_.wvu.PrintArea" hidden="1" oldHidden="1">
    <formula>'203_1'!$A$2:$R$30</formula>
    <oldFormula>'203_1'!$A$2:$R$30</oldFormula>
  </rdn>
  <rdn rId="0" localSheetId="11" customView="1" name="Z_4BCF288A_A595_4C42_82E7_535EDC2AC415_.wvu.PrintTitles" hidden="1" oldHidden="1">
    <formula>'203_1'!$A:$C</formula>
    <oldFormula>'203_1'!$A:$C</oldFormula>
  </rdn>
  <rdn rId="0" localSheetId="12" customView="1" name="Z_4BCF288A_A595_4C42_82E7_535EDC2AC415_.wvu.PrintArea" hidden="1" oldHidden="1">
    <formula>'203_2'!$A$2:$R$30</formula>
    <oldFormula>'203_2'!$A$2:$R$30</oldFormula>
  </rdn>
  <rdn rId="0" localSheetId="12" customView="1" name="Z_4BCF288A_A595_4C42_82E7_535EDC2AC415_.wvu.PrintTitles" hidden="1" oldHidden="1">
    <formula>'203_2'!$A:$C</formula>
    <oldFormula>'203_2'!$A:$C</oldFormula>
  </rdn>
  <rcv guid="{4BCF288A-A595-4C42-82E7-535EDC2AC41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73C64EE5-9C36-43DB-8022-1D70E3B12823}" name="Ніколенко Світлана Григорівна" id="-655282513" dateTime="2014-06-05T13:26:03"/>
  <userInfo guid="{C22CF93D-652D-4093-BA05-2C9230C2BE26}" name="Ніколенко Світлана Григорівна" id="-655265567" dateTime="2014-12-05T14:24:0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8.bin"/><Relationship Id="rId13" Type="http://schemas.openxmlformats.org/officeDocument/2006/relationships/printerSettings" Target="../printerSettings/printerSettings253.bin"/><Relationship Id="rId18" Type="http://schemas.openxmlformats.org/officeDocument/2006/relationships/printerSettings" Target="../printerSettings/printerSettings258.bin"/><Relationship Id="rId26" Type="http://schemas.openxmlformats.org/officeDocument/2006/relationships/printerSettings" Target="../printerSettings/printerSettings266.bin"/><Relationship Id="rId3" Type="http://schemas.openxmlformats.org/officeDocument/2006/relationships/printerSettings" Target="../printerSettings/printerSettings243.bin"/><Relationship Id="rId21" Type="http://schemas.openxmlformats.org/officeDocument/2006/relationships/printerSettings" Target="../printerSettings/printerSettings261.bin"/><Relationship Id="rId34" Type="http://schemas.openxmlformats.org/officeDocument/2006/relationships/printerSettings" Target="../printerSettings/printerSettings274.bin"/><Relationship Id="rId7" Type="http://schemas.openxmlformats.org/officeDocument/2006/relationships/printerSettings" Target="../printerSettings/printerSettings247.bin"/><Relationship Id="rId12" Type="http://schemas.openxmlformats.org/officeDocument/2006/relationships/printerSettings" Target="../printerSettings/printerSettings252.bin"/><Relationship Id="rId17" Type="http://schemas.openxmlformats.org/officeDocument/2006/relationships/printerSettings" Target="../printerSettings/printerSettings257.bin"/><Relationship Id="rId25" Type="http://schemas.openxmlformats.org/officeDocument/2006/relationships/printerSettings" Target="../printerSettings/printerSettings265.bin"/><Relationship Id="rId33" Type="http://schemas.openxmlformats.org/officeDocument/2006/relationships/printerSettings" Target="../printerSettings/printerSettings273.bin"/><Relationship Id="rId2" Type="http://schemas.openxmlformats.org/officeDocument/2006/relationships/printerSettings" Target="../printerSettings/printerSettings242.bin"/><Relationship Id="rId16" Type="http://schemas.openxmlformats.org/officeDocument/2006/relationships/printerSettings" Target="../printerSettings/printerSettings256.bin"/><Relationship Id="rId20" Type="http://schemas.openxmlformats.org/officeDocument/2006/relationships/printerSettings" Target="../printerSettings/printerSettings260.bin"/><Relationship Id="rId29" Type="http://schemas.openxmlformats.org/officeDocument/2006/relationships/printerSettings" Target="../printerSettings/printerSettings269.bin"/><Relationship Id="rId1" Type="http://schemas.openxmlformats.org/officeDocument/2006/relationships/printerSettings" Target="../printerSettings/printerSettings241.bin"/><Relationship Id="rId6" Type="http://schemas.openxmlformats.org/officeDocument/2006/relationships/printerSettings" Target="../printerSettings/printerSettings246.bin"/><Relationship Id="rId11" Type="http://schemas.openxmlformats.org/officeDocument/2006/relationships/printerSettings" Target="../printerSettings/printerSettings251.bin"/><Relationship Id="rId24" Type="http://schemas.openxmlformats.org/officeDocument/2006/relationships/printerSettings" Target="../printerSettings/printerSettings264.bin"/><Relationship Id="rId32" Type="http://schemas.openxmlformats.org/officeDocument/2006/relationships/printerSettings" Target="../printerSettings/printerSettings272.bin"/><Relationship Id="rId5" Type="http://schemas.openxmlformats.org/officeDocument/2006/relationships/printerSettings" Target="../printerSettings/printerSettings245.bin"/><Relationship Id="rId15" Type="http://schemas.openxmlformats.org/officeDocument/2006/relationships/printerSettings" Target="../printerSettings/printerSettings255.bin"/><Relationship Id="rId23" Type="http://schemas.openxmlformats.org/officeDocument/2006/relationships/printerSettings" Target="../printerSettings/printerSettings263.bin"/><Relationship Id="rId28" Type="http://schemas.openxmlformats.org/officeDocument/2006/relationships/printerSettings" Target="../printerSettings/printerSettings268.bin"/><Relationship Id="rId10" Type="http://schemas.openxmlformats.org/officeDocument/2006/relationships/printerSettings" Target="../printerSettings/printerSettings250.bin"/><Relationship Id="rId19" Type="http://schemas.openxmlformats.org/officeDocument/2006/relationships/printerSettings" Target="../printerSettings/printerSettings259.bin"/><Relationship Id="rId31" Type="http://schemas.openxmlformats.org/officeDocument/2006/relationships/printerSettings" Target="../printerSettings/printerSettings271.bin"/><Relationship Id="rId4" Type="http://schemas.openxmlformats.org/officeDocument/2006/relationships/printerSettings" Target="../printerSettings/printerSettings244.bin"/><Relationship Id="rId9" Type="http://schemas.openxmlformats.org/officeDocument/2006/relationships/printerSettings" Target="../printerSettings/printerSettings249.bin"/><Relationship Id="rId14" Type="http://schemas.openxmlformats.org/officeDocument/2006/relationships/printerSettings" Target="../printerSettings/printerSettings254.bin"/><Relationship Id="rId22" Type="http://schemas.openxmlformats.org/officeDocument/2006/relationships/printerSettings" Target="../printerSettings/printerSettings262.bin"/><Relationship Id="rId27" Type="http://schemas.openxmlformats.org/officeDocument/2006/relationships/printerSettings" Target="../printerSettings/printerSettings267.bin"/><Relationship Id="rId30" Type="http://schemas.openxmlformats.org/officeDocument/2006/relationships/printerSettings" Target="../printerSettings/printerSettings27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7.bin"/><Relationship Id="rId2" Type="http://schemas.openxmlformats.org/officeDocument/2006/relationships/printerSettings" Target="../printerSettings/printerSettings276.bin"/><Relationship Id="rId1" Type="http://schemas.openxmlformats.org/officeDocument/2006/relationships/printerSettings" Target="../printerSettings/printerSettings27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7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1.bin"/><Relationship Id="rId2" Type="http://schemas.openxmlformats.org/officeDocument/2006/relationships/printerSettings" Target="../printerSettings/printerSettings280.bin"/><Relationship Id="rId1" Type="http://schemas.openxmlformats.org/officeDocument/2006/relationships/printerSettings" Target="../printerSettings/printerSettings279.bin"/><Relationship Id="rId4" Type="http://schemas.openxmlformats.org/officeDocument/2006/relationships/printerSettings" Target="../printerSettings/printerSettings28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5.bin"/><Relationship Id="rId3" Type="http://schemas.openxmlformats.org/officeDocument/2006/relationships/printerSettings" Target="../printerSettings/printerSettings40.bin"/><Relationship Id="rId7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Relationship Id="rId6" Type="http://schemas.openxmlformats.org/officeDocument/2006/relationships/printerSettings" Target="../printerSettings/printerSettings43.bin"/><Relationship Id="rId11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2.bin"/><Relationship Id="rId10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1.bin"/><Relationship Id="rId9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61.bin"/><Relationship Id="rId18" Type="http://schemas.openxmlformats.org/officeDocument/2006/relationships/printerSettings" Target="../printerSettings/printerSettings66.bin"/><Relationship Id="rId26" Type="http://schemas.openxmlformats.org/officeDocument/2006/relationships/printerSettings" Target="../printerSettings/printerSettings74.bin"/><Relationship Id="rId39" Type="http://schemas.openxmlformats.org/officeDocument/2006/relationships/printerSettings" Target="../printerSettings/printerSettings87.bin"/><Relationship Id="rId3" Type="http://schemas.openxmlformats.org/officeDocument/2006/relationships/printerSettings" Target="../printerSettings/printerSettings51.bin"/><Relationship Id="rId21" Type="http://schemas.openxmlformats.org/officeDocument/2006/relationships/printerSettings" Target="../printerSettings/printerSettings69.bin"/><Relationship Id="rId34" Type="http://schemas.openxmlformats.org/officeDocument/2006/relationships/printerSettings" Target="../printerSettings/printerSettings82.bin"/><Relationship Id="rId42" Type="http://schemas.openxmlformats.org/officeDocument/2006/relationships/printerSettings" Target="../printerSettings/printerSettings90.bin"/><Relationship Id="rId47" Type="http://schemas.openxmlformats.org/officeDocument/2006/relationships/printerSettings" Target="../printerSettings/printerSettings95.bin"/><Relationship Id="rId7" Type="http://schemas.openxmlformats.org/officeDocument/2006/relationships/printerSettings" Target="../printerSettings/printerSettings55.bin"/><Relationship Id="rId12" Type="http://schemas.openxmlformats.org/officeDocument/2006/relationships/printerSettings" Target="../printerSettings/printerSettings60.bin"/><Relationship Id="rId17" Type="http://schemas.openxmlformats.org/officeDocument/2006/relationships/printerSettings" Target="../printerSettings/printerSettings65.bin"/><Relationship Id="rId25" Type="http://schemas.openxmlformats.org/officeDocument/2006/relationships/printerSettings" Target="../printerSettings/printerSettings73.bin"/><Relationship Id="rId33" Type="http://schemas.openxmlformats.org/officeDocument/2006/relationships/printerSettings" Target="../printerSettings/printerSettings81.bin"/><Relationship Id="rId38" Type="http://schemas.openxmlformats.org/officeDocument/2006/relationships/printerSettings" Target="../printerSettings/printerSettings86.bin"/><Relationship Id="rId46" Type="http://schemas.openxmlformats.org/officeDocument/2006/relationships/printerSettings" Target="../printerSettings/printerSettings94.bin"/><Relationship Id="rId2" Type="http://schemas.openxmlformats.org/officeDocument/2006/relationships/printerSettings" Target="../printerSettings/printerSettings50.bin"/><Relationship Id="rId16" Type="http://schemas.openxmlformats.org/officeDocument/2006/relationships/printerSettings" Target="../printerSettings/printerSettings64.bin"/><Relationship Id="rId20" Type="http://schemas.openxmlformats.org/officeDocument/2006/relationships/printerSettings" Target="../printerSettings/printerSettings68.bin"/><Relationship Id="rId29" Type="http://schemas.openxmlformats.org/officeDocument/2006/relationships/printerSettings" Target="../printerSettings/printerSettings77.bin"/><Relationship Id="rId41" Type="http://schemas.openxmlformats.org/officeDocument/2006/relationships/printerSettings" Target="../printerSettings/printerSettings89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11" Type="http://schemas.openxmlformats.org/officeDocument/2006/relationships/printerSettings" Target="../printerSettings/printerSettings59.bin"/><Relationship Id="rId24" Type="http://schemas.openxmlformats.org/officeDocument/2006/relationships/printerSettings" Target="../printerSettings/printerSettings72.bin"/><Relationship Id="rId32" Type="http://schemas.openxmlformats.org/officeDocument/2006/relationships/printerSettings" Target="../printerSettings/printerSettings80.bin"/><Relationship Id="rId37" Type="http://schemas.openxmlformats.org/officeDocument/2006/relationships/printerSettings" Target="../printerSettings/printerSettings85.bin"/><Relationship Id="rId40" Type="http://schemas.openxmlformats.org/officeDocument/2006/relationships/printerSettings" Target="../printerSettings/printerSettings88.bin"/><Relationship Id="rId45" Type="http://schemas.openxmlformats.org/officeDocument/2006/relationships/printerSettings" Target="../printerSettings/printerSettings93.bin"/><Relationship Id="rId5" Type="http://schemas.openxmlformats.org/officeDocument/2006/relationships/printerSettings" Target="../printerSettings/printerSettings53.bin"/><Relationship Id="rId15" Type="http://schemas.openxmlformats.org/officeDocument/2006/relationships/printerSettings" Target="../printerSettings/printerSettings63.bin"/><Relationship Id="rId23" Type="http://schemas.openxmlformats.org/officeDocument/2006/relationships/printerSettings" Target="../printerSettings/printerSettings71.bin"/><Relationship Id="rId28" Type="http://schemas.openxmlformats.org/officeDocument/2006/relationships/printerSettings" Target="../printerSettings/printerSettings76.bin"/><Relationship Id="rId36" Type="http://schemas.openxmlformats.org/officeDocument/2006/relationships/printerSettings" Target="../printerSettings/printerSettings84.bin"/><Relationship Id="rId49" Type="http://schemas.openxmlformats.org/officeDocument/2006/relationships/printerSettings" Target="../printerSettings/printerSettings97.bin"/><Relationship Id="rId10" Type="http://schemas.openxmlformats.org/officeDocument/2006/relationships/printerSettings" Target="../printerSettings/printerSettings58.bin"/><Relationship Id="rId19" Type="http://schemas.openxmlformats.org/officeDocument/2006/relationships/printerSettings" Target="../printerSettings/printerSettings67.bin"/><Relationship Id="rId31" Type="http://schemas.openxmlformats.org/officeDocument/2006/relationships/printerSettings" Target="../printerSettings/printerSettings79.bin"/><Relationship Id="rId44" Type="http://schemas.openxmlformats.org/officeDocument/2006/relationships/printerSettings" Target="../printerSettings/printerSettings92.bin"/><Relationship Id="rId4" Type="http://schemas.openxmlformats.org/officeDocument/2006/relationships/printerSettings" Target="../printerSettings/printerSettings52.bin"/><Relationship Id="rId9" Type="http://schemas.openxmlformats.org/officeDocument/2006/relationships/printerSettings" Target="../printerSettings/printerSettings57.bin"/><Relationship Id="rId14" Type="http://schemas.openxmlformats.org/officeDocument/2006/relationships/printerSettings" Target="../printerSettings/printerSettings62.bin"/><Relationship Id="rId22" Type="http://schemas.openxmlformats.org/officeDocument/2006/relationships/printerSettings" Target="../printerSettings/printerSettings70.bin"/><Relationship Id="rId27" Type="http://schemas.openxmlformats.org/officeDocument/2006/relationships/printerSettings" Target="../printerSettings/printerSettings75.bin"/><Relationship Id="rId30" Type="http://schemas.openxmlformats.org/officeDocument/2006/relationships/printerSettings" Target="../printerSettings/printerSettings78.bin"/><Relationship Id="rId35" Type="http://schemas.openxmlformats.org/officeDocument/2006/relationships/printerSettings" Target="../printerSettings/printerSettings83.bin"/><Relationship Id="rId43" Type="http://schemas.openxmlformats.org/officeDocument/2006/relationships/printerSettings" Target="../printerSettings/printerSettings91.bin"/><Relationship Id="rId48" Type="http://schemas.openxmlformats.org/officeDocument/2006/relationships/printerSettings" Target="../printerSettings/printerSettings96.bin"/><Relationship Id="rId8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5.bin"/><Relationship Id="rId13" Type="http://schemas.openxmlformats.org/officeDocument/2006/relationships/printerSettings" Target="../printerSettings/printerSettings110.bin"/><Relationship Id="rId18" Type="http://schemas.openxmlformats.org/officeDocument/2006/relationships/printerSettings" Target="../printerSettings/printerSettings115.bin"/><Relationship Id="rId26" Type="http://schemas.openxmlformats.org/officeDocument/2006/relationships/printerSettings" Target="../printerSettings/printerSettings123.bin"/><Relationship Id="rId3" Type="http://schemas.openxmlformats.org/officeDocument/2006/relationships/printerSettings" Target="../printerSettings/printerSettings100.bin"/><Relationship Id="rId21" Type="http://schemas.openxmlformats.org/officeDocument/2006/relationships/printerSettings" Target="../printerSettings/printerSettings118.bin"/><Relationship Id="rId7" Type="http://schemas.openxmlformats.org/officeDocument/2006/relationships/printerSettings" Target="../printerSettings/printerSettings104.bin"/><Relationship Id="rId12" Type="http://schemas.openxmlformats.org/officeDocument/2006/relationships/printerSettings" Target="../printerSettings/printerSettings109.bin"/><Relationship Id="rId17" Type="http://schemas.openxmlformats.org/officeDocument/2006/relationships/printerSettings" Target="../printerSettings/printerSettings114.bin"/><Relationship Id="rId25" Type="http://schemas.openxmlformats.org/officeDocument/2006/relationships/printerSettings" Target="../printerSettings/printerSettings122.bin"/><Relationship Id="rId2" Type="http://schemas.openxmlformats.org/officeDocument/2006/relationships/printerSettings" Target="../printerSettings/printerSettings99.bin"/><Relationship Id="rId16" Type="http://schemas.openxmlformats.org/officeDocument/2006/relationships/printerSettings" Target="../printerSettings/printerSettings113.bin"/><Relationship Id="rId20" Type="http://schemas.openxmlformats.org/officeDocument/2006/relationships/printerSettings" Target="../printerSettings/printerSettings117.bin"/><Relationship Id="rId29" Type="http://schemas.openxmlformats.org/officeDocument/2006/relationships/printerSettings" Target="../printerSettings/printerSettings126.bin"/><Relationship Id="rId1" Type="http://schemas.openxmlformats.org/officeDocument/2006/relationships/printerSettings" Target="../printerSettings/printerSettings98.bin"/><Relationship Id="rId6" Type="http://schemas.openxmlformats.org/officeDocument/2006/relationships/printerSettings" Target="../printerSettings/printerSettings103.bin"/><Relationship Id="rId11" Type="http://schemas.openxmlformats.org/officeDocument/2006/relationships/printerSettings" Target="../printerSettings/printerSettings108.bin"/><Relationship Id="rId24" Type="http://schemas.openxmlformats.org/officeDocument/2006/relationships/printerSettings" Target="../printerSettings/printerSettings121.bin"/><Relationship Id="rId32" Type="http://schemas.openxmlformats.org/officeDocument/2006/relationships/printerSettings" Target="../printerSettings/printerSettings129.bin"/><Relationship Id="rId5" Type="http://schemas.openxmlformats.org/officeDocument/2006/relationships/printerSettings" Target="../printerSettings/printerSettings102.bin"/><Relationship Id="rId15" Type="http://schemas.openxmlformats.org/officeDocument/2006/relationships/printerSettings" Target="../printerSettings/printerSettings112.bin"/><Relationship Id="rId23" Type="http://schemas.openxmlformats.org/officeDocument/2006/relationships/printerSettings" Target="../printerSettings/printerSettings120.bin"/><Relationship Id="rId28" Type="http://schemas.openxmlformats.org/officeDocument/2006/relationships/printerSettings" Target="../printerSettings/printerSettings125.bin"/><Relationship Id="rId10" Type="http://schemas.openxmlformats.org/officeDocument/2006/relationships/printerSettings" Target="../printerSettings/printerSettings107.bin"/><Relationship Id="rId19" Type="http://schemas.openxmlformats.org/officeDocument/2006/relationships/printerSettings" Target="../printerSettings/printerSettings116.bin"/><Relationship Id="rId31" Type="http://schemas.openxmlformats.org/officeDocument/2006/relationships/printerSettings" Target="../printerSettings/printerSettings128.bin"/><Relationship Id="rId4" Type="http://schemas.openxmlformats.org/officeDocument/2006/relationships/printerSettings" Target="../printerSettings/printerSettings101.bin"/><Relationship Id="rId9" Type="http://schemas.openxmlformats.org/officeDocument/2006/relationships/printerSettings" Target="../printerSettings/printerSettings106.bin"/><Relationship Id="rId14" Type="http://schemas.openxmlformats.org/officeDocument/2006/relationships/printerSettings" Target="../printerSettings/printerSettings111.bin"/><Relationship Id="rId22" Type="http://schemas.openxmlformats.org/officeDocument/2006/relationships/printerSettings" Target="../printerSettings/printerSettings119.bin"/><Relationship Id="rId27" Type="http://schemas.openxmlformats.org/officeDocument/2006/relationships/printerSettings" Target="../printerSettings/printerSettings124.bin"/><Relationship Id="rId30" Type="http://schemas.openxmlformats.org/officeDocument/2006/relationships/printerSettings" Target="../printerSettings/printerSettings12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7.bin"/><Relationship Id="rId13" Type="http://schemas.openxmlformats.org/officeDocument/2006/relationships/printerSettings" Target="../printerSettings/printerSettings142.bin"/><Relationship Id="rId18" Type="http://schemas.openxmlformats.org/officeDocument/2006/relationships/printerSettings" Target="../printerSettings/printerSettings147.bin"/><Relationship Id="rId26" Type="http://schemas.openxmlformats.org/officeDocument/2006/relationships/printerSettings" Target="../printerSettings/printerSettings155.bin"/><Relationship Id="rId3" Type="http://schemas.openxmlformats.org/officeDocument/2006/relationships/printerSettings" Target="../printerSettings/printerSettings132.bin"/><Relationship Id="rId21" Type="http://schemas.openxmlformats.org/officeDocument/2006/relationships/printerSettings" Target="../printerSettings/printerSettings150.bin"/><Relationship Id="rId34" Type="http://schemas.openxmlformats.org/officeDocument/2006/relationships/printerSettings" Target="../printerSettings/printerSettings163.bin"/><Relationship Id="rId7" Type="http://schemas.openxmlformats.org/officeDocument/2006/relationships/printerSettings" Target="../printerSettings/printerSettings136.bin"/><Relationship Id="rId12" Type="http://schemas.openxmlformats.org/officeDocument/2006/relationships/printerSettings" Target="../printerSettings/printerSettings141.bin"/><Relationship Id="rId17" Type="http://schemas.openxmlformats.org/officeDocument/2006/relationships/printerSettings" Target="../printerSettings/printerSettings146.bin"/><Relationship Id="rId25" Type="http://schemas.openxmlformats.org/officeDocument/2006/relationships/printerSettings" Target="../printerSettings/printerSettings154.bin"/><Relationship Id="rId33" Type="http://schemas.openxmlformats.org/officeDocument/2006/relationships/printerSettings" Target="../printerSettings/printerSettings162.bin"/><Relationship Id="rId2" Type="http://schemas.openxmlformats.org/officeDocument/2006/relationships/printerSettings" Target="../printerSettings/printerSettings131.bin"/><Relationship Id="rId16" Type="http://schemas.openxmlformats.org/officeDocument/2006/relationships/printerSettings" Target="../printerSettings/printerSettings145.bin"/><Relationship Id="rId20" Type="http://schemas.openxmlformats.org/officeDocument/2006/relationships/printerSettings" Target="../printerSettings/printerSettings149.bin"/><Relationship Id="rId29" Type="http://schemas.openxmlformats.org/officeDocument/2006/relationships/printerSettings" Target="../printerSettings/printerSettings158.bin"/><Relationship Id="rId1" Type="http://schemas.openxmlformats.org/officeDocument/2006/relationships/printerSettings" Target="../printerSettings/printerSettings130.bin"/><Relationship Id="rId6" Type="http://schemas.openxmlformats.org/officeDocument/2006/relationships/printerSettings" Target="../printerSettings/printerSettings135.bin"/><Relationship Id="rId11" Type="http://schemas.openxmlformats.org/officeDocument/2006/relationships/printerSettings" Target="../printerSettings/printerSettings140.bin"/><Relationship Id="rId24" Type="http://schemas.openxmlformats.org/officeDocument/2006/relationships/printerSettings" Target="../printerSettings/printerSettings153.bin"/><Relationship Id="rId32" Type="http://schemas.openxmlformats.org/officeDocument/2006/relationships/printerSettings" Target="../printerSettings/printerSettings161.bin"/><Relationship Id="rId5" Type="http://schemas.openxmlformats.org/officeDocument/2006/relationships/printerSettings" Target="../printerSettings/printerSettings134.bin"/><Relationship Id="rId15" Type="http://schemas.openxmlformats.org/officeDocument/2006/relationships/printerSettings" Target="../printerSettings/printerSettings144.bin"/><Relationship Id="rId23" Type="http://schemas.openxmlformats.org/officeDocument/2006/relationships/printerSettings" Target="../printerSettings/printerSettings152.bin"/><Relationship Id="rId28" Type="http://schemas.openxmlformats.org/officeDocument/2006/relationships/printerSettings" Target="../printerSettings/printerSettings157.bin"/><Relationship Id="rId10" Type="http://schemas.openxmlformats.org/officeDocument/2006/relationships/printerSettings" Target="../printerSettings/printerSettings139.bin"/><Relationship Id="rId19" Type="http://schemas.openxmlformats.org/officeDocument/2006/relationships/printerSettings" Target="../printerSettings/printerSettings148.bin"/><Relationship Id="rId31" Type="http://schemas.openxmlformats.org/officeDocument/2006/relationships/printerSettings" Target="../printerSettings/printerSettings160.bin"/><Relationship Id="rId4" Type="http://schemas.openxmlformats.org/officeDocument/2006/relationships/printerSettings" Target="../printerSettings/printerSettings133.bin"/><Relationship Id="rId9" Type="http://schemas.openxmlformats.org/officeDocument/2006/relationships/printerSettings" Target="../printerSettings/printerSettings138.bin"/><Relationship Id="rId14" Type="http://schemas.openxmlformats.org/officeDocument/2006/relationships/printerSettings" Target="../printerSettings/printerSettings143.bin"/><Relationship Id="rId22" Type="http://schemas.openxmlformats.org/officeDocument/2006/relationships/printerSettings" Target="../printerSettings/printerSettings151.bin"/><Relationship Id="rId27" Type="http://schemas.openxmlformats.org/officeDocument/2006/relationships/printerSettings" Target="../printerSettings/printerSettings156.bin"/><Relationship Id="rId30" Type="http://schemas.openxmlformats.org/officeDocument/2006/relationships/printerSettings" Target="../printerSettings/printerSettings159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1.bin"/><Relationship Id="rId13" Type="http://schemas.openxmlformats.org/officeDocument/2006/relationships/printerSettings" Target="../printerSettings/printerSettings176.bin"/><Relationship Id="rId18" Type="http://schemas.openxmlformats.org/officeDocument/2006/relationships/printerSettings" Target="../printerSettings/printerSettings181.bin"/><Relationship Id="rId26" Type="http://schemas.openxmlformats.org/officeDocument/2006/relationships/printerSettings" Target="../printerSettings/printerSettings189.bin"/><Relationship Id="rId39" Type="http://schemas.openxmlformats.org/officeDocument/2006/relationships/printerSettings" Target="../printerSettings/printerSettings202.bin"/><Relationship Id="rId3" Type="http://schemas.openxmlformats.org/officeDocument/2006/relationships/printerSettings" Target="../printerSettings/printerSettings166.bin"/><Relationship Id="rId21" Type="http://schemas.openxmlformats.org/officeDocument/2006/relationships/printerSettings" Target="../printerSettings/printerSettings184.bin"/><Relationship Id="rId34" Type="http://schemas.openxmlformats.org/officeDocument/2006/relationships/printerSettings" Target="../printerSettings/printerSettings197.bin"/><Relationship Id="rId42" Type="http://schemas.openxmlformats.org/officeDocument/2006/relationships/printerSettings" Target="../printerSettings/printerSettings205.bin"/><Relationship Id="rId7" Type="http://schemas.openxmlformats.org/officeDocument/2006/relationships/printerSettings" Target="../printerSettings/printerSettings170.bin"/><Relationship Id="rId12" Type="http://schemas.openxmlformats.org/officeDocument/2006/relationships/printerSettings" Target="../printerSettings/printerSettings175.bin"/><Relationship Id="rId17" Type="http://schemas.openxmlformats.org/officeDocument/2006/relationships/printerSettings" Target="../printerSettings/printerSettings180.bin"/><Relationship Id="rId25" Type="http://schemas.openxmlformats.org/officeDocument/2006/relationships/printerSettings" Target="../printerSettings/printerSettings188.bin"/><Relationship Id="rId33" Type="http://schemas.openxmlformats.org/officeDocument/2006/relationships/printerSettings" Target="../printerSettings/printerSettings196.bin"/><Relationship Id="rId38" Type="http://schemas.openxmlformats.org/officeDocument/2006/relationships/printerSettings" Target="../printerSettings/printerSettings201.bin"/><Relationship Id="rId2" Type="http://schemas.openxmlformats.org/officeDocument/2006/relationships/printerSettings" Target="../printerSettings/printerSettings165.bin"/><Relationship Id="rId16" Type="http://schemas.openxmlformats.org/officeDocument/2006/relationships/printerSettings" Target="../printerSettings/printerSettings179.bin"/><Relationship Id="rId20" Type="http://schemas.openxmlformats.org/officeDocument/2006/relationships/printerSettings" Target="../printerSettings/printerSettings183.bin"/><Relationship Id="rId29" Type="http://schemas.openxmlformats.org/officeDocument/2006/relationships/printerSettings" Target="../printerSettings/printerSettings192.bin"/><Relationship Id="rId41" Type="http://schemas.openxmlformats.org/officeDocument/2006/relationships/printerSettings" Target="../printerSettings/printerSettings204.bin"/><Relationship Id="rId1" Type="http://schemas.openxmlformats.org/officeDocument/2006/relationships/printerSettings" Target="../printerSettings/printerSettings164.bin"/><Relationship Id="rId6" Type="http://schemas.openxmlformats.org/officeDocument/2006/relationships/printerSettings" Target="../printerSettings/printerSettings169.bin"/><Relationship Id="rId11" Type="http://schemas.openxmlformats.org/officeDocument/2006/relationships/printerSettings" Target="../printerSettings/printerSettings174.bin"/><Relationship Id="rId24" Type="http://schemas.openxmlformats.org/officeDocument/2006/relationships/printerSettings" Target="../printerSettings/printerSettings187.bin"/><Relationship Id="rId32" Type="http://schemas.openxmlformats.org/officeDocument/2006/relationships/printerSettings" Target="../printerSettings/printerSettings195.bin"/><Relationship Id="rId37" Type="http://schemas.openxmlformats.org/officeDocument/2006/relationships/printerSettings" Target="../printerSettings/printerSettings200.bin"/><Relationship Id="rId40" Type="http://schemas.openxmlformats.org/officeDocument/2006/relationships/printerSettings" Target="../printerSettings/printerSettings203.bin"/><Relationship Id="rId5" Type="http://schemas.openxmlformats.org/officeDocument/2006/relationships/printerSettings" Target="../printerSettings/printerSettings168.bin"/><Relationship Id="rId15" Type="http://schemas.openxmlformats.org/officeDocument/2006/relationships/printerSettings" Target="../printerSettings/printerSettings178.bin"/><Relationship Id="rId23" Type="http://schemas.openxmlformats.org/officeDocument/2006/relationships/printerSettings" Target="../printerSettings/printerSettings186.bin"/><Relationship Id="rId28" Type="http://schemas.openxmlformats.org/officeDocument/2006/relationships/printerSettings" Target="../printerSettings/printerSettings191.bin"/><Relationship Id="rId36" Type="http://schemas.openxmlformats.org/officeDocument/2006/relationships/printerSettings" Target="../printerSettings/printerSettings199.bin"/><Relationship Id="rId10" Type="http://schemas.openxmlformats.org/officeDocument/2006/relationships/printerSettings" Target="../printerSettings/printerSettings173.bin"/><Relationship Id="rId19" Type="http://schemas.openxmlformats.org/officeDocument/2006/relationships/printerSettings" Target="../printerSettings/printerSettings182.bin"/><Relationship Id="rId31" Type="http://schemas.openxmlformats.org/officeDocument/2006/relationships/printerSettings" Target="../printerSettings/printerSettings194.bin"/><Relationship Id="rId4" Type="http://schemas.openxmlformats.org/officeDocument/2006/relationships/printerSettings" Target="../printerSettings/printerSettings167.bin"/><Relationship Id="rId9" Type="http://schemas.openxmlformats.org/officeDocument/2006/relationships/printerSettings" Target="../printerSettings/printerSettings172.bin"/><Relationship Id="rId14" Type="http://schemas.openxmlformats.org/officeDocument/2006/relationships/printerSettings" Target="../printerSettings/printerSettings177.bin"/><Relationship Id="rId22" Type="http://schemas.openxmlformats.org/officeDocument/2006/relationships/printerSettings" Target="../printerSettings/printerSettings185.bin"/><Relationship Id="rId27" Type="http://schemas.openxmlformats.org/officeDocument/2006/relationships/printerSettings" Target="../printerSettings/printerSettings190.bin"/><Relationship Id="rId30" Type="http://schemas.openxmlformats.org/officeDocument/2006/relationships/printerSettings" Target="../printerSettings/printerSettings193.bin"/><Relationship Id="rId35" Type="http://schemas.openxmlformats.org/officeDocument/2006/relationships/printerSettings" Target="../printerSettings/printerSettings198.bin"/><Relationship Id="rId43" Type="http://schemas.openxmlformats.org/officeDocument/2006/relationships/printerSettings" Target="../printerSettings/printerSettings20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4.bin"/><Relationship Id="rId13" Type="http://schemas.openxmlformats.org/officeDocument/2006/relationships/printerSettings" Target="../printerSettings/printerSettings219.bin"/><Relationship Id="rId18" Type="http://schemas.openxmlformats.org/officeDocument/2006/relationships/printerSettings" Target="../printerSettings/printerSettings224.bin"/><Relationship Id="rId26" Type="http://schemas.openxmlformats.org/officeDocument/2006/relationships/printerSettings" Target="../printerSettings/printerSettings232.bin"/><Relationship Id="rId3" Type="http://schemas.openxmlformats.org/officeDocument/2006/relationships/printerSettings" Target="../printerSettings/printerSettings209.bin"/><Relationship Id="rId21" Type="http://schemas.openxmlformats.org/officeDocument/2006/relationships/printerSettings" Target="../printerSettings/printerSettings227.bin"/><Relationship Id="rId34" Type="http://schemas.openxmlformats.org/officeDocument/2006/relationships/printerSettings" Target="../printerSettings/printerSettings240.bin"/><Relationship Id="rId7" Type="http://schemas.openxmlformats.org/officeDocument/2006/relationships/printerSettings" Target="../printerSettings/printerSettings213.bin"/><Relationship Id="rId12" Type="http://schemas.openxmlformats.org/officeDocument/2006/relationships/printerSettings" Target="../printerSettings/printerSettings218.bin"/><Relationship Id="rId17" Type="http://schemas.openxmlformats.org/officeDocument/2006/relationships/printerSettings" Target="../printerSettings/printerSettings223.bin"/><Relationship Id="rId25" Type="http://schemas.openxmlformats.org/officeDocument/2006/relationships/printerSettings" Target="../printerSettings/printerSettings231.bin"/><Relationship Id="rId33" Type="http://schemas.openxmlformats.org/officeDocument/2006/relationships/printerSettings" Target="../printerSettings/printerSettings239.bin"/><Relationship Id="rId2" Type="http://schemas.openxmlformats.org/officeDocument/2006/relationships/printerSettings" Target="../printerSettings/printerSettings208.bin"/><Relationship Id="rId16" Type="http://schemas.openxmlformats.org/officeDocument/2006/relationships/printerSettings" Target="../printerSettings/printerSettings222.bin"/><Relationship Id="rId20" Type="http://schemas.openxmlformats.org/officeDocument/2006/relationships/printerSettings" Target="../printerSettings/printerSettings226.bin"/><Relationship Id="rId29" Type="http://schemas.openxmlformats.org/officeDocument/2006/relationships/printerSettings" Target="../printerSettings/printerSettings235.bin"/><Relationship Id="rId1" Type="http://schemas.openxmlformats.org/officeDocument/2006/relationships/printerSettings" Target="../printerSettings/printerSettings207.bin"/><Relationship Id="rId6" Type="http://schemas.openxmlformats.org/officeDocument/2006/relationships/printerSettings" Target="../printerSettings/printerSettings212.bin"/><Relationship Id="rId11" Type="http://schemas.openxmlformats.org/officeDocument/2006/relationships/printerSettings" Target="../printerSettings/printerSettings217.bin"/><Relationship Id="rId24" Type="http://schemas.openxmlformats.org/officeDocument/2006/relationships/printerSettings" Target="../printerSettings/printerSettings230.bin"/><Relationship Id="rId32" Type="http://schemas.openxmlformats.org/officeDocument/2006/relationships/printerSettings" Target="../printerSettings/printerSettings238.bin"/><Relationship Id="rId5" Type="http://schemas.openxmlformats.org/officeDocument/2006/relationships/printerSettings" Target="../printerSettings/printerSettings211.bin"/><Relationship Id="rId15" Type="http://schemas.openxmlformats.org/officeDocument/2006/relationships/printerSettings" Target="../printerSettings/printerSettings221.bin"/><Relationship Id="rId23" Type="http://schemas.openxmlformats.org/officeDocument/2006/relationships/printerSettings" Target="../printerSettings/printerSettings229.bin"/><Relationship Id="rId28" Type="http://schemas.openxmlformats.org/officeDocument/2006/relationships/printerSettings" Target="../printerSettings/printerSettings234.bin"/><Relationship Id="rId36" Type="http://schemas.openxmlformats.org/officeDocument/2006/relationships/comments" Target="../comments1.xml"/><Relationship Id="rId10" Type="http://schemas.openxmlformats.org/officeDocument/2006/relationships/printerSettings" Target="../printerSettings/printerSettings216.bin"/><Relationship Id="rId19" Type="http://schemas.openxmlformats.org/officeDocument/2006/relationships/printerSettings" Target="../printerSettings/printerSettings225.bin"/><Relationship Id="rId31" Type="http://schemas.openxmlformats.org/officeDocument/2006/relationships/printerSettings" Target="../printerSettings/printerSettings237.bin"/><Relationship Id="rId4" Type="http://schemas.openxmlformats.org/officeDocument/2006/relationships/printerSettings" Target="../printerSettings/printerSettings210.bin"/><Relationship Id="rId9" Type="http://schemas.openxmlformats.org/officeDocument/2006/relationships/printerSettings" Target="../printerSettings/printerSettings215.bin"/><Relationship Id="rId14" Type="http://schemas.openxmlformats.org/officeDocument/2006/relationships/printerSettings" Target="../printerSettings/printerSettings220.bin"/><Relationship Id="rId22" Type="http://schemas.openxmlformats.org/officeDocument/2006/relationships/printerSettings" Target="../printerSettings/printerSettings228.bin"/><Relationship Id="rId27" Type="http://schemas.openxmlformats.org/officeDocument/2006/relationships/printerSettings" Target="../printerSettings/printerSettings233.bin"/><Relationship Id="rId30" Type="http://schemas.openxmlformats.org/officeDocument/2006/relationships/printerSettings" Target="../printerSettings/printerSettings236.bin"/><Relationship Id="rId3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A2" workbookViewId="0">
      <pane xSplit="2" ySplit="1" topLeftCell="H42" activePane="bottomRight" state="frozen"/>
      <selection activeCell="A2" sqref="A2"/>
      <selection pane="topRight" activeCell="C2" sqref="C2"/>
      <selection pane="bottomLeft" activeCell="A3" sqref="A3"/>
      <selection pane="bottomRight" activeCell="R51" sqref="R51"/>
    </sheetView>
  </sheetViews>
  <sheetFormatPr defaultRowHeight="12.75" x14ac:dyDescent="0.2"/>
  <cols>
    <col min="1" max="1" width="6.28515625" customWidth="1"/>
    <col min="2" max="2" width="37.42578125" customWidth="1"/>
    <col min="17" max="17" width="7.5703125" customWidth="1"/>
    <col min="18" max="18" width="10.7109375" style="88" customWidth="1"/>
  </cols>
  <sheetData>
    <row r="1" spans="1:18" ht="13.5" thickBot="1" x14ac:dyDescent="0.25">
      <c r="A1" s="88"/>
      <c r="C1" s="88" t="s">
        <v>256</v>
      </c>
      <c r="D1" s="136" t="s">
        <v>257</v>
      </c>
      <c r="E1" s="136" t="s">
        <v>258</v>
      </c>
      <c r="F1" s="136" t="s">
        <v>259</v>
      </c>
      <c r="G1" s="136" t="s">
        <v>260</v>
      </c>
      <c r="H1" s="136" t="s">
        <v>261</v>
      </c>
      <c r="I1" s="136" t="s">
        <v>262</v>
      </c>
      <c r="J1" s="136" t="s">
        <v>263</v>
      </c>
      <c r="K1" s="136" t="s">
        <v>264</v>
      </c>
      <c r="L1" s="136" t="s">
        <v>265</v>
      </c>
      <c r="M1" s="136" t="s">
        <v>266</v>
      </c>
      <c r="N1" s="136" t="s">
        <v>267</v>
      </c>
      <c r="O1" s="136" t="s">
        <v>268</v>
      </c>
      <c r="P1" s="136" t="s">
        <v>269</v>
      </c>
      <c r="Q1" s="88"/>
    </row>
    <row r="2" spans="1:18" ht="16.5" thickBot="1" x14ac:dyDescent="0.3">
      <c r="A2" s="118"/>
      <c r="B2" s="116" t="s">
        <v>242</v>
      </c>
      <c r="C2" s="151">
        <v>41281</v>
      </c>
      <c r="D2" s="150">
        <f>C2+7</f>
        <v>41288</v>
      </c>
      <c r="E2" s="150">
        <f t="shared" ref="E2:P2" si="0">D2+7</f>
        <v>41295</v>
      </c>
      <c r="F2" s="150">
        <f t="shared" si="0"/>
        <v>41302</v>
      </c>
      <c r="G2" s="150">
        <f t="shared" si="0"/>
        <v>41309</v>
      </c>
      <c r="H2" s="150">
        <f t="shared" si="0"/>
        <v>41316</v>
      </c>
      <c r="I2" s="150">
        <f t="shared" si="0"/>
        <v>41323</v>
      </c>
      <c r="J2" s="150">
        <f t="shared" si="0"/>
        <v>41330</v>
      </c>
      <c r="K2" s="150">
        <f t="shared" si="0"/>
        <v>41337</v>
      </c>
      <c r="L2" s="150">
        <f t="shared" si="0"/>
        <v>41344</v>
      </c>
      <c r="M2" s="150">
        <f t="shared" si="0"/>
        <v>41351</v>
      </c>
      <c r="N2" s="150">
        <f t="shared" si="0"/>
        <v>41358</v>
      </c>
      <c r="O2" s="150">
        <f t="shared" si="0"/>
        <v>41365</v>
      </c>
      <c r="P2" s="150">
        <f t="shared" si="0"/>
        <v>41372</v>
      </c>
      <c r="Q2" s="89" t="s">
        <v>240</v>
      </c>
      <c r="R2" s="149" t="s">
        <v>241</v>
      </c>
    </row>
    <row r="3" spans="1:18" ht="15.75" x14ac:dyDescent="0.25">
      <c r="A3" s="113">
        <f>ROW()-2</f>
        <v>1</v>
      </c>
      <c r="B3" s="106" t="str">
        <f>Підсумки!C3</f>
        <v>Безручко Софія Олександрівна</v>
      </c>
      <c r="C3" s="98"/>
      <c r="D3" s="98"/>
      <c r="E3" s="98"/>
      <c r="F3" s="98"/>
      <c r="G3" s="98"/>
      <c r="H3" s="98"/>
      <c r="I3" s="90"/>
      <c r="J3" s="90"/>
      <c r="K3" s="90"/>
      <c r="L3" s="90"/>
      <c r="M3" s="90"/>
      <c r="N3" s="90"/>
      <c r="O3" s="90"/>
      <c r="P3" s="91"/>
      <c r="Q3" s="114">
        <f>14-SUM(C3:P3)</f>
        <v>14</v>
      </c>
      <c r="R3" s="115">
        <f>Підсумки!E3</f>
        <v>70</v>
      </c>
    </row>
    <row r="4" spans="1:18" ht="15.75" x14ac:dyDescent="0.25">
      <c r="A4" s="92">
        <f t="shared" ref="A4:A25" si="1">ROW()-2</f>
        <v>2</v>
      </c>
      <c r="B4" s="105" t="str">
        <f>Підсумки!C4</f>
        <v>Бондаренко Аліна Олегівна</v>
      </c>
      <c r="C4" s="99"/>
      <c r="D4" s="99"/>
      <c r="E4" s="99"/>
      <c r="F4" s="99"/>
      <c r="G4" s="99"/>
      <c r="H4" s="99"/>
      <c r="I4" s="93"/>
      <c r="J4" s="93"/>
      <c r="K4" s="93"/>
      <c r="L4" s="93"/>
      <c r="M4" s="93"/>
      <c r="N4" s="93"/>
      <c r="O4" s="93"/>
      <c r="P4" s="94"/>
      <c r="Q4" s="114">
        <f t="shared" ref="Q4:Q25" si="2">14-SUM(C4:P4)</f>
        <v>14</v>
      </c>
      <c r="R4" s="115">
        <f>Підсумки!E4</f>
        <v>0</v>
      </c>
    </row>
    <row r="5" spans="1:18" ht="15.75" x14ac:dyDescent="0.25">
      <c r="A5" s="92">
        <f t="shared" si="1"/>
        <v>3</v>
      </c>
      <c r="B5" s="105" t="str">
        <f>Підсумки!C5</f>
        <v>Бондаренко Анатолій Вікторович</v>
      </c>
      <c r="C5" s="99"/>
      <c r="D5" s="99"/>
      <c r="E5" s="99"/>
      <c r="F5" s="99"/>
      <c r="G5" s="99"/>
      <c r="H5" s="99"/>
      <c r="I5" s="93"/>
      <c r="J5" s="93"/>
      <c r="K5" s="93"/>
      <c r="L5" s="93"/>
      <c r="M5" s="93"/>
      <c r="N5" s="93"/>
      <c r="O5" s="93"/>
      <c r="P5" s="94"/>
      <c r="Q5" s="114">
        <f t="shared" si="2"/>
        <v>14</v>
      </c>
      <c r="R5" s="115">
        <f>Підсумки!E5</f>
        <v>0</v>
      </c>
    </row>
    <row r="6" spans="1:18" ht="15.75" x14ac:dyDescent="0.25">
      <c r="A6" s="92">
        <f t="shared" si="1"/>
        <v>4</v>
      </c>
      <c r="B6" s="105" t="str">
        <f>Підсумки!C6</f>
        <v>Виноградов Анатолій Ігорович</v>
      </c>
      <c r="C6" s="99"/>
      <c r="D6" s="99"/>
      <c r="E6" s="99"/>
      <c r="F6" s="99"/>
      <c r="G6" s="99"/>
      <c r="H6" s="99"/>
      <c r="I6" s="93"/>
      <c r="J6" s="93"/>
      <c r="K6" s="93"/>
      <c r="L6" s="93"/>
      <c r="M6" s="93"/>
      <c r="N6" s="93"/>
      <c r="O6" s="93"/>
      <c r="P6" s="94"/>
      <c r="Q6" s="114">
        <f t="shared" si="2"/>
        <v>14</v>
      </c>
      <c r="R6" s="115">
        <f>Підсумки!E6</f>
        <v>70</v>
      </c>
    </row>
    <row r="7" spans="1:18" ht="15.75" x14ac:dyDescent="0.25">
      <c r="A7" s="92">
        <f t="shared" si="1"/>
        <v>5</v>
      </c>
      <c r="B7" s="105" t="str">
        <f>Підсумки!C7</f>
        <v>Врублевська Любов Владиславівна</v>
      </c>
      <c r="C7" s="99"/>
      <c r="D7" s="99"/>
      <c r="E7" s="99"/>
      <c r="F7" s="99"/>
      <c r="G7" s="99"/>
      <c r="H7" s="99"/>
      <c r="I7" s="93"/>
      <c r="J7" s="93"/>
      <c r="K7" s="93"/>
      <c r="L7" s="93"/>
      <c r="M7" s="93"/>
      <c r="N7" s="93"/>
      <c r="O7" s="93"/>
      <c r="P7" s="94"/>
      <c r="Q7" s="114">
        <f t="shared" si="2"/>
        <v>14</v>
      </c>
      <c r="R7" s="115">
        <f>Підсумки!E7</f>
        <v>70</v>
      </c>
    </row>
    <row r="8" spans="1:18" ht="15.75" x14ac:dyDescent="0.25">
      <c r="A8" s="92">
        <f t="shared" si="1"/>
        <v>6</v>
      </c>
      <c r="B8" s="105" t="str">
        <f>Підсумки!C8</f>
        <v>Гвозденко Олексій Юрійович</v>
      </c>
      <c r="C8" s="99"/>
      <c r="D8" s="99"/>
      <c r="E8" s="99"/>
      <c r="F8" s="99"/>
      <c r="G8" s="99"/>
      <c r="H8" s="99"/>
      <c r="I8" s="93"/>
      <c r="J8" s="93"/>
      <c r="K8" s="93"/>
      <c r="L8" s="93"/>
      <c r="M8" s="93"/>
      <c r="N8" s="93"/>
      <c r="O8" s="93"/>
      <c r="P8" s="94"/>
      <c r="Q8" s="114">
        <f t="shared" si="2"/>
        <v>14</v>
      </c>
      <c r="R8" s="115">
        <f>Підсумки!E8</f>
        <v>48</v>
      </c>
    </row>
    <row r="9" spans="1:18" ht="15.75" x14ac:dyDescent="0.25">
      <c r="A9" s="92">
        <f t="shared" si="1"/>
        <v>7</v>
      </c>
      <c r="B9" s="105" t="str">
        <f>Підсумки!C9</f>
        <v>Гетманенко Андрій Андрійович</v>
      </c>
      <c r="C9" s="99"/>
      <c r="D9" s="99"/>
      <c r="E9" s="99"/>
      <c r="F9" s="99"/>
      <c r="G9" s="99"/>
      <c r="H9" s="99"/>
      <c r="I9" s="93"/>
      <c r="J9" s="93"/>
      <c r="K9" s="93"/>
      <c r="L9" s="93"/>
      <c r="M9" s="93"/>
      <c r="N9" s="93"/>
      <c r="O9" s="93"/>
      <c r="P9" s="94"/>
      <c r="Q9" s="114">
        <f t="shared" si="2"/>
        <v>14</v>
      </c>
      <c r="R9" s="115">
        <f>Підсумки!E9</f>
        <v>25</v>
      </c>
    </row>
    <row r="10" spans="1:18" ht="15.75" x14ac:dyDescent="0.25">
      <c r="A10" s="92">
        <f t="shared" si="1"/>
        <v>8</v>
      </c>
      <c r="B10" s="105" t="str">
        <f>Підсумки!C10</f>
        <v>Домчинський Олександр Сергійович</v>
      </c>
      <c r="C10" s="99"/>
      <c r="D10" s="99"/>
      <c r="E10" s="99"/>
      <c r="F10" s="99"/>
      <c r="G10" s="99"/>
      <c r="H10" s="99"/>
      <c r="I10" s="93"/>
      <c r="J10" s="93"/>
      <c r="K10" s="93"/>
      <c r="L10" s="93"/>
      <c r="M10" s="93"/>
      <c r="N10" s="93"/>
      <c r="O10" s="93"/>
      <c r="P10" s="94"/>
      <c r="Q10" s="114">
        <f t="shared" si="2"/>
        <v>14</v>
      </c>
      <c r="R10" s="115">
        <f>Підсумки!E10</f>
        <v>25</v>
      </c>
    </row>
    <row r="11" spans="1:18" ht="15.75" x14ac:dyDescent="0.25">
      <c r="A11" s="92">
        <f t="shared" si="1"/>
        <v>9</v>
      </c>
      <c r="B11" s="105" t="str">
        <f>Підсумки!C11</f>
        <v>Крохіна Ольга Ігорівна</v>
      </c>
      <c r="C11" s="99"/>
      <c r="D11" s="99"/>
      <c r="E11" s="99"/>
      <c r="F11" s="99"/>
      <c r="G11" s="99"/>
      <c r="H11" s="99"/>
      <c r="I11" s="93"/>
      <c r="J11" s="93"/>
      <c r="K11" s="93"/>
      <c r="L11" s="93"/>
      <c r="M11" s="93"/>
      <c r="N11" s="93"/>
      <c r="O11" s="93"/>
      <c r="P11" s="94"/>
      <c r="Q11" s="114">
        <f t="shared" si="2"/>
        <v>14</v>
      </c>
      <c r="R11" s="115">
        <f>Підсумки!E11</f>
        <v>65</v>
      </c>
    </row>
    <row r="12" spans="1:18" ht="15.75" x14ac:dyDescent="0.25">
      <c r="A12" s="92">
        <f t="shared" si="1"/>
        <v>10</v>
      </c>
      <c r="B12" s="105" t="str">
        <f>Підсумки!C12</f>
        <v>Налапко Антон Валентинович</v>
      </c>
      <c r="C12" s="99"/>
      <c r="D12" s="99"/>
      <c r="E12" s="99"/>
      <c r="F12" s="99"/>
      <c r="G12" s="99"/>
      <c r="H12" s="99"/>
      <c r="I12" s="93"/>
      <c r="J12" s="93"/>
      <c r="K12" s="93"/>
      <c r="L12" s="93"/>
      <c r="M12" s="93"/>
      <c r="N12" s="93"/>
      <c r="O12" s="93"/>
      <c r="P12" s="94"/>
      <c r="Q12" s="114">
        <f t="shared" si="2"/>
        <v>14</v>
      </c>
      <c r="R12" s="115">
        <f>Підсумки!E12</f>
        <v>15</v>
      </c>
    </row>
    <row r="13" spans="1:18" ht="15.75" x14ac:dyDescent="0.25">
      <c r="A13" s="92">
        <f t="shared" si="1"/>
        <v>11</v>
      </c>
      <c r="B13" s="105" t="str">
        <f>Підсумки!C13</f>
        <v>Обараз Роман Віталійович</v>
      </c>
      <c r="C13" s="99"/>
      <c r="D13" s="99"/>
      <c r="E13" s="99"/>
      <c r="F13" s="99"/>
      <c r="G13" s="99"/>
      <c r="H13" s="99"/>
      <c r="I13" s="93"/>
      <c r="J13" s="93"/>
      <c r="K13" s="93"/>
      <c r="L13" s="93"/>
      <c r="M13" s="93"/>
      <c r="N13" s="93"/>
      <c r="O13" s="93"/>
      <c r="P13" s="94"/>
      <c r="Q13" s="114">
        <f t="shared" si="2"/>
        <v>14</v>
      </c>
      <c r="R13" s="115">
        <f>Підсумки!E13</f>
        <v>70</v>
      </c>
    </row>
    <row r="14" spans="1:18" ht="15.75" x14ac:dyDescent="0.25">
      <c r="A14" s="92">
        <f t="shared" si="1"/>
        <v>12</v>
      </c>
      <c r="B14" s="105" t="str">
        <f>Підсумки!C14</f>
        <v>Поліщук Денис Валентинович</v>
      </c>
      <c r="C14" s="99"/>
      <c r="D14" s="99"/>
      <c r="E14" s="99"/>
      <c r="F14" s="99"/>
      <c r="G14" s="99"/>
      <c r="H14" s="99"/>
      <c r="I14" s="93"/>
      <c r="J14" s="93"/>
      <c r="K14" s="93"/>
      <c r="L14" s="93"/>
      <c r="M14" s="93"/>
      <c r="N14" s="93"/>
      <c r="O14" s="93"/>
      <c r="P14" s="94"/>
      <c r="Q14" s="114">
        <f t="shared" si="2"/>
        <v>14</v>
      </c>
      <c r="R14" s="115">
        <f>Підсумки!E14</f>
        <v>70</v>
      </c>
    </row>
    <row r="15" spans="1:18" ht="15.75" x14ac:dyDescent="0.25">
      <c r="A15" s="92">
        <f t="shared" si="1"/>
        <v>13</v>
      </c>
      <c r="B15" s="105" t="str">
        <f>Підсумки!C15</f>
        <v>Салтан Борис Андрійович</v>
      </c>
      <c r="C15" s="99"/>
      <c r="D15" s="99"/>
      <c r="E15" s="99"/>
      <c r="F15" s="99"/>
      <c r="G15" s="99"/>
      <c r="H15" s="99"/>
      <c r="I15" s="93"/>
      <c r="J15" s="93"/>
      <c r="K15" s="93"/>
      <c r="L15" s="93"/>
      <c r="M15" s="93"/>
      <c r="N15" s="93"/>
      <c r="O15" s="93"/>
      <c r="P15" s="94"/>
      <c r="Q15" s="114">
        <f t="shared" si="2"/>
        <v>14</v>
      </c>
      <c r="R15" s="115">
        <f>Підсумки!E15</f>
        <v>0</v>
      </c>
    </row>
    <row r="16" spans="1:18" ht="15.75" x14ac:dyDescent="0.25">
      <c r="A16" s="92">
        <f t="shared" si="1"/>
        <v>14</v>
      </c>
      <c r="B16" s="105" t="str">
        <f>Підсумки!C16</f>
        <v>Слюсаренко Андрій Олександрович</v>
      </c>
      <c r="C16" s="99"/>
      <c r="D16" s="99"/>
      <c r="E16" s="99"/>
      <c r="F16" s="99"/>
      <c r="G16" s="99"/>
      <c r="H16" s="99"/>
      <c r="I16" s="93"/>
      <c r="J16" s="93"/>
      <c r="K16" s="93"/>
      <c r="L16" s="93"/>
      <c r="M16" s="93"/>
      <c r="N16" s="93"/>
      <c r="O16" s="93"/>
      <c r="P16" s="94"/>
      <c r="Q16" s="114">
        <f t="shared" si="2"/>
        <v>14</v>
      </c>
      <c r="R16" s="115">
        <f>Підсумки!E16</f>
        <v>22</v>
      </c>
    </row>
    <row r="17" spans="1:18" ht="15.75" x14ac:dyDescent="0.25">
      <c r="A17" s="92">
        <f t="shared" si="1"/>
        <v>15</v>
      </c>
      <c r="B17" s="105" t="str">
        <f>Підсумки!C17</f>
        <v>Смеречевський Сергій Сергійович</v>
      </c>
      <c r="C17" s="99"/>
      <c r="D17" s="99"/>
      <c r="E17" s="99"/>
      <c r="F17" s="99"/>
      <c r="G17" s="99"/>
      <c r="H17" s="99"/>
      <c r="I17" s="93"/>
      <c r="J17" s="93"/>
      <c r="K17" s="93"/>
      <c r="L17" s="93"/>
      <c r="M17" s="93"/>
      <c r="N17" s="93"/>
      <c r="O17" s="93"/>
      <c r="P17" s="94"/>
      <c r="Q17" s="114">
        <f t="shared" si="2"/>
        <v>14</v>
      </c>
      <c r="R17" s="115">
        <f>Підсумки!E17</f>
        <v>0</v>
      </c>
    </row>
    <row r="18" spans="1:18" ht="15.75" x14ac:dyDescent="0.25">
      <c r="A18" s="92">
        <f t="shared" si="1"/>
        <v>16</v>
      </c>
      <c r="B18" s="105" t="str">
        <f>Підсумки!C18</f>
        <v>Собко Дмитро Анатолійович</v>
      </c>
      <c r="C18" s="99"/>
      <c r="D18" s="99"/>
      <c r="E18" s="99"/>
      <c r="F18" s="99"/>
      <c r="G18" s="99"/>
      <c r="H18" s="99"/>
      <c r="I18" s="93"/>
      <c r="J18" s="93"/>
      <c r="K18" s="93"/>
      <c r="L18" s="93"/>
      <c r="M18" s="93"/>
      <c r="N18" s="93"/>
      <c r="O18" s="93"/>
      <c r="P18" s="94"/>
      <c r="Q18" s="114">
        <f t="shared" si="2"/>
        <v>14</v>
      </c>
      <c r="R18" s="115">
        <f>Підсумки!E18</f>
        <v>23</v>
      </c>
    </row>
    <row r="19" spans="1:18" ht="15.75" x14ac:dyDescent="0.25">
      <c r="A19" s="92">
        <f t="shared" si="1"/>
        <v>17</v>
      </c>
      <c r="B19" s="105" t="str">
        <f>Підсумки!C19</f>
        <v>Сорока Ігор Юрійович</v>
      </c>
      <c r="C19" s="99"/>
      <c r="D19" s="99"/>
      <c r="E19" s="99"/>
      <c r="F19" s="99"/>
      <c r="G19" s="99"/>
      <c r="H19" s="99"/>
      <c r="I19" s="93"/>
      <c r="J19" s="93"/>
      <c r="K19" s="93"/>
      <c r="L19" s="93"/>
      <c r="M19" s="93"/>
      <c r="N19" s="93"/>
      <c r="O19" s="93"/>
      <c r="P19" s="94"/>
      <c r="Q19" s="114">
        <f t="shared" si="2"/>
        <v>14</v>
      </c>
      <c r="R19" s="115">
        <f>Підсумки!E19</f>
        <v>0</v>
      </c>
    </row>
    <row r="20" spans="1:18" ht="15.75" x14ac:dyDescent="0.25">
      <c r="A20" s="92">
        <f t="shared" si="1"/>
        <v>18</v>
      </c>
      <c r="B20" s="105" t="str">
        <f>Підсумки!C20</f>
        <v>Степаненко Юрій Андрійович</v>
      </c>
      <c r="C20" s="99"/>
      <c r="D20" s="99"/>
      <c r="E20" s="99"/>
      <c r="F20" s="99"/>
      <c r="G20" s="99"/>
      <c r="H20" s="99"/>
      <c r="I20" s="93"/>
      <c r="J20" s="93"/>
      <c r="K20" s="93"/>
      <c r="L20" s="93"/>
      <c r="M20" s="93"/>
      <c r="N20" s="93"/>
      <c r="O20" s="93"/>
      <c r="P20" s="94"/>
      <c r="Q20" s="114">
        <f t="shared" si="2"/>
        <v>14</v>
      </c>
      <c r="R20" s="115">
        <f>Підсумки!E20</f>
        <v>0</v>
      </c>
    </row>
    <row r="21" spans="1:18" ht="15.75" x14ac:dyDescent="0.25">
      <c r="A21" s="92">
        <f t="shared" si="1"/>
        <v>19</v>
      </c>
      <c r="B21" s="105" t="str">
        <f>Підсумки!C21</f>
        <v>Фабрикова Валентина Сергіївна</v>
      </c>
      <c r="C21" s="99"/>
      <c r="D21" s="99"/>
      <c r="E21" s="99"/>
      <c r="F21" s="99"/>
      <c r="G21" s="99"/>
      <c r="H21" s="99"/>
      <c r="I21" s="93"/>
      <c r="J21" s="93"/>
      <c r="K21" s="93"/>
      <c r="L21" s="93"/>
      <c r="M21" s="93"/>
      <c r="N21" s="93"/>
      <c r="O21" s="93"/>
      <c r="P21" s="94"/>
      <c r="Q21" s="114">
        <f t="shared" si="2"/>
        <v>14</v>
      </c>
      <c r="R21" s="115">
        <f>Підсумки!E21</f>
        <v>0</v>
      </c>
    </row>
    <row r="22" spans="1:18" ht="15.75" x14ac:dyDescent="0.25">
      <c r="A22" s="92">
        <f t="shared" si="1"/>
        <v>20</v>
      </c>
      <c r="B22" s="105" t="str">
        <f>Підсумки!C22</f>
        <v>Хоменко Олександр Миколайович</v>
      </c>
      <c r="C22" s="99"/>
      <c r="D22" s="99"/>
      <c r="E22" s="99"/>
      <c r="F22" s="99"/>
      <c r="G22" s="99"/>
      <c r="H22" s="99"/>
      <c r="I22" s="93"/>
      <c r="J22" s="93"/>
      <c r="K22" s="93"/>
      <c r="L22" s="93"/>
      <c r="M22" s="93"/>
      <c r="N22" s="93"/>
      <c r="O22" s="93"/>
      <c r="P22" s="94"/>
      <c r="Q22" s="114">
        <f t="shared" si="2"/>
        <v>14</v>
      </c>
      <c r="R22" s="115">
        <f>Підсумки!E22</f>
        <v>0</v>
      </c>
    </row>
    <row r="23" spans="1:18" ht="15.75" x14ac:dyDescent="0.25">
      <c r="A23" s="92">
        <f t="shared" si="1"/>
        <v>21</v>
      </c>
      <c r="B23" s="105" t="str">
        <f>Підсумки!C23</f>
        <v>Цоня Лілія Ігорівна</v>
      </c>
      <c r="C23" s="99"/>
      <c r="D23" s="99"/>
      <c r="E23" s="99"/>
      <c r="F23" s="99"/>
      <c r="G23" s="99"/>
      <c r="H23" s="99"/>
      <c r="I23" s="93"/>
      <c r="J23" s="93"/>
      <c r="K23" s="93"/>
      <c r="L23" s="93"/>
      <c r="M23" s="93"/>
      <c r="N23" s="93"/>
      <c r="O23" s="93"/>
      <c r="P23" s="94"/>
      <c r="Q23" s="114">
        <f t="shared" si="2"/>
        <v>14</v>
      </c>
      <c r="R23" s="115">
        <f>Підсумки!E23</f>
        <v>62</v>
      </c>
    </row>
    <row r="24" spans="1:18" ht="15.75" x14ac:dyDescent="0.25">
      <c r="A24" s="93">
        <f t="shared" si="1"/>
        <v>22</v>
      </c>
      <c r="B24" s="105" t="str">
        <f>Підсумки!C24</f>
        <v>Шпінат Олександр Сергійович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4">
        <f t="shared" si="2"/>
        <v>14</v>
      </c>
      <c r="R24" s="115">
        <f>Підсумки!E24</f>
        <v>25</v>
      </c>
    </row>
    <row r="25" spans="1:18" ht="15.75" x14ac:dyDescent="0.25">
      <c r="A25" s="93">
        <f t="shared" si="1"/>
        <v>23</v>
      </c>
      <c r="B25" s="105" t="str">
        <f>Підсумки!C25</f>
        <v>Юрін Дмитро Вадимович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4">
        <f t="shared" si="2"/>
        <v>14</v>
      </c>
      <c r="R25" s="115">
        <f>Підсумки!E25</f>
        <v>0</v>
      </c>
    </row>
    <row r="26" spans="1:18" ht="15.75" x14ac:dyDescent="0.25">
      <c r="A26" s="108"/>
      <c r="B26" s="109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10"/>
      <c r="R26" s="111"/>
    </row>
    <row r="27" spans="1:18" ht="13.5" thickBot="1" x14ac:dyDescent="0.25">
      <c r="A27" s="88"/>
      <c r="C27" s="97">
        <f>SUM(C3:C24)</f>
        <v>0</v>
      </c>
      <c r="D27" s="97">
        <f t="shared" ref="D27:H27" si="3">SUM(D3:D24)</f>
        <v>0</v>
      </c>
      <c r="E27" s="97">
        <f t="shared" si="3"/>
        <v>0</v>
      </c>
      <c r="F27" s="97">
        <f t="shared" si="3"/>
        <v>0</v>
      </c>
      <c r="G27" s="97">
        <f t="shared" si="3"/>
        <v>0</v>
      </c>
      <c r="H27" s="97">
        <f t="shared" si="3"/>
        <v>0</v>
      </c>
      <c r="I27" s="97">
        <f t="shared" ref="I27:P27" si="4">SUM(I3:I24)</f>
        <v>0</v>
      </c>
      <c r="J27" s="97">
        <f t="shared" si="4"/>
        <v>0</v>
      </c>
      <c r="K27" s="97">
        <f t="shared" si="4"/>
        <v>0</v>
      </c>
      <c r="L27" s="97">
        <f t="shared" si="4"/>
        <v>0</v>
      </c>
      <c r="M27" s="97">
        <f t="shared" si="4"/>
        <v>0</v>
      </c>
      <c r="N27" s="97">
        <f t="shared" si="4"/>
        <v>0</v>
      </c>
      <c r="O27" s="97">
        <f t="shared" si="4"/>
        <v>0</v>
      </c>
      <c r="P27" s="97">
        <f t="shared" si="4"/>
        <v>0</v>
      </c>
      <c r="Q27" s="97"/>
    </row>
    <row r="28" spans="1:18" ht="16.5" thickBot="1" x14ac:dyDescent="0.3">
      <c r="A28" s="118"/>
      <c r="B28" s="116" t="s">
        <v>219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</row>
    <row r="29" spans="1:18" ht="15.75" x14ac:dyDescent="0.25">
      <c r="A29" s="90">
        <v>1</v>
      </c>
      <c r="B29" s="106" t="str">
        <f>Підсумки!C28</f>
        <v>Беседін Богдан Валерійович</v>
      </c>
      <c r="C29" s="98"/>
      <c r="D29" s="98"/>
      <c r="E29" s="98"/>
      <c r="F29" s="98"/>
      <c r="G29" s="98"/>
      <c r="H29" s="98"/>
      <c r="I29" s="90"/>
      <c r="J29" s="90"/>
      <c r="K29" s="90"/>
      <c r="L29" s="90"/>
      <c r="M29" s="90"/>
      <c r="N29" s="90"/>
      <c r="O29" s="90"/>
      <c r="P29" s="91"/>
      <c r="Q29" s="117">
        <f>14-SUM(C29:P29)</f>
        <v>14</v>
      </c>
      <c r="R29" s="115">
        <f>Підсумки!E28</f>
        <v>0</v>
      </c>
    </row>
    <row r="30" spans="1:18" ht="15.75" x14ac:dyDescent="0.25">
      <c r="A30" s="93">
        <v>2</v>
      </c>
      <c r="B30" s="106">
        <f>Підсумки!C29</f>
        <v>0</v>
      </c>
      <c r="C30" s="99"/>
      <c r="D30" s="99"/>
      <c r="E30" s="99"/>
      <c r="F30" s="99"/>
      <c r="G30" s="99"/>
      <c r="H30" s="99"/>
      <c r="I30" s="93"/>
      <c r="J30" s="93"/>
      <c r="K30" s="93"/>
      <c r="L30" s="93"/>
      <c r="M30" s="93"/>
      <c r="N30" s="93"/>
      <c r="O30" s="93"/>
      <c r="P30" s="94"/>
      <c r="Q30" s="117">
        <f t="shared" ref="Q30:Q51" si="5">14-SUM(C30:P30)</f>
        <v>14</v>
      </c>
      <c r="R30" s="115">
        <f>Підсумки!E29</f>
        <v>0</v>
      </c>
    </row>
    <row r="31" spans="1:18" ht="15.75" x14ac:dyDescent="0.25">
      <c r="A31" s="93">
        <v>3</v>
      </c>
      <c r="B31" s="106" t="str">
        <f>Підсумки!C30</f>
        <v>Васильєв Олександр Олександрович</v>
      </c>
      <c r="C31" s="99"/>
      <c r="D31" s="99"/>
      <c r="E31" s="99"/>
      <c r="F31" s="99"/>
      <c r="G31" s="99"/>
      <c r="H31" s="99"/>
      <c r="I31" s="93"/>
      <c r="J31" s="93"/>
      <c r="K31" s="93"/>
      <c r="L31" s="93"/>
      <c r="M31" s="93"/>
      <c r="N31" s="93"/>
      <c r="O31" s="93"/>
      <c r="P31" s="94"/>
      <c r="Q31" s="117">
        <f t="shared" si="5"/>
        <v>14</v>
      </c>
      <c r="R31" s="115">
        <f>Підсумки!E30</f>
        <v>67</v>
      </c>
    </row>
    <row r="32" spans="1:18" ht="15.75" x14ac:dyDescent="0.25">
      <c r="A32" s="93">
        <v>4</v>
      </c>
      <c r="B32" s="106" t="str">
        <f>Підсумки!C31</f>
        <v>Вінничук Дмитро Володимирович</v>
      </c>
      <c r="C32" s="99"/>
      <c r="D32" s="99"/>
      <c r="E32" s="99"/>
      <c r="F32" s="99"/>
      <c r="G32" s="99"/>
      <c r="H32" s="99"/>
      <c r="I32" s="93"/>
      <c r="J32" s="93"/>
      <c r="K32" s="93"/>
      <c r="L32" s="93"/>
      <c r="M32" s="93"/>
      <c r="N32" s="93"/>
      <c r="O32" s="93"/>
      <c r="P32" s="94"/>
      <c r="Q32" s="117">
        <f t="shared" si="5"/>
        <v>14</v>
      </c>
      <c r="R32" s="115">
        <f>Підсумки!E31</f>
        <v>65</v>
      </c>
    </row>
    <row r="33" spans="1:18" ht="15.75" x14ac:dyDescent="0.25">
      <c r="A33" s="93">
        <v>5</v>
      </c>
      <c r="B33" s="106" t="str">
        <f>Підсумки!C32</f>
        <v>Доманська Ганна Олексіївна</v>
      </c>
      <c r="C33" s="99"/>
      <c r="D33" s="99"/>
      <c r="E33" s="99"/>
      <c r="F33" s="99"/>
      <c r="G33" s="99"/>
      <c r="H33" s="99"/>
      <c r="I33" s="93"/>
      <c r="J33" s="93"/>
      <c r="K33" s="93"/>
      <c r="L33" s="93"/>
      <c r="M33" s="93"/>
      <c r="N33" s="93"/>
      <c r="O33" s="93"/>
      <c r="P33" s="94"/>
      <c r="Q33" s="117">
        <f t="shared" si="5"/>
        <v>14</v>
      </c>
      <c r="R33" s="115">
        <f>Підсумки!E32</f>
        <v>70</v>
      </c>
    </row>
    <row r="34" spans="1:18" ht="15.75" x14ac:dyDescent="0.25">
      <c r="A34" s="93">
        <v>6</v>
      </c>
      <c r="B34" s="106" t="str">
        <f>Підсумки!C33</f>
        <v>Журавльов Андрій Сергійович</v>
      </c>
      <c r="C34" s="99"/>
      <c r="D34" s="99"/>
      <c r="E34" s="99"/>
      <c r="F34" s="99"/>
      <c r="G34" s="99"/>
      <c r="H34" s="99"/>
      <c r="I34" s="93"/>
      <c r="J34" s="93"/>
      <c r="K34" s="93"/>
      <c r="L34" s="93"/>
      <c r="M34" s="93"/>
      <c r="N34" s="93"/>
      <c r="O34" s="93"/>
      <c r="P34" s="94"/>
      <c r="Q34" s="117">
        <f t="shared" si="5"/>
        <v>14</v>
      </c>
      <c r="R34" s="115">
        <f>Підсумки!E33</f>
        <v>64</v>
      </c>
    </row>
    <row r="35" spans="1:18" ht="15.75" x14ac:dyDescent="0.25">
      <c r="A35" s="93">
        <v>7</v>
      </c>
      <c r="B35" s="106" t="str">
        <f>Підсумки!C34</f>
        <v>Змієвська Наталія Юріївна</v>
      </c>
      <c r="C35" s="99"/>
      <c r="D35" s="99"/>
      <c r="E35" s="99"/>
      <c r="F35" s="99"/>
      <c r="G35" s="99"/>
      <c r="H35" s="99"/>
      <c r="I35" s="93"/>
      <c r="J35" s="93"/>
      <c r="K35" s="93"/>
      <c r="L35" s="93"/>
      <c r="M35" s="93"/>
      <c r="N35" s="93"/>
      <c r="O35" s="93"/>
      <c r="P35" s="94"/>
      <c r="Q35" s="117">
        <f t="shared" si="5"/>
        <v>14</v>
      </c>
      <c r="R35" s="115">
        <f>Підсумки!E34</f>
        <v>69</v>
      </c>
    </row>
    <row r="36" spans="1:18" ht="15.75" x14ac:dyDescent="0.25">
      <c r="A36" s="93">
        <v>8</v>
      </c>
      <c r="B36" s="106" t="str">
        <f>Підсумки!C35</f>
        <v>Кісільова Юлія Геннадіївна</v>
      </c>
      <c r="C36" s="99"/>
      <c r="D36" s="99"/>
      <c r="E36" s="99"/>
      <c r="F36" s="99"/>
      <c r="G36" s="99"/>
      <c r="H36" s="99"/>
      <c r="I36" s="93"/>
      <c r="J36" s="93"/>
      <c r="K36" s="93"/>
      <c r="L36" s="93"/>
      <c r="M36" s="93"/>
      <c r="N36" s="93"/>
      <c r="O36" s="93"/>
      <c r="P36" s="94"/>
      <c r="Q36" s="117">
        <f t="shared" si="5"/>
        <v>14</v>
      </c>
      <c r="R36" s="115">
        <f>Підсумки!E35</f>
        <v>67</v>
      </c>
    </row>
    <row r="37" spans="1:18" ht="15.75" x14ac:dyDescent="0.25">
      <c r="A37" s="93">
        <v>9</v>
      </c>
      <c r="B37" s="106" t="str">
        <f>Підсумки!C36</f>
        <v>Коваленко Корінна Олександрівна</v>
      </c>
      <c r="C37" s="99"/>
      <c r="D37" s="99"/>
      <c r="E37" s="99"/>
      <c r="F37" s="99"/>
      <c r="G37" s="99"/>
      <c r="H37" s="99"/>
      <c r="I37" s="93"/>
      <c r="J37" s="93"/>
      <c r="K37" s="93"/>
      <c r="L37" s="93"/>
      <c r="M37" s="93"/>
      <c r="N37" s="93"/>
      <c r="O37" s="93"/>
      <c r="P37" s="94"/>
      <c r="Q37" s="117">
        <f t="shared" si="5"/>
        <v>14</v>
      </c>
      <c r="R37" s="115">
        <f>Підсумки!E36</f>
        <v>67</v>
      </c>
    </row>
    <row r="38" spans="1:18" ht="15.75" x14ac:dyDescent="0.25">
      <c r="A38" s="93">
        <v>10</v>
      </c>
      <c r="B38" s="106" t="str">
        <f>Підсумки!C37</f>
        <v>Лавриненко Анастасія Марківна</v>
      </c>
      <c r="C38" s="99"/>
      <c r="D38" s="99"/>
      <c r="E38" s="99"/>
      <c r="F38" s="99"/>
      <c r="G38" s="99"/>
      <c r="H38" s="99"/>
      <c r="I38" s="93"/>
      <c r="J38" s="93"/>
      <c r="K38" s="93"/>
      <c r="L38" s="93"/>
      <c r="M38" s="93"/>
      <c r="N38" s="93"/>
      <c r="O38" s="93"/>
      <c r="P38" s="94"/>
      <c r="Q38" s="117">
        <f t="shared" si="5"/>
        <v>14</v>
      </c>
      <c r="R38" s="115">
        <f>Підсумки!E37</f>
        <v>69</v>
      </c>
    </row>
    <row r="39" spans="1:18" ht="15.75" x14ac:dyDescent="0.25">
      <c r="A39" s="93">
        <v>11</v>
      </c>
      <c r="B39" s="106" t="str">
        <f>Підсумки!C38</f>
        <v>Межуєв Денис Геннадійович</v>
      </c>
      <c r="C39" s="99"/>
      <c r="D39" s="99"/>
      <c r="E39" s="99"/>
      <c r="F39" s="99"/>
      <c r="G39" s="99"/>
      <c r="H39" s="99"/>
      <c r="I39" s="93"/>
      <c r="J39" s="93"/>
      <c r="K39" s="93"/>
      <c r="L39" s="93"/>
      <c r="M39" s="93"/>
      <c r="N39" s="93"/>
      <c r="O39" s="93"/>
      <c r="P39" s="94"/>
      <c r="Q39" s="117">
        <f t="shared" si="5"/>
        <v>14</v>
      </c>
      <c r="R39" s="115">
        <f>Підсумки!E38</f>
        <v>65</v>
      </c>
    </row>
    <row r="40" spans="1:18" ht="15.75" x14ac:dyDescent="0.25">
      <c r="A40" s="93">
        <v>12</v>
      </c>
      <c r="B40" s="106" t="str">
        <f>Підсумки!C39</f>
        <v>Нагорний Володимир Вікторович</v>
      </c>
      <c r="C40" s="99"/>
      <c r="D40" s="99"/>
      <c r="E40" s="99"/>
      <c r="F40" s="99"/>
      <c r="G40" s="99"/>
      <c r="H40" s="99"/>
      <c r="I40" s="93"/>
      <c r="J40" s="93"/>
      <c r="K40" s="93"/>
      <c r="L40" s="93"/>
      <c r="M40" s="93"/>
      <c r="N40" s="93"/>
      <c r="O40" s="93"/>
      <c r="P40" s="94"/>
      <c r="Q40" s="117">
        <f t="shared" si="5"/>
        <v>14</v>
      </c>
      <c r="R40" s="115">
        <f>Підсумки!E39</f>
        <v>68</v>
      </c>
    </row>
    <row r="41" spans="1:18" ht="15.75" x14ac:dyDescent="0.25">
      <c r="A41" s="93">
        <v>13</v>
      </c>
      <c r="B41" s="106" t="str">
        <f>Підсумки!C40</f>
        <v>Нестеренко Олег Валентинович</v>
      </c>
      <c r="C41" s="99"/>
      <c r="D41" s="99"/>
      <c r="E41" s="99"/>
      <c r="F41" s="99"/>
      <c r="G41" s="99"/>
      <c r="H41" s="99"/>
      <c r="I41" s="93"/>
      <c r="J41" s="93"/>
      <c r="K41" s="93"/>
      <c r="L41" s="93"/>
      <c r="M41" s="93"/>
      <c r="N41" s="93"/>
      <c r="O41" s="93"/>
      <c r="P41" s="94"/>
      <c r="Q41" s="117">
        <f t="shared" si="5"/>
        <v>14</v>
      </c>
      <c r="R41" s="115">
        <f>Підсумки!E40</f>
        <v>0</v>
      </c>
    </row>
    <row r="42" spans="1:18" ht="15.75" x14ac:dyDescent="0.25">
      <c r="A42" s="93">
        <v>14</v>
      </c>
      <c r="B42" s="106" t="str">
        <f>Підсумки!C41</f>
        <v>Нікішкін Олексій Юрійович</v>
      </c>
      <c r="C42" s="99"/>
      <c r="D42" s="99"/>
      <c r="E42" s="99"/>
      <c r="F42" s="99"/>
      <c r="G42" s="99"/>
      <c r="H42" s="99"/>
      <c r="I42" s="93"/>
      <c r="J42" s="93"/>
      <c r="K42" s="93"/>
      <c r="L42" s="93"/>
      <c r="M42" s="93"/>
      <c r="N42" s="93"/>
      <c r="O42" s="93"/>
      <c r="P42" s="94"/>
      <c r="Q42" s="117">
        <f t="shared" si="5"/>
        <v>14</v>
      </c>
      <c r="R42" s="115">
        <f>Підсумки!E41</f>
        <v>0</v>
      </c>
    </row>
    <row r="43" spans="1:18" ht="15.75" x14ac:dyDescent="0.25">
      <c r="A43" s="93">
        <v>15</v>
      </c>
      <c r="B43" s="106" t="str">
        <f>Підсумки!C42</f>
        <v>Новосьолова Дар’я Георгіївна</v>
      </c>
      <c r="C43" s="99"/>
      <c r="D43" s="99"/>
      <c r="E43" s="99"/>
      <c r="F43" s="99"/>
      <c r="G43" s="99"/>
      <c r="H43" s="99"/>
      <c r="I43" s="93"/>
      <c r="J43" s="93"/>
      <c r="K43" s="93"/>
      <c r="L43" s="93"/>
      <c r="M43" s="93"/>
      <c r="N43" s="93"/>
      <c r="O43" s="93"/>
      <c r="P43" s="94"/>
      <c r="Q43" s="117">
        <f t="shared" si="5"/>
        <v>14</v>
      </c>
      <c r="R43" s="115">
        <f>Підсумки!E42</f>
        <v>57</v>
      </c>
    </row>
    <row r="44" spans="1:18" ht="15.75" x14ac:dyDescent="0.25">
      <c r="A44" s="93">
        <v>16</v>
      </c>
      <c r="B44" s="106" t="str">
        <f>Підсумки!C43</f>
        <v>Петренко Владислав Олександрович</v>
      </c>
      <c r="C44" s="99"/>
      <c r="D44" s="99"/>
      <c r="E44" s="99"/>
      <c r="F44" s="99"/>
      <c r="G44" s="99"/>
      <c r="H44" s="99"/>
      <c r="I44" s="93"/>
      <c r="J44" s="93"/>
      <c r="K44" s="93"/>
      <c r="L44" s="93"/>
      <c r="M44" s="93"/>
      <c r="N44" s="93"/>
      <c r="O44" s="93"/>
      <c r="P44" s="94"/>
      <c r="Q44" s="117">
        <f t="shared" si="5"/>
        <v>14</v>
      </c>
      <c r="R44" s="115">
        <f>Підсумки!E43</f>
        <v>65</v>
      </c>
    </row>
    <row r="45" spans="1:18" ht="15.75" x14ac:dyDescent="0.25">
      <c r="A45" s="93">
        <v>17</v>
      </c>
      <c r="B45" s="106" t="str">
        <f>Підсумки!C44</f>
        <v>Петросян Армен Петросович</v>
      </c>
      <c r="C45" s="99"/>
      <c r="D45" s="99"/>
      <c r="E45" s="99"/>
      <c r="F45" s="99"/>
      <c r="G45" s="99"/>
      <c r="H45" s="99"/>
      <c r="I45" s="93"/>
      <c r="J45" s="93"/>
      <c r="K45" s="93"/>
      <c r="L45" s="93"/>
      <c r="M45" s="93"/>
      <c r="N45" s="93"/>
      <c r="O45" s="93"/>
      <c r="P45" s="94"/>
      <c r="Q45" s="117">
        <f t="shared" si="5"/>
        <v>14</v>
      </c>
      <c r="R45" s="115">
        <f>Підсумки!E44</f>
        <v>54</v>
      </c>
    </row>
    <row r="46" spans="1:18" ht="15.75" x14ac:dyDescent="0.25">
      <c r="A46" s="93">
        <v>18</v>
      </c>
      <c r="B46" s="106" t="str">
        <f>Підсумки!C45</f>
        <v>Рябошапка Ольга Олександрівна</v>
      </c>
      <c r="C46" s="99"/>
      <c r="D46" s="99"/>
      <c r="E46" s="99"/>
      <c r="F46" s="99"/>
      <c r="G46" s="99"/>
      <c r="H46" s="99"/>
      <c r="I46" s="93"/>
      <c r="J46" s="93"/>
      <c r="K46" s="93"/>
      <c r="L46" s="93"/>
      <c r="M46" s="93"/>
      <c r="N46" s="93"/>
      <c r="O46" s="93"/>
      <c r="P46" s="94"/>
      <c r="Q46" s="117">
        <f t="shared" si="5"/>
        <v>14</v>
      </c>
      <c r="R46" s="115">
        <f>Підсумки!E45</f>
        <v>65</v>
      </c>
    </row>
    <row r="47" spans="1:18" ht="15.75" x14ac:dyDescent="0.25">
      <c r="A47" s="93">
        <v>19</v>
      </c>
      <c r="B47" s="106">
        <f>Підсумки!C46</f>
        <v>0</v>
      </c>
      <c r="C47" s="99"/>
      <c r="D47" s="99"/>
      <c r="E47" s="99"/>
      <c r="F47" s="99"/>
      <c r="G47" s="99"/>
      <c r="H47" s="99"/>
      <c r="I47" s="93"/>
      <c r="J47" s="93"/>
      <c r="K47" s="93"/>
      <c r="L47" s="93"/>
      <c r="M47" s="93"/>
      <c r="N47" s="93"/>
      <c r="O47" s="93"/>
      <c r="P47" s="94"/>
      <c r="Q47" s="117">
        <f t="shared" si="5"/>
        <v>14</v>
      </c>
      <c r="R47" s="115">
        <f>Підсумки!E46</f>
        <v>0</v>
      </c>
    </row>
    <row r="48" spans="1:18" ht="15.75" x14ac:dyDescent="0.25">
      <c r="A48" s="93">
        <v>20</v>
      </c>
      <c r="B48" s="106" t="str">
        <f>Підсумки!C47</f>
        <v>Сорока Максим Миколайович</v>
      </c>
      <c r="C48" s="99"/>
      <c r="D48" s="99"/>
      <c r="E48" s="99"/>
      <c r="F48" s="99"/>
      <c r="G48" s="99"/>
      <c r="H48" s="99"/>
      <c r="I48" s="93"/>
      <c r="J48" s="93"/>
      <c r="K48" s="93"/>
      <c r="L48" s="93"/>
      <c r="M48" s="93"/>
      <c r="N48" s="93"/>
      <c r="O48" s="93"/>
      <c r="P48" s="94"/>
      <c r="Q48" s="117">
        <f t="shared" si="5"/>
        <v>14</v>
      </c>
      <c r="R48" s="115">
        <f>Підсумки!E47</f>
        <v>54</v>
      </c>
    </row>
    <row r="49" spans="1:18" ht="15.75" x14ac:dyDescent="0.25">
      <c r="A49" s="93">
        <v>21</v>
      </c>
      <c r="B49" s="106" t="str">
        <f>Підсумки!C48</f>
        <v>Таран Антон Сергійович</v>
      </c>
      <c r="C49" s="99"/>
      <c r="D49" s="99"/>
      <c r="E49" s="99"/>
      <c r="F49" s="99"/>
      <c r="G49" s="99"/>
      <c r="H49" s="99"/>
      <c r="I49" s="93"/>
      <c r="J49" s="93"/>
      <c r="K49" s="93"/>
      <c r="L49" s="93"/>
      <c r="M49" s="93"/>
      <c r="N49" s="93"/>
      <c r="O49" s="93"/>
      <c r="P49" s="94"/>
      <c r="Q49" s="117">
        <f t="shared" si="5"/>
        <v>14</v>
      </c>
      <c r="R49" s="115">
        <f>Підсумки!E48</f>
        <v>0</v>
      </c>
    </row>
    <row r="50" spans="1:18" ht="15.75" x14ac:dyDescent="0.25">
      <c r="A50" s="93">
        <v>22</v>
      </c>
      <c r="B50" s="106" t="str">
        <f>Підсумки!C49</f>
        <v>Тезіков Андрій Сергійович</v>
      </c>
      <c r="C50" s="99"/>
      <c r="D50" s="99"/>
      <c r="E50" s="99"/>
      <c r="F50" s="99"/>
      <c r="G50" s="99"/>
      <c r="H50" s="99"/>
      <c r="I50" s="93"/>
      <c r="J50" s="93"/>
      <c r="K50" s="93"/>
      <c r="L50" s="93"/>
      <c r="M50" s="93"/>
      <c r="N50" s="93"/>
      <c r="O50" s="93"/>
      <c r="P50" s="94"/>
      <c r="Q50" s="117">
        <f t="shared" si="5"/>
        <v>14</v>
      </c>
      <c r="R50" s="115">
        <f>Підсумки!E49</f>
        <v>47</v>
      </c>
    </row>
    <row r="51" spans="1:18" ht="16.5" thickBot="1" x14ac:dyDescent="0.3">
      <c r="A51" s="95"/>
      <c r="B51" s="107"/>
      <c r="C51" s="100"/>
      <c r="D51" s="100"/>
      <c r="E51" s="100"/>
      <c r="F51" s="100"/>
      <c r="G51" s="100"/>
      <c r="H51" s="100"/>
      <c r="I51" s="95"/>
      <c r="J51" s="95"/>
      <c r="K51" s="95"/>
      <c r="L51" s="95"/>
      <c r="M51" s="95"/>
      <c r="N51" s="95"/>
      <c r="O51" s="95"/>
      <c r="P51" s="96"/>
      <c r="Q51" s="112">
        <f t="shared" si="5"/>
        <v>14</v>
      </c>
      <c r="R51" s="101">
        <f>Підсумки!E50</f>
        <v>60</v>
      </c>
    </row>
    <row r="52" spans="1:18" ht="16.5" thickBot="1" x14ac:dyDescent="0.3">
      <c r="A52" s="428"/>
      <c r="B52" s="429" t="s">
        <v>365</v>
      </c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0"/>
      <c r="N52" s="430"/>
      <c r="O52" s="430"/>
      <c r="P52" s="430"/>
      <c r="Q52" s="430"/>
      <c r="R52" s="430"/>
    </row>
    <row r="53" spans="1:18" ht="15.75" x14ac:dyDescent="0.25">
      <c r="A53" s="432">
        <v>1</v>
      </c>
      <c r="B53" s="433" t="str">
        <f>Підсумки!C56</f>
        <v>Бавикін Сергій Сергійович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437"/>
      <c r="Q53" s="440">
        <f t="shared" ref="Q53" si="6">14-SUM(C53:P53)</f>
        <v>14</v>
      </c>
      <c r="R53" s="441">
        <f>Підсумки!E56</f>
        <v>70</v>
      </c>
    </row>
    <row r="54" spans="1:18" ht="15.75" x14ac:dyDescent="0.25">
      <c r="A54" s="434">
        <v>2</v>
      </c>
      <c r="B54" s="431" t="str">
        <f>Підсумки!C57</f>
        <v>Безпечна Олеся Михайлівна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438"/>
      <c r="Q54" s="442">
        <f t="shared" ref="Q54:Q79" si="7">14-SUM(C54:P54)</f>
        <v>14</v>
      </c>
      <c r="R54" s="443">
        <f>Підсумки!E57</f>
        <v>70</v>
      </c>
    </row>
    <row r="55" spans="1:18" ht="15.75" x14ac:dyDescent="0.25">
      <c r="A55" s="434">
        <v>3</v>
      </c>
      <c r="B55" s="431" t="str">
        <f>Підсумки!C58</f>
        <v>Будак Дмитро Юрійович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438"/>
      <c r="Q55" s="442">
        <f t="shared" si="7"/>
        <v>14</v>
      </c>
      <c r="R55" s="443">
        <f>Підсумки!E58</f>
        <v>0</v>
      </c>
    </row>
    <row r="56" spans="1:18" ht="15.75" x14ac:dyDescent="0.25">
      <c r="A56" s="434">
        <v>4</v>
      </c>
      <c r="B56" s="431" t="str">
        <f>Підсумки!C59</f>
        <v>Власенко Олександр Юрійович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438"/>
      <c r="Q56" s="442">
        <f t="shared" si="7"/>
        <v>14</v>
      </c>
      <c r="R56" s="443">
        <f>Підсумки!E59</f>
        <v>70</v>
      </c>
    </row>
    <row r="57" spans="1:18" ht="15.75" x14ac:dyDescent="0.25">
      <c r="A57" s="434">
        <v>5</v>
      </c>
      <c r="B57" s="431" t="str">
        <f>Підсумки!C60</f>
        <v>Волкова Анастасія Андріївна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438"/>
      <c r="Q57" s="442">
        <f t="shared" si="7"/>
        <v>14</v>
      </c>
      <c r="R57" s="443">
        <f>Підсумки!E60</f>
        <v>67</v>
      </c>
    </row>
    <row r="58" spans="1:18" ht="15.75" x14ac:dyDescent="0.25">
      <c r="A58" s="434">
        <v>6</v>
      </c>
      <c r="B58" s="431" t="str">
        <f>Підсумки!C61</f>
        <v>Герасимчук Михайло Леонідович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438"/>
      <c r="Q58" s="442">
        <f t="shared" si="7"/>
        <v>14</v>
      </c>
      <c r="R58" s="443">
        <f>Підсумки!E61</f>
        <v>50</v>
      </c>
    </row>
    <row r="59" spans="1:18" ht="15.75" x14ac:dyDescent="0.25">
      <c r="A59" s="434">
        <v>7</v>
      </c>
      <c r="B59" s="431" t="str">
        <f>Підсумки!C62</f>
        <v>Горбунова Марія Анатоліївна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438"/>
      <c r="Q59" s="442">
        <f t="shared" si="7"/>
        <v>14</v>
      </c>
      <c r="R59" s="443">
        <f>Підсумки!E62</f>
        <v>68</v>
      </c>
    </row>
    <row r="60" spans="1:18" ht="15.75" x14ac:dyDescent="0.25">
      <c r="A60" s="434">
        <v>8</v>
      </c>
      <c r="B60" s="431" t="str">
        <f>Підсумки!C63</f>
        <v>Григоренко Дар’я Ігорівна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438"/>
      <c r="Q60" s="442">
        <f t="shared" si="7"/>
        <v>14</v>
      </c>
      <c r="R60" s="443">
        <f>Підсумки!E63</f>
        <v>70</v>
      </c>
    </row>
    <row r="61" spans="1:18" ht="15.75" x14ac:dyDescent="0.25">
      <c r="A61" s="434">
        <v>9</v>
      </c>
      <c r="B61" s="431" t="str">
        <f>Підсумки!C64</f>
        <v>Залукаєва Олександра Ігорівна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438"/>
      <c r="Q61" s="442">
        <f t="shared" si="7"/>
        <v>14</v>
      </c>
      <c r="R61" s="443">
        <f>Підсумки!E64</f>
        <v>56</v>
      </c>
    </row>
    <row r="62" spans="1:18" ht="15.75" x14ac:dyDescent="0.25">
      <c r="A62" s="434">
        <v>10</v>
      </c>
      <c r="B62" s="431" t="str">
        <f>Підсумки!C65</f>
        <v>Тимченко Ігор Сергійович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438"/>
      <c r="Q62" s="442">
        <f t="shared" si="7"/>
        <v>14</v>
      </c>
      <c r="R62" s="443">
        <f>Підсумки!E65</f>
        <v>57</v>
      </c>
    </row>
    <row r="63" spans="1:18" ht="15.75" x14ac:dyDescent="0.25">
      <c r="A63" s="434">
        <v>11</v>
      </c>
      <c r="B63" s="431" t="str">
        <f>Підсумки!C66</f>
        <v>Лебедєва Ірина Валентинівна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438"/>
      <c r="Q63" s="442">
        <f t="shared" si="7"/>
        <v>14</v>
      </c>
      <c r="R63" s="443">
        <f>Підсумки!E66</f>
        <v>68</v>
      </c>
    </row>
    <row r="64" spans="1:18" ht="15.75" x14ac:dyDescent="0.25">
      <c r="A64" s="434">
        <v>12</v>
      </c>
      <c r="B64" s="431" t="str">
        <f>Підсумки!C67</f>
        <v>Мартинюк Дмитро Русланович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438"/>
      <c r="Q64" s="442">
        <f t="shared" si="7"/>
        <v>14</v>
      </c>
      <c r="R64" s="443">
        <f>Підсумки!E67</f>
        <v>51</v>
      </c>
    </row>
    <row r="65" spans="1:18" ht="15.75" x14ac:dyDescent="0.25">
      <c r="A65" s="434">
        <v>13</v>
      </c>
      <c r="B65" s="431" t="str">
        <f>Підсумки!C68</f>
        <v>Мітіна Олена Василівна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438"/>
      <c r="Q65" s="442">
        <f t="shared" si="7"/>
        <v>14</v>
      </c>
      <c r="R65" s="443">
        <f>Підсумки!E68</f>
        <v>52</v>
      </c>
    </row>
    <row r="66" spans="1:18" ht="15.75" x14ac:dyDescent="0.25">
      <c r="A66" s="434">
        <v>14</v>
      </c>
      <c r="B66" s="431" t="str">
        <f>Підсумки!C69</f>
        <v>Носкова Ірина Артурівна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438"/>
      <c r="Q66" s="442">
        <f t="shared" si="7"/>
        <v>14</v>
      </c>
      <c r="R66" s="443">
        <f>Підсумки!E69</f>
        <v>0</v>
      </c>
    </row>
    <row r="67" spans="1:18" ht="15.75" x14ac:dyDescent="0.25">
      <c r="A67" s="434">
        <v>15</v>
      </c>
      <c r="B67" s="431" t="str">
        <f>Підсумки!C70</f>
        <v>Обревко Дмитро Іванович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438"/>
      <c r="Q67" s="442">
        <f t="shared" si="7"/>
        <v>14</v>
      </c>
      <c r="R67" s="443">
        <f>Підсумки!E70</f>
        <v>70</v>
      </c>
    </row>
    <row r="68" spans="1:18" ht="15.75" x14ac:dyDescent="0.25">
      <c r="A68" s="434">
        <v>16</v>
      </c>
      <c r="B68" s="431" t="str">
        <f>Підсумки!C71</f>
        <v>Павленко Юлія Віталіївна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438"/>
      <c r="Q68" s="442">
        <f t="shared" si="7"/>
        <v>14</v>
      </c>
      <c r="R68" s="443">
        <f>Підсумки!E71</f>
        <v>70</v>
      </c>
    </row>
    <row r="69" spans="1:18" ht="15.75" x14ac:dyDescent="0.25">
      <c r="A69" s="434">
        <v>17</v>
      </c>
      <c r="B69" s="431" t="str">
        <f>Підсумки!C72</f>
        <v>Пасько Вікторія Сергіївна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438"/>
      <c r="Q69" s="442">
        <f t="shared" si="7"/>
        <v>14</v>
      </c>
      <c r="R69" s="443">
        <f>Підсумки!E72</f>
        <v>70</v>
      </c>
    </row>
    <row r="70" spans="1:18" ht="15.75" x14ac:dyDescent="0.25">
      <c r="A70" s="434">
        <v>18</v>
      </c>
      <c r="B70" s="431" t="str">
        <f>Підсумки!C73</f>
        <v>Попов Костянтин Костянтинович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438"/>
      <c r="Q70" s="442">
        <f t="shared" si="7"/>
        <v>14</v>
      </c>
      <c r="R70" s="443">
        <f>Підсумки!E73</f>
        <v>15</v>
      </c>
    </row>
    <row r="71" spans="1:18" ht="15.75" x14ac:dyDescent="0.25">
      <c r="A71" s="434">
        <v>19</v>
      </c>
      <c r="B71" s="431" t="str">
        <f>Підсумки!C74</f>
        <v>Семененко Іван Валерійович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438"/>
      <c r="Q71" s="442">
        <f t="shared" si="7"/>
        <v>14</v>
      </c>
      <c r="R71" s="443">
        <f>Підсумки!E74</f>
        <v>25</v>
      </c>
    </row>
    <row r="72" spans="1:18" ht="15.75" x14ac:dyDescent="0.25">
      <c r="A72" s="434">
        <v>20</v>
      </c>
      <c r="B72" s="431" t="str">
        <f>Підсумки!C75</f>
        <v>Смирнов Кирило Олександрович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438"/>
      <c r="Q72" s="442">
        <f t="shared" si="7"/>
        <v>14</v>
      </c>
      <c r="R72" s="443">
        <f>Підсумки!E75</f>
        <v>70</v>
      </c>
    </row>
    <row r="73" spans="1:18" ht="15.75" x14ac:dyDescent="0.25">
      <c r="A73" s="434">
        <v>21</v>
      </c>
      <c r="B73" s="431" t="str">
        <f>Підсумки!C76</f>
        <v>Стадник Дмитро Сергійович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438"/>
      <c r="Q73" s="442">
        <f t="shared" si="7"/>
        <v>14</v>
      </c>
      <c r="R73" s="443">
        <f>Підсумки!E76</f>
        <v>70</v>
      </c>
    </row>
    <row r="74" spans="1:18" ht="15.75" x14ac:dyDescent="0.25">
      <c r="A74" s="434">
        <v>22</v>
      </c>
      <c r="B74" s="431" t="str">
        <f>Підсумки!C77</f>
        <v>Старунова Альона Андріївна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438"/>
      <c r="Q74" s="442">
        <f t="shared" si="7"/>
        <v>14</v>
      </c>
      <c r="R74" s="443">
        <f>Підсумки!E77</f>
        <v>0</v>
      </c>
    </row>
    <row r="75" spans="1:18" ht="15.75" x14ac:dyDescent="0.25">
      <c r="A75" s="434">
        <v>23</v>
      </c>
      <c r="B75" s="431" t="str">
        <f>Підсумки!C78</f>
        <v>Стрельченко Віталій Сергійович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438"/>
      <c r="Q75" s="442">
        <f t="shared" si="7"/>
        <v>14</v>
      </c>
      <c r="R75" s="443">
        <f>Підсумки!E78</f>
        <v>0</v>
      </c>
    </row>
    <row r="76" spans="1:18" ht="15.75" x14ac:dyDescent="0.25">
      <c r="A76" s="434">
        <v>24</v>
      </c>
      <c r="B76" s="431" t="str">
        <f>Підсумки!C79</f>
        <v>Ігнатовська Світлана Миколаївна</v>
      </c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438"/>
      <c r="Q76" s="442">
        <f t="shared" si="7"/>
        <v>14</v>
      </c>
      <c r="R76" s="443">
        <f>Підсумки!E79</f>
        <v>0</v>
      </c>
    </row>
    <row r="77" spans="1:18" ht="15.75" x14ac:dyDescent="0.25">
      <c r="A77" s="434">
        <v>25</v>
      </c>
      <c r="B77" s="431" t="str">
        <f>Підсумки!C80</f>
        <v>Федорик Микола Михайлович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438"/>
      <c r="Q77" s="442">
        <f t="shared" si="7"/>
        <v>14</v>
      </c>
      <c r="R77" s="443">
        <f>Підсумки!E80</f>
        <v>70</v>
      </c>
    </row>
    <row r="78" spans="1:18" ht="15.75" x14ac:dyDescent="0.25">
      <c r="A78" s="434">
        <v>26</v>
      </c>
      <c r="B78" s="431" t="str">
        <f>Підсумки!C81</f>
        <v>Чернологов Іван Іванович</v>
      </c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438"/>
      <c r="Q78" s="442">
        <f t="shared" si="7"/>
        <v>14</v>
      </c>
      <c r="R78" s="443">
        <f>Підсумки!E81</f>
        <v>61</v>
      </c>
    </row>
    <row r="79" spans="1:18" ht="16.5" thickBot="1" x14ac:dyDescent="0.3">
      <c r="A79" s="435">
        <v>27</v>
      </c>
      <c r="B79" s="436" t="str">
        <f>Підсумки!C82</f>
        <v>Чуріков Дмитро Борисович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439"/>
      <c r="Q79" s="444">
        <f t="shared" si="7"/>
        <v>14</v>
      </c>
      <c r="R79" s="445">
        <f>Підсумки!E82</f>
        <v>70</v>
      </c>
    </row>
  </sheetData>
  <customSheetViews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6C8D603E-9A1B-49F4-AEFE-06707C7BCD5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4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4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5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6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7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8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9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6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27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28"/>
      <headerFooter alignWithMargins="0"/>
    </customSheetView>
    <customSheetView guid="{C5D960BD-C1A6-4228-A267-A87ADCF0AB55}" showPageBreaks="1" topLeftCell="A2">
      <pane xSplit="2" ySplit="1" topLeftCell="H42" activePane="bottomRight" state="frozen"/>
      <selection pane="bottomRight" activeCell="R51" sqref="R51"/>
      <pageMargins left="0.75" right="0.75" top="1" bottom="1" header="0.5" footer="0.5"/>
      <pageSetup paperSize="9" orientation="portrait" r:id="rId2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AI118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H8" sqref="H8:H21"/>
    </sheetView>
  </sheetViews>
  <sheetFormatPr defaultColWidth="9.28515625" defaultRowHeight="12.75" x14ac:dyDescent="0.2"/>
  <cols>
    <col min="1" max="1" width="4.28515625" style="1" customWidth="1"/>
    <col min="2" max="2" width="51.28515625" style="25" customWidth="1"/>
    <col min="3" max="3" width="6.7109375" style="25" customWidth="1"/>
    <col min="4" max="4" width="9.7109375" style="25" customWidth="1"/>
    <col min="5" max="5" width="6.710937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0" width="9.85546875" style="1" customWidth="1"/>
    <col min="21" max="21" width="10.7109375" style="1" customWidth="1"/>
    <col min="22" max="22" width="10" style="1" customWidth="1"/>
    <col min="23" max="23" width="10.28515625" style="1" customWidth="1"/>
    <col min="24" max="24" width="11.28515625" style="1" customWidth="1"/>
    <col min="25" max="25" width="8" style="1" customWidth="1"/>
    <col min="26" max="26" width="10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285156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35">
      <c r="A2" s="21"/>
      <c r="B2" s="152" t="s">
        <v>270</v>
      </c>
      <c r="C2" s="119" t="s">
        <v>272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154"/>
      <c r="B3" s="529" t="s">
        <v>237</v>
      </c>
      <c r="C3" s="507" t="s">
        <v>131</v>
      </c>
      <c r="D3" s="490" t="s">
        <v>154</v>
      </c>
      <c r="E3" s="488" t="s">
        <v>38</v>
      </c>
      <c r="F3" s="492" t="s">
        <v>132</v>
      </c>
      <c r="G3" s="493"/>
      <c r="H3" s="504" t="s">
        <v>133</v>
      </c>
      <c r="I3" s="505"/>
      <c r="J3" s="506"/>
      <c r="K3" s="383" t="s">
        <v>134</v>
      </c>
      <c r="L3" s="384"/>
      <c r="M3" s="28" t="s">
        <v>135</v>
      </c>
      <c r="N3" s="385"/>
      <c r="O3" s="380"/>
      <c r="P3" s="504" t="s">
        <v>136</v>
      </c>
      <c r="Q3" s="505"/>
      <c r="R3" s="506"/>
      <c r="S3" s="492" t="s">
        <v>137</v>
      </c>
      <c r="T3" s="493"/>
    </row>
    <row r="4" spans="1:25" ht="22.5" customHeight="1" x14ac:dyDescent="0.25">
      <c r="A4" s="155"/>
      <c r="B4" s="530"/>
      <c r="C4" s="508"/>
      <c r="D4" s="491"/>
      <c r="E4" s="489"/>
      <c r="F4" s="28" t="s">
        <v>231</v>
      </c>
      <c r="G4" s="291"/>
      <c r="H4" s="28" t="s">
        <v>231</v>
      </c>
      <c r="I4" s="56" t="s">
        <v>233</v>
      </c>
      <c r="J4" s="85"/>
      <c r="K4" s="28" t="s">
        <v>277</v>
      </c>
      <c r="L4" s="291"/>
      <c r="M4" s="28" t="s">
        <v>232</v>
      </c>
      <c r="N4" s="85" t="s">
        <v>197</v>
      </c>
      <c r="O4" s="86" t="s">
        <v>158</v>
      </c>
      <c r="P4" s="28" t="s">
        <v>232</v>
      </c>
      <c r="Q4" s="57" t="s">
        <v>211</v>
      </c>
      <c r="R4" s="86" t="s">
        <v>158</v>
      </c>
      <c r="S4" s="28" t="s">
        <v>363</v>
      </c>
      <c r="T4" s="291"/>
    </row>
    <row r="5" spans="1:25" ht="37.35" customHeight="1" x14ac:dyDescent="0.2">
      <c r="A5" s="155"/>
      <c r="B5" s="531"/>
      <c r="C5" s="508"/>
      <c r="D5" s="491"/>
      <c r="E5" s="489"/>
      <c r="F5" s="499" t="s">
        <v>153</v>
      </c>
      <c r="G5" s="497" t="s">
        <v>148</v>
      </c>
      <c r="H5" s="499" t="s">
        <v>153</v>
      </c>
      <c r="I5" s="501" t="s">
        <v>357</v>
      </c>
      <c r="J5" s="34" t="s">
        <v>138</v>
      </c>
      <c r="K5" s="376" t="s">
        <v>153</v>
      </c>
      <c r="L5" s="378" t="s">
        <v>148</v>
      </c>
      <c r="M5" s="376" t="s">
        <v>153</v>
      </c>
      <c r="N5" s="389" t="s">
        <v>358</v>
      </c>
      <c r="O5" s="34" t="s">
        <v>138</v>
      </c>
      <c r="P5" s="499" t="s">
        <v>153</v>
      </c>
      <c r="Q5" s="501" t="s">
        <v>362</v>
      </c>
      <c r="R5" s="34" t="s">
        <v>138</v>
      </c>
      <c r="S5" s="499" t="s">
        <v>153</v>
      </c>
      <c r="T5" s="497" t="s">
        <v>148</v>
      </c>
    </row>
    <row r="6" spans="1:25" ht="28.9" customHeight="1" thickBot="1" x14ac:dyDescent="0.25">
      <c r="A6" s="155"/>
      <c r="B6" s="531"/>
      <c r="C6" s="508"/>
      <c r="D6" s="491"/>
      <c r="E6" s="489"/>
      <c r="F6" s="500"/>
      <c r="G6" s="498"/>
      <c r="H6" s="500"/>
      <c r="I6" s="502"/>
      <c r="J6" s="59" t="s">
        <v>361</v>
      </c>
      <c r="K6" s="377"/>
      <c r="L6" s="379"/>
      <c r="M6" s="377"/>
      <c r="N6" s="382"/>
      <c r="O6" s="59">
        <v>10</v>
      </c>
      <c r="P6" s="500"/>
      <c r="Q6" s="502"/>
      <c r="R6" s="59" t="s">
        <v>368</v>
      </c>
      <c r="S6" s="500"/>
      <c r="T6" s="498"/>
    </row>
    <row r="7" spans="1:25" ht="22.5" customHeight="1" thickBot="1" x14ac:dyDescent="0.3">
      <c r="A7" s="155"/>
      <c r="B7" s="531"/>
      <c r="C7" s="487"/>
      <c r="D7" s="491"/>
      <c r="E7" s="489"/>
      <c r="F7" s="120">
        <v>41766</v>
      </c>
      <c r="G7" s="121"/>
      <c r="H7" s="494">
        <f>F7+7</f>
        <v>41773</v>
      </c>
      <c r="I7" s="495"/>
      <c r="J7" s="496"/>
      <c r="K7" s="373">
        <f>H7+7</f>
        <v>41780</v>
      </c>
      <c r="L7" s="388"/>
      <c r="M7" s="386">
        <f>K7+7</f>
        <v>41787</v>
      </c>
      <c r="N7" s="387"/>
      <c r="O7" s="388"/>
      <c r="P7" s="494">
        <f>M7+7</f>
        <v>41794</v>
      </c>
      <c r="Q7" s="495"/>
      <c r="R7" s="496"/>
      <c r="S7" s="373">
        <f>P7+7</f>
        <v>41801</v>
      </c>
      <c r="T7" s="121"/>
    </row>
    <row r="8" spans="1:25" s="252" customFormat="1" ht="26.25" customHeight="1" x14ac:dyDescent="0.25">
      <c r="A8" s="334">
        <v>1</v>
      </c>
      <c r="B8" s="338" t="s">
        <v>314</v>
      </c>
      <c r="C8" s="357">
        <v>1</v>
      </c>
      <c r="D8" s="413">
        <f>J8+O8+R8</f>
        <v>0</v>
      </c>
      <c r="E8" s="272">
        <f t="shared" ref="E8:E21" si="0">SUM(D8:D8)</f>
        <v>0</v>
      </c>
      <c r="F8" s="273" t="s">
        <v>367</v>
      </c>
      <c r="G8" s="274"/>
      <c r="H8" s="446" t="s">
        <v>367</v>
      </c>
      <c r="I8" s="332"/>
      <c r="J8" s="251"/>
      <c r="K8" s="249" t="s">
        <v>367</v>
      </c>
      <c r="L8" s="320"/>
      <c r="M8" s="248"/>
      <c r="N8" s="332"/>
      <c r="O8" s="274"/>
      <c r="P8" s="248"/>
      <c r="Q8" s="332"/>
      <c r="R8" s="274"/>
      <c r="S8" s="249"/>
      <c r="T8" s="320"/>
    </row>
    <row r="9" spans="1:25" s="281" customFormat="1" ht="18.75" x14ac:dyDescent="0.25">
      <c r="A9" s="323">
        <v>2</v>
      </c>
      <c r="B9" s="339" t="s">
        <v>315</v>
      </c>
      <c r="C9" s="224">
        <v>2</v>
      </c>
      <c r="D9" s="313">
        <f t="shared" ref="D9:D21" si="1">J9+O9+R9</f>
        <v>57</v>
      </c>
      <c r="E9" s="411">
        <f t="shared" si="0"/>
        <v>57</v>
      </c>
      <c r="F9" s="280"/>
      <c r="G9" s="278"/>
      <c r="H9" s="447" t="s">
        <v>369</v>
      </c>
      <c r="I9" s="330"/>
      <c r="J9" s="352">
        <v>13</v>
      </c>
      <c r="K9" s="279" t="s">
        <v>369</v>
      </c>
      <c r="L9" s="368"/>
      <c r="M9" s="276"/>
      <c r="N9" s="330"/>
      <c r="O9" s="347">
        <v>8</v>
      </c>
      <c r="P9" s="276"/>
      <c r="Q9" s="330"/>
      <c r="R9" s="347">
        <v>36</v>
      </c>
      <c r="S9" s="279"/>
      <c r="T9" s="368"/>
    </row>
    <row r="10" spans="1:25" s="252" customFormat="1" ht="18.75" x14ac:dyDescent="0.25">
      <c r="A10" s="335">
        <v>3</v>
      </c>
      <c r="B10" s="339" t="s">
        <v>316</v>
      </c>
      <c r="C10" s="156">
        <v>3</v>
      </c>
      <c r="D10" s="313">
        <f t="shared" si="1"/>
        <v>65</v>
      </c>
      <c r="E10" s="411">
        <f t="shared" si="0"/>
        <v>65</v>
      </c>
      <c r="F10" s="257"/>
      <c r="G10" s="255">
        <v>5</v>
      </c>
      <c r="H10" s="448" t="s">
        <v>369</v>
      </c>
      <c r="I10" s="316"/>
      <c r="J10" s="333">
        <v>15</v>
      </c>
      <c r="K10" s="256" t="s">
        <v>369</v>
      </c>
      <c r="L10" s="322"/>
      <c r="M10" s="261"/>
      <c r="N10" s="316"/>
      <c r="O10" s="348">
        <v>10</v>
      </c>
      <c r="P10" s="261"/>
      <c r="Q10" s="316"/>
      <c r="R10" s="348">
        <v>40</v>
      </c>
      <c r="S10" s="256"/>
      <c r="T10" s="322"/>
    </row>
    <row r="11" spans="1:25" s="252" customFormat="1" ht="18.75" x14ac:dyDescent="0.25">
      <c r="A11" s="323">
        <v>4</v>
      </c>
      <c r="B11" s="339" t="s">
        <v>317</v>
      </c>
      <c r="C11" s="224">
        <v>4</v>
      </c>
      <c r="D11" s="313">
        <f t="shared" si="1"/>
        <v>54</v>
      </c>
      <c r="E11" s="411">
        <f t="shared" si="0"/>
        <v>54</v>
      </c>
      <c r="F11" s="257"/>
      <c r="G11" s="255"/>
      <c r="H11" s="447" t="s">
        <v>369</v>
      </c>
      <c r="I11" s="316"/>
      <c r="J11" s="254">
        <v>12</v>
      </c>
      <c r="K11" s="256" t="s">
        <v>369</v>
      </c>
      <c r="L11" s="322"/>
      <c r="M11" s="253"/>
      <c r="N11" s="316"/>
      <c r="O11" s="255">
        <v>7</v>
      </c>
      <c r="P11" s="253"/>
      <c r="Q11" s="316"/>
      <c r="R11" s="255">
        <v>35</v>
      </c>
      <c r="S11" s="256"/>
      <c r="T11" s="322"/>
    </row>
    <row r="12" spans="1:25" s="252" customFormat="1" ht="18.75" x14ac:dyDescent="0.25">
      <c r="A12" s="335">
        <v>5</v>
      </c>
      <c r="B12" s="339" t="s">
        <v>318</v>
      </c>
      <c r="C12" s="156">
        <v>5</v>
      </c>
      <c r="D12" s="313">
        <f t="shared" si="1"/>
        <v>65</v>
      </c>
      <c r="E12" s="411">
        <f t="shared" si="0"/>
        <v>65</v>
      </c>
      <c r="F12" s="257" t="s">
        <v>367</v>
      </c>
      <c r="G12" s="255"/>
      <c r="H12" s="448" t="s">
        <v>369</v>
      </c>
      <c r="I12" s="316"/>
      <c r="J12" s="254">
        <v>13</v>
      </c>
      <c r="K12" s="256" t="s">
        <v>367</v>
      </c>
      <c r="L12" s="322"/>
      <c r="M12" s="261"/>
      <c r="N12" s="316"/>
      <c r="O12" s="255">
        <v>10</v>
      </c>
      <c r="P12" s="261"/>
      <c r="Q12" s="316"/>
      <c r="R12" s="255">
        <v>42</v>
      </c>
      <c r="S12" s="256"/>
      <c r="T12" s="322"/>
    </row>
    <row r="13" spans="1:25" s="252" customFormat="1" ht="18.75" x14ac:dyDescent="0.25">
      <c r="A13" s="323">
        <v>6</v>
      </c>
      <c r="B13" s="339"/>
      <c r="C13" s="224">
        <v>6</v>
      </c>
      <c r="D13" s="313">
        <f t="shared" si="1"/>
        <v>0</v>
      </c>
      <c r="E13" s="411">
        <f t="shared" si="0"/>
        <v>0</v>
      </c>
      <c r="F13" s="257" t="s">
        <v>367</v>
      </c>
      <c r="G13" s="255"/>
      <c r="H13" s="447" t="s">
        <v>367</v>
      </c>
      <c r="I13" s="316"/>
      <c r="J13" s="254"/>
      <c r="K13" s="256"/>
      <c r="L13" s="322"/>
      <c r="M13" s="253"/>
      <c r="N13" s="316"/>
      <c r="O13" s="255"/>
      <c r="P13" s="253"/>
      <c r="Q13" s="316"/>
      <c r="R13" s="255"/>
      <c r="S13" s="256"/>
      <c r="T13" s="322"/>
    </row>
    <row r="14" spans="1:25" s="283" customFormat="1" ht="18.75" x14ac:dyDescent="0.25">
      <c r="A14" s="335">
        <v>7</v>
      </c>
      <c r="B14" s="339" t="s">
        <v>319</v>
      </c>
      <c r="C14" s="156">
        <v>7</v>
      </c>
      <c r="D14" s="313">
        <f t="shared" si="1"/>
        <v>54</v>
      </c>
      <c r="E14" s="411">
        <f t="shared" si="0"/>
        <v>54</v>
      </c>
      <c r="F14" s="257" t="s">
        <v>367</v>
      </c>
      <c r="G14" s="255"/>
      <c r="H14" s="448" t="s">
        <v>369</v>
      </c>
      <c r="I14" s="316"/>
      <c r="J14" s="254">
        <v>11</v>
      </c>
      <c r="K14" s="256" t="s">
        <v>369</v>
      </c>
      <c r="L14" s="369"/>
      <c r="M14" s="261"/>
      <c r="N14" s="316"/>
      <c r="O14" s="348">
        <v>10</v>
      </c>
      <c r="P14" s="261"/>
      <c r="Q14" s="316"/>
      <c r="R14" s="348">
        <v>33</v>
      </c>
      <c r="S14" s="256"/>
      <c r="T14" s="369"/>
    </row>
    <row r="15" spans="1:25" s="281" customFormat="1" ht="18.75" x14ac:dyDescent="0.25">
      <c r="A15" s="323">
        <v>8</v>
      </c>
      <c r="B15" s="339" t="s">
        <v>320</v>
      </c>
      <c r="C15" s="224">
        <v>8</v>
      </c>
      <c r="D15" s="313">
        <f t="shared" si="1"/>
        <v>0</v>
      </c>
      <c r="E15" s="411">
        <f t="shared" si="0"/>
        <v>0</v>
      </c>
      <c r="F15" s="280"/>
      <c r="G15" s="278"/>
      <c r="H15" s="447" t="s">
        <v>369</v>
      </c>
      <c r="I15" s="330"/>
      <c r="J15" s="277"/>
      <c r="K15" s="279" t="s">
        <v>369</v>
      </c>
      <c r="L15" s="368"/>
      <c r="M15" s="276"/>
      <c r="N15" s="330"/>
      <c r="O15" s="347"/>
      <c r="P15" s="276"/>
      <c r="Q15" s="330"/>
      <c r="R15" s="347"/>
      <c r="S15" s="279"/>
      <c r="T15" s="368"/>
    </row>
    <row r="16" spans="1:25" s="252" customFormat="1" ht="18.75" x14ac:dyDescent="0.25">
      <c r="A16" s="335">
        <v>9</v>
      </c>
      <c r="B16" s="339" t="s">
        <v>321</v>
      </c>
      <c r="C16" s="156">
        <v>9</v>
      </c>
      <c r="D16" s="313">
        <f t="shared" si="1"/>
        <v>47</v>
      </c>
      <c r="E16" s="411">
        <f t="shared" si="0"/>
        <v>47</v>
      </c>
      <c r="F16" s="257"/>
      <c r="G16" s="255"/>
      <c r="H16" s="448" t="s">
        <v>369</v>
      </c>
      <c r="I16" s="316"/>
      <c r="J16" s="254">
        <v>10</v>
      </c>
      <c r="K16" s="256" t="s">
        <v>367</v>
      </c>
      <c r="L16" s="322"/>
      <c r="M16" s="261"/>
      <c r="N16" s="316"/>
      <c r="O16" s="348">
        <v>7</v>
      </c>
      <c r="P16" s="261"/>
      <c r="Q16" s="316"/>
      <c r="R16" s="348">
        <v>30</v>
      </c>
      <c r="S16" s="256"/>
      <c r="T16" s="322"/>
    </row>
    <row r="17" spans="1:35" s="252" customFormat="1" ht="18.75" x14ac:dyDescent="0.25">
      <c r="A17" s="323">
        <v>10</v>
      </c>
      <c r="B17" s="339" t="s">
        <v>322</v>
      </c>
      <c r="C17" s="224">
        <v>10</v>
      </c>
      <c r="D17" s="313">
        <f t="shared" si="1"/>
        <v>60</v>
      </c>
      <c r="E17" s="411">
        <f t="shared" si="0"/>
        <v>60</v>
      </c>
      <c r="F17" s="257"/>
      <c r="G17" s="255"/>
      <c r="H17" s="447" t="s">
        <v>369</v>
      </c>
      <c r="I17" s="316"/>
      <c r="J17" s="254">
        <v>11</v>
      </c>
      <c r="K17" s="256" t="s">
        <v>369</v>
      </c>
      <c r="L17" s="322"/>
      <c r="M17" s="253"/>
      <c r="N17" s="316"/>
      <c r="O17" s="348">
        <v>9</v>
      </c>
      <c r="P17" s="253"/>
      <c r="Q17" s="316"/>
      <c r="R17" s="348">
        <v>40</v>
      </c>
      <c r="S17" s="256"/>
      <c r="T17" s="322"/>
    </row>
    <row r="18" spans="1:35" s="252" customFormat="1" ht="18.75" x14ac:dyDescent="0.25">
      <c r="A18" s="335">
        <v>11</v>
      </c>
      <c r="B18" s="339" t="s">
        <v>323</v>
      </c>
      <c r="C18" s="156">
        <v>11</v>
      </c>
      <c r="D18" s="313">
        <f t="shared" si="1"/>
        <v>67</v>
      </c>
      <c r="E18" s="411">
        <f t="shared" si="0"/>
        <v>67</v>
      </c>
      <c r="F18" s="257"/>
      <c r="G18" s="255"/>
      <c r="H18" s="448" t="s">
        <v>369</v>
      </c>
      <c r="I18" s="316"/>
      <c r="J18" s="254">
        <v>15</v>
      </c>
      <c r="K18" s="256" t="s">
        <v>369</v>
      </c>
      <c r="L18" s="322"/>
      <c r="M18" s="261"/>
      <c r="N18" s="316"/>
      <c r="O18" s="348">
        <v>10</v>
      </c>
      <c r="P18" s="261"/>
      <c r="Q18" s="316"/>
      <c r="R18" s="348">
        <v>42</v>
      </c>
      <c r="S18" s="256"/>
      <c r="T18" s="322"/>
    </row>
    <row r="19" spans="1:35" s="252" customFormat="1" ht="18.75" x14ac:dyDescent="0.25">
      <c r="A19" s="323">
        <v>12</v>
      </c>
      <c r="B19" s="339" t="s">
        <v>324</v>
      </c>
      <c r="C19" s="224">
        <v>12</v>
      </c>
      <c r="D19" s="313">
        <f t="shared" si="1"/>
        <v>60</v>
      </c>
      <c r="E19" s="411">
        <f t="shared" si="0"/>
        <v>60</v>
      </c>
      <c r="F19" s="257"/>
      <c r="G19" s="255"/>
      <c r="H19" s="448" t="s">
        <v>369</v>
      </c>
      <c r="I19" s="331"/>
      <c r="J19" s="254">
        <v>13</v>
      </c>
      <c r="K19" s="256" t="s">
        <v>369</v>
      </c>
      <c r="L19" s="322"/>
      <c r="M19" s="261"/>
      <c r="N19" s="331"/>
      <c r="O19" s="348">
        <v>8</v>
      </c>
      <c r="P19" s="261"/>
      <c r="Q19" s="331"/>
      <c r="R19" s="348">
        <v>39</v>
      </c>
      <c r="S19" s="256"/>
      <c r="T19" s="322"/>
    </row>
    <row r="20" spans="1:35" s="252" customFormat="1" ht="18.75" x14ac:dyDescent="0.25">
      <c r="A20" s="335">
        <v>13</v>
      </c>
      <c r="B20" s="339" t="s">
        <v>325</v>
      </c>
      <c r="C20" s="156">
        <v>13</v>
      </c>
      <c r="D20" s="313">
        <f t="shared" si="1"/>
        <v>65</v>
      </c>
      <c r="E20" s="411">
        <f t="shared" si="0"/>
        <v>65</v>
      </c>
      <c r="F20" s="257"/>
      <c r="G20" s="255"/>
      <c r="H20" s="449" t="s">
        <v>369</v>
      </c>
      <c r="I20" s="331"/>
      <c r="J20" s="254">
        <v>15</v>
      </c>
      <c r="K20" s="256" t="s">
        <v>369</v>
      </c>
      <c r="L20" s="322"/>
      <c r="M20" s="353"/>
      <c r="N20" s="331"/>
      <c r="O20" s="255">
        <v>10</v>
      </c>
      <c r="P20" s="353"/>
      <c r="Q20" s="331"/>
      <c r="R20" s="255">
        <v>40</v>
      </c>
      <c r="S20" s="256"/>
      <c r="T20" s="322"/>
    </row>
    <row r="21" spans="1:35" s="252" customFormat="1" ht="19.5" thickBot="1" x14ac:dyDescent="0.3">
      <c r="A21" s="336">
        <v>14</v>
      </c>
      <c r="B21" s="342" t="s">
        <v>326</v>
      </c>
      <c r="C21" s="224">
        <v>14</v>
      </c>
      <c r="D21" s="415">
        <f t="shared" si="1"/>
        <v>63</v>
      </c>
      <c r="E21" s="345">
        <f t="shared" si="0"/>
        <v>63</v>
      </c>
      <c r="F21" s="270"/>
      <c r="G21" s="267"/>
      <c r="H21" s="450" t="s">
        <v>369</v>
      </c>
      <c r="I21" s="337"/>
      <c r="J21" s="266">
        <v>14</v>
      </c>
      <c r="K21" s="269" t="s">
        <v>369</v>
      </c>
      <c r="L21" s="325"/>
      <c r="M21" s="354"/>
      <c r="N21" s="337"/>
      <c r="O21" s="267">
        <v>10</v>
      </c>
      <c r="P21" s="354"/>
      <c r="Q21" s="337"/>
      <c r="R21" s="267">
        <v>39</v>
      </c>
      <c r="S21" s="269"/>
      <c r="T21" s="325"/>
    </row>
    <row r="22" spans="1:35" ht="18" x14ac:dyDescent="0.25">
      <c r="A22" s="62"/>
      <c r="B22" s="51"/>
      <c r="C22" s="63"/>
      <c r="D22" s="64"/>
      <c r="E22" s="64"/>
      <c r="F22" s="58"/>
      <c r="G22" s="58"/>
      <c r="H22" s="65">
        <f>COUNT(#REF!)</f>
        <v>0</v>
      </c>
      <c r="I22" s="58"/>
      <c r="J22" s="58"/>
      <c r="K22" s="58"/>
      <c r="L22" s="58"/>
      <c r="M22" s="58"/>
      <c r="N22" s="58"/>
      <c r="O22" s="58"/>
      <c r="P22" s="58"/>
      <c r="Q22" s="58"/>
      <c r="R22" s="61"/>
      <c r="S22" s="58"/>
      <c r="T22" s="65">
        <f>COUNT(#REF!)</f>
        <v>0</v>
      </c>
      <c r="U22" s="33"/>
      <c r="V22" s="32"/>
      <c r="W22" s="22"/>
      <c r="Y22" s="65">
        <f>COUNT(I8:I21)</f>
        <v>0</v>
      </c>
      <c r="AD22" s="65">
        <f>COUNT(Q8:Q21)</f>
        <v>0</v>
      </c>
      <c r="AG22" s="24"/>
      <c r="AH22" s="24"/>
      <c r="AI22" s="24"/>
    </row>
    <row r="23" spans="1:35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5" ht="15" x14ac:dyDescent="0.2">
      <c r="A24" s="37"/>
      <c r="B24" s="35"/>
      <c r="C24" s="23"/>
      <c r="D24" s="23"/>
      <c r="E24" s="23"/>
      <c r="J24" s="26"/>
      <c r="K24" s="26"/>
      <c r="L24" s="26"/>
      <c r="M24" s="26"/>
      <c r="N24" s="26"/>
      <c r="O24" s="26"/>
      <c r="Q24" s="26"/>
    </row>
    <row r="25" spans="1:35" ht="15" x14ac:dyDescent="0.2">
      <c r="A25" s="37"/>
      <c r="B25" s="35"/>
      <c r="C25" s="23"/>
      <c r="D25" s="23"/>
      <c r="E25" s="23"/>
    </row>
    <row r="26" spans="1:35" ht="15" x14ac:dyDescent="0.2">
      <c r="A26" s="37"/>
      <c r="B26" s="35"/>
      <c r="C26" s="23"/>
      <c r="D26" s="23"/>
      <c r="E26" s="23"/>
    </row>
    <row r="27" spans="1:35" ht="15" x14ac:dyDescent="0.2">
      <c r="A27" s="37"/>
      <c r="B27" s="35"/>
      <c r="C27" s="23"/>
      <c r="D27" s="23"/>
      <c r="E27" s="23"/>
    </row>
    <row r="28" spans="1:35" ht="15" x14ac:dyDescent="0.2">
      <c r="A28" s="37"/>
      <c r="B28" s="35"/>
      <c r="C28" s="23"/>
      <c r="D28" s="23"/>
      <c r="E28" s="23"/>
    </row>
    <row r="29" spans="1:35" ht="15" x14ac:dyDescent="0.2">
      <c r="A29" s="37"/>
      <c r="B29" s="35"/>
      <c r="C29" s="23"/>
      <c r="D29" s="23"/>
      <c r="E29" s="23"/>
    </row>
    <row r="30" spans="1:35" ht="15" x14ac:dyDescent="0.2">
      <c r="A30" s="37"/>
      <c r="B30" s="35"/>
      <c r="C30" s="23"/>
      <c r="D30" s="23"/>
      <c r="E30" s="23"/>
    </row>
    <row r="31" spans="1:35" x14ac:dyDescent="0.2">
      <c r="A31" s="36"/>
      <c r="B31" s="38"/>
    </row>
    <row r="32" spans="1:35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4BCF288A-A595-4C42-82E7-535EDC2AC415}" scale="75" showPageBreaks="1" showGridLines="0" fitToPage="1" printArea="1">
      <pane xSplit="6" ySplit="6" topLeftCell="G7" activePane="bottomRight" state="frozen"/>
      <selection pane="bottomRight" activeCell="J33" sqref="J33"/>
      <pageMargins left="0.56000000000000005" right="0.57999999999999996" top="0.64" bottom="0.65" header="0.5" footer="0.5"/>
      <pageSetup paperSize="0" fitToWidth="2" orientation="portrait" horizontalDpi="0" verticalDpi="0" copies="0" r:id="rId1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S8" activePane="bottomRight" state="frozen"/>
      <selection pane="bottomRight" activeCell="V11" sqref="V11"/>
      <pageMargins left="0.56000000000000005" right="0.57999999999999996" top="0.64" bottom="0.65" header="0.5" footer="0.5"/>
      <pageSetup paperSize="9" scale="31" fitToWidth="2" orientation="portrait" horizontalDpi="4294967293" r:id="rId2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57999999999999996" top="0.64" bottom="0.65" header="0.5" footer="0.5"/>
      <pageSetup paperSize="9" scale="32" fitToWidth="2" orientation="portrait" horizontalDpi="4294967293" verticalDpi="0" r:id="rId3"/>
      <headerFooter alignWithMargins="0">
        <oddHeader>&amp;C2006/2007 уч.рік 5 трим</oddHeader>
      </headerFooter>
    </customSheetView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4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5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6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8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9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10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11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2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8" fitToWidth="2" orientation="landscape" r:id="rId13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4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15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2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24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25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6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7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8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29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30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31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32"/>
      <headerFooter alignWithMargins="0">
        <oddHeader>&amp;C2006/2007 уч.рік 5 трим</oddHeader>
      </headerFooter>
    </customSheetView>
    <customSheetView guid="{C5D960BD-C1A6-4228-A267-A87ADCF0AB55}" scale="80" showPageBreaks="1" showGridLines="0" fitToPage="1" printArea="1">
      <pane xSplit="5" ySplit="6" topLeftCell="F7" activePane="bottomRight" state="frozen"/>
      <selection pane="bottomRight" activeCell="H8" sqref="H8:H21"/>
      <pageMargins left="0.56000000000000005" right="0.57999999999999996" top="0.64" bottom="0.65" header="0.5" footer="0.5"/>
      <pageSetup paperSize="9" scale="50" fitToWidth="2" orientation="portrait" r:id="rId33"/>
      <headerFooter alignWithMargins="0">
        <oddHeader>&amp;C2006/2007 уч.рік 5 трим</oddHeader>
      </headerFooter>
    </customSheetView>
  </customSheetViews>
  <mergeCells count="18">
    <mergeCell ref="S3:T3"/>
    <mergeCell ref="S5:S6"/>
    <mergeCell ref="T5:T6"/>
    <mergeCell ref="P7:R7"/>
    <mergeCell ref="I5:I6"/>
    <mergeCell ref="P3:R3"/>
    <mergeCell ref="P5:P6"/>
    <mergeCell ref="Q5:Q6"/>
    <mergeCell ref="H7:J7"/>
    <mergeCell ref="H5:H6"/>
    <mergeCell ref="H3:J3"/>
    <mergeCell ref="G5:G6"/>
    <mergeCell ref="F5:F6"/>
    <mergeCell ref="B3:B7"/>
    <mergeCell ref="C3:C7"/>
    <mergeCell ref="D3:D7"/>
    <mergeCell ref="E3:E7"/>
    <mergeCell ref="F3:G3"/>
  </mergeCells>
  <phoneticPr fontId="1" type="noConversion"/>
  <conditionalFormatting sqref="E8:E21">
    <cfRule type="cellIs" dxfId="2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50" fitToWidth="2" orientation="portrait" r:id="rId34"/>
  <headerFooter alignWithMargins="0">
    <oddHeader>&amp;C2006/2007 уч.рік 5 трим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D118"/>
  <sheetViews>
    <sheetView showGridLines="0" zoomScale="70" zoomScaleNormal="70" workbookViewId="0">
      <pane xSplit="5" ySplit="6" topLeftCell="J7" activePane="bottomRight" state="frozen"/>
      <selection pane="topRight" activeCell="F1" sqref="F1"/>
      <selection pane="bottomLeft" activeCell="A7" sqref="A7"/>
      <selection pane="bottomRight" activeCell="J14" sqref="J14"/>
    </sheetView>
  </sheetViews>
  <sheetFormatPr defaultColWidth="9.28515625" defaultRowHeight="12.75" x14ac:dyDescent="0.2"/>
  <cols>
    <col min="1" max="1" width="4.28515625" style="1" customWidth="1"/>
    <col min="2" max="2" width="49.7109375" style="25" customWidth="1"/>
    <col min="3" max="3" width="6.7109375" style="25" customWidth="1"/>
    <col min="4" max="4" width="9.7109375" style="25" customWidth="1"/>
    <col min="5" max="5" width="6.710937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42578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0" width="9.85546875" style="1" customWidth="1"/>
    <col min="21" max="21" width="14.5703125" style="1" customWidth="1"/>
    <col min="22" max="22" width="10" style="1" customWidth="1"/>
    <col min="23" max="23" width="9" style="1" customWidth="1"/>
    <col min="24" max="24" width="11.28515625" style="1" customWidth="1"/>
    <col min="25" max="25" width="8" style="1" customWidth="1"/>
    <col min="26" max="26" width="9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25">
      <c r="A2" s="20"/>
      <c r="B2" s="153" t="s">
        <v>271</v>
      </c>
      <c r="C2" s="119" t="s">
        <v>356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483"/>
      <c r="B3" s="523" t="s">
        <v>340</v>
      </c>
      <c r="C3" s="507" t="s">
        <v>131</v>
      </c>
      <c r="D3" s="490" t="s">
        <v>154</v>
      </c>
      <c r="E3" s="488" t="s">
        <v>38</v>
      </c>
      <c r="F3" s="492" t="s">
        <v>132</v>
      </c>
      <c r="G3" s="493"/>
      <c r="H3" s="504" t="s">
        <v>133</v>
      </c>
      <c r="I3" s="505"/>
      <c r="J3" s="506"/>
      <c r="K3" s="383" t="s">
        <v>134</v>
      </c>
      <c r="L3" s="384"/>
      <c r="M3" s="28" t="s">
        <v>135</v>
      </c>
      <c r="N3" s="385"/>
      <c r="O3" s="381"/>
      <c r="P3" s="504" t="s">
        <v>136</v>
      </c>
      <c r="Q3" s="505"/>
      <c r="R3" s="526"/>
      <c r="S3" s="492" t="s">
        <v>137</v>
      </c>
      <c r="T3" s="493"/>
    </row>
    <row r="4" spans="1:25" ht="22.5" customHeight="1" x14ac:dyDescent="0.25">
      <c r="A4" s="484"/>
      <c r="B4" s="524"/>
      <c r="C4" s="508"/>
      <c r="D4" s="491"/>
      <c r="E4" s="489"/>
      <c r="F4" s="28" t="s">
        <v>231</v>
      </c>
      <c r="G4" s="291"/>
      <c r="H4" s="28" t="s">
        <v>231</v>
      </c>
      <c r="I4" s="56" t="s">
        <v>233</v>
      </c>
      <c r="J4" s="85"/>
      <c r="K4" s="28" t="s">
        <v>277</v>
      </c>
      <c r="L4" s="291"/>
      <c r="M4" s="28" t="s">
        <v>232</v>
      </c>
      <c r="N4" s="85" t="s">
        <v>197</v>
      </c>
      <c r="O4" s="122"/>
      <c r="P4" s="28" t="s">
        <v>232</v>
      </c>
      <c r="Q4" s="57" t="s">
        <v>211</v>
      </c>
      <c r="R4" s="122"/>
      <c r="S4" s="28" t="s">
        <v>363</v>
      </c>
      <c r="T4" s="291"/>
    </row>
    <row r="5" spans="1:25" ht="37.35" customHeight="1" x14ac:dyDescent="0.2">
      <c r="A5" s="484"/>
      <c r="B5" s="525"/>
      <c r="C5" s="508"/>
      <c r="D5" s="491"/>
      <c r="E5" s="489"/>
      <c r="F5" s="499" t="s">
        <v>153</v>
      </c>
      <c r="G5" s="497" t="s">
        <v>148</v>
      </c>
      <c r="H5" s="499" t="s">
        <v>153</v>
      </c>
      <c r="I5" s="501" t="s">
        <v>357</v>
      </c>
      <c r="J5" s="34" t="s">
        <v>138</v>
      </c>
      <c r="K5" s="376" t="s">
        <v>153</v>
      </c>
      <c r="L5" s="378" t="s">
        <v>148</v>
      </c>
      <c r="M5" s="376" t="s">
        <v>153</v>
      </c>
      <c r="N5" s="389" t="s">
        <v>358</v>
      </c>
      <c r="O5" s="78" t="s">
        <v>138</v>
      </c>
      <c r="P5" s="499" t="s">
        <v>153</v>
      </c>
      <c r="Q5" s="501" t="s">
        <v>362</v>
      </c>
      <c r="R5" s="78" t="s">
        <v>138</v>
      </c>
      <c r="S5" s="499" t="s">
        <v>153</v>
      </c>
      <c r="T5" s="497" t="s">
        <v>148</v>
      </c>
    </row>
    <row r="6" spans="1:25" ht="28.9" customHeight="1" thickBot="1" x14ac:dyDescent="0.25">
      <c r="A6" s="484"/>
      <c r="B6" s="525"/>
      <c r="C6" s="508"/>
      <c r="D6" s="491"/>
      <c r="E6" s="489"/>
      <c r="F6" s="500"/>
      <c r="G6" s="498"/>
      <c r="H6" s="500"/>
      <c r="I6" s="502"/>
      <c r="J6" s="59" t="s">
        <v>361</v>
      </c>
      <c r="K6" s="377"/>
      <c r="L6" s="379"/>
      <c r="M6" s="377"/>
      <c r="N6" s="382"/>
      <c r="O6" s="79">
        <v>10</v>
      </c>
      <c r="P6" s="500"/>
      <c r="Q6" s="502"/>
      <c r="R6" s="79" t="s">
        <v>368</v>
      </c>
      <c r="S6" s="500"/>
      <c r="T6" s="498"/>
    </row>
    <row r="7" spans="1:25" ht="16.5" thickBot="1" x14ac:dyDescent="0.3">
      <c r="A7" s="484"/>
      <c r="B7" s="525"/>
      <c r="C7" s="487"/>
      <c r="D7" s="491"/>
      <c r="E7" s="489"/>
      <c r="F7" s="310">
        <v>41766</v>
      </c>
      <c r="G7" s="311"/>
      <c r="H7" s="527">
        <f>F7+7</f>
        <v>41773</v>
      </c>
      <c r="I7" s="528"/>
      <c r="J7" s="312"/>
      <c r="K7" s="374">
        <f>H7+7</f>
        <v>41780</v>
      </c>
      <c r="L7" s="375"/>
      <c r="M7" s="386">
        <f>K7+7</f>
        <v>41787</v>
      </c>
      <c r="N7" s="387"/>
      <c r="O7" s="387"/>
      <c r="P7" s="494">
        <f>M7+7</f>
        <v>41794</v>
      </c>
      <c r="Q7" s="495"/>
      <c r="R7" s="495"/>
      <c r="S7" s="374">
        <f>P7+7</f>
        <v>41801</v>
      </c>
      <c r="T7" s="375"/>
    </row>
    <row r="8" spans="1:25" s="252" customFormat="1" ht="18.75" x14ac:dyDescent="0.25">
      <c r="A8" s="317">
        <v>1</v>
      </c>
      <c r="B8" s="338" t="s">
        <v>327</v>
      </c>
      <c r="C8" s="357">
        <v>1</v>
      </c>
      <c r="D8" s="413">
        <f>J8+O8+R8</f>
        <v>70</v>
      </c>
      <c r="E8" s="272">
        <f t="shared" ref="E8:E21" si="0">SUM(D8:D8)</f>
        <v>70</v>
      </c>
      <c r="F8" s="273"/>
      <c r="G8" s="274"/>
      <c r="H8" s="357">
        <v>1</v>
      </c>
      <c r="I8" s="319" t="s">
        <v>369</v>
      </c>
      <c r="J8" s="349">
        <v>15</v>
      </c>
      <c r="K8" s="249" t="s">
        <v>369</v>
      </c>
      <c r="L8" s="320"/>
      <c r="M8" s="296"/>
      <c r="N8" s="357">
        <v>1</v>
      </c>
      <c r="O8" s="274">
        <v>10</v>
      </c>
      <c r="P8" s="451" t="s">
        <v>369</v>
      </c>
      <c r="Q8" s="357">
        <v>1</v>
      </c>
      <c r="R8" s="274">
        <f>25+20</f>
        <v>45</v>
      </c>
      <c r="S8" s="249"/>
      <c r="T8" s="320"/>
    </row>
    <row r="9" spans="1:25" s="252" customFormat="1" ht="18.75" x14ac:dyDescent="0.25">
      <c r="A9" s="321">
        <v>2</v>
      </c>
      <c r="B9" s="339" t="s">
        <v>328</v>
      </c>
      <c r="C9" s="358">
        <v>2</v>
      </c>
      <c r="D9" s="313">
        <f t="shared" ref="D9:D21" si="1">J9+O9+R9</f>
        <v>70</v>
      </c>
      <c r="E9" s="411">
        <f t="shared" si="0"/>
        <v>70</v>
      </c>
      <c r="F9" s="257"/>
      <c r="G9" s="255"/>
      <c r="H9" s="358">
        <v>2</v>
      </c>
      <c r="I9" s="315" t="s">
        <v>369</v>
      </c>
      <c r="J9" s="333">
        <v>15</v>
      </c>
      <c r="K9" s="256" t="s">
        <v>369</v>
      </c>
      <c r="L9" s="322"/>
      <c r="M9" s="297"/>
      <c r="N9" s="358">
        <v>2</v>
      </c>
      <c r="O9" s="255">
        <v>10</v>
      </c>
      <c r="P9" s="452" t="s">
        <v>369</v>
      </c>
      <c r="Q9" s="358">
        <v>2</v>
      </c>
      <c r="R9" s="255">
        <v>45</v>
      </c>
      <c r="S9" s="256"/>
      <c r="T9" s="322"/>
    </row>
    <row r="10" spans="1:25" s="252" customFormat="1" ht="18.75" x14ac:dyDescent="0.25">
      <c r="A10" s="323">
        <v>3</v>
      </c>
      <c r="B10" s="339" t="s">
        <v>329</v>
      </c>
      <c r="C10" s="358">
        <v>3</v>
      </c>
      <c r="D10" s="313">
        <f t="shared" si="1"/>
        <v>0</v>
      </c>
      <c r="E10" s="411">
        <f t="shared" si="0"/>
        <v>0</v>
      </c>
      <c r="F10" s="257"/>
      <c r="G10" s="255"/>
      <c r="H10" s="358">
        <v>3</v>
      </c>
      <c r="I10" s="315" t="s">
        <v>367</v>
      </c>
      <c r="J10" s="333"/>
      <c r="K10" s="256" t="s">
        <v>367</v>
      </c>
      <c r="L10" s="322"/>
      <c r="M10" s="297"/>
      <c r="N10" s="358">
        <v>3</v>
      </c>
      <c r="O10" s="255"/>
      <c r="P10" s="452" t="s">
        <v>370</v>
      </c>
      <c r="Q10" s="358">
        <v>3</v>
      </c>
      <c r="R10" s="255"/>
      <c r="S10" s="256"/>
      <c r="T10" s="322"/>
    </row>
    <row r="11" spans="1:25" s="252" customFormat="1" ht="24" customHeight="1" x14ac:dyDescent="0.25">
      <c r="A11" s="321">
        <v>4</v>
      </c>
      <c r="B11" s="339" t="s">
        <v>330</v>
      </c>
      <c r="C11" s="358">
        <v>4</v>
      </c>
      <c r="D11" s="313">
        <f t="shared" si="1"/>
        <v>70</v>
      </c>
      <c r="E11" s="411">
        <f t="shared" si="0"/>
        <v>70</v>
      </c>
      <c r="F11" s="257"/>
      <c r="G11" s="255"/>
      <c r="H11" s="358">
        <v>4</v>
      </c>
      <c r="I11" s="315" t="s">
        <v>369</v>
      </c>
      <c r="J11" s="333">
        <v>15</v>
      </c>
      <c r="K11" s="256" t="s">
        <v>369</v>
      </c>
      <c r="L11" s="322"/>
      <c r="M11" s="297"/>
      <c r="N11" s="358">
        <v>4</v>
      </c>
      <c r="O11" s="255">
        <v>10</v>
      </c>
      <c r="P11" s="452" t="s">
        <v>369</v>
      </c>
      <c r="Q11" s="358">
        <v>4</v>
      </c>
      <c r="R11" s="255">
        <f>25+20</f>
        <v>45</v>
      </c>
      <c r="S11" s="256"/>
      <c r="T11" s="322"/>
    </row>
    <row r="12" spans="1:25" s="252" customFormat="1" ht="18.75" x14ac:dyDescent="0.25">
      <c r="A12" s="323">
        <v>5</v>
      </c>
      <c r="B12" s="339" t="s">
        <v>331</v>
      </c>
      <c r="C12" s="358">
        <v>5</v>
      </c>
      <c r="D12" s="313">
        <f t="shared" si="1"/>
        <v>67</v>
      </c>
      <c r="E12" s="411">
        <f t="shared" si="0"/>
        <v>67</v>
      </c>
      <c r="F12" s="257"/>
      <c r="G12" s="255"/>
      <c r="H12" s="358">
        <v>5</v>
      </c>
      <c r="I12" s="315" t="s">
        <v>369</v>
      </c>
      <c r="J12" s="254">
        <f>2+5+6</f>
        <v>13</v>
      </c>
      <c r="K12" s="256" t="s">
        <v>369</v>
      </c>
      <c r="L12" s="322"/>
      <c r="M12" s="297"/>
      <c r="N12" s="358">
        <v>5</v>
      </c>
      <c r="O12" s="255">
        <v>9</v>
      </c>
      <c r="P12" s="452" t="s">
        <v>369</v>
      </c>
      <c r="Q12" s="358">
        <v>5</v>
      </c>
      <c r="R12" s="255">
        <v>45</v>
      </c>
      <c r="S12" s="256"/>
      <c r="T12" s="322"/>
    </row>
    <row r="13" spans="1:25" s="252" customFormat="1" ht="18.75" x14ac:dyDescent="0.25">
      <c r="A13" s="321">
        <v>6</v>
      </c>
      <c r="B13" s="339" t="s">
        <v>332</v>
      </c>
      <c r="C13" s="358">
        <v>6</v>
      </c>
      <c r="D13" s="313">
        <f t="shared" si="1"/>
        <v>50</v>
      </c>
      <c r="E13" s="411">
        <f t="shared" si="0"/>
        <v>50</v>
      </c>
      <c r="F13" s="257"/>
      <c r="G13" s="255"/>
      <c r="H13" s="358">
        <v>6</v>
      </c>
      <c r="I13" s="315" t="s">
        <v>367</v>
      </c>
      <c r="J13" s="254">
        <v>15</v>
      </c>
      <c r="K13" s="256" t="s">
        <v>367</v>
      </c>
      <c r="L13" s="322"/>
      <c r="M13" s="297"/>
      <c r="N13" s="358">
        <v>6</v>
      </c>
      <c r="O13" s="255">
        <v>10</v>
      </c>
      <c r="P13" s="452" t="s">
        <v>370</v>
      </c>
      <c r="Q13" s="358">
        <v>6</v>
      </c>
      <c r="R13" s="255">
        <v>25</v>
      </c>
      <c r="S13" s="256"/>
      <c r="T13" s="322"/>
    </row>
    <row r="14" spans="1:25" s="252" customFormat="1" ht="18.75" x14ac:dyDescent="0.25">
      <c r="A14" s="323">
        <v>7</v>
      </c>
      <c r="B14" s="339" t="s">
        <v>333</v>
      </c>
      <c r="C14" s="358">
        <v>7</v>
      </c>
      <c r="D14" s="313">
        <f t="shared" si="1"/>
        <v>68</v>
      </c>
      <c r="E14" s="411">
        <f t="shared" si="0"/>
        <v>68</v>
      </c>
      <c r="F14" s="257"/>
      <c r="G14" s="255"/>
      <c r="H14" s="358">
        <v>7</v>
      </c>
      <c r="I14" s="315" t="s">
        <v>369</v>
      </c>
      <c r="J14" s="254">
        <v>15</v>
      </c>
      <c r="K14" s="256" t="s">
        <v>369</v>
      </c>
      <c r="L14" s="322"/>
      <c r="M14" s="297"/>
      <c r="N14" s="358">
        <v>7</v>
      </c>
      <c r="O14" s="255">
        <v>10</v>
      </c>
      <c r="P14" s="452" t="s">
        <v>369</v>
      </c>
      <c r="Q14" s="358">
        <v>7</v>
      </c>
      <c r="R14" s="255">
        <f>23+20</f>
        <v>43</v>
      </c>
      <c r="S14" s="256"/>
      <c r="T14" s="322"/>
    </row>
    <row r="15" spans="1:25" s="252" customFormat="1" ht="18.75" x14ac:dyDescent="0.25">
      <c r="A15" s="321">
        <v>8</v>
      </c>
      <c r="B15" s="339" t="s">
        <v>334</v>
      </c>
      <c r="C15" s="358">
        <v>8</v>
      </c>
      <c r="D15" s="313">
        <f t="shared" si="1"/>
        <v>70</v>
      </c>
      <c r="E15" s="411">
        <f t="shared" si="0"/>
        <v>70</v>
      </c>
      <c r="F15" s="257"/>
      <c r="G15" s="255"/>
      <c r="H15" s="358">
        <v>8</v>
      </c>
      <c r="I15" s="315" t="s">
        <v>369</v>
      </c>
      <c r="J15" s="254">
        <f>4+5+6</f>
        <v>15</v>
      </c>
      <c r="K15" s="256" t="s">
        <v>367</v>
      </c>
      <c r="L15" s="322"/>
      <c r="M15" s="297"/>
      <c r="N15" s="358">
        <v>8</v>
      </c>
      <c r="O15" s="255">
        <v>10</v>
      </c>
      <c r="P15" s="452" t="s">
        <v>369</v>
      </c>
      <c r="Q15" s="358">
        <v>8</v>
      </c>
      <c r="R15" s="255">
        <v>45</v>
      </c>
      <c r="S15" s="256"/>
      <c r="T15" s="322"/>
    </row>
    <row r="16" spans="1:25" s="252" customFormat="1" ht="18" customHeight="1" x14ac:dyDescent="0.25">
      <c r="A16" s="323">
        <v>9</v>
      </c>
      <c r="B16" s="339" t="s">
        <v>335</v>
      </c>
      <c r="C16" s="358">
        <v>9</v>
      </c>
      <c r="D16" s="313">
        <f t="shared" si="1"/>
        <v>56</v>
      </c>
      <c r="E16" s="411">
        <f t="shared" si="0"/>
        <v>56</v>
      </c>
      <c r="F16" s="257"/>
      <c r="G16" s="255"/>
      <c r="H16" s="358">
        <v>9</v>
      </c>
      <c r="I16" s="315" t="s">
        <v>369</v>
      </c>
      <c r="J16" s="254">
        <v>15</v>
      </c>
      <c r="K16" s="256" t="s">
        <v>369</v>
      </c>
      <c r="L16" s="322"/>
      <c r="M16" s="297"/>
      <c r="N16" s="358">
        <v>9</v>
      </c>
      <c r="O16" s="255">
        <v>9</v>
      </c>
      <c r="P16" s="452" t="s">
        <v>369</v>
      </c>
      <c r="Q16" s="358">
        <v>9</v>
      </c>
      <c r="R16" s="255">
        <f>22+10</f>
        <v>32</v>
      </c>
      <c r="S16" s="256"/>
      <c r="T16" s="322"/>
    </row>
    <row r="17" spans="1:30" s="252" customFormat="1" ht="18.75" x14ac:dyDescent="0.25">
      <c r="A17" s="321">
        <v>10</v>
      </c>
      <c r="B17" s="343" t="s">
        <v>352</v>
      </c>
      <c r="C17" s="358">
        <v>10</v>
      </c>
      <c r="D17" s="313">
        <f t="shared" si="1"/>
        <v>57</v>
      </c>
      <c r="E17" s="411">
        <f t="shared" si="0"/>
        <v>57</v>
      </c>
      <c r="F17" s="257"/>
      <c r="G17" s="255"/>
      <c r="H17" s="358">
        <v>10</v>
      </c>
      <c r="I17" s="315" t="s">
        <v>369</v>
      </c>
      <c r="J17" s="254">
        <f>4+5+0</f>
        <v>9</v>
      </c>
      <c r="K17" s="256" t="s">
        <v>369</v>
      </c>
      <c r="L17" s="322"/>
      <c r="M17" s="297"/>
      <c r="N17" s="358">
        <v>10</v>
      </c>
      <c r="O17" s="255">
        <v>10</v>
      </c>
      <c r="P17" s="452" t="s">
        <v>369</v>
      </c>
      <c r="Q17" s="358">
        <v>10</v>
      </c>
      <c r="R17" s="255">
        <f>20+18</f>
        <v>38</v>
      </c>
      <c r="S17" s="256"/>
      <c r="T17" s="322"/>
    </row>
    <row r="18" spans="1:30" s="252" customFormat="1" ht="18.75" x14ac:dyDescent="0.25">
      <c r="A18" s="323">
        <v>11</v>
      </c>
      <c r="B18" s="339" t="s">
        <v>337</v>
      </c>
      <c r="C18" s="358">
        <v>11</v>
      </c>
      <c r="D18" s="313">
        <f t="shared" si="1"/>
        <v>68</v>
      </c>
      <c r="E18" s="411">
        <f t="shared" si="0"/>
        <v>68</v>
      </c>
      <c r="F18" s="257"/>
      <c r="G18" s="255"/>
      <c r="H18" s="358">
        <v>11</v>
      </c>
      <c r="I18" s="315" t="s">
        <v>369</v>
      </c>
      <c r="J18" s="254">
        <f>4+5+4</f>
        <v>13</v>
      </c>
      <c r="K18" s="256" t="s">
        <v>369</v>
      </c>
      <c r="L18" s="322"/>
      <c r="M18" s="297"/>
      <c r="N18" s="358">
        <v>11</v>
      </c>
      <c r="O18" s="255">
        <v>10</v>
      </c>
      <c r="P18" s="452" t="s">
        <v>369</v>
      </c>
      <c r="Q18" s="358">
        <v>11</v>
      </c>
      <c r="R18" s="255">
        <f>25+20</f>
        <v>45</v>
      </c>
      <c r="S18" s="256"/>
      <c r="T18" s="322"/>
    </row>
    <row r="19" spans="1:30" s="252" customFormat="1" ht="23.25" customHeight="1" x14ac:dyDescent="0.25">
      <c r="A19" s="321">
        <v>12</v>
      </c>
      <c r="B19" s="339" t="s">
        <v>338</v>
      </c>
      <c r="C19" s="358">
        <v>12</v>
      </c>
      <c r="D19" s="313">
        <f t="shared" si="1"/>
        <v>51</v>
      </c>
      <c r="E19" s="411">
        <f t="shared" si="0"/>
        <v>51</v>
      </c>
      <c r="F19" s="257"/>
      <c r="G19" s="255"/>
      <c r="H19" s="358">
        <v>12</v>
      </c>
      <c r="I19" s="314" t="s">
        <v>367</v>
      </c>
      <c r="J19" s="254">
        <v>15</v>
      </c>
      <c r="K19" s="256" t="s">
        <v>367</v>
      </c>
      <c r="L19" s="322"/>
      <c r="M19" s="285"/>
      <c r="N19" s="358">
        <v>12</v>
      </c>
      <c r="O19" s="348">
        <v>10</v>
      </c>
      <c r="P19" s="453" t="s">
        <v>370</v>
      </c>
      <c r="Q19" s="358">
        <v>12</v>
      </c>
      <c r="R19" s="348">
        <f>25+1</f>
        <v>26</v>
      </c>
      <c r="S19" s="256"/>
      <c r="T19" s="322"/>
      <c r="U19" s="474">
        <v>41977</v>
      </c>
    </row>
    <row r="20" spans="1:30" s="252" customFormat="1" ht="18.75" x14ac:dyDescent="0.25">
      <c r="A20" s="323">
        <v>13</v>
      </c>
      <c r="B20" s="339" t="s">
        <v>339</v>
      </c>
      <c r="C20" s="358">
        <v>13</v>
      </c>
      <c r="D20" s="313">
        <f t="shared" si="1"/>
        <v>52</v>
      </c>
      <c r="E20" s="411">
        <f t="shared" si="0"/>
        <v>52</v>
      </c>
      <c r="F20" s="257"/>
      <c r="G20" s="255"/>
      <c r="H20" s="358">
        <v>13</v>
      </c>
      <c r="I20" s="314" t="s">
        <v>369</v>
      </c>
      <c r="J20" s="254">
        <f>2+5+6</f>
        <v>13</v>
      </c>
      <c r="K20" s="256" t="s">
        <v>369</v>
      </c>
      <c r="L20" s="322"/>
      <c r="M20" s="350"/>
      <c r="N20" s="358">
        <v>13</v>
      </c>
      <c r="O20" s="348">
        <v>9</v>
      </c>
      <c r="P20" s="454" t="s">
        <v>369</v>
      </c>
      <c r="Q20" s="358">
        <v>13</v>
      </c>
      <c r="R20" s="348">
        <f>15+15</f>
        <v>30</v>
      </c>
      <c r="S20" s="256"/>
      <c r="T20" s="322"/>
    </row>
    <row r="21" spans="1:30" s="252" customFormat="1" ht="18.75" thickBot="1" x14ac:dyDescent="0.3">
      <c r="A21" s="324">
        <v>14</v>
      </c>
      <c r="B21" s="299"/>
      <c r="C21" s="346"/>
      <c r="D21" s="415">
        <f t="shared" si="1"/>
        <v>0</v>
      </c>
      <c r="E21" s="345">
        <f t="shared" si="0"/>
        <v>0</v>
      </c>
      <c r="F21" s="270"/>
      <c r="G21" s="267"/>
      <c r="H21" s="346"/>
      <c r="I21" s="268"/>
      <c r="J21" s="266"/>
      <c r="K21" s="269"/>
      <c r="L21" s="325"/>
      <c r="M21" s="351"/>
      <c r="N21" s="346"/>
      <c r="O21" s="359"/>
      <c r="P21" s="464"/>
      <c r="Q21" s="346"/>
      <c r="R21" s="359"/>
      <c r="S21" s="269"/>
      <c r="T21" s="325"/>
    </row>
    <row r="22" spans="1:30" ht="18" x14ac:dyDescent="0.25">
      <c r="A22" s="62"/>
      <c r="B22" s="51"/>
      <c r="C22" s="63"/>
      <c r="D22" s="64"/>
      <c r="E22" s="64"/>
      <c r="F22" s="58"/>
      <c r="G22" s="58"/>
      <c r="H22" s="20"/>
      <c r="I22" s="58"/>
      <c r="J22" s="58">
        <f>COUNT(J8:J21)</f>
        <v>12</v>
      </c>
      <c r="K22" s="58"/>
      <c r="L22" s="58"/>
      <c r="M22" s="58"/>
      <c r="N22" s="58"/>
      <c r="O22" s="58">
        <f>COUNT(O8:O21)</f>
        <v>12</v>
      </c>
      <c r="P22" s="58"/>
      <c r="Q22" s="58"/>
      <c r="R22" s="61"/>
      <c r="S22" s="58"/>
      <c r="T22" s="20"/>
      <c r="U22" s="33"/>
      <c r="V22" s="32"/>
      <c r="W22" s="22"/>
      <c r="Y22" s="20">
        <f>COUNT(I8:I21)</f>
        <v>0</v>
      </c>
      <c r="AD22" s="20">
        <f>COUNT(Q8:Q21)</f>
        <v>13</v>
      </c>
    </row>
    <row r="23" spans="1:30" ht="18.75" x14ac:dyDescent="0.25">
      <c r="A23" s="62"/>
      <c r="B23" s="339" t="s">
        <v>336</v>
      </c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0" ht="18" x14ac:dyDescent="0.25">
      <c r="A24" s="62"/>
      <c r="B24" s="51"/>
      <c r="C24" s="63"/>
      <c r="D24" s="64"/>
      <c r="E24" s="64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  <c r="Q24" s="58"/>
      <c r="R24" s="58"/>
      <c r="S24" s="61"/>
      <c r="T24" s="58"/>
      <c r="U24" s="32"/>
      <c r="V24" s="33"/>
      <c r="W24" s="32"/>
      <c r="X24" s="22"/>
    </row>
    <row r="25" spans="1:30" ht="15" x14ac:dyDescent="0.2">
      <c r="A25" s="37"/>
      <c r="B25" s="35"/>
      <c r="C25" s="23"/>
      <c r="D25" s="23"/>
      <c r="E25" s="23"/>
      <c r="J25" s="26"/>
      <c r="K25" s="26"/>
      <c r="L25" s="26"/>
      <c r="M25" s="26"/>
      <c r="N25" s="26"/>
      <c r="O25" s="26"/>
      <c r="Q25" s="26"/>
    </row>
    <row r="26" spans="1:30" ht="15" x14ac:dyDescent="0.2">
      <c r="A26" s="37"/>
      <c r="B26" s="35"/>
      <c r="C26" s="23"/>
      <c r="D26" s="23"/>
      <c r="E26" s="23"/>
    </row>
    <row r="27" spans="1:30" ht="15" x14ac:dyDescent="0.2">
      <c r="A27" s="37"/>
      <c r="B27" s="35"/>
      <c r="C27" s="23"/>
      <c r="D27" s="23"/>
      <c r="E27" s="23"/>
    </row>
    <row r="28" spans="1:30" ht="15" x14ac:dyDescent="0.2">
      <c r="A28" s="37"/>
      <c r="B28" s="35"/>
      <c r="C28" s="23"/>
      <c r="D28" s="23"/>
      <c r="E28" s="23"/>
    </row>
    <row r="29" spans="1:30" ht="15" x14ac:dyDescent="0.2">
      <c r="A29" s="37"/>
      <c r="B29" s="35"/>
      <c r="C29" s="23"/>
      <c r="D29" s="23"/>
      <c r="E29" s="23"/>
    </row>
    <row r="30" spans="1:30" ht="15" x14ac:dyDescent="0.2">
      <c r="A30" s="37"/>
      <c r="B30" s="35"/>
      <c r="C30" s="23"/>
      <c r="D30" s="23"/>
      <c r="E30" s="23"/>
    </row>
    <row r="31" spans="1:30" x14ac:dyDescent="0.2">
      <c r="A31" s="36"/>
      <c r="B31" s="38"/>
    </row>
    <row r="32" spans="1:30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4BCF288A-A595-4C42-82E7-535EDC2AC415}" scale="70" showGridLines="0" fitToPage="1">
      <pane xSplit="5" ySplit="6" topLeftCell="F7" activePane="bottomRight" state="frozen"/>
      <selection pane="bottomRight" activeCell="P21" sqref="P21"/>
      <pageMargins left="0.56000000000000005" right="0.25" top="0.64" bottom="0.65" header="0.5" footer="0.5"/>
      <pageSetup paperSize="0" fitToWidth="2" orientation="portrait" horizontalDpi="0" verticalDpi="0" copies="0" r:id="rId1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6" topLeftCell="G7" activePane="bottomRight" state="frozen"/>
      <selection pane="bottomRight" activeCell="O23" sqref="O23"/>
      <pageMargins left="0.56000000000000005" right="0.25" top="0.64" bottom="0.65" header="0.5" footer="0.5"/>
      <pageSetup scale="36" fitToWidth="2" orientation="portrait" verticalDpi="0" r:id="rId2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6" topLeftCell="J7" activePane="bottomRight" state="frozen"/>
      <selection pane="bottomRight" activeCell="R13" sqref="R13"/>
      <pageMargins left="0.56000000000000005" right="0.25" top="0.64" bottom="0.65" header="0.5" footer="0.5"/>
      <pageSetup paperSize="9" scale="53" fitToWidth="2" orientation="portrait" r:id="rId3"/>
      <headerFooter alignWithMargins="0">
        <oddHeader>&amp;C</oddHeader>
      </headerFooter>
    </customSheetView>
  </customSheetViews>
  <mergeCells count="19">
    <mergeCell ref="H7:I7"/>
    <mergeCell ref="P7:R7"/>
    <mergeCell ref="T5:T6"/>
    <mergeCell ref="F5:F6"/>
    <mergeCell ref="G5:G6"/>
    <mergeCell ref="H5:H6"/>
    <mergeCell ref="I5:I6"/>
    <mergeCell ref="F3:G3"/>
    <mergeCell ref="A3:A7"/>
    <mergeCell ref="B3:B7"/>
    <mergeCell ref="C3:C7"/>
    <mergeCell ref="D3:D7"/>
    <mergeCell ref="E3:E7"/>
    <mergeCell ref="P5:P6"/>
    <mergeCell ref="Q5:Q6"/>
    <mergeCell ref="S5:S6"/>
    <mergeCell ref="H3:J3"/>
    <mergeCell ref="P3:R3"/>
    <mergeCell ref="S3:T3"/>
  </mergeCells>
  <conditionalFormatting sqref="E8:E21">
    <cfRule type="cellIs" dxfId="1" priority="1" stopIfTrue="1" operator="greaterThan">
      <formula>21</formula>
    </cfRule>
  </conditionalFormatting>
  <pageMargins left="0.56000000000000005" right="0.25" top="0.64" bottom="0.65" header="0.5" footer="0.5"/>
  <pageSetup paperSize="9" scale="53" fitToWidth="2" orientation="portrait" r:id="rId4"/>
  <headerFooter alignWithMargins="0">
    <oddHeader>&amp;C</oddHeader>
  </headerFooter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118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P8" sqref="P8:P21"/>
    </sheetView>
  </sheetViews>
  <sheetFormatPr defaultColWidth="9.28515625" defaultRowHeight="12.75" x14ac:dyDescent="0.2"/>
  <cols>
    <col min="1" max="1" width="4.28515625" style="1" customWidth="1"/>
    <col min="2" max="2" width="51.28515625" style="25" customWidth="1"/>
    <col min="3" max="3" width="6.7109375" style="25" customWidth="1"/>
    <col min="4" max="4" width="9.7109375" style="25" customWidth="1"/>
    <col min="5" max="5" width="6.7109375" style="25" customWidth="1"/>
    <col min="6" max="6" width="12.42578125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4.7109375" style="1" customWidth="1"/>
    <col min="20" max="20" width="9.85546875" style="1" customWidth="1"/>
    <col min="21" max="21" width="10.7109375" style="1" customWidth="1"/>
    <col min="22" max="22" width="10" style="1" customWidth="1"/>
    <col min="23" max="23" width="10.28515625" style="1" customWidth="1"/>
    <col min="24" max="24" width="11.28515625" style="1" customWidth="1"/>
    <col min="25" max="25" width="8" style="1" customWidth="1"/>
    <col min="26" max="26" width="10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285156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35">
      <c r="A2" s="21"/>
      <c r="B2" s="152" t="s">
        <v>270</v>
      </c>
      <c r="C2" s="119" t="s">
        <v>356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154"/>
      <c r="B3" s="529" t="s">
        <v>341</v>
      </c>
      <c r="C3" s="507" t="s">
        <v>131</v>
      </c>
      <c r="D3" s="490" t="s">
        <v>154</v>
      </c>
      <c r="E3" s="488" t="s">
        <v>38</v>
      </c>
      <c r="F3" s="492" t="s">
        <v>132</v>
      </c>
      <c r="G3" s="493"/>
      <c r="H3" s="504" t="s">
        <v>133</v>
      </c>
      <c r="I3" s="505"/>
      <c r="J3" s="506"/>
      <c r="K3" s="383" t="s">
        <v>134</v>
      </c>
      <c r="L3" s="384"/>
      <c r="M3" s="28" t="s">
        <v>135</v>
      </c>
      <c r="N3" s="385"/>
      <c r="O3" s="380"/>
      <c r="P3" s="504" t="s">
        <v>136</v>
      </c>
      <c r="Q3" s="505"/>
      <c r="R3" s="506"/>
      <c r="S3" s="492" t="s">
        <v>137</v>
      </c>
      <c r="T3" s="493"/>
    </row>
    <row r="4" spans="1:25" ht="22.5" customHeight="1" x14ac:dyDescent="0.25">
      <c r="A4" s="155"/>
      <c r="B4" s="530"/>
      <c r="C4" s="508"/>
      <c r="D4" s="491"/>
      <c r="E4" s="489"/>
      <c r="F4" s="28" t="s">
        <v>231</v>
      </c>
      <c r="G4" s="291"/>
      <c r="H4" s="28" t="s">
        <v>231</v>
      </c>
      <c r="I4" s="56" t="s">
        <v>233</v>
      </c>
      <c r="J4" s="85"/>
      <c r="K4" s="28" t="s">
        <v>277</v>
      </c>
      <c r="L4" s="291"/>
      <c r="M4" s="28" t="s">
        <v>232</v>
      </c>
      <c r="N4" s="85" t="s">
        <v>197</v>
      </c>
      <c r="O4" s="86" t="s">
        <v>158</v>
      </c>
      <c r="P4" s="28" t="s">
        <v>232</v>
      </c>
      <c r="Q4" s="57" t="s">
        <v>211</v>
      </c>
      <c r="R4" s="86" t="s">
        <v>158</v>
      </c>
      <c r="S4" s="28" t="s">
        <v>363</v>
      </c>
      <c r="T4" s="291"/>
    </row>
    <row r="5" spans="1:25" ht="37.35" customHeight="1" x14ac:dyDescent="0.2">
      <c r="A5" s="155"/>
      <c r="B5" s="531"/>
      <c r="C5" s="508"/>
      <c r="D5" s="491"/>
      <c r="E5" s="489"/>
      <c r="F5" s="499" t="s">
        <v>153</v>
      </c>
      <c r="G5" s="497" t="s">
        <v>148</v>
      </c>
      <c r="H5" s="499" t="s">
        <v>153</v>
      </c>
      <c r="I5" s="501" t="s">
        <v>357</v>
      </c>
      <c r="J5" s="34" t="s">
        <v>138</v>
      </c>
      <c r="K5" s="376" t="s">
        <v>153</v>
      </c>
      <c r="L5" s="378" t="s">
        <v>148</v>
      </c>
      <c r="M5" s="376" t="s">
        <v>153</v>
      </c>
      <c r="N5" s="389" t="s">
        <v>358</v>
      </c>
      <c r="O5" s="34" t="s">
        <v>138</v>
      </c>
      <c r="P5" s="499" t="s">
        <v>153</v>
      </c>
      <c r="Q5" s="501" t="s">
        <v>362</v>
      </c>
      <c r="R5" s="34" t="s">
        <v>138</v>
      </c>
      <c r="S5" s="499" t="s">
        <v>153</v>
      </c>
      <c r="T5" s="497" t="s">
        <v>148</v>
      </c>
    </row>
    <row r="6" spans="1:25" ht="28.9" customHeight="1" thickBot="1" x14ac:dyDescent="0.25">
      <c r="A6" s="155"/>
      <c r="B6" s="531"/>
      <c r="C6" s="508"/>
      <c r="D6" s="491"/>
      <c r="E6" s="489"/>
      <c r="F6" s="500"/>
      <c r="G6" s="498"/>
      <c r="H6" s="500"/>
      <c r="I6" s="502"/>
      <c r="J6" s="59" t="s">
        <v>361</v>
      </c>
      <c r="K6" s="377"/>
      <c r="L6" s="379"/>
      <c r="M6" s="377"/>
      <c r="N6" s="382"/>
      <c r="O6" s="59">
        <v>10</v>
      </c>
      <c r="P6" s="500"/>
      <c r="Q6" s="502"/>
      <c r="R6" s="59" t="s">
        <v>368</v>
      </c>
      <c r="S6" s="500"/>
      <c r="T6" s="498"/>
    </row>
    <row r="7" spans="1:25" ht="22.5" customHeight="1" thickBot="1" x14ac:dyDescent="0.3">
      <c r="A7" s="155"/>
      <c r="B7" s="531"/>
      <c r="C7" s="487"/>
      <c r="D7" s="491"/>
      <c r="E7" s="489"/>
      <c r="F7" s="120">
        <v>41766</v>
      </c>
      <c r="G7" s="121"/>
      <c r="H7" s="494">
        <f>F7+7</f>
        <v>41773</v>
      </c>
      <c r="I7" s="495"/>
      <c r="J7" s="496"/>
      <c r="K7" s="245">
        <f>H7+7</f>
        <v>41780</v>
      </c>
      <c r="L7" s="246"/>
      <c r="M7" s="386">
        <f>K7+7</f>
        <v>41787</v>
      </c>
      <c r="N7" s="387"/>
      <c r="O7" s="387"/>
      <c r="P7" s="494">
        <f>M7+7</f>
        <v>41794</v>
      </c>
      <c r="Q7" s="495"/>
      <c r="R7" s="495"/>
      <c r="S7" s="245">
        <f>P7+7</f>
        <v>41801</v>
      </c>
      <c r="T7" s="246"/>
    </row>
    <row r="8" spans="1:25" s="252" customFormat="1" ht="26.25" customHeight="1" x14ac:dyDescent="0.25">
      <c r="A8" s="334">
        <v>1</v>
      </c>
      <c r="B8" s="338" t="s">
        <v>342</v>
      </c>
      <c r="C8" s="357">
        <v>15</v>
      </c>
      <c r="D8" s="414">
        <f>J8+O8+R8</f>
        <v>0</v>
      </c>
      <c r="E8" s="355">
        <f t="shared" ref="E8:E21" si="0">SUM(D8:D8)</f>
        <v>0</v>
      </c>
      <c r="F8" s="249"/>
      <c r="G8" s="251"/>
      <c r="H8" s="455" t="s">
        <v>369</v>
      </c>
      <c r="I8" s="332"/>
      <c r="J8" s="274">
        <v>0</v>
      </c>
      <c r="K8" s="249" t="s">
        <v>367</v>
      </c>
      <c r="L8" s="461"/>
      <c r="M8" s="248"/>
      <c r="N8" s="332"/>
      <c r="O8" s="251">
        <v>0</v>
      </c>
      <c r="P8" s="446" t="s">
        <v>370</v>
      </c>
      <c r="Q8" s="332"/>
      <c r="R8" s="251">
        <v>0</v>
      </c>
      <c r="S8" s="273"/>
      <c r="T8" s="320"/>
    </row>
    <row r="9" spans="1:25" s="281" customFormat="1" ht="18.75" x14ac:dyDescent="0.25">
      <c r="A9" s="323">
        <v>2</v>
      </c>
      <c r="B9" s="339" t="s">
        <v>343</v>
      </c>
      <c r="C9" s="224">
        <v>14</v>
      </c>
      <c r="D9" s="313">
        <f t="shared" ref="D9:D21" si="1">J9+O9+R9</f>
        <v>70</v>
      </c>
      <c r="E9" s="412">
        <f t="shared" si="0"/>
        <v>70</v>
      </c>
      <c r="F9" s="279"/>
      <c r="G9" s="277"/>
      <c r="H9" s="456" t="s">
        <v>369</v>
      </c>
      <c r="I9" s="330"/>
      <c r="J9" s="347">
        <v>15</v>
      </c>
      <c r="K9" s="256" t="s">
        <v>369</v>
      </c>
      <c r="L9" s="462"/>
      <c r="M9" s="276"/>
      <c r="N9" s="330"/>
      <c r="O9" s="352">
        <v>10</v>
      </c>
      <c r="P9" s="447" t="s">
        <v>369</v>
      </c>
      <c r="Q9" s="330"/>
      <c r="R9" s="352">
        <v>45</v>
      </c>
      <c r="S9" s="280"/>
      <c r="T9" s="368"/>
    </row>
    <row r="10" spans="1:25" s="252" customFormat="1" ht="18.75" x14ac:dyDescent="0.25">
      <c r="A10" s="335">
        <v>3</v>
      </c>
      <c r="B10" s="339" t="s">
        <v>344</v>
      </c>
      <c r="C10" s="156">
        <v>13</v>
      </c>
      <c r="D10" s="313">
        <f t="shared" si="1"/>
        <v>70</v>
      </c>
      <c r="E10" s="412">
        <f t="shared" si="0"/>
        <v>70</v>
      </c>
      <c r="F10" s="256"/>
      <c r="G10" s="254"/>
      <c r="H10" s="457" t="s">
        <v>369</v>
      </c>
      <c r="I10" s="316"/>
      <c r="J10" s="348">
        <v>15</v>
      </c>
      <c r="K10" s="256" t="s">
        <v>369</v>
      </c>
      <c r="L10" s="462"/>
      <c r="M10" s="261"/>
      <c r="N10" s="316"/>
      <c r="O10" s="333">
        <v>10</v>
      </c>
      <c r="P10" s="448" t="s">
        <v>369</v>
      </c>
      <c r="Q10" s="316"/>
      <c r="R10" s="333">
        <v>45</v>
      </c>
      <c r="S10" s="257"/>
      <c r="T10" s="322"/>
    </row>
    <row r="11" spans="1:25" s="252" customFormat="1" ht="18.75" x14ac:dyDescent="0.25">
      <c r="A11" s="323">
        <v>4</v>
      </c>
      <c r="B11" s="339" t="s">
        <v>345</v>
      </c>
      <c r="C11" s="224">
        <v>12</v>
      </c>
      <c r="D11" s="313">
        <f t="shared" si="1"/>
        <v>70</v>
      </c>
      <c r="E11" s="412">
        <f t="shared" si="0"/>
        <v>70</v>
      </c>
      <c r="F11" s="256"/>
      <c r="G11" s="254"/>
      <c r="H11" s="456" t="s">
        <v>369</v>
      </c>
      <c r="I11" s="316"/>
      <c r="J11" s="255">
        <v>15</v>
      </c>
      <c r="K11" s="256" t="s">
        <v>369</v>
      </c>
      <c r="L11" s="462"/>
      <c r="M11" s="253"/>
      <c r="N11" s="316"/>
      <c r="O11" s="254">
        <v>10</v>
      </c>
      <c r="P11" s="447" t="s">
        <v>369</v>
      </c>
      <c r="Q11" s="316"/>
      <c r="R11" s="254">
        <v>45</v>
      </c>
      <c r="S11" s="257"/>
      <c r="T11" s="322"/>
    </row>
    <row r="12" spans="1:25" s="252" customFormat="1" ht="18.75" x14ac:dyDescent="0.25">
      <c r="A12" s="335">
        <v>5</v>
      </c>
      <c r="B12" s="339" t="s">
        <v>346</v>
      </c>
      <c r="C12" s="156">
        <v>11</v>
      </c>
      <c r="D12" s="313">
        <f t="shared" si="1"/>
        <v>15</v>
      </c>
      <c r="E12" s="412">
        <f t="shared" si="0"/>
        <v>15</v>
      </c>
      <c r="F12" s="256"/>
      <c r="G12" s="254"/>
      <c r="H12" s="457" t="s">
        <v>369</v>
      </c>
      <c r="I12" s="316"/>
      <c r="J12" s="255">
        <v>15</v>
      </c>
      <c r="K12" s="256" t="s">
        <v>369</v>
      </c>
      <c r="L12" s="462"/>
      <c r="M12" s="261"/>
      <c r="N12" s="316"/>
      <c r="O12" s="254">
        <v>0</v>
      </c>
      <c r="P12" s="448" t="s">
        <v>370</v>
      </c>
      <c r="Q12" s="316"/>
      <c r="R12" s="254"/>
      <c r="S12" s="257"/>
      <c r="T12" s="322"/>
    </row>
    <row r="13" spans="1:25" s="252" customFormat="1" ht="18.75" x14ac:dyDescent="0.25">
      <c r="A13" s="323">
        <v>6</v>
      </c>
      <c r="B13" s="339" t="s">
        <v>347</v>
      </c>
      <c r="C13" s="224">
        <v>10</v>
      </c>
      <c r="D13" s="313">
        <f t="shared" si="1"/>
        <v>25</v>
      </c>
      <c r="E13" s="412">
        <f t="shared" si="0"/>
        <v>25</v>
      </c>
      <c r="F13" s="256"/>
      <c r="G13" s="254"/>
      <c r="H13" s="456" t="s">
        <v>369</v>
      </c>
      <c r="I13" s="316"/>
      <c r="J13" s="255">
        <v>15</v>
      </c>
      <c r="K13" s="256" t="s">
        <v>369</v>
      </c>
      <c r="L13" s="462"/>
      <c r="M13" s="253"/>
      <c r="N13" s="316"/>
      <c r="O13" s="254">
        <v>10</v>
      </c>
      <c r="P13" s="447" t="s">
        <v>369</v>
      </c>
      <c r="Q13" s="316"/>
      <c r="R13" s="254"/>
      <c r="S13" s="257"/>
      <c r="T13" s="322"/>
    </row>
    <row r="14" spans="1:25" s="283" customFormat="1" ht="18.75" x14ac:dyDescent="0.25">
      <c r="A14" s="335">
        <v>7</v>
      </c>
      <c r="B14" s="339" t="s">
        <v>348</v>
      </c>
      <c r="C14" s="156">
        <v>9</v>
      </c>
      <c r="D14" s="313">
        <f t="shared" si="1"/>
        <v>70</v>
      </c>
      <c r="E14" s="412">
        <f t="shared" si="0"/>
        <v>70</v>
      </c>
      <c r="F14" s="256"/>
      <c r="G14" s="254"/>
      <c r="H14" s="457" t="s">
        <v>369</v>
      </c>
      <c r="I14" s="316"/>
      <c r="J14" s="255">
        <v>15</v>
      </c>
      <c r="K14" s="256" t="s">
        <v>367</v>
      </c>
      <c r="L14" s="462"/>
      <c r="M14" s="261"/>
      <c r="N14" s="316"/>
      <c r="O14" s="333">
        <v>10</v>
      </c>
      <c r="P14" s="448" t="s">
        <v>369</v>
      </c>
      <c r="Q14" s="316"/>
      <c r="R14" s="333">
        <v>45</v>
      </c>
      <c r="S14" s="257"/>
      <c r="T14" s="369"/>
    </row>
    <row r="15" spans="1:25" s="281" customFormat="1" ht="18.75" x14ac:dyDescent="0.25">
      <c r="A15" s="323">
        <v>8</v>
      </c>
      <c r="B15" s="339" t="s">
        <v>349</v>
      </c>
      <c r="C15" s="224">
        <v>8</v>
      </c>
      <c r="D15" s="313">
        <f t="shared" si="1"/>
        <v>70</v>
      </c>
      <c r="E15" s="412">
        <f t="shared" si="0"/>
        <v>70</v>
      </c>
      <c r="F15" s="279"/>
      <c r="G15" s="277"/>
      <c r="H15" s="456" t="s">
        <v>369</v>
      </c>
      <c r="I15" s="330"/>
      <c r="J15" s="278">
        <v>15</v>
      </c>
      <c r="K15" s="256" t="s">
        <v>369</v>
      </c>
      <c r="L15" s="462"/>
      <c r="M15" s="276"/>
      <c r="N15" s="330"/>
      <c r="O15" s="352">
        <v>10</v>
      </c>
      <c r="P15" s="447" t="s">
        <v>369</v>
      </c>
      <c r="Q15" s="330"/>
      <c r="R15" s="352">
        <v>45</v>
      </c>
      <c r="S15" s="280"/>
      <c r="T15" s="368"/>
    </row>
    <row r="16" spans="1:25" s="252" customFormat="1" ht="18.75" x14ac:dyDescent="0.25">
      <c r="A16" s="335">
        <v>9</v>
      </c>
      <c r="B16" s="339" t="s">
        <v>350</v>
      </c>
      <c r="C16" s="156">
        <v>7</v>
      </c>
      <c r="D16" s="313">
        <f t="shared" si="1"/>
        <v>0</v>
      </c>
      <c r="E16" s="412">
        <f t="shared" si="0"/>
        <v>0</v>
      </c>
      <c r="F16" s="256"/>
      <c r="G16" s="254"/>
      <c r="H16" s="457" t="s">
        <v>367</v>
      </c>
      <c r="I16" s="316"/>
      <c r="J16" s="255">
        <v>0</v>
      </c>
      <c r="K16" s="256" t="s">
        <v>367</v>
      </c>
      <c r="L16" s="462"/>
      <c r="M16" s="261"/>
      <c r="N16" s="316"/>
      <c r="O16" s="333">
        <v>0</v>
      </c>
      <c r="P16" s="448" t="s">
        <v>370</v>
      </c>
      <c r="Q16" s="316"/>
      <c r="R16" s="333"/>
      <c r="S16" s="257"/>
      <c r="T16" s="322"/>
    </row>
    <row r="17" spans="1:35" s="252" customFormat="1" ht="18.75" x14ac:dyDescent="0.25">
      <c r="A17" s="323">
        <v>10</v>
      </c>
      <c r="B17" s="339" t="s">
        <v>351</v>
      </c>
      <c r="C17" s="224">
        <v>6</v>
      </c>
      <c r="D17" s="313">
        <f t="shared" si="1"/>
        <v>0</v>
      </c>
      <c r="E17" s="412">
        <f t="shared" si="0"/>
        <v>0</v>
      </c>
      <c r="F17" s="256"/>
      <c r="G17" s="254"/>
      <c r="H17" s="456" t="s">
        <v>369</v>
      </c>
      <c r="I17" s="316"/>
      <c r="J17" s="255">
        <v>0</v>
      </c>
      <c r="K17" s="256" t="s">
        <v>369</v>
      </c>
      <c r="L17" s="462"/>
      <c r="M17" s="253"/>
      <c r="N17" s="316"/>
      <c r="O17" s="333">
        <v>0</v>
      </c>
      <c r="P17" s="447" t="s">
        <v>369</v>
      </c>
      <c r="Q17" s="316"/>
      <c r="R17" s="333"/>
      <c r="S17" s="257"/>
      <c r="T17" s="322"/>
    </row>
    <row r="18" spans="1:35" s="252" customFormat="1" ht="18.75" x14ac:dyDescent="0.25">
      <c r="A18" s="335">
        <v>11</v>
      </c>
      <c r="B18" s="343" t="s">
        <v>336</v>
      </c>
      <c r="C18" s="156">
        <v>5</v>
      </c>
      <c r="D18" s="313">
        <f t="shared" si="1"/>
        <v>0</v>
      </c>
      <c r="E18" s="412">
        <f t="shared" si="0"/>
        <v>0</v>
      </c>
      <c r="F18" s="256"/>
      <c r="G18" s="254"/>
      <c r="H18" s="457" t="s">
        <v>369</v>
      </c>
      <c r="I18" s="316"/>
      <c r="J18" s="255">
        <v>0</v>
      </c>
      <c r="K18" s="256" t="s">
        <v>367</v>
      </c>
      <c r="L18" s="462"/>
      <c r="M18" s="261"/>
      <c r="N18" s="316"/>
      <c r="O18" s="333">
        <v>0</v>
      </c>
      <c r="P18" s="448" t="s">
        <v>370</v>
      </c>
      <c r="Q18" s="316"/>
      <c r="R18" s="333">
        <v>0</v>
      </c>
      <c r="S18" s="257"/>
      <c r="T18" s="322"/>
    </row>
    <row r="19" spans="1:35" s="252" customFormat="1" ht="18.75" x14ac:dyDescent="0.25">
      <c r="A19" s="323">
        <v>12</v>
      </c>
      <c r="B19" s="339" t="s">
        <v>353</v>
      </c>
      <c r="C19" s="224">
        <v>4</v>
      </c>
      <c r="D19" s="313">
        <f t="shared" si="1"/>
        <v>70</v>
      </c>
      <c r="E19" s="412">
        <f t="shared" si="0"/>
        <v>70</v>
      </c>
      <c r="F19" s="256"/>
      <c r="G19" s="254"/>
      <c r="H19" s="457" t="s">
        <v>369</v>
      </c>
      <c r="I19" s="331"/>
      <c r="J19" s="255">
        <v>15</v>
      </c>
      <c r="K19" s="256" t="s">
        <v>369</v>
      </c>
      <c r="L19" s="462"/>
      <c r="M19" s="261"/>
      <c r="N19" s="331"/>
      <c r="O19" s="333">
        <v>10</v>
      </c>
      <c r="P19" s="448" t="s">
        <v>369</v>
      </c>
      <c r="Q19" s="331"/>
      <c r="R19" s="333">
        <v>45</v>
      </c>
      <c r="S19" s="257"/>
      <c r="T19" s="322"/>
    </row>
    <row r="20" spans="1:35" s="252" customFormat="1" ht="18.75" x14ac:dyDescent="0.25">
      <c r="A20" s="335">
        <v>13</v>
      </c>
      <c r="B20" s="339" t="s">
        <v>354</v>
      </c>
      <c r="C20" s="156">
        <v>3</v>
      </c>
      <c r="D20" s="313">
        <f t="shared" si="1"/>
        <v>61</v>
      </c>
      <c r="E20" s="412">
        <f t="shared" si="0"/>
        <v>61</v>
      </c>
      <c r="F20" s="256"/>
      <c r="G20" s="254"/>
      <c r="H20" s="458" t="s">
        <v>367</v>
      </c>
      <c r="I20" s="331"/>
      <c r="J20" s="255">
        <v>15</v>
      </c>
      <c r="K20" s="256" t="s">
        <v>369</v>
      </c>
      <c r="L20" s="462"/>
      <c r="M20" s="353"/>
      <c r="N20" s="331"/>
      <c r="O20" s="254">
        <v>10</v>
      </c>
      <c r="P20" s="449" t="s">
        <v>369</v>
      </c>
      <c r="Q20" s="331"/>
      <c r="R20" s="254">
        <v>36</v>
      </c>
      <c r="S20" s="257"/>
      <c r="T20" s="322"/>
    </row>
    <row r="21" spans="1:35" s="252" customFormat="1" ht="19.5" thickBot="1" x14ac:dyDescent="0.3">
      <c r="A21" s="336">
        <v>14</v>
      </c>
      <c r="B21" s="342" t="s">
        <v>355</v>
      </c>
      <c r="C21" s="224">
        <v>2</v>
      </c>
      <c r="D21" s="416">
        <f t="shared" si="1"/>
        <v>70</v>
      </c>
      <c r="E21" s="356">
        <f t="shared" si="0"/>
        <v>70</v>
      </c>
      <c r="F21" s="269"/>
      <c r="G21" s="266"/>
      <c r="H21" s="459" t="s">
        <v>369</v>
      </c>
      <c r="I21" s="337"/>
      <c r="J21" s="267">
        <v>15</v>
      </c>
      <c r="K21" s="269" t="s">
        <v>369</v>
      </c>
      <c r="L21" s="463"/>
      <c r="M21" s="354"/>
      <c r="N21" s="337"/>
      <c r="O21" s="266">
        <v>10</v>
      </c>
      <c r="P21" s="450" t="s">
        <v>369</v>
      </c>
      <c r="Q21" s="337"/>
      <c r="R21" s="266">
        <v>45</v>
      </c>
      <c r="S21" s="270"/>
      <c r="T21" s="325"/>
    </row>
    <row r="22" spans="1:35" ht="18" x14ac:dyDescent="0.25">
      <c r="A22" s="62"/>
      <c r="B22" s="51"/>
      <c r="C22" s="63"/>
      <c r="D22" s="64"/>
      <c r="E22" s="64"/>
      <c r="F22" s="58"/>
      <c r="G22" s="58"/>
      <c r="H22" s="65">
        <f>COUNT(#REF!)</f>
        <v>0</v>
      </c>
      <c r="I22" s="58"/>
      <c r="J22" s="58"/>
      <c r="K22" s="58"/>
      <c r="L22" s="58"/>
      <c r="M22" s="58"/>
      <c r="N22" s="58"/>
      <c r="O22" s="58"/>
      <c r="P22" s="58"/>
      <c r="Q22" s="58"/>
      <c r="R22" s="61"/>
      <c r="S22" s="58"/>
      <c r="T22" s="65">
        <f>COUNT(#REF!)</f>
        <v>0</v>
      </c>
      <c r="U22" s="33"/>
      <c r="V22" s="32"/>
      <c r="W22" s="22"/>
      <c r="Y22" s="65">
        <f>COUNT(I8:I21)</f>
        <v>0</v>
      </c>
      <c r="AD22" s="65">
        <f>COUNT(Q8:Q21)</f>
        <v>0</v>
      </c>
      <c r="AG22" s="24"/>
      <c r="AH22" s="24"/>
      <c r="AI22" s="24"/>
    </row>
    <row r="23" spans="1:35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5" ht="15" x14ac:dyDescent="0.2">
      <c r="A24" s="37"/>
      <c r="B24" s="35"/>
      <c r="C24" s="23"/>
      <c r="D24" s="23"/>
      <c r="E24" s="23"/>
      <c r="J24" s="26"/>
      <c r="K24" s="26"/>
      <c r="L24" s="26"/>
      <c r="M24" s="26"/>
      <c r="N24" s="26"/>
      <c r="O24" s="26"/>
      <c r="Q24" s="26"/>
    </row>
    <row r="25" spans="1:35" ht="15" x14ac:dyDescent="0.2">
      <c r="A25" s="37"/>
      <c r="B25" s="35"/>
      <c r="C25" s="23"/>
      <c r="D25" s="23"/>
      <c r="E25" s="23"/>
    </row>
    <row r="26" spans="1:35" ht="15" x14ac:dyDescent="0.2">
      <c r="A26" s="37"/>
      <c r="B26" s="35"/>
      <c r="C26" s="23"/>
      <c r="D26" s="23"/>
      <c r="E26" s="23"/>
    </row>
    <row r="27" spans="1:35" ht="15" x14ac:dyDescent="0.2">
      <c r="A27" s="37"/>
      <c r="B27" s="35"/>
      <c r="C27" s="23"/>
      <c r="D27" s="23"/>
      <c r="E27" s="23"/>
    </row>
    <row r="28" spans="1:35" ht="15" x14ac:dyDescent="0.2">
      <c r="A28" s="37"/>
      <c r="B28" s="35"/>
      <c r="C28" s="23"/>
      <c r="D28" s="23"/>
      <c r="E28" s="23"/>
    </row>
    <row r="29" spans="1:35" ht="15" x14ac:dyDescent="0.2">
      <c r="A29" s="37"/>
      <c r="B29" s="35"/>
      <c r="C29" s="23"/>
      <c r="D29" s="23"/>
      <c r="E29" s="23"/>
    </row>
    <row r="30" spans="1:35" ht="15" x14ac:dyDescent="0.2">
      <c r="A30" s="37"/>
      <c r="B30" s="35"/>
      <c r="C30" s="23"/>
      <c r="D30" s="23"/>
      <c r="E30" s="23"/>
    </row>
    <row r="31" spans="1:35" x14ac:dyDescent="0.2">
      <c r="A31" s="36"/>
      <c r="B31" s="38"/>
    </row>
    <row r="32" spans="1:35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4BCF288A-A595-4C42-82E7-535EDC2AC415}" scale="80" showGridLines="0" fitToPage="1">
      <pane xSplit="5" ySplit="6" topLeftCell="F7" activePane="bottomRight" state="frozen"/>
      <selection pane="bottomRight" activeCell="P8" sqref="P8:P21"/>
      <pageMargins left="0.56000000000000005" right="0.57999999999999996" top="0.64" bottom="0.65" header="0.5" footer="0.5"/>
      <pageSetup paperSize="0" fitToWidth="2" orientation="portrait" horizontalDpi="0" verticalDpi="0" copies="0" r:id="rId1"/>
      <headerFooter alignWithMargins="0">
        <oddHeader>&amp;C2006/2007 уч.рік 5 трим</oddHeader>
      </headerFooter>
    </customSheetView>
    <customSheetView guid="{6C8D603E-9A1B-49F4-AEFE-06707C7BCD53}" scale="60" showPageBreaks="1" showGridLines="0" fitToPage="1" printArea="1">
      <pane xSplit="6" ySplit="6" topLeftCell="G7" activePane="bottomRight" state="frozen"/>
      <selection pane="bottomRight" activeCell="S21" sqref="S21"/>
      <pageMargins left="0.56000000000000005" right="0.57999999999999996" top="0.64" bottom="0.65" header="0.5" footer="0.5"/>
      <pageSetup scale="32" fitToWidth="2" orientation="portrait" r:id="rId2"/>
      <headerFooter alignWithMargins="0">
        <oddHeader>&amp;C2006/2007 уч.рік 5 трим</oddHeader>
      </headerFooter>
    </customSheetView>
    <customSheetView guid="{C5D960BD-C1A6-4228-A267-A87ADCF0AB55}" scale="80" showPageBreaks="1" showGridLines="0" fitToPage="1" printArea="1">
      <pane xSplit="5" ySplit="6" topLeftCell="F7" activePane="bottomRight" state="frozen"/>
      <selection pane="bottomRight" activeCell="P8" sqref="P8:P21"/>
      <pageMargins left="0.56000000000000005" right="0.57999999999999996" top="0.64" bottom="0.65" header="0.5" footer="0.5"/>
      <pageSetup paperSize="9" scale="49" fitToWidth="2" orientation="portrait" r:id="rId3"/>
      <headerFooter alignWithMargins="0">
        <oddHeader>&amp;C2006/2007 уч.рік 5 трим</oddHeader>
      </headerFooter>
    </customSheetView>
  </customSheetViews>
  <mergeCells count="18">
    <mergeCell ref="P7:R7"/>
    <mergeCell ref="F5:F6"/>
    <mergeCell ref="G5:G6"/>
    <mergeCell ref="H5:H6"/>
    <mergeCell ref="I5:I6"/>
    <mergeCell ref="P5:P6"/>
    <mergeCell ref="Q5:Q6"/>
    <mergeCell ref="B3:B7"/>
    <mergeCell ref="C3:C7"/>
    <mergeCell ref="D3:D7"/>
    <mergeCell ref="E3:E7"/>
    <mergeCell ref="H7:J7"/>
    <mergeCell ref="P3:R3"/>
    <mergeCell ref="S3:T3"/>
    <mergeCell ref="F3:G3"/>
    <mergeCell ref="H3:J3"/>
    <mergeCell ref="S5:S6"/>
    <mergeCell ref="T5:T6"/>
  </mergeCells>
  <conditionalFormatting sqref="E8:E21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49" fitToWidth="2" orientation="portrait" r:id="rId4"/>
  <headerFooter alignWithMargins="0">
    <oddHeader>&amp;C2006/2007 уч.рік 5 трим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2.75" x14ac:dyDescent="0.2"/>
  <sheetData>
    <row r="1" spans="1:2" x14ac:dyDescent="0.2">
      <c r="A1" s="66" t="s">
        <v>248</v>
      </c>
      <c r="B1" s="66"/>
    </row>
    <row r="2" spans="1:2" x14ac:dyDescent="0.2">
      <c r="A2" s="66">
        <v>0</v>
      </c>
      <c r="B2" s="66" t="s">
        <v>249</v>
      </c>
    </row>
    <row r="3" spans="1:2" x14ac:dyDescent="0.2">
      <c r="A3" s="66">
        <v>35</v>
      </c>
      <c r="B3" s="66" t="s">
        <v>250</v>
      </c>
    </row>
    <row r="4" spans="1:2" x14ac:dyDescent="0.2">
      <c r="A4" s="66">
        <v>60</v>
      </c>
      <c r="B4" s="66" t="s">
        <v>251</v>
      </c>
    </row>
    <row r="5" spans="1:2" x14ac:dyDescent="0.2">
      <c r="A5" s="66">
        <v>67</v>
      </c>
      <c r="B5" s="66" t="s">
        <v>252</v>
      </c>
    </row>
    <row r="6" spans="1:2" x14ac:dyDescent="0.2">
      <c r="A6" s="66">
        <v>75</v>
      </c>
      <c r="B6" s="66" t="s">
        <v>253</v>
      </c>
    </row>
    <row r="7" spans="1:2" x14ac:dyDescent="0.2">
      <c r="A7" s="66">
        <v>82</v>
      </c>
      <c r="B7" s="66" t="s">
        <v>254</v>
      </c>
    </row>
    <row r="8" spans="1:2" x14ac:dyDescent="0.2">
      <c r="A8" s="66">
        <v>90</v>
      </c>
      <c r="B8" s="66" t="s">
        <v>255</v>
      </c>
    </row>
    <row r="9" spans="1:2" x14ac:dyDescent="0.2">
      <c r="A9" s="66">
        <v>100</v>
      </c>
      <c r="B9" s="66" t="s">
        <v>255</v>
      </c>
    </row>
  </sheetData>
  <customSheetViews>
    <customSheetView guid="{4BCF288A-A595-4C42-82E7-535EDC2AC415}">
      <selection sqref="A1:B9"/>
      <pageMargins left="0.7" right="0.7" top="0.75" bottom="0.75" header="0.3" footer="0.3"/>
      <pageSetup paperSize="0" orientation="portrait" horizontalDpi="0" verticalDpi="0" copies="0" r:id="rId1"/>
    </customSheetView>
    <customSheetView guid="{6C8D603E-9A1B-49F4-AEFE-06707C7BCD53}">
      <selection sqref="A1:B9"/>
      <pageMargins left="0.7" right="0.7" top="0.75" bottom="0.75" header="0.3" footer="0.3"/>
    </customSheetView>
    <customSheetView guid="{1C44C54F-C0A4-451D-B8A0-B8C17D7E284D}">
      <selection sqref="A1:B9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2"/>
    </customSheetView>
    <customSheetView guid="{134EDDCA-7309-47EE-BAAB-632C7B2A96A3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C5D960BD-C1A6-4228-A267-A87ADCF0AB55}" showPageBreaks="1">
      <selection sqref="A1:B9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25" activePane="bottomRight" state="frozen"/>
      <selection activeCell="B3" sqref="B3"/>
      <selection pane="topRight" activeCell="D3" sqref="D3"/>
      <selection pane="bottomLeft" activeCell="B5" sqref="B5"/>
      <selection pane="bottomRight" activeCell="J42" sqref="J42"/>
    </sheetView>
  </sheetViews>
  <sheetFormatPr defaultColWidth="9.28515625" defaultRowHeight="15" x14ac:dyDescent="0.2"/>
  <cols>
    <col min="1" max="1" width="9.28515625" style="174"/>
    <col min="2" max="2" width="9.28515625" style="170"/>
    <col min="3" max="3" width="14.42578125" style="170" customWidth="1"/>
    <col min="4" max="4" width="30.42578125" style="204" customWidth="1"/>
    <col min="5" max="5" width="9.28515625" style="170"/>
    <col min="6" max="6" width="9" style="173" customWidth="1"/>
    <col min="7" max="7" width="8.7109375" style="170" customWidth="1"/>
    <col min="8" max="8" width="13.5703125" style="172" customWidth="1"/>
    <col min="9" max="16384" width="9.28515625" style="174"/>
  </cols>
  <sheetData>
    <row r="1" spans="2:11" ht="18.75" x14ac:dyDescent="0.2">
      <c r="C1" s="171" t="s">
        <v>239</v>
      </c>
    </row>
    <row r="2" spans="2:11" ht="20.25" customHeight="1" x14ac:dyDescent="0.2">
      <c r="C2" s="175" t="s">
        <v>238</v>
      </c>
      <c r="D2" s="205"/>
    </row>
    <row r="3" spans="2:11" ht="15.75" thickBot="1" x14ac:dyDescent="0.25">
      <c r="C3" s="176"/>
      <c r="D3" s="205"/>
      <c r="G3" s="177">
        <f>SUM(G5:G39)</f>
        <v>140</v>
      </c>
    </row>
    <row r="4" spans="2:11" s="170" customFormat="1" ht="51" x14ac:dyDescent="0.2">
      <c r="B4" s="215" t="s">
        <v>159</v>
      </c>
      <c r="C4" s="178" t="s">
        <v>160</v>
      </c>
      <c r="D4" s="216" t="s">
        <v>161</v>
      </c>
      <c r="E4" s="178" t="s">
        <v>162</v>
      </c>
      <c r="F4" s="217" t="s">
        <v>152</v>
      </c>
      <c r="G4" s="178" t="s">
        <v>163</v>
      </c>
      <c r="H4" s="179" t="s">
        <v>164</v>
      </c>
    </row>
    <row r="5" spans="2:11" ht="15.75" x14ac:dyDescent="0.2">
      <c r="B5" s="182">
        <v>1</v>
      </c>
      <c r="C5" s="183" t="s">
        <v>0</v>
      </c>
      <c r="D5" s="206"/>
      <c r="E5" s="183"/>
      <c r="F5" s="218">
        <v>1</v>
      </c>
      <c r="G5" s="183">
        <f>SUM(E6:E8)</f>
        <v>6</v>
      </c>
      <c r="H5" s="180"/>
      <c r="I5" s="174">
        <v>6</v>
      </c>
    </row>
    <row r="6" spans="2:11" ht="15.75" x14ac:dyDescent="0.2">
      <c r="B6" s="182"/>
      <c r="C6" s="183"/>
      <c r="D6" s="206" t="s">
        <v>165</v>
      </c>
      <c r="E6" s="183">
        <v>2</v>
      </c>
      <c r="F6" s="218"/>
      <c r="G6" s="181"/>
      <c r="H6" s="180"/>
    </row>
    <row r="7" spans="2:11" ht="30" x14ac:dyDescent="0.2">
      <c r="B7" s="182"/>
      <c r="C7" s="183"/>
      <c r="D7" s="206" t="s">
        <v>166</v>
      </c>
      <c r="E7" s="183">
        <v>2</v>
      </c>
      <c r="F7" s="218"/>
      <c r="G7" s="181"/>
      <c r="H7" s="180"/>
    </row>
    <row r="8" spans="2:11" ht="15.75" x14ac:dyDescent="0.2">
      <c r="B8" s="182"/>
      <c r="C8" s="183"/>
      <c r="D8" s="206" t="s">
        <v>167</v>
      </c>
      <c r="E8" s="183">
        <v>2</v>
      </c>
      <c r="F8" s="218"/>
      <c r="G8" s="181"/>
      <c r="H8" s="180"/>
    </row>
    <row r="9" spans="2:11" ht="15.75" x14ac:dyDescent="0.2">
      <c r="B9" s="182">
        <v>2</v>
      </c>
      <c r="C9" s="183" t="s">
        <v>149</v>
      </c>
      <c r="D9" s="206"/>
      <c r="E9" s="183"/>
      <c r="F9" s="218">
        <v>2</v>
      </c>
      <c r="G9" s="183">
        <f>SUM(E10:E16)</f>
        <v>16</v>
      </c>
      <c r="H9" s="180"/>
      <c r="I9" s="174">
        <v>16</v>
      </c>
    </row>
    <row r="10" spans="2:11" ht="15.75" x14ac:dyDescent="0.2">
      <c r="B10" s="182" t="s">
        <v>1</v>
      </c>
      <c r="C10" s="183"/>
      <c r="D10" s="206" t="s">
        <v>2</v>
      </c>
      <c r="E10" s="183">
        <v>2</v>
      </c>
      <c r="F10" s="218"/>
      <c r="G10" s="181"/>
      <c r="H10" s="180"/>
    </row>
    <row r="11" spans="2:11" ht="15.75" x14ac:dyDescent="0.2">
      <c r="B11" s="182" t="s">
        <v>3</v>
      </c>
      <c r="C11" s="183"/>
      <c r="D11" s="206" t="s">
        <v>4</v>
      </c>
      <c r="E11" s="183">
        <v>2</v>
      </c>
      <c r="F11" s="218"/>
      <c r="G11" s="181"/>
      <c r="H11" s="180"/>
    </row>
    <row r="12" spans="2:11" ht="31.15" customHeight="1" x14ac:dyDescent="0.2">
      <c r="B12" s="182" t="s">
        <v>5</v>
      </c>
      <c r="C12" s="183"/>
      <c r="D12" s="206" t="s">
        <v>168</v>
      </c>
      <c r="E12" s="183">
        <v>2</v>
      </c>
      <c r="F12" s="218"/>
      <c r="G12" s="181"/>
      <c r="H12" s="180"/>
    </row>
    <row r="13" spans="2:11" ht="15.75" x14ac:dyDescent="0.2">
      <c r="B13" s="182" t="s">
        <v>6</v>
      </c>
      <c r="C13" s="183"/>
      <c r="D13" s="206" t="s">
        <v>140</v>
      </c>
      <c r="E13" s="183">
        <v>2</v>
      </c>
      <c r="F13" s="218"/>
      <c r="G13" s="181"/>
      <c r="H13" s="180"/>
      <c r="K13" s="174">
        <f>34/70</f>
        <v>0.48571428571428571</v>
      </c>
    </row>
    <row r="14" spans="2:11" ht="15.75" x14ac:dyDescent="0.2">
      <c r="B14" s="182" t="s">
        <v>7</v>
      </c>
      <c r="C14" s="183"/>
      <c r="D14" s="207" t="s">
        <v>141</v>
      </c>
      <c r="E14" s="183">
        <v>4</v>
      </c>
      <c r="F14" s="218"/>
      <c r="G14" s="181"/>
      <c r="H14" s="180"/>
    </row>
    <row r="15" spans="2:11" ht="15.75" x14ac:dyDescent="0.2">
      <c r="B15" s="182" t="s">
        <v>8</v>
      </c>
      <c r="C15" s="183"/>
      <c r="D15" s="206" t="s">
        <v>147</v>
      </c>
      <c r="E15" s="183">
        <v>2</v>
      </c>
      <c r="F15" s="218"/>
      <c r="G15" s="181"/>
      <c r="H15" s="180"/>
    </row>
    <row r="16" spans="2:11" ht="15.75" x14ac:dyDescent="0.2">
      <c r="B16" s="182" t="s">
        <v>142</v>
      </c>
      <c r="C16" s="183"/>
      <c r="D16" s="206" t="s">
        <v>169</v>
      </c>
      <c r="E16" s="183">
        <v>2</v>
      </c>
      <c r="F16" s="218"/>
      <c r="G16" s="181"/>
      <c r="H16" s="180"/>
    </row>
    <row r="17" spans="2:10" ht="15.75" x14ac:dyDescent="0.2">
      <c r="B17" s="182" t="s">
        <v>9</v>
      </c>
      <c r="C17" s="183" t="s">
        <v>170</v>
      </c>
      <c r="D17" s="206"/>
      <c r="E17" s="183"/>
      <c r="F17" s="218">
        <v>3</v>
      </c>
      <c r="G17" s="183">
        <f>SUM(E18)</f>
        <v>6</v>
      </c>
      <c r="H17" s="180"/>
      <c r="I17" s="174">
        <v>6</v>
      </c>
    </row>
    <row r="18" spans="2:10" ht="30" x14ac:dyDescent="0.2">
      <c r="B18" s="182" t="s">
        <v>201</v>
      </c>
      <c r="C18" s="183"/>
      <c r="D18" s="206" t="s">
        <v>202</v>
      </c>
      <c r="E18" s="183">
        <v>6</v>
      </c>
      <c r="F18" s="184"/>
      <c r="G18" s="181"/>
      <c r="H18" s="180"/>
    </row>
    <row r="19" spans="2:10" ht="15.75" x14ac:dyDescent="0.2">
      <c r="B19" s="182" t="s">
        <v>11</v>
      </c>
      <c r="C19" s="183" t="s">
        <v>10</v>
      </c>
      <c r="D19" s="206"/>
      <c r="E19" s="183"/>
      <c r="F19" s="218"/>
      <c r="G19" s="183">
        <f>SUM(E20:E23)</f>
        <v>20</v>
      </c>
      <c r="H19" s="180"/>
      <c r="I19" s="174">
        <v>20</v>
      </c>
    </row>
    <row r="20" spans="2:10" ht="30" x14ac:dyDescent="0.2">
      <c r="B20" s="182" t="s">
        <v>13</v>
      </c>
      <c r="C20" s="183"/>
      <c r="D20" s="206" t="s">
        <v>210</v>
      </c>
      <c r="E20" s="183">
        <v>10</v>
      </c>
      <c r="F20" s="218">
        <v>4</v>
      </c>
      <c r="G20" s="181"/>
      <c r="H20" s="180"/>
    </row>
    <row r="21" spans="2:10" ht="30" x14ac:dyDescent="0.25">
      <c r="B21" s="182" t="s">
        <v>143</v>
      </c>
      <c r="C21" s="184"/>
      <c r="D21" s="208" t="s">
        <v>207</v>
      </c>
      <c r="E21" s="183">
        <v>2</v>
      </c>
      <c r="F21" s="218">
        <v>4</v>
      </c>
      <c r="G21" s="181"/>
      <c r="H21" s="180"/>
    </row>
    <row r="22" spans="2:10" ht="75" x14ac:dyDescent="0.25">
      <c r="B22" s="182" t="s">
        <v>15</v>
      </c>
      <c r="C22" s="183"/>
      <c r="D22" s="209" t="s">
        <v>208</v>
      </c>
      <c r="E22" s="183">
        <v>4</v>
      </c>
      <c r="F22" s="218">
        <v>4</v>
      </c>
      <c r="G22" s="181"/>
      <c r="H22" s="180"/>
    </row>
    <row r="23" spans="2:10" ht="45" x14ac:dyDescent="0.25">
      <c r="B23" s="182" t="s">
        <v>206</v>
      </c>
      <c r="C23" s="183"/>
      <c r="D23" s="209" t="s">
        <v>209</v>
      </c>
      <c r="E23" s="183">
        <v>4</v>
      </c>
      <c r="F23" s="218">
        <v>4</v>
      </c>
      <c r="G23" s="181"/>
      <c r="H23" s="180"/>
    </row>
    <row r="24" spans="2:10" ht="15.75" x14ac:dyDescent="0.2">
      <c r="B24" s="182" t="s">
        <v>17</v>
      </c>
      <c r="C24" s="183" t="s">
        <v>12</v>
      </c>
      <c r="D24" s="206"/>
      <c r="E24" s="183"/>
      <c r="F24" s="218"/>
      <c r="G24" s="183">
        <f>SUM(E25:E27)</f>
        <v>11</v>
      </c>
      <c r="H24" s="180"/>
      <c r="I24" s="174">
        <v>11</v>
      </c>
    </row>
    <row r="25" spans="2:10" ht="15.75" x14ac:dyDescent="0.2">
      <c r="B25" s="182" t="s">
        <v>19</v>
      </c>
      <c r="C25" s="183"/>
      <c r="D25" s="206" t="s">
        <v>14</v>
      </c>
      <c r="E25" s="183">
        <v>2</v>
      </c>
      <c r="F25" s="218">
        <v>5</v>
      </c>
      <c r="G25" s="181"/>
      <c r="H25" s="180"/>
    </row>
    <row r="26" spans="2:10" ht="15.75" x14ac:dyDescent="0.2">
      <c r="B26" s="182" t="s">
        <v>21</v>
      </c>
      <c r="C26" s="183"/>
      <c r="D26" s="206" t="s">
        <v>16</v>
      </c>
      <c r="E26" s="183">
        <v>3</v>
      </c>
      <c r="F26" s="218">
        <v>5</v>
      </c>
      <c r="G26" s="181"/>
      <c r="H26" s="180"/>
    </row>
    <row r="27" spans="2:10" ht="15.75" x14ac:dyDescent="0.2">
      <c r="B27" s="182" t="s">
        <v>23</v>
      </c>
      <c r="C27" s="183"/>
      <c r="D27" s="206" t="s">
        <v>171</v>
      </c>
      <c r="E27" s="183">
        <v>6</v>
      </c>
      <c r="F27" s="218">
        <v>5</v>
      </c>
      <c r="G27" s="181"/>
      <c r="H27" s="180"/>
    </row>
    <row r="28" spans="2:10" ht="15.75" x14ac:dyDescent="0.2">
      <c r="B28" s="182" t="s">
        <v>25</v>
      </c>
      <c r="C28" s="183" t="s">
        <v>18</v>
      </c>
      <c r="D28" s="206"/>
      <c r="E28" s="183"/>
      <c r="F28" s="218"/>
      <c r="G28" s="183">
        <f>SUM(E29:E31)</f>
        <v>11</v>
      </c>
      <c r="H28" s="180"/>
    </row>
    <row r="29" spans="2:10" ht="15.75" x14ac:dyDescent="0.2">
      <c r="B29" s="182" t="s">
        <v>27</v>
      </c>
      <c r="C29" s="183"/>
      <c r="D29" s="206" t="s">
        <v>20</v>
      </c>
      <c r="E29" s="183">
        <v>3</v>
      </c>
      <c r="F29" s="218">
        <v>6</v>
      </c>
      <c r="G29" s="181"/>
      <c r="H29" s="180"/>
    </row>
    <row r="30" spans="2:10" ht="15.75" x14ac:dyDescent="0.2">
      <c r="B30" s="182" t="s">
        <v>29</v>
      </c>
      <c r="C30" s="183"/>
      <c r="D30" s="206" t="s">
        <v>22</v>
      </c>
      <c r="E30" s="183">
        <v>2</v>
      </c>
      <c r="F30" s="218">
        <v>6</v>
      </c>
      <c r="G30" s="181"/>
      <c r="H30" s="180"/>
    </row>
    <row r="31" spans="2:10" ht="16.5" thickBot="1" x14ac:dyDescent="0.25">
      <c r="B31" s="404" t="s">
        <v>30</v>
      </c>
      <c r="C31" s="185"/>
      <c r="D31" s="210" t="s">
        <v>24</v>
      </c>
      <c r="E31" s="185">
        <v>6</v>
      </c>
      <c r="F31" s="405">
        <v>6</v>
      </c>
      <c r="G31" s="187"/>
      <c r="H31" s="188"/>
      <c r="I31" s="174" t="s">
        <v>359</v>
      </c>
      <c r="J31" s="174">
        <f>SUM(G5:G31)</f>
        <v>70</v>
      </c>
    </row>
    <row r="32" spans="2:10" ht="15.75" x14ac:dyDescent="0.2">
      <c r="B32" s="406" t="s">
        <v>32</v>
      </c>
      <c r="C32" s="407" t="s">
        <v>26</v>
      </c>
      <c r="D32" s="408"/>
      <c r="E32" s="407"/>
      <c r="F32" s="409"/>
      <c r="G32" s="407">
        <f>SUM(E33:E35)</f>
        <v>15</v>
      </c>
      <c r="H32" s="410"/>
    </row>
    <row r="33" spans="2:29" x14ac:dyDescent="0.2">
      <c r="B33" s="182" t="s">
        <v>34</v>
      </c>
      <c r="C33" s="183"/>
      <c r="D33" s="206" t="s">
        <v>28</v>
      </c>
      <c r="E33" s="183">
        <v>4</v>
      </c>
      <c r="F33" s="184">
        <v>7</v>
      </c>
      <c r="G33" s="181"/>
      <c r="H33" s="180"/>
    </row>
    <row r="34" spans="2:29" ht="30" x14ac:dyDescent="0.2">
      <c r="B34" s="182" t="s">
        <v>36</v>
      </c>
      <c r="C34" s="183"/>
      <c r="D34" s="206" t="s">
        <v>146</v>
      </c>
      <c r="E34" s="183">
        <v>5</v>
      </c>
      <c r="F34" s="184">
        <v>7</v>
      </c>
      <c r="G34" s="181"/>
      <c r="H34" s="180"/>
    </row>
    <row r="35" spans="2:29" x14ac:dyDescent="0.2">
      <c r="B35" s="182" t="s">
        <v>172</v>
      </c>
      <c r="C35" s="183"/>
      <c r="D35" s="206" t="s">
        <v>31</v>
      </c>
      <c r="E35" s="183">
        <v>6</v>
      </c>
      <c r="F35" s="184">
        <v>7</v>
      </c>
      <c r="G35" s="181"/>
      <c r="H35" s="180"/>
    </row>
    <row r="36" spans="2:29" ht="15.75" x14ac:dyDescent="0.2">
      <c r="B36" s="182" t="s">
        <v>150</v>
      </c>
      <c r="C36" s="189" t="s">
        <v>144</v>
      </c>
      <c r="D36" s="206" t="s">
        <v>145</v>
      </c>
      <c r="E36" s="189">
        <v>10</v>
      </c>
      <c r="F36" s="218">
        <v>8</v>
      </c>
      <c r="G36" s="181">
        <f>E36</f>
        <v>10</v>
      </c>
      <c r="H36" s="180"/>
    </row>
    <row r="37" spans="2:29" x14ac:dyDescent="0.2">
      <c r="B37" s="182" t="s">
        <v>173</v>
      </c>
      <c r="C37" s="183" t="s">
        <v>33</v>
      </c>
      <c r="D37" s="206"/>
      <c r="E37" s="183"/>
      <c r="F37" s="184"/>
      <c r="G37" s="183">
        <f>SUM(E38:E39)</f>
        <v>45</v>
      </c>
      <c r="H37" s="180"/>
    </row>
    <row r="38" spans="2:29" x14ac:dyDescent="0.2">
      <c r="B38" s="182" t="s">
        <v>275</v>
      </c>
      <c r="C38" s="183"/>
      <c r="D38" s="206" t="s">
        <v>35</v>
      </c>
      <c r="E38" s="183">
        <v>25</v>
      </c>
      <c r="F38" s="184">
        <v>9</v>
      </c>
      <c r="G38" s="181"/>
      <c r="H38" s="180"/>
    </row>
    <row r="39" spans="2:29" x14ac:dyDescent="0.2">
      <c r="B39" s="182" t="s">
        <v>276</v>
      </c>
      <c r="C39" s="183"/>
      <c r="D39" s="206" t="s">
        <v>37</v>
      </c>
      <c r="E39" s="183">
        <v>20</v>
      </c>
      <c r="F39" s="184">
        <v>9</v>
      </c>
      <c r="G39" s="181"/>
      <c r="H39" s="180"/>
    </row>
    <row r="40" spans="2:29" ht="16.5" thickBot="1" x14ac:dyDescent="0.25">
      <c r="B40" s="190"/>
      <c r="C40" s="185"/>
      <c r="D40" s="210"/>
      <c r="E40" s="185"/>
      <c r="F40" s="186"/>
      <c r="G40" s="187"/>
      <c r="H40" s="188"/>
      <c r="I40" s="174" t="s">
        <v>360</v>
      </c>
      <c r="J40" s="174">
        <f>SUM(G32:G40)</f>
        <v>70</v>
      </c>
    </row>
    <row r="41" spans="2:29" ht="15.75" thickBot="1" x14ac:dyDescent="0.25">
      <c r="B41" s="191"/>
      <c r="C41" s="192"/>
      <c r="D41" s="211" t="s">
        <v>38</v>
      </c>
      <c r="E41" s="193">
        <f>SUM(E5:E39)</f>
        <v>140</v>
      </c>
      <c r="F41" s="194"/>
      <c r="G41" s="195">
        <f>SUM(G5:G39)</f>
        <v>140</v>
      </c>
      <c r="H41" s="196"/>
    </row>
    <row r="42" spans="2:29" x14ac:dyDescent="0.2">
      <c r="B42" s="197"/>
      <c r="C42" s="197"/>
    </row>
    <row r="43" spans="2:29" x14ac:dyDescent="0.2">
      <c r="B43" s="198"/>
      <c r="C43" s="198"/>
    </row>
    <row r="44" spans="2:29" x14ac:dyDescent="0.2">
      <c r="B44" s="197"/>
      <c r="C44" s="197"/>
    </row>
    <row r="45" spans="2:29" x14ac:dyDescent="0.2">
      <c r="C45" s="172"/>
      <c r="D45" s="212"/>
      <c r="E45" s="197"/>
      <c r="F45" s="175"/>
      <c r="G45" s="197"/>
      <c r="H45" s="199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</row>
    <row r="46" spans="2:29" x14ac:dyDescent="0.2">
      <c r="D46" s="213"/>
      <c r="E46" s="198"/>
      <c r="F46" s="201"/>
      <c r="G46" s="198"/>
      <c r="H46" s="202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</row>
    <row r="47" spans="2:29" x14ac:dyDescent="0.2">
      <c r="D47" s="212"/>
      <c r="E47" s="197"/>
      <c r="F47" s="175"/>
      <c r="G47" s="197"/>
      <c r="H47" s="199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</row>
    <row r="48" spans="2:29" x14ac:dyDescent="0.2">
      <c r="D48" s="214"/>
    </row>
  </sheetData>
  <customSheetViews>
    <customSheetView guid="{4BCF288A-A595-4C42-82E7-535EDC2AC415}" topLeftCell="B3">
      <pane xSplit="2" ySplit="2" topLeftCell="D25" activePane="bottomRight" state="frozen"/>
      <selection pane="bottomRight" activeCell="E43" sqref="E43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5D960BD-C1A6-4228-A267-A87ADCF0AB55}" showPageBreaks="1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9" orientation="portrait" r:id="rId2"/>
      <headerFooter alignWithMargins="0"/>
    </customSheetView>
  </customSheetViews>
  <pageMargins left="0.75" right="0.75" top="1" bottom="1" header="0.5" footer="0.5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6" activePane="bottomLeft" state="frozen"/>
      <selection pane="bottomLeft" activeCell="D24" sqref="D24"/>
    </sheetView>
  </sheetViews>
  <sheetFormatPr defaultRowHeight="12.75" x14ac:dyDescent="0.2"/>
  <cols>
    <col min="1" max="1" width="10.7109375" style="48" customWidth="1"/>
    <col min="2" max="2" width="42.28515625" style="49" customWidth="1"/>
    <col min="3" max="3" width="12" style="55" customWidth="1"/>
    <col min="4" max="4" width="12" style="50" customWidth="1"/>
  </cols>
  <sheetData>
    <row r="1" spans="1:5" ht="13.5" thickBot="1" x14ac:dyDescent="0.25">
      <c r="B1" s="49" t="s">
        <v>244</v>
      </c>
    </row>
    <row r="2" spans="1:5" ht="13.15" customHeight="1" x14ac:dyDescent="0.2">
      <c r="A2" s="481" t="s">
        <v>220</v>
      </c>
      <c r="B2" s="477" t="s">
        <v>174</v>
      </c>
      <c r="C2" s="479" t="s">
        <v>175</v>
      </c>
      <c r="D2" s="475" t="s">
        <v>176</v>
      </c>
      <c r="E2" s="77" t="s">
        <v>138</v>
      </c>
    </row>
    <row r="3" spans="1:5" ht="13.5" customHeight="1" thickBot="1" x14ac:dyDescent="0.25">
      <c r="A3" s="482"/>
      <c r="B3" s="478"/>
      <c r="C3" s="480"/>
      <c r="D3" s="476"/>
      <c r="E3" s="76"/>
    </row>
    <row r="4" spans="1:5" ht="44.25" customHeight="1" x14ac:dyDescent="0.2">
      <c r="A4" s="72">
        <v>1</v>
      </c>
      <c r="B4" s="39" t="s">
        <v>198</v>
      </c>
      <c r="C4" s="52" t="s">
        <v>151</v>
      </c>
      <c r="D4" s="40">
        <v>1</v>
      </c>
      <c r="E4" s="166"/>
    </row>
    <row r="5" spans="1:5" ht="39" customHeight="1" x14ac:dyDescent="0.2">
      <c r="A5" s="73" t="s">
        <v>273</v>
      </c>
      <c r="B5" s="41" t="s">
        <v>199</v>
      </c>
      <c r="C5" s="53" t="s">
        <v>0</v>
      </c>
      <c r="D5" s="42">
        <v>2</v>
      </c>
      <c r="E5" s="167"/>
    </row>
    <row r="6" spans="1:5" ht="38.25" x14ac:dyDescent="0.2">
      <c r="A6" s="73" t="s">
        <v>11</v>
      </c>
      <c r="B6" s="41" t="s">
        <v>177</v>
      </c>
      <c r="C6" s="53" t="s">
        <v>178</v>
      </c>
      <c r="D6" s="42">
        <v>3</v>
      </c>
      <c r="E6" s="167"/>
    </row>
    <row r="7" spans="1:5" x14ac:dyDescent="0.2">
      <c r="A7" s="73" t="s">
        <v>11</v>
      </c>
      <c r="B7" s="43" t="s">
        <v>203</v>
      </c>
      <c r="C7" s="158" t="s">
        <v>179</v>
      </c>
      <c r="D7" s="42"/>
      <c r="E7" s="168">
        <v>3</v>
      </c>
    </row>
    <row r="8" spans="1:5" ht="51.75" x14ac:dyDescent="0.2">
      <c r="A8" s="73" t="s">
        <v>226</v>
      </c>
      <c r="B8" s="44" t="s">
        <v>200</v>
      </c>
      <c r="C8" s="53" t="s">
        <v>155</v>
      </c>
      <c r="D8" s="42">
        <v>4</v>
      </c>
      <c r="E8" s="168"/>
    </row>
    <row r="9" spans="1:5" ht="25.5" x14ac:dyDescent="0.2">
      <c r="A9" s="73" t="s">
        <v>32</v>
      </c>
      <c r="B9" s="45" t="s">
        <v>180</v>
      </c>
      <c r="C9" s="53" t="s">
        <v>155</v>
      </c>
      <c r="D9" s="42">
        <v>5</v>
      </c>
      <c r="E9" s="168"/>
    </row>
    <row r="10" spans="1:5" x14ac:dyDescent="0.2">
      <c r="A10" s="73" t="s">
        <v>32</v>
      </c>
      <c r="B10" s="43" t="s">
        <v>204</v>
      </c>
      <c r="C10" s="53" t="s">
        <v>181</v>
      </c>
      <c r="D10" s="42"/>
      <c r="E10" s="168">
        <v>8</v>
      </c>
    </row>
    <row r="11" spans="1:5" ht="51" x14ac:dyDescent="0.2">
      <c r="A11" s="73" t="s">
        <v>150</v>
      </c>
      <c r="B11" s="41" t="s">
        <v>182</v>
      </c>
      <c r="C11" s="53" t="s">
        <v>170</v>
      </c>
      <c r="D11" s="42">
        <v>6</v>
      </c>
      <c r="E11" s="168"/>
    </row>
    <row r="12" spans="1:5" x14ac:dyDescent="0.2">
      <c r="A12" s="73" t="s">
        <v>150</v>
      </c>
      <c r="B12" s="43" t="s">
        <v>205</v>
      </c>
      <c r="C12" s="53" t="s">
        <v>183</v>
      </c>
      <c r="D12" s="42"/>
      <c r="E12" s="168">
        <v>3</v>
      </c>
    </row>
    <row r="13" spans="1:5" ht="25.5" x14ac:dyDescent="0.2">
      <c r="A13" s="73" t="s">
        <v>173</v>
      </c>
      <c r="B13" s="41" t="s">
        <v>184</v>
      </c>
      <c r="C13" s="53" t="s">
        <v>156</v>
      </c>
      <c r="D13" s="42">
        <v>7</v>
      </c>
      <c r="E13" s="168"/>
    </row>
    <row r="14" spans="1:5" ht="25.5" x14ac:dyDescent="0.2">
      <c r="A14" s="73" t="s">
        <v>221</v>
      </c>
      <c r="B14" s="41" t="s">
        <v>185</v>
      </c>
      <c r="C14" s="53" t="s">
        <v>156</v>
      </c>
      <c r="D14" s="42">
        <v>7</v>
      </c>
      <c r="E14" s="168"/>
    </row>
    <row r="15" spans="1:5" x14ac:dyDescent="0.2">
      <c r="A15" s="73" t="s">
        <v>222</v>
      </c>
      <c r="B15" s="41" t="s">
        <v>186</v>
      </c>
      <c r="C15" s="53" t="s">
        <v>156</v>
      </c>
      <c r="D15" s="42">
        <v>7</v>
      </c>
      <c r="E15" s="168"/>
    </row>
    <row r="16" spans="1:5" x14ac:dyDescent="0.2">
      <c r="A16" s="73" t="s">
        <v>222</v>
      </c>
      <c r="B16" s="43" t="s">
        <v>187</v>
      </c>
      <c r="C16" s="53" t="s">
        <v>188</v>
      </c>
      <c r="D16" s="42"/>
      <c r="E16" s="168">
        <v>10</v>
      </c>
    </row>
    <row r="17" spans="1:9" ht="30" customHeight="1" x14ac:dyDescent="0.2">
      <c r="A17" s="73" t="s">
        <v>227</v>
      </c>
      <c r="B17" s="41" t="s">
        <v>189</v>
      </c>
      <c r="C17" s="53" t="s">
        <v>12</v>
      </c>
      <c r="D17" s="42">
        <v>8</v>
      </c>
      <c r="E17" s="168"/>
    </row>
    <row r="18" spans="1:9" ht="30" customHeight="1" x14ac:dyDescent="0.2">
      <c r="A18" s="73" t="s">
        <v>223</v>
      </c>
      <c r="B18" s="41" t="s">
        <v>190</v>
      </c>
      <c r="C18" s="53" t="s">
        <v>18</v>
      </c>
      <c r="D18" s="42">
        <v>9</v>
      </c>
      <c r="E18" s="168"/>
    </row>
    <row r="19" spans="1:9" ht="20.25" customHeight="1" x14ac:dyDescent="0.3">
      <c r="A19" s="73" t="s">
        <v>223</v>
      </c>
      <c r="B19" s="43" t="s">
        <v>191</v>
      </c>
      <c r="C19" s="53" t="s">
        <v>192</v>
      </c>
      <c r="D19" s="42"/>
      <c r="E19" s="168">
        <v>10</v>
      </c>
      <c r="F19" s="159"/>
      <c r="G19" s="160"/>
      <c r="H19" s="160"/>
      <c r="I19" s="160"/>
    </row>
    <row r="20" spans="1:9" ht="21.75" customHeight="1" x14ac:dyDescent="0.25">
      <c r="A20" s="73" t="s">
        <v>224</v>
      </c>
      <c r="B20" s="41" t="s">
        <v>193</v>
      </c>
      <c r="C20" s="53" t="s">
        <v>26</v>
      </c>
      <c r="D20" s="42">
        <v>10</v>
      </c>
      <c r="E20" s="168"/>
      <c r="F20" s="74"/>
    </row>
    <row r="21" spans="1:9" ht="50.25" customHeight="1" x14ac:dyDescent="0.2">
      <c r="A21" s="73" t="s">
        <v>225</v>
      </c>
      <c r="B21" s="41" t="s">
        <v>196</v>
      </c>
      <c r="C21" s="53" t="s">
        <v>195</v>
      </c>
      <c r="D21" s="42">
        <v>11</v>
      </c>
      <c r="E21" s="168"/>
      <c r="F21" s="75"/>
    </row>
    <row r="22" spans="1:9" ht="45.75" customHeight="1" x14ac:dyDescent="0.25">
      <c r="A22" s="73" t="s">
        <v>228</v>
      </c>
      <c r="B22" s="43" t="s">
        <v>212</v>
      </c>
      <c r="C22" s="53" t="s">
        <v>197</v>
      </c>
      <c r="D22" s="42">
        <v>11</v>
      </c>
      <c r="E22" s="168">
        <v>11</v>
      </c>
      <c r="F22" s="74"/>
    </row>
    <row r="23" spans="1:9" ht="21" customHeight="1" x14ac:dyDescent="0.25">
      <c r="A23" s="73" t="s">
        <v>229</v>
      </c>
      <c r="B23" s="41" t="s">
        <v>194</v>
      </c>
      <c r="C23" s="53" t="s">
        <v>157</v>
      </c>
      <c r="D23" s="42">
        <v>12</v>
      </c>
      <c r="E23" s="168"/>
      <c r="F23" s="74"/>
    </row>
    <row r="24" spans="1:9" ht="19.5" thickBot="1" x14ac:dyDescent="0.35">
      <c r="A24" s="71" t="s">
        <v>274</v>
      </c>
      <c r="B24" s="46" t="s">
        <v>245</v>
      </c>
      <c r="C24" s="54" t="s">
        <v>246</v>
      </c>
      <c r="D24" s="47"/>
      <c r="E24" s="169">
        <v>15</v>
      </c>
      <c r="F24" s="159"/>
      <c r="G24" s="160"/>
      <c r="H24" s="160"/>
      <c r="I24" s="160"/>
    </row>
    <row r="25" spans="1:9" ht="13.5" thickBot="1" x14ac:dyDescent="0.25">
      <c r="A25" s="161"/>
      <c r="B25" s="162"/>
      <c r="C25" s="163"/>
      <c r="D25" s="164" t="s">
        <v>38</v>
      </c>
      <c r="E25" s="165">
        <f>SUM(E5:E24)</f>
        <v>60</v>
      </c>
    </row>
    <row r="26" spans="1:9" ht="16.5" customHeight="1" x14ac:dyDescent="0.2"/>
  </sheetData>
  <customSheetViews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6C8D603E-9A1B-49F4-AEFE-06707C7BCD5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7400EAF-4B0B-49FE-8262-4A59DA70D10F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8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9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C5D960BD-C1A6-4228-A267-A87ADCF0AB55}" showPageBreaks="1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r:id="rId10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9" orientation="portrait" horizontalDpi="4294967293" r:id="rId1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 x14ac:dyDescent="0.2"/>
  <cols>
    <col min="1" max="1" width="9.28515625" style="1"/>
    <col min="2" max="2" width="37.7109375" style="1" customWidth="1"/>
    <col min="3" max="16384" width="9.28515625" style="1"/>
  </cols>
  <sheetData>
    <row r="1" spans="1:4" x14ac:dyDescent="0.2">
      <c r="B1" s="1">
        <v>201</v>
      </c>
    </row>
    <row r="2" spans="1:4" ht="16.5" thickBot="1" x14ac:dyDescent="0.3">
      <c r="B2" s="2"/>
    </row>
    <row r="3" spans="1:4" ht="16.5" thickBot="1" x14ac:dyDescent="0.3">
      <c r="A3" s="1">
        <v>1</v>
      </c>
      <c r="B3" s="2" t="s">
        <v>53</v>
      </c>
      <c r="C3" s="26" t="s">
        <v>103</v>
      </c>
      <c r="D3" s="1" t="s">
        <v>41</v>
      </c>
    </row>
    <row r="4" spans="1:4" ht="16.5" thickBot="1" x14ac:dyDescent="0.3">
      <c r="A4" s="1">
        <v>2</v>
      </c>
      <c r="B4" s="2" t="s">
        <v>57</v>
      </c>
      <c r="C4" s="26" t="s">
        <v>103</v>
      </c>
    </row>
    <row r="5" spans="1:4" ht="16.5" thickBot="1" x14ac:dyDescent="0.3">
      <c r="A5" s="1">
        <v>3</v>
      </c>
      <c r="B5" s="2" t="s">
        <v>65</v>
      </c>
      <c r="C5" s="27" t="s">
        <v>103</v>
      </c>
    </row>
    <row r="6" spans="1:4" ht="16.5" thickBot="1" x14ac:dyDescent="0.3">
      <c r="A6" s="1">
        <v>4</v>
      </c>
      <c r="B6" s="3" t="s">
        <v>39</v>
      </c>
      <c r="C6" s="4" t="s">
        <v>40</v>
      </c>
    </row>
    <row r="7" spans="1:4" ht="16.5" thickBot="1" x14ac:dyDescent="0.3">
      <c r="A7" s="1">
        <v>5</v>
      </c>
      <c r="B7" s="3" t="s">
        <v>42</v>
      </c>
      <c r="C7" s="4" t="s">
        <v>43</v>
      </c>
    </row>
    <row r="8" spans="1:4" ht="16.5" thickBot="1" x14ac:dyDescent="0.3">
      <c r="A8" s="1">
        <v>6</v>
      </c>
      <c r="B8" s="3" t="s">
        <v>44</v>
      </c>
      <c r="C8" s="4" t="s">
        <v>45</v>
      </c>
    </row>
    <row r="9" spans="1:4" ht="16.5" thickBot="1" x14ac:dyDescent="0.3">
      <c r="A9" s="1">
        <v>7</v>
      </c>
      <c r="B9" s="3" t="s">
        <v>46</v>
      </c>
      <c r="C9" s="4" t="s">
        <v>47</v>
      </c>
    </row>
    <row r="10" spans="1:4" ht="16.5" thickBot="1" x14ac:dyDescent="0.3">
      <c r="A10" s="1">
        <v>8</v>
      </c>
      <c r="B10" s="3" t="s">
        <v>48</v>
      </c>
      <c r="C10" s="4" t="s">
        <v>49</v>
      </c>
    </row>
    <row r="11" spans="1:4" ht="16.5" thickBot="1" x14ac:dyDescent="0.3">
      <c r="A11" s="1">
        <v>9</v>
      </c>
      <c r="B11" s="3" t="s">
        <v>50</v>
      </c>
      <c r="C11" s="4" t="s">
        <v>51</v>
      </c>
    </row>
    <row r="12" spans="1:4" ht="16.5" thickBot="1" x14ac:dyDescent="0.3">
      <c r="A12" s="1">
        <v>10</v>
      </c>
      <c r="B12" s="2" t="s">
        <v>52</v>
      </c>
      <c r="C12" s="26" t="s">
        <v>103</v>
      </c>
    </row>
    <row r="13" spans="1:4" ht="16.5" thickBot="1" x14ac:dyDescent="0.3">
      <c r="A13" s="1">
        <v>11</v>
      </c>
      <c r="B13" s="2" t="s">
        <v>54</v>
      </c>
    </row>
    <row r="14" spans="1:4" ht="16.5" thickBot="1" x14ac:dyDescent="0.3">
      <c r="A14" s="1">
        <v>12</v>
      </c>
      <c r="B14" s="2" t="s">
        <v>55</v>
      </c>
    </row>
    <row r="15" spans="1:4" ht="16.5" thickBot="1" x14ac:dyDescent="0.3">
      <c r="A15" s="1">
        <v>13</v>
      </c>
      <c r="B15" s="2" t="s">
        <v>56</v>
      </c>
    </row>
    <row r="16" spans="1:4" ht="16.5" thickBot="1" x14ac:dyDescent="0.3">
      <c r="A16" s="1">
        <v>14</v>
      </c>
      <c r="B16" s="2" t="s">
        <v>58</v>
      </c>
    </row>
    <row r="17" spans="1:3" ht="16.5" thickBot="1" x14ac:dyDescent="0.3">
      <c r="A17" s="1">
        <v>15</v>
      </c>
      <c r="B17" s="2" t="s">
        <v>59</v>
      </c>
    </row>
    <row r="18" spans="1:3" ht="16.5" thickBot="1" x14ac:dyDescent="0.3">
      <c r="A18" s="1">
        <v>16</v>
      </c>
      <c r="B18" s="2" t="s">
        <v>60</v>
      </c>
    </row>
    <row r="19" spans="1:3" ht="16.5" thickBot="1" x14ac:dyDescent="0.3">
      <c r="A19" s="1">
        <v>17</v>
      </c>
      <c r="B19" s="2" t="s">
        <v>61</v>
      </c>
    </row>
    <row r="20" spans="1:3" ht="16.5" thickBot="1" x14ac:dyDescent="0.3">
      <c r="A20" s="1">
        <v>18</v>
      </c>
      <c r="B20" s="2" t="s">
        <v>62</v>
      </c>
    </row>
    <row r="21" spans="1:3" ht="16.5" thickBot="1" x14ac:dyDescent="0.3">
      <c r="A21" s="1">
        <v>19</v>
      </c>
      <c r="B21" s="2" t="s">
        <v>63</v>
      </c>
    </row>
    <row r="22" spans="1:3" ht="16.5" thickBot="1" x14ac:dyDescent="0.3">
      <c r="A22" s="1">
        <v>20</v>
      </c>
      <c r="B22" s="2" t="s">
        <v>64</v>
      </c>
    </row>
    <row r="23" spans="1:3" ht="16.5" thickBot="1" x14ac:dyDescent="0.3">
      <c r="A23" s="1">
        <v>21</v>
      </c>
      <c r="B23" s="2" t="s">
        <v>66</v>
      </c>
    </row>
    <row r="24" spans="1:3" ht="16.5" thickBot="1" x14ac:dyDescent="0.3">
      <c r="A24" s="1">
        <v>22</v>
      </c>
      <c r="B24" s="2" t="s">
        <v>67</v>
      </c>
    </row>
    <row r="25" spans="1:3" ht="16.5" thickBot="1" x14ac:dyDescent="0.3">
      <c r="A25" s="1">
        <v>23</v>
      </c>
      <c r="B25" s="2" t="s">
        <v>139</v>
      </c>
    </row>
    <row r="26" spans="1:3" ht="16.5" thickBot="1" x14ac:dyDescent="0.3">
      <c r="B26" s="2"/>
    </row>
    <row r="27" spans="1:3" ht="16.5" thickBot="1" x14ac:dyDescent="0.3">
      <c r="B27" s="2"/>
    </row>
    <row r="28" spans="1:3" ht="16.5" thickBot="1" x14ac:dyDescent="0.3">
      <c r="B28" s="2"/>
    </row>
    <row r="29" spans="1:3" ht="16.5" thickBot="1" x14ac:dyDescent="0.3">
      <c r="B29" s="2">
        <v>202</v>
      </c>
    </row>
    <row r="31" spans="1:3" ht="15.75" x14ac:dyDescent="0.25">
      <c r="B31" s="5" t="s">
        <v>68</v>
      </c>
    </row>
    <row r="32" spans="1:3" ht="15.75" x14ac:dyDescent="0.25">
      <c r="A32" s="1">
        <v>1</v>
      </c>
      <c r="B32" s="7" t="s">
        <v>69</v>
      </c>
      <c r="C32" s="6" t="s">
        <v>51</v>
      </c>
    </row>
    <row r="33" spans="1:4" ht="15.75" x14ac:dyDescent="0.25">
      <c r="A33" s="1">
        <v>2</v>
      </c>
      <c r="B33" s="7" t="s">
        <v>70</v>
      </c>
      <c r="C33" s="8" t="s">
        <v>40</v>
      </c>
    </row>
    <row r="34" spans="1:4" ht="15.75" x14ac:dyDescent="0.25">
      <c r="A34" s="1">
        <v>3</v>
      </c>
      <c r="B34" s="7" t="s">
        <v>71</v>
      </c>
      <c r="C34" s="8" t="s">
        <v>43</v>
      </c>
    </row>
    <row r="35" spans="1:4" ht="15.75" x14ac:dyDescent="0.25">
      <c r="A35" s="1">
        <v>4</v>
      </c>
      <c r="B35" s="7" t="s">
        <v>73</v>
      </c>
      <c r="C35" s="8" t="s">
        <v>72</v>
      </c>
    </row>
    <row r="36" spans="1:4" ht="15.75" x14ac:dyDescent="0.25">
      <c r="A36" s="1">
        <v>5</v>
      </c>
      <c r="B36" s="7" t="s">
        <v>75</v>
      </c>
      <c r="C36" s="8" t="s">
        <v>74</v>
      </c>
    </row>
    <row r="37" spans="1:4" ht="15.75" x14ac:dyDescent="0.25">
      <c r="A37" s="1">
        <v>6</v>
      </c>
      <c r="B37" s="7" t="s">
        <v>77</v>
      </c>
      <c r="C37" s="8" t="s">
        <v>76</v>
      </c>
    </row>
    <row r="38" spans="1:4" ht="15.75" x14ac:dyDescent="0.25">
      <c r="A38" s="1">
        <v>7</v>
      </c>
      <c r="B38" s="7" t="s">
        <v>79</v>
      </c>
      <c r="C38" s="8" t="s">
        <v>78</v>
      </c>
    </row>
    <row r="39" spans="1:4" ht="15.75" x14ac:dyDescent="0.25">
      <c r="A39" s="1">
        <v>8</v>
      </c>
      <c r="B39" s="7" t="s">
        <v>81</v>
      </c>
      <c r="C39" s="8" t="s">
        <v>80</v>
      </c>
    </row>
    <row r="40" spans="1:4" ht="15.75" x14ac:dyDescent="0.25">
      <c r="A40" s="1">
        <v>9</v>
      </c>
      <c r="B40" s="7" t="s">
        <v>82</v>
      </c>
      <c r="C40" s="8" t="s">
        <v>45</v>
      </c>
    </row>
    <row r="41" spans="1:4" ht="15.75" x14ac:dyDescent="0.2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 x14ac:dyDescent="0.25">
      <c r="A42" s="1">
        <v>11</v>
      </c>
      <c r="B42" s="7" t="s">
        <v>85</v>
      </c>
      <c r="C42" s="8" t="s">
        <v>84</v>
      </c>
    </row>
    <row r="43" spans="1:4" ht="15.75" x14ac:dyDescent="0.25">
      <c r="A43" s="1">
        <v>12</v>
      </c>
      <c r="B43" s="9" t="s">
        <v>87</v>
      </c>
      <c r="C43" s="8" t="s">
        <v>86</v>
      </c>
    </row>
    <row r="44" spans="1:4" ht="15.75" x14ac:dyDescent="0.25">
      <c r="A44" s="1">
        <v>13</v>
      </c>
      <c r="B44" s="11" t="s">
        <v>88</v>
      </c>
      <c r="C44" s="10" t="s">
        <v>49</v>
      </c>
    </row>
    <row r="45" spans="1:4" ht="15.75" x14ac:dyDescent="0.25">
      <c r="A45" s="1">
        <v>14</v>
      </c>
      <c r="B45" s="11" t="s">
        <v>89</v>
      </c>
    </row>
    <row r="46" spans="1:4" ht="15.75" x14ac:dyDescent="0.25">
      <c r="A46" s="1">
        <v>15</v>
      </c>
      <c r="B46" s="11" t="s">
        <v>90</v>
      </c>
    </row>
    <row r="47" spans="1:4" ht="15.75" x14ac:dyDescent="0.25">
      <c r="A47" s="1">
        <v>16</v>
      </c>
      <c r="B47" s="11" t="s">
        <v>91</v>
      </c>
    </row>
    <row r="48" spans="1:4" ht="15.75" x14ac:dyDescent="0.25">
      <c r="A48" s="1">
        <v>17</v>
      </c>
      <c r="B48" s="11" t="s">
        <v>92</v>
      </c>
    </row>
    <row r="49" spans="1:3" ht="15.75" x14ac:dyDescent="0.25">
      <c r="A49" s="1">
        <v>18</v>
      </c>
      <c r="B49" s="11" t="s">
        <v>94</v>
      </c>
      <c r="C49" s="1" t="s">
        <v>93</v>
      </c>
    </row>
    <row r="50" spans="1:3" ht="15.75" x14ac:dyDescent="0.25">
      <c r="A50" s="1">
        <v>19</v>
      </c>
      <c r="B50" s="11" t="s">
        <v>95</v>
      </c>
    </row>
    <row r="51" spans="1:3" ht="15.75" x14ac:dyDescent="0.25">
      <c r="A51" s="1">
        <v>20</v>
      </c>
      <c r="B51" s="11" t="s">
        <v>96</v>
      </c>
    </row>
    <row r="52" spans="1:3" ht="15.75" x14ac:dyDescent="0.25">
      <c r="A52" s="1">
        <v>21</v>
      </c>
      <c r="B52" s="11" t="s">
        <v>97</v>
      </c>
    </row>
    <row r="53" spans="1:3" ht="15.75" x14ac:dyDescent="0.25">
      <c r="A53" s="1">
        <v>22</v>
      </c>
      <c r="B53" s="11" t="s">
        <v>98</v>
      </c>
    </row>
    <row r="54" spans="1:3" ht="15.75" x14ac:dyDescent="0.25">
      <c r="A54" s="1">
        <v>23</v>
      </c>
      <c r="B54" s="11" t="s">
        <v>99</v>
      </c>
    </row>
    <row r="55" spans="1:3" ht="15.75" x14ac:dyDescent="0.25">
      <c r="A55" s="1">
        <v>24</v>
      </c>
      <c r="B55" s="11" t="s">
        <v>100</v>
      </c>
    </row>
    <row r="56" spans="1:3" ht="15.75" x14ac:dyDescent="0.25">
      <c r="A56" s="1">
        <v>25</v>
      </c>
      <c r="B56" s="11" t="s">
        <v>101</v>
      </c>
    </row>
    <row r="57" spans="1:3" ht="16.5" thickBot="1" x14ac:dyDescent="0.3">
      <c r="A57" s="1">
        <v>26</v>
      </c>
      <c r="B57" s="2"/>
    </row>
    <row r="58" spans="1:3" ht="16.5" thickBot="1" x14ac:dyDescent="0.3">
      <c r="B58" s="2"/>
    </row>
    <row r="59" spans="1:3" ht="15.75" x14ac:dyDescent="0.25">
      <c r="B59" s="12"/>
    </row>
    <row r="60" spans="1:3" x14ac:dyDescent="0.2">
      <c r="B60" s="1">
        <v>203</v>
      </c>
    </row>
    <row r="61" spans="1:3" ht="15.75" x14ac:dyDescent="0.25">
      <c r="B61" s="13" t="s">
        <v>102</v>
      </c>
    </row>
    <row r="62" spans="1:3" ht="15.75" x14ac:dyDescent="0.25">
      <c r="A62" s="1">
        <v>1</v>
      </c>
      <c r="B62" s="13" t="s">
        <v>104</v>
      </c>
      <c r="C62" s="14" t="s">
        <v>103</v>
      </c>
    </row>
    <row r="63" spans="1:3" ht="15.75" x14ac:dyDescent="0.25">
      <c r="A63" s="1">
        <v>2</v>
      </c>
      <c r="B63" s="13" t="s">
        <v>105</v>
      </c>
      <c r="C63" s="14" t="s">
        <v>103</v>
      </c>
    </row>
    <row r="64" spans="1:3" ht="15.75" x14ac:dyDescent="0.25">
      <c r="A64" s="1">
        <v>3</v>
      </c>
      <c r="B64" s="13" t="s">
        <v>106</v>
      </c>
      <c r="C64" s="14" t="s">
        <v>103</v>
      </c>
    </row>
    <row r="65" spans="1:4" ht="15.75" x14ac:dyDescent="0.25">
      <c r="A65" s="1">
        <v>4</v>
      </c>
      <c r="B65" s="13" t="s">
        <v>107</v>
      </c>
      <c r="C65" s="14" t="s">
        <v>103</v>
      </c>
    </row>
    <row r="66" spans="1:4" ht="15.75" x14ac:dyDescent="0.25">
      <c r="A66" s="1">
        <v>5</v>
      </c>
      <c r="B66" s="13" t="s">
        <v>108</v>
      </c>
      <c r="C66" s="14" t="s">
        <v>103</v>
      </c>
    </row>
    <row r="67" spans="1:4" ht="15.75" x14ac:dyDescent="0.25">
      <c r="A67" s="1">
        <v>6</v>
      </c>
      <c r="B67" s="13" t="s">
        <v>109</v>
      </c>
      <c r="C67" s="14" t="s">
        <v>103</v>
      </c>
    </row>
    <row r="68" spans="1:4" ht="15.75" x14ac:dyDescent="0.25">
      <c r="A68" s="1">
        <v>7</v>
      </c>
      <c r="B68" s="13" t="s">
        <v>110</v>
      </c>
      <c r="C68" s="14" t="s">
        <v>103</v>
      </c>
    </row>
    <row r="69" spans="1:4" ht="15.75" x14ac:dyDescent="0.2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 x14ac:dyDescent="0.25">
      <c r="A70" s="1">
        <v>9</v>
      </c>
      <c r="B70" s="13" t="s">
        <v>113</v>
      </c>
      <c r="C70" s="14" t="s">
        <v>103</v>
      </c>
    </row>
    <row r="71" spans="1:4" ht="15.75" x14ac:dyDescent="0.25">
      <c r="A71" s="1">
        <v>10</v>
      </c>
      <c r="B71" s="13" t="s">
        <v>114</v>
      </c>
      <c r="C71" s="14" t="s">
        <v>103</v>
      </c>
    </row>
    <row r="72" spans="1:4" ht="15.75" x14ac:dyDescent="0.25">
      <c r="A72" s="1">
        <v>11</v>
      </c>
      <c r="B72" s="13" t="s">
        <v>115</v>
      </c>
      <c r="C72" s="14" t="s">
        <v>103</v>
      </c>
    </row>
    <row r="73" spans="1:4" ht="15.75" x14ac:dyDescent="0.25">
      <c r="A73" s="1">
        <v>12</v>
      </c>
      <c r="B73" s="13" t="s">
        <v>116</v>
      </c>
      <c r="C73" s="14" t="s">
        <v>103</v>
      </c>
    </row>
    <row r="74" spans="1:4" ht="15.75" x14ac:dyDescent="0.25">
      <c r="A74" s="1">
        <v>13</v>
      </c>
      <c r="B74" s="13" t="s">
        <v>117</v>
      </c>
      <c r="C74" s="14" t="s">
        <v>103</v>
      </c>
    </row>
    <row r="75" spans="1:4" ht="15.75" x14ac:dyDescent="0.25">
      <c r="A75" s="1">
        <v>14</v>
      </c>
      <c r="B75" s="15" t="s">
        <v>118</v>
      </c>
      <c r="C75" s="14" t="s">
        <v>103</v>
      </c>
    </row>
    <row r="76" spans="1:4" ht="15.75" x14ac:dyDescent="0.25">
      <c r="A76" s="1">
        <v>15</v>
      </c>
      <c r="B76" s="15" t="s">
        <v>119</v>
      </c>
      <c r="C76" s="16" t="s">
        <v>40</v>
      </c>
    </row>
    <row r="77" spans="1:4" ht="15.75" x14ac:dyDescent="0.25">
      <c r="A77" s="1">
        <v>16</v>
      </c>
      <c r="B77" s="17" t="s">
        <v>120</v>
      </c>
      <c r="C77" s="16" t="s">
        <v>43</v>
      </c>
    </row>
    <row r="78" spans="1:4" ht="15.75" x14ac:dyDescent="0.2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 x14ac:dyDescent="0.25">
      <c r="A79" s="1">
        <v>18</v>
      </c>
      <c r="B79" s="15" t="s">
        <v>122</v>
      </c>
      <c r="C79" s="16" t="s">
        <v>47</v>
      </c>
    </row>
    <row r="80" spans="1:4" ht="15.75" x14ac:dyDescent="0.25">
      <c r="A80" s="1">
        <v>19</v>
      </c>
      <c r="B80" s="15" t="s">
        <v>123</v>
      </c>
      <c r="C80" s="16" t="s">
        <v>49</v>
      </c>
    </row>
    <row r="81" spans="1:3" ht="15.75" x14ac:dyDescent="0.25">
      <c r="A81" s="1">
        <v>20</v>
      </c>
      <c r="B81" s="15" t="s">
        <v>124</v>
      </c>
      <c r="C81" s="16" t="s">
        <v>51</v>
      </c>
    </row>
    <row r="82" spans="1:3" ht="15.75" x14ac:dyDescent="0.25">
      <c r="A82" s="1">
        <v>21</v>
      </c>
      <c r="B82" s="15" t="s">
        <v>125</v>
      </c>
      <c r="C82" s="16" t="s">
        <v>72</v>
      </c>
    </row>
    <row r="83" spans="1:3" ht="15.75" x14ac:dyDescent="0.25">
      <c r="A83" s="1">
        <v>22</v>
      </c>
      <c r="B83" s="15" t="s">
        <v>126</v>
      </c>
      <c r="C83" s="16" t="s">
        <v>74</v>
      </c>
    </row>
    <row r="84" spans="1:3" ht="15.75" x14ac:dyDescent="0.25">
      <c r="A84" s="1">
        <v>23</v>
      </c>
      <c r="B84" s="15" t="s">
        <v>127</v>
      </c>
      <c r="C84" s="16" t="s">
        <v>76</v>
      </c>
    </row>
    <row r="85" spans="1:3" ht="15.75" x14ac:dyDescent="0.25">
      <c r="A85" s="1">
        <v>24</v>
      </c>
      <c r="B85" s="15" t="s">
        <v>128</v>
      </c>
      <c r="C85" s="16" t="s">
        <v>78</v>
      </c>
    </row>
    <row r="86" spans="1:3" ht="15.75" x14ac:dyDescent="0.25">
      <c r="A86" s="1">
        <v>25</v>
      </c>
      <c r="B86" s="15" t="s">
        <v>129</v>
      </c>
      <c r="C86" s="16" t="s">
        <v>80</v>
      </c>
    </row>
    <row r="87" spans="1:3" ht="15.75" x14ac:dyDescent="0.25">
      <c r="A87" s="1">
        <v>26</v>
      </c>
      <c r="B87" s="15" t="s">
        <v>130</v>
      </c>
      <c r="C87" s="16" t="s">
        <v>84</v>
      </c>
    </row>
    <row r="88" spans="1:3" ht="15.75" x14ac:dyDescent="0.25">
      <c r="A88" s="1">
        <v>27</v>
      </c>
      <c r="B88" s="19"/>
      <c r="C88" s="18" t="s">
        <v>86</v>
      </c>
    </row>
    <row r="89" spans="1:3" x14ac:dyDescent="0.2">
      <c r="C89" s="14"/>
    </row>
  </sheetData>
  <customSheetViews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6C8D603E-9A1B-49F4-AEFE-06707C7BCD53}" state="hidden">
      <selection activeCell="E19" sqref="E19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4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45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46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47"/>
      <headerFooter alignWithMargins="0"/>
    </customSheetView>
    <customSheetView guid="{C5D960BD-C1A6-4228-A267-A87ADCF0AB55}" showPageBreaks="1" state="hidden">
      <selection activeCell="E19" sqref="E19"/>
      <pageMargins left="0.75" right="0.75" top="1" bottom="1" header="0.5" footer="0.5"/>
      <pageSetup paperSize="9" orientation="portrait" r:id="rId48"/>
      <headerFooter alignWithMargins="0"/>
    </customSheetView>
  </customSheetViews>
  <phoneticPr fontId="1" type="noConversion"/>
  <pageMargins left="0.75" right="0.75" top="1" bottom="1" header="0.5" footer="0.5"/>
  <pageSetup paperSize="9" orientation="portrait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zoomScaleNormal="90" workbookViewId="0">
      <pane ySplit="2" topLeftCell="A54" activePane="bottomLeft" state="frozen"/>
      <selection pane="bottomLeft" activeCell="L62" sqref="L62"/>
    </sheetView>
  </sheetViews>
  <sheetFormatPr defaultRowHeight="12.75" x14ac:dyDescent="0.2"/>
  <cols>
    <col min="1" max="1" width="4.5703125" customWidth="1"/>
    <col min="2" max="2" width="4.7109375" customWidth="1"/>
    <col min="3" max="3" width="37.28515625" customWidth="1"/>
    <col min="4" max="4" width="7" customWidth="1"/>
    <col min="5" max="5" width="8.5703125" customWidth="1"/>
    <col min="6" max="6" width="5.28515625" customWidth="1"/>
    <col min="7" max="7" width="8" customWidth="1"/>
    <col min="9" max="9" width="7.42578125" style="243" customWidth="1"/>
    <col min="11" max="11" width="13.42578125" customWidth="1"/>
    <col min="12" max="12" width="25.28515625" customWidth="1"/>
  </cols>
  <sheetData>
    <row r="1" spans="1:12" ht="29.65" customHeight="1" thickBot="1" x14ac:dyDescent="0.25">
      <c r="C1" s="140" t="s">
        <v>366</v>
      </c>
      <c r="G1" s="82"/>
    </row>
    <row r="2" spans="1:12" ht="51.75" thickBot="1" x14ac:dyDescent="0.25">
      <c r="A2" s="143" t="s">
        <v>213</v>
      </c>
      <c r="B2" s="82" t="s">
        <v>214</v>
      </c>
      <c r="C2" s="147" t="s">
        <v>215</v>
      </c>
      <c r="D2" s="82" t="s">
        <v>216</v>
      </c>
      <c r="E2" s="144" t="s">
        <v>217</v>
      </c>
      <c r="F2" s="226" t="s">
        <v>278</v>
      </c>
      <c r="G2" s="82" t="s">
        <v>371</v>
      </c>
      <c r="H2" s="145" t="s">
        <v>243</v>
      </c>
      <c r="I2" s="244" t="s">
        <v>247</v>
      </c>
      <c r="J2" s="417" t="s">
        <v>372</v>
      </c>
      <c r="K2" s="426" t="s">
        <v>364</v>
      </c>
    </row>
    <row r="3" spans="1:12" s="87" customFormat="1" ht="15.75" x14ac:dyDescent="0.25">
      <c r="A3" s="142">
        <v>1</v>
      </c>
      <c r="B3" s="142">
        <v>201</v>
      </c>
      <c r="C3" s="148" t="str">
        <f>'201_1'!B8</f>
        <v>Безручко Софія Олександрівна</v>
      </c>
      <c r="D3" s="130">
        <f>'201_1'!E8</f>
        <v>70</v>
      </c>
      <c r="E3" s="131">
        <f t="shared" ref="E3:E26" si="0">SUM(D3:D3)</f>
        <v>70</v>
      </c>
      <c r="F3" s="135">
        <v>24</v>
      </c>
      <c r="G3" s="131">
        <f t="shared" ref="G3:G26" si="1">SUM(F3:F3)</f>
        <v>24</v>
      </c>
      <c r="H3" s="134">
        <f t="shared" ref="H3:H26" si="2">IF((E3+G3)&gt;100,100,E3+G3)</f>
        <v>94</v>
      </c>
      <c r="I3" s="90" t="str">
        <f t="shared" ref="I3:I26" si="3">VLOOKUP(H3,ESTC,2)</f>
        <v>A</v>
      </c>
      <c r="J3" s="418"/>
      <c r="K3" s="427">
        <f>[1]Підсумки!$L3</f>
        <v>74.740863787375417</v>
      </c>
      <c r="L3" s="87" t="str">
        <f>IF(K3&lt;60,"Борг за 5 трим"," ")</f>
        <v xml:space="preserve"> </v>
      </c>
    </row>
    <row r="4" spans="1:12" ht="15.75" x14ac:dyDescent="0.25">
      <c r="A4" s="66">
        <v>2</v>
      </c>
      <c r="B4" s="66">
        <v>201</v>
      </c>
      <c r="C4" s="148" t="str">
        <f>'201_1'!B9</f>
        <v>Бондаренко Аліна Олегівна</v>
      </c>
      <c r="D4" s="130">
        <f>'201_1'!E9</f>
        <v>0</v>
      </c>
      <c r="E4" s="81">
        <f t="shared" si="0"/>
        <v>0</v>
      </c>
      <c r="F4" s="227">
        <v>27</v>
      </c>
      <c r="G4" s="132">
        <f t="shared" si="1"/>
        <v>27</v>
      </c>
      <c r="H4" s="70">
        <f t="shared" si="2"/>
        <v>27</v>
      </c>
      <c r="I4" s="93" t="str">
        <f t="shared" si="3"/>
        <v>F</v>
      </c>
      <c r="J4" s="419"/>
      <c r="K4" s="427">
        <f>[1]Підсумки!$L4</f>
        <v>89.996677740863788</v>
      </c>
      <c r="L4" s="87" t="str">
        <f t="shared" ref="L4:L66" si="4">IF(K4&lt;60,"Борг за 5 трим"," ")</f>
        <v xml:space="preserve"> </v>
      </c>
    </row>
    <row r="5" spans="1:12" s="87" customFormat="1" ht="15.75" x14ac:dyDescent="0.25">
      <c r="A5" s="129">
        <v>3</v>
      </c>
      <c r="B5" s="129">
        <v>201</v>
      </c>
      <c r="C5" s="148" t="str">
        <f>'201_1'!B10</f>
        <v>Бондаренко Анатолій Вікторович</v>
      </c>
      <c r="D5" s="130">
        <f>'201_1'!E10</f>
        <v>0</v>
      </c>
      <c r="E5" s="131">
        <f t="shared" si="0"/>
        <v>0</v>
      </c>
      <c r="F5" s="227"/>
      <c r="G5" s="132">
        <f t="shared" si="1"/>
        <v>0</v>
      </c>
      <c r="H5" s="70">
        <f t="shared" si="2"/>
        <v>0</v>
      </c>
      <c r="I5" s="93" t="str">
        <f t="shared" si="3"/>
        <v>F</v>
      </c>
      <c r="J5" s="419"/>
      <c r="K5" s="427">
        <f>[1]Підсумки!$L5</f>
        <v>0</v>
      </c>
      <c r="L5" s="87" t="str">
        <f t="shared" si="4"/>
        <v>Борг за 5 трим</v>
      </c>
    </row>
    <row r="6" spans="1:12" ht="15.75" x14ac:dyDescent="0.25">
      <c r="A6" s="66">
        <v>4</v>
      </c>
      <c r="B6" s="66">
        <v>201</v>
      </c>
      <c r="C6" s="148" t="str">
        <f>'201_1'!B11</f>
        <v>Виноградов Анатолій Ігорович</v>
      </c>
      <c r="D6" s="130">
        <f>'201_1'!E11</f>
        <v>70</v>
      </c>
      <c r="E6" s="81">
        <f t="shared" si="0"/>
        <v>70</v>
      </c>
      <c r="F6" s="227">
        <v>24</v>
      </c>
      <c r="G6" s="132">
        <f t="shared" si="1"/>
        <v>24</v>
      </c>
      <c r="H6" s="70">
        <f t="shared" si="2"/>
        <v>94</v>
      </c>
      <c r="I6" s="93" t="str">
        <f t="shared" si="3"/>
        <v>A</v>
      </c>
      <c r="J6" s="419"/>
      <c r="K6" s="427">
        <f>[1]Підсумки!$L6</f>
        <v>67.737541528239191</v>
      </c>
      <c r="L6" s="87" t="str">
        <f t="shared" si="4"/>
        <v xml:space="preserve"> </v>
      </c>
    </row>
    <row r="7" spans="1:12" ht="15.75" x14ac:dyDescent="0.25">
      <c r="A7" s="66">
        <v>5</v>
      </c>
      <c r="B7" s="66">
        <v>201</v>
      </c>
      <c r="C7" s="148" t="str">
        <f>'201_1'!B12</f>
        <v>Врублевська Любов Владиславівна</v>
      </c>
      <c r="D7" s="130">
        <f>'201_1'!E12</f>
        <v>70</v>
      </c>
      <c r="E7" s="81">
        <f t="shared" si="0"/>
        <v>70</v>
      </c>
      <c r="F7" s="227">
        <v>24</v>
      </c>
      <c r="G7" s="132">
        <f t="shared" si="1"/>
        <v>24</v>
      </c>
      <c r="H7" s="70">
        <f t="shared" si="2"/>
        <v>94</v>
      </c>
      <c r="I7" s="93" t="str">
        <f t="shared" si="3"/>
        <v>A</v>
      </c>
      <c r="J7" s="419"/>
      <c r="K7" s="427">
        <f>[1]Підсумки!L7</f>
        <v>91.033222591362133</v>
      </c>
      <c r="L7" s="87" t="str">
        <f t="shared" si="4"/>
        <v xml:space="preserve"> </v>
      </c>
    </row>
    <row r="8" spans="1:12" ht="15.75" x14ac:dyDescent="0.25">
      <c r="A8" s="66">
        <v>6</v>
      </c>
      <c r="B8" s="66">
        <v>201</v>
      </c>
      <c r="C8" s="148" t="str">
        <f>'201_1'!B13</f>
        <v>Гвозденко Олексій Юрійович</v>
      </c>
      <c r="D8" s="130">
        <f>'201_1'!E13</f>
        <v>48</v>
      </c>
      <c r="E8" s="81">
        <f t="shared" si="0"/>
        <v>48</v>
      </c>
      <c r="F8" s="227">
        <v>24</v>
      </c>
      <c r="G8" s="132">
        <f t="shared" si="1"/>
        <v>24</v>
      </c>
      <c r="H8" s="70">
        <f t="shared" si="2"/>
        <v>72</v>
      </c>
      <c r="I8" s="93" t="str">
        <f t="shared" si="3"/>
        <v>D</v>
      </c>
      <c r="J8" s="419"/>
      <c r="K8" s="427">
        <f>[1]Підсумки!L8</f>
        <v>77.634551495016609</v>
      </c>
      <c r="L8" s="87" t="str">
        <f t="shared" si="4"/>
        <v xml:space="preserve"> </v>
      </c>
    </row>
    <row r="9" spans="1:12" ht="15.75" x14ac:dyDescent="0.25">
      <c r="A9" s="66">
        <v>7</v>
      </c>
      <c r="B9" s="66">
        <v>201</v>
      </c>
      <c r="C9" s="148" t="str">
        <f>'201_1'!B14</f>
        <v>Гетманенко Андрій Андрійович</v>
      </c>
      <c r="D9" s="130">
        <f>'201_1'!E14</f>
        <v>25</v>
      </c>
      <c r="E9" s="81">
        <f t="shared" si="0"/>
        <v>25</v>
      </c>
      <c r="F9" s="227">
        <v>24</v>
      </c>
      <c r="G9" s="132">
        <f t="shared" si="1"/>
        <v>24</v>
      </c>
      <c r="H9" s="70">
        <f t="shared" si="2"/>
        <v>49</v>
      </c>
      <c r="I9" s="93" t="str">
        <f t="shared" si="3"/>
        <v>FX</v>
      </c>
      <c r="J9" s="419"/>
      <c r="K9" s="427">
        <f>[1]Підсумки!L9</f>
        <v>91.588704318936877</v>
      </c>
      <c r="L9" s="87" t="str">
        <f t="shared" si="4"/>
        <v xml:space="preserve"> </v>
      </c>
    </row>
    <row r="10" spans="1:12" ht="15.75" x14ac:dyDescent="0.25">
      <c r="A10" s="66">
        <v>8</v>
      </c>
      <c r="B10" s="66">
        <v>201</v>
      </c>
      <c r="C10" s="148" t="str">
        <f>'201_1'!B15</f>
        <v>Домчинський Олександр Сергійович</v>
      </c>
      <c r="D10" s="130">
        <f>'201_1'!E15</f>
        <v>25</v>
      </c>
      <c r="E10" s="81">
        <f t="shared" si="0"/>
        <v>25</v>
      </c>
      <c r="F10" s="227">
        <v>24</v>
      </c>
      <c r="G10" s="132">
        <f t="shared" si="1"/>
        <v>24</v>
      </c>
      <c r="H10" s="70">
        <f t="shared" si="2"/>
        <v>49</v>
      </c>
      <c r="I10" s="93" t="str">
        <f t="shared" si="3"/>
        <v>FX</v>
      </c>
      <c r="J10" s="419"/>
      <c r="K10" s="427">
        <f>[1]Підсумки!L10</f>
        <v>90.160132890365446</v>
      </c>
      <c r="L10" s="87" t="str">
        <f t="shared" si="4"/>
        <v xml:space="preserve"> </v>
      </c>
    </row>
    <row r="11" spans="1:12" ht="15.75" x14ac:dyDescent="0.25">
      <c r="A11" s="66">
        <v>9</v>
      </c>
      <c r="B11" s="66">
        <v>201</v>
      </c>
      <c r="C11" s="148" t="str">
        <f>'201_1'!B16</f>
        <v>Крохіна Ольга Ігорівна</v>
      </c>
      <c r="D11" s="130">
        <f>'201_1'!E16</f>
        <v>65</v>
      </c>
      <c r="E11" s="81">
        <f t="shared" si="0"/>
        <v>65</v>
      </c>
      <c r="F11" s="227">
        <v>24</v>
      </c>
      <c r="G11" s="132">
        <f t="shared" si="1"/>
        <v>24</v>
      </c>
      <c r="H11" s="70">
        <f t="shared" si="2"/>
        <v>89</v>
      </c>
      <c r="I11" s="93" t="str">
        <f t="shared" si="3"/>
        <v>B</v>
      </c>
      <c r="J11" s="419"/>
      <c r="K11" s="427">
        <f>[1]Підсумки!L11</f>
        <v>81.026578073089695</v>
      </c>
      <c r="L11" s="87" t="str">
        <f t="shared" si="4"/>
        <v xml:space="preserve"> </v>
      </c>
    </row>
    <row r="12" spans="1:12" ht="15.75" x14ac:dyDescent="0.25">
      <c r="A12" s="66">
        <v>10</v>
      </c>
      <c r="B12" s="66">
        <v>201</v>
      </c>
      <c r="C12" s="148" t="str">
        <f>'201_1'!B17</f>
        <v>Налапко Антон Валентинович</v>
      </c>
      <c r="D12" s="130">
        <f>'201_1'!E17</f>
        <v>15</v>
      </c>
      <c r="E12" s="81">
        <f t="shared" si="0"/>
        <v>15</v>
      </c>
      <c r="F12" s="227">
        <v>16</v>
      </c>
      <c r="G12" s="132">
        <f t="shared" si="1"/>
        <v>16</v>
      </c>
      <c r="H12" s="70">
        <f t="shared" si="2"/>
        <v>31</v>
      </c>
      <c r="I12" s="93" t="str">
        <f t="shared" si="3"/>
        <v>F</v>
      </c>
      <c r="J12" s="419"/>
      <c r="K12" s="427">
        <f>[1]Підсумки!L12</f>
        <v>72.906976744186039</v>
      </c>
      <c r="L12" s="87" t="str">
        <f t="shared" si="4"/>
        <v xml:space="preserve"> </v>
      </c>
    </row>
    <row r="13" spans="1:12" ht="15.75" x14ac:dyDescent="0.25">
      <c r="A13" s="66">
        <v>11</v>
      </c>
      <c r="B13" s="66">
        <v>201</v>
      </c>
      <c r="C13" s="148" t="str">
        <f>'201_1'!B18</f>
        <v>Обараз Роман Віталійович</v>
      </c>
      <c r="D13" s="130">
        <f>'201_1'!E18</f>
        <v>70</v>
      </c>
      <c r="E13" s="81">
        <f t="shared" si="0"/>
        <v>70</v>
      </c>
      <c r="F13" s="69">
        <v>28</v>
      </c>
      <c r="G13" s="132">
        <f t="shared" si="1"/>
        <v>28</v>
      </c>
      <c r="H13" s="70">
        <f t="shared" si="2"/>
        <v>98</v>
      </c>
      <c r="I13" s="93" t="str">
        <f t="shared" si="3"/>
        <v>A</v>
      </c>
      <c r="J13" s="419"/>
      <c r="K13" s="427">
        <f>[1]Підсумки!L13</f>
        <v>80.641196013289033</v>
      </c>
      <c r="L13" s="87" t="str">
        <f t="shared" si="4"/>
        <v xml:space="preserve"> </v>
      </c>
    </row>
    <row r="14" spans="1:12" ht="15.75" x14ac:dyDescent="0.25">
      <c r="A14" s="66">
        <v>12</v>
      </c>
      <c r="B14" s="66">
        <v>201</v>
      </c>
      <c r="C14" s="148" t="str">
        <f>'201_1'!B19</f>
        <v>Поліщук Денис Валентинович</v>
      </c>
      <c r="D14" s="130">
        <f>'201_1'!E19</f>
        <v>70</v>
      </c>
      <c r="E14" s="81">
        <f t="shared" si="0"/>
        <v>70</v>
      </c>
      <c r="F14" s="227">
        <v>24</v>
      </c>
      <c r="G14" s="132">
        <f t="shared" si="1"/>
        <v>24</v>
      </c>
      <c r="H14" s="70">
        <f t="shared" si="2"/>
        <v>94</v>
      </c>
      <c r="I14" s="93" t="str">
        <f t="shared" si="3"/>
        <v>A</v>
      </c>
      <c r="J14" s="419"/>
      <c r="K14" s="427">
        <f>[1]Підсумки!L14</f>
        <v>87.033222591362133</v>
      </c>
      <c r="L14" s="87" t="str">
        <f t="shared" si="4"/>
        <v xml:space="preserve"> </v>
      </c>
    </row>
    <row r="15" spans="1:12" ht="15.75" x14ac:dyDescent="0.25">
      <c r="A15" s="66">
        <v>13</v>
      </c>
      <c r="B15" s="66">
        <v>201</v>
      </c>
      <c r="C15" s="148" t="str">
        <f>'201_2'!B8</f>
        <v>Салтан Борис Андрійович</v>
      </c>
      <c r="D15" s="130">
        <f>'201_1'!E20</f>
        <v>0</v>
      </c>
      <c r="E15" s="81">
        <f t="shared" si="0"/>
        <v>0</v>
      </c>
      <c r="F15" s="227">
        <v>25</v>
      </c>
      <c r="G15" s="132">
        <f t="shared" si="1"/>
        <v>25</v>
      </c>
      <c r="H15" s="70">
        <f t="shared" si="2"/>
        <v>25</v>
      </c>
      <c r="I15" s="93" t="str">
        <f t="shared" si="3"/>
        <v>F</v>
      </c>
      <c r="J15" s="420"/>
      <c r="K15" s="427">
        <f>[1]Підсумки!L15</f>
        <v>91.990033222591364</v>
      </c>
      <c r="L15" s="87" t="str">
        <f t="shared" si="4"/>
        <v xml:space="preserve"> </v>
      </c>
    </row>
    <row r="16" spans="1:12" ht="15.75" x14ac:dyDescent="0.25">
      <c r="A16" s="66">
        <v>14</v>
      </c>
      <c r="B16" s="66">
        <v>201</v>
      </c>
      <c r="C16" s="148" t="str">
        <f>'201_2'!B9</f>
        <v>Слюсаренко Андрій Олександрович</v>
      </c>
      <c r="D16" s="130">
        <f>'201_2'!E9</f>
        <v>22</v>
      </c>
      <c r="E16" s="81">
        <f t="shared" si="0"/>
        <v>22</v>
      </c>
      <c r="F16" s="227">
        <v>24</v>
      </c>
      <c r="G16" s="132">
        <f t="shared" si="1"/>
        <v>24</v>
      </c>
      <c r="H16" s="70">
        <f t="shared" si="2"/>
        <v>46</v>
      </c>
      <c r="I16" s="93" t="str">
        <f t="shared" si="3"/>
        <v>FX</v>
      </c>
      <c r="J16" s="419"/>
      <c r="K16" s="427">
        <f>[1]Підсумки!L16</f>
        <v>76.880398671096344</v>
      </c>
      <c r="L16" s="87" t="str">
        <f t="shared" si="4"/>
        <v xml:space="preserve"> </v>
      </c>
    </row>
    <row r="17" spans="1:13" ht="15.75" x14ac:dyDescent="0.25">
      <c r="A17" s="66">
        <v>15</v>
      </c>
      <c r="B17" s="66">
        <v>201</v>
      </c>
      <c r="C17" s="148" t="str">
        <f>'201_2'!B10</f>
        <v>Смеречевський Сергій Сергійович</v>
      </c>
      <c r="D17" s="130">
        <f>'201_2'!E10</f>
        <v>0</v>
      </c>
      <c r="E17" s="81">
        <f t="shared" si="0"/>
        <v>0</v>
      </c>
      <c r="F17" s="227"/>
      <c r="G17" s="132">
        <f t="shared" si="1"/>
        <v>0</v>
      </c>
      <c r="H17" s="70">
        <f t="shared" si="2"/>
        <v>0</v>
      </c>
      <c r="I17" s="93" t="str">
        <f t="shared" si="3"/>
        <v>F</v>
      </c>
      <c r="J17" s="421"/>
      <c r="K17" s="427">
        <f>[1]Підсумки!L17</f>
        <v>6.9767441860465116</v>
      </c>
      <c r="L17" s="87" t="str">
        <f t="shared" si="4"/>
        <v>Борг за 5 трим</v>
      </c>
    </row>
    <row r="18" spans="1:13" ht="15.75" x14ac:dyDescent="0.25">
      <c r="A18" s="66">
        <v>16</v>
      </c>
      <c r="B18" s="66">
        <v>201</v>
      </c>
      <c r="C18" s="148" t="str">
        <f>'201_2'!B11</f>
        <v>Собко Дмитро Анатолійович</v>
      </c>
      <c r="D18" s="130">
        <f>'201_2'!E11</f>
        <v>23</v>
      </c>
      <c r="E18" s="81">
        <f t="shared" si="0"/>
        <v>23</v>
      </c>
      <c r="F18" s="227">
        <v>28</v>
      </c>
      <c r="G18" s="132">
        <f t="shared" si="1"/>
        <v>28</v>
      </c>
      <c r="H18" s="70">
        <f t="shared" si="2"/>
        <v>51</v>
      </c>
      <c r="I18" s="93" t="str">
        <f t="shared" si="3"/>
        <v>FX</v>
      </c>
      <c r="J18" s="419"/>
      <c r="K18" s="427">
        <f>[1]Підсумки!L18</f>
        <v>92.029900332225921</v>
      </c>
      <c r="L18" s="87" t="str">
        <f t="shared" si="4"/>
        <v xml:space="preserve"> </v>
      </c>
    </row>
    <row r="19" spans="1:13" ht="15.75" x14ac:dyDescent="0.25">
      <c r="A19" s="66">
        <v>17</v>
      </c>
      <c r="B19" s="66">
        <v>201</v>
      </c>
      <c r="C19" s="148" t="str">
        <f>'201_2'!B12</f>
        <v>Сорока Ігор Юрійович</v>
      </c>
      <c r="D19" s="130">
        <f>'201_2'!E12</f>
        <v>0</v>
      </c>
      <c r="E19" s="81">
        <f t="shared" si="0"/>
        <v>0</v>
      </c>
      <c r="F19" s="227"/>
      <c r="G19" s="132">
        <f t="shared" si="1"/>
        <v>0</v>
      </c>
      <c r="H19" s="70">
        <f t="shared" si="2"/>
        <v>0</v>
      </c>
      <c r="I19" s="93" t="str">
        <f t="shared" si="3"/>
        <v>F</v>
      </c>
      <c r="J19" s="419"/>
      <c r="K19" s="427">
        <f>[1]Підсумки!L19</f>
        <v>9.3720930232558146</v>
      </c>
      <c r="L19" s="87" t="str">
        <f t="shared" si="4"/>
        <v>Борг за 5 трим</v>
      </c>
    </row>
    <row r="20" spans="1:13" ht="15.75" x14ac:dyDescent="0.25">
      <c r="A20" s="66">
        <v>18</v>
      </c>
      <c r="B20" s="66">
        <v>201</v>
      </c>
      <c r="C20" s="148" t="str">
        <f>'201_2'!B13</f>
        <v>Степаненко Юрій Андрійович</v>
      </c>
      <c r="D20" s="130">
        <f>'201_2'!E13</f>
        <v>0</v>
      </c>
      <c r="E20" s="81">
        <f t="shared" si="0"/>
        <v>0</v>
      </c>
      <c r="F20" s="227"/>
      <c r="G20" s="132">
        <f t="shared" si="1"/>
        <v>0</v>
      </c>
      <c r="H20" s="70">
        <f t="shared" si="2"/>
        <v>0</v>
      </c>
      <c r="I20" s="93" t="str">
        <f t="shared" si="3"/>
        <v>F</v>
      </c>
      <c r="J20" s="419"/>
      <c r="K20" s="427">
        <f>[1]Підсумки!L20</f>
        <v>13.714285714285715</v>
      </c>
      <c r="L20" s="87" t="str">
        <f t="shared" si="4"/>
        <v>Борг за 5 трим</v>
      </c>
    </row>
    <row r="21" spans="1:13" ht="15.75" x14ac:dyDescent="0.25">
      <c r="A21" s="66">
        <v>19</v>
      </c>
      <c r="B21" s="66">
        <v>201</v>
      </c>
      <c r="C21" s="148" t="str">
        <f>'201_2'!B14</f>
        <v>Фабрикова Валентина Сергіївна</v>
      </c>
      <c r="D21" s="130">
        <f>'201_2'!E14</f>
        <v>0</v>
      </c>
      <c r="E21" s="81">
        <f t="shared" si="0"/>
        <v>0</v>
      </c>
      <c r="F21" s="227"/>
      <c r="G21" s="132">
        <f t="shared" si="1"/>
        <v>0</v>
      </c>
      <c r="H21" s="70">
        <f t="shared" si="2"/>
        <v>0</v>
      </c>
      <c r="I21" s="93" t="str">
        <f t="shared" si="3"/>
        <v>F</v>
      </c>
      <c r="J21" s="419"/>
      <c r="K21" s="427">
        <f>[1]Підсумки!L21</f>
        <v>0</v>
      </c>
      <c r="L21" s="87" t="str">
        <f t="shared" si="4"/>
        <v>Борг за 5 трим</v>
      </c>
    </row>
    <row r="22" spans="1:13" ht="15.75" x14ac:dyDescent="0.25">
      <c r="A22" s="66">
        <v>20</v>
      </c>
      <c r="B22" s="66">
        <v>201</v>
      </c>
      <c r="C22" s="148" t="str">
        <f>'201_2'!B15</f>
        <v>Хоменко Олександр Миколайович</v>
      </c>
      <c r="D22" s="130">
        <f>'201_2'!E15</f>
        <v>0</v>
      </c>
      <c r="E22" s="81">
        <f t="shared" si="0"/>
        <v>0</v>
      </c>
      <c r="F22" s="227">
        <v>21</v>
      </c>
      <c r="G22" s="132">
        <f t="shared" si="1"/>
        <v>21</v>
      </c>
      <c r="H22" s="70">
        <f t="shared" si="2"/>
        <v>21</v>
      </c>
      <c r="I22" s="93" t="str">
        <f t="shared" si="3"/>
        <v>F</v>
      </c>
      <c r="J22" s="419"/>
      <c r="K22" s="427">
        <f>[1]Підсумки!L22</f>
        <v>18.940199335548172</v>
      </c>
      <c r="L22" s="87" t="str">
        <f t="shared" si="4"/>
        <v>Борг за 5 трим</v>
      </c>
    </row>
    <row r="23" spans="1:13" s="87" customFormat="1" ht="15.75" x14ac:dyDescent="0.25">
      <c r="A23" s="66">
        <v>21</v>
      </c>
      <c r="B23" s="129">
        <v>201</v>
      </c>
      <c r="C23" s="148" t="str">
        <f>'201_2'!B16</f>
        <v>Цоня Лілія Ігорівна</v>
      </c>
      <c r="D23" s="130">
        <f>'201_2'!E16</f>
        <v>62</v>
      </c>
      <c r="E23" s="131">
        <f t="shared" si="0"/>
        <v>62</v>
      </c>
      <c r="F23" s="227">
        <v>28</v>
      </c>
      <c r="G23" s="132">
        <f t="shared" si="1"/>
        <v>28</v>
      </c>
      <c r="H23" s="70">
        <f t="shared" si="2"/>
        <v>90</v>
      </c>
      <c r="I23" s="93" t="str">
        <f t="shared" si="3"/>
        <v>A</v>
      </c>
      <c r="J23" s="419"/>
      <c r="K23" s="427">
        <f>[1]Підсумки!L23</f>
        <v>91.242524916943523</v>
      </c>
      <c r="L23" s="87" t="str">
        <f t="shared" si="4"/>
        <v xml:space="preserve"> </v>
      </c>
    </row>
    <row r="24" spans="1:13" s="87" customFormat="1" ht="15.75" x14ac:dyDescent="0.25">
      <c r="A24" s="66">
        <v>22</v>
      </c>
      <c r="B24" s="129">
        <v>201</v>
      </c>
      <c r="C24" s="148" t="str">
        <f>'201_2'!B17</f>
        <v>Шпінат Олександр Сергійович</v>
      </c>
      <c r="D24" s="130">
        <f>'201_2'!E17</f>
        <v>25</v>
      </c>
      <c r="E24" s="131">
        <f t="shared" si="0"/>
        <v>25</v>
      </c>
      <c r="F24" s="227">
        <v>24</v>
      </c>
      <c r="G24" s="132">
        <f t="shared" si="1"/>
        <v>24</v>
      </c>
      <c r="H24" s="70">
        <f t="shared" si="2"/>
        <v>49</v>
      </c>
      <c r="I24" s="93" t="str">
        <f t="shared" si="3"/>
        <v>FX</v>
      </c>
      <c r="J24" s="419"/>
      <c r="K24" s="427">
        <f>[1]Підсумки!L24</f>
        <v>76.800664451827245</v>
      </c>
      <c r="L24" s="87" t="str">
        <f t="shared" si="4"/>
        <v xml:space="preserve"> </v>
      </c>
    </row>
    <row r="25" spans="1:13" ht="15.75" x14ac:dyDescent="0.25">
      <c r="A25" s="66">
        <v>23</v>
      </c>
      <c r="B25" s="66">
        <v>201</v>
      </c>
      <c r="C25" s="148" t="str">
        <f>'201_2'!B18</f>
        <v>Юрін Дмитро Вадимович</v>
      </c>
      <c r="D25" s="130">
        <f>'201_2'!E18</f>
        <v>0</v>
      </c>
      <c r="E25" s="81">
        <f t="shared" si="0"/>
        <v>0</v>
      </c>
      <c r="F25" s="227">
        <v>25</v>
      </c>
      <c r="G25" s="132">
        <f t="shared" si="1"/>
        <v>25</v>
      </c>
      <c r="H25" s="70">
        <f t="shared" si="2"/>
        <v>25</v>
      </c>
      <c r="I25" s="93" t="str">
        <f t="shared" si="3"/>
        <v>F</v>
      </c>
      <c r="J25" s="419"/>
      <c r="K25" s="427">
        <f>[1]Підсумки!L25</f>
        <v>7.9069767441860463</v>
      </c>
      <c r="L25" s="87" t="str">
        <f t="shared" si="4"/>
        <v>Борг за 5 трим</v>
      </c>
    </row>
    <row r="26" spans="1:13" ht="16.5" thickBot="1" x14ac:dyDescent="0.3">
      <c r="A26" s="66"/>
      <c r="B26" s="67"/>
      <c r="C26" s="148">
        <f>'201_2'!B19</f>
        <v>0</v>
      </c>
      <c r="D26" s="130">
        <f>'201_2'!E19</f>
        <v>0</v>
      </c>
      <c r="E26" s="81">
        <f t="shared" si="0"/>
        <v>0</v>
      </c>
      <c r="F26" s="228"/>
      <c r="G26" s="229">
        <f t="shared" si="1"/>
        <v>0</v>
      </c>
      <c r="H26" s="146">
        <f t="shared" si="2"/>
        <v>0</v>
      </c>
      <c r="I26" s="95" t="str">
        <f t="shared" si="3"/>
        <v>F</v>
      </c>
      <c r="J26" s="422"/>
      <c r="K26" s="427">
        <f>[1]Підсумки!L26</f>
        <v>0</v>
      </c>
      <c r="L26" s="87" t="str">
        <f t="shared" si="4"/>
        <v>Борг за 5 трим</v>
      </c>
    </row>
    <row r="27" spans="1:13" ht="51.75" thickBot="1" x14ac:dyDescent="0.25">
      <c r="A27" s="143" t="s">
        <v>213</v>
      </c>
      <c r="B27" s="82" t="s">
        <v>214</v>
      </c>
      <c r="C27" s="147" t="s">
        <v>215</v>
      </c>
      <c r="D27" s="82" t="s">
        <v>216</v>
      </c>
      <c r="E27" s="144" t="s">
        <v>217</v>
      </c>
      <c r="F27" s="226" t="s">
        <v>278</v>
      </c>
      <c r="G27" s="82" t="s">
        <v>371</v>
      </c>
      <c r="H27" s="145" t="s">
        <v>243</v>
      </c>
      <c r="I27" s="244" t="s">
        <v>247</v>
      </c>
      <c r="J27" s="417"/>
      <c r="K27" s="426" t="s">
        <v>364</v>
      </c>
      <c r="L27" s="87" t="str">
        <f t="shared" si="4"/>
        <v xml:space="preserve"> </v>
      </c>
    </row>
    <row r="28" spans="1:13" ht="15.75" x14ac:dyDescent="0.25">
      <c r="A28" s="66">
        <v>1</v>
      </c>
      <c r="B28" s="68">
        <v>202</v>
      </c>
      <c r="C28" s="80" t="str">
        <f>'202_1'!B8</f>
        <v>Беседін Богдан Валерійович</v>
      </c>
      <c r="D28" s="80">
        <f>'202_1'!E8</f>
        <v>0</v>
      </c>
      <c r="E28" s="81">
        <f t="shared" ref="E28:E52" si="5">SUM(D28:D28)</f>
        <v>0</v>
      </c>
      <c r="F28" s="230"/>
      <c r="G28" s="141">
        <f t="shared" ref="G28:G54" si="6">SUM(F28:F28)</f>
        <v>0</v>
      </c>
      <c r="H28" s="70">
        <f t="shared" ref="H28:H54" si="7">IF((E28+G28)&gt;100,100,E28+G28)</f>
        <v>0</v>
      </c>
      <c r="I28" s="93" t="str">
        <f t="shared" ref="I28:I52" si="8">VLOOKUP(H28,ESTC,2)</f>
        <v>F</v>
      </c>
      <c r="J28" s="423"/>
      <c r="K28" s="427">
        <f>[1]Підсумки!L28</f>
        <v>7.441860465116279</v>
      </c>
      <c r="L28" s="87" t="str">
        <f t="shared" si="4"/>
        <v>Борг за 5 трим</v>
      </c>
      <c r="M28" s="87"/>
    </row>
    <row r="29" spans="1:13" ht="15.75" x14ac:dyDescent="0.25">
      <c r="A29" s="66">
        <v>2</v>
      </c>
      <c r="B29" s="66">
        <v>202</v>
      </c>
      <c r="C29" s="80">
        <f>'202_1'!B9</f>
        <v>0</v>
      </c>
      <c r="D29" s="80">
        <f>'202_1'!E9</f>
        <v>0</v>
      </c>
      <c r="E29" s="81">
        <f t="shared" si="5"/>
        <v>0</v>
      </c>
      <c r="F29" s="231"/>
      <c r="G29" s="124">
        <f t="shared" si="6"/>
        <v>0</v>
      </c>
      <c r="H29" s="70">
        <f t="shared" si="7"/>
        <v>0</v>
      </c>
      <c r="I29" s="93" t="str">
        <f t="shared" si="8"/>
        <v>F</v>
      </c>
      <c r="J29" s="424"/>
      <c r="K29" s="427">
        <f>[1]Підсумки!L29</f>
        <v>0</v>
      </c>
      <c r="L29" s="87" t="str">
        <f t="shared" si="4"/>
        <v>Борг за 5 трим</v>
      </c>
      <c r="M29" s="87"/>
    </row>
    <row r="30" spans="1:13" ht="15.75" x14ac:dyDescent="0.25">
      <c r="A30" s="66">
        <v>3</v>
      </c>
      <c r="B30" s="66">
        <v>202</v>
      </c>
      <c r="C30" s="80" t="str">
        <f>'202_1'!B10</f>
        <v>Васильєв Олександр Олександрович</v>
      </c>
      <c r="D30" s="80">
        <f>'202_1'!E10</f>
        <v>67</v>
      </c>
      <c r="E30" s="81">
        <f t="shared" si="5"/>
        <v>67</v>
      </c>
      <c r="F30" s="231">
        <v>16</v>
      </c>
      <c r="G30" s="124">
        <f t="shared" si="6"/>
        <v>16</v>
      </c>
      <c r="H30" s="70">
        <f t="shared" si="7"/>
        <v>83</v>
      </c>
      <c r="I30" s="93" t="str">
        <f t="shared" si="8"/>
        <v>B</v>
      </c>
      <c r="J30" s="465"/>
      <c r="K30" s="427">
        <f>[1]Підсумки!L30</f>
        <v>82.72757475083057</v>
      </c>
      <c r="L30" s="87" t="str">
        <f t="shared" si="4"/>
        <v xml:space="preserve"> </v>
      </c>
      <c r="M30" s="87"/>
    </row>
    <row r="31" spans="1:13" ht="15.75" x14ac:dyDescent="0.25">
      <c r="A31" s="66">
        <v>4</v>
      </c>
      <c r="B31" s="66">
        <v>202</v>
      </c>
      <c r="C31" s="80" t="str">
        <f>'202_1'!B11</f>
        <v>Вінничук Дмитро Володимирович</v>
      </c>
      <c r="D31" s="80">
        <f>'202_1'!E11</f>
        <v>65</v>
      </c>
      <c r="E31" s="81">
        <f t="shared" si="5"/>
        <v>65</v>
      </c>
      <c r="F31" s="231">
        <v>16</v>
      </c>
      <c r="G31" s="124">
        <f t="shared" si="6"/>
        <v>16</v>
      </c>
      <c r="H31" s="70">
        <f t="shared" si="7"/>
        <v>81</v>
      </c>
      <c r="I31" s="93" t="str">
        <f t="shared" si="8"/>
        <v>C</v>
      </c>
      <c r="J31" s="465"/>
      <c r="K31" s="427">
        <f>[1]Підсумки!L31</f>
        <v>77.584717607973417</v>
      </c>
      <c r="L31" s="87" t="str">
        <f t="shared" si="4"/>
        <v xml:space="preserve"> </v>
      </c>
      <c r="M31" s="87"/>
    </row>
    <row r="32" spans="1:13" ht="15.75" x14ac:dyDescent="0.25">
      <c r="A32" s="66">
        <v>5</v>
      </c>
      <c r="B32" s="66">
        <v>202</v>
      </c>
      <c r="C32" s="80" t="str">
        <f>'202_1'!B12</f>
        <v>Доманська Ганна Олексіївна</v>
      </c>
      <c r="D32" s="80">
        <f>'202_1'!E12</f>
        <v>70</v>
      </c>
      <c r="E32" s="81">
        <f t="shared" si="5"/>
        <v>70</v>
      </c>
      <c r="F32" s="231">
        <v>18</v>
      </c>
      <c r="G32" s="124">
        <f t="shared" si="6"/>
        <v>18</v>
      </c>
      <c r="H32" s="70">
        <f t="shared" si="7"/>
        <v>88</v>
      </c>
      <c r="I32" s="93" t="str">
        <f t="shared" si="8"/>
        <v>B</v>
      </c>
      <c r="J32" s="465"/>
      <c r="K32" s="427">
        <f>[1]Підсумки!L32</f>
        <v>93.132890365448503</v>
      </c>
      <c r="L32" s="87" t="str">
        <f t="shared" si="4"/>
        <v xml:space="preserve"> </v>
      </c>
      <c r="M32" s="87"/>
    </row>
    <row r="33" spans="1:13" ht="15.75" x14ac:dyDescent="0.25">
      <c r="A33" s="66">
        <v>6</v>
      </c>
      <c r="B33" s="66">
        <v>202</v>
      </c>
      <c r="C33" s="80" t="str">
        <f>'202_1'!B13</f>
        <v>Журавльов Андрій Сергійович</v>
      </c>
      <c r="D33" s="80">
        <f>'202_1'!E13</f>
        <v>64</v>
      </c>
      <c r="E33" s="81">
        <f t="shared" si="5"/>
        <v>64</v>
      </c>
      <c r="F33" s="231">
        <v>15</v>
      </c>
      <c r="G33" s="124">
        <f t="shared" si="6"/>
        <v>15</v>
      </c>
      <c r="H33" s="70">
        <f t="shared" si="7"/>
        <v>79</v>
      </c>
      <c r="I33" s="93" t="str">
        <f t="shared" si="8"/>
        <v>C</v>
      </c>
      <c r="J33" s="465"/>
      <c r="K33" s="427">
        <f>[1]Підсумки!L33</f>
        <v>60.096345514950158</v>
      </c>
      <c r="L33" s="87" t="str">
        <f t="shared" si="4"/>
        <v xml:space="preserve"> </v>
      </c>
      <c r="M33" s="87"/>
    </row>
    <row r="34" spans="1:13" ht="15.75" x14ac:dyDescent="0.25">
      <c r="A34" s="66">
        <v>7</v>
      </c>
      <c r="B34" s="66">
        <v>202</v>
      </c>
      <c r="C34" s="80" t="str">
        <f>'202_1'!B14</f>
        <v>Змієвська Наталія Юріївна</v>
      </c>
      <c r="D34" s="80">
        <f>'202_1'!E14</f>
        <v>69</v>
      </c>
      <c r="E34" s="81">
        <f t="shared" si="5"/>
        <v>69</v>
      </c>
      <c r="F34" s="231">
        <v>19</v>
      </c>
      <c r="G34" s="124">
        <f t="shared" si="6"/>
        <v>19</v>
      </c>
      <c r="H34" s="70">
        <f t="shared" si="7"/>
        <v>88</v>
      </c>
      <c r="I34" s="93" t="str">
        <f t="shared" si="8"/>
        <v>B</v>
      </c>
      <c r="J34" s="466"/>
      <c r="K34" s="427">
        <f>[1]Підсумки!L34</f>
        <v>91.817275747508305</v>
      </c>
      <c r="L34" s="87" t="str">
        <f t="shared" si="4"/>
        <v xml:space="preserve"> </v>
      </c>
      <c r="M34" s="87"/>
    </row>
    <row r="35" spans="1:13" ht="15.75" x14ac:dyDescent="0.25">
      <c r="A35" s="66">
        <v>8</v>
      </c>
      <c r="B35" s="66">
        <v>202</v>
      </c>
      <c r="C35" s="80" t="str">
        <f>'202_1'!B15</f>
        <v>Кісільова Юлія Геннадіївна</v>
      </c>
      <c r="D35" s="80">
        <f>'202_1'!E15</f>
        <v>67</v>
      </c>
      <c r="E35" s="81">
        <f t="shared" si="5"/>
        <v>67</v>
      </c>
      <c r="F35" s="231">
        <v>19</v>
      </c>
      <c r="G35" s="124">
        <f t="shared" si="6"/>
        <v>19</v>
      </c>
      <c r="H35" s="70">
        <f t="shared" si="7"/>
        <v>86</v>
      </c>
      <c r="I35" s="93" t="str">
        <f t="shared" si="8"/>
        <v>B</v>
      </c>
      <c r="J35" s="465"/>
      <c r="K35" s="427">
        <f>[1]Підсумки!L35</f>
        <v>77.026578073089695</v>
      </c>
      <c r="L35" s="87" t="str">
        <f t="shared" si="4"/>
        <v xml:space="preserve"> </v>
      </c>
      <c r="M35" s="87"/>
    </row>
    <row r="36" spans="1:13" ht="15.75" x14ac:dyDescent="0.25">
      <c r="A36" s="66">
        <v>9</v>
      </c>
      <c r="B36" s="66">
        <v>202</v>
      </c>
      <c r="C36" s="80" t="str">
        <f>'202_1'!B16</f>
        <v>Коваленко Корінна Олександрівна</v>
      </c>
      <c r="D36" s="80">
        <f>'202_1'!E16</f>
        <v>67</v>
      </c>
      <c r="E36" s="81">
        <f t="shared" si="5"/>
        <v>67</v>
      </c>
      <c r="F36" s="231">
        <v>12</v>
      </c>
      <c r="G36" s="124">
        <f t="shared" si="6"/>
        <v>12</v>
      </c>
      <c r="H36" s="70">
        <f t="shared" si="7"/>
        <v>79</v>
      </c>
      <c r="I36" s="93" t="str">
        <f t="shared" si="8"/>
        <v>C</v>
      </c>
      <c r="J36" s="465"/>
      <c r="K36" s="427">
        <f>[1]Підсумки!L36</f>
        <v>75.524916943521589</v>
      </c>
      <c r="L36" s="87" t="str">
        <f t="shared" si="4"/>
        <v xml:space="preserve"> </v>
      </c>
      <c r="M36" s="87"/>
    </row>
    <row r="37" spans="1:13" ht="15.75" x14ac:dyDescent="0.25">
      <c r="A37" s="66">
        <v>10</v>
      </c>
      <c r="B37" s="66">
        <v>202</v>
      </c>
      <c r="C37" s="80" t="str">
        <f>'202_1'!B17</f>
        <v>Лавриненко Анастасія Марківна</v>
      </c>
      <c r="D37" s="80">
        <f>'202_1'!E17</f>
        <v>69</v>
      </c>
      <c r="E37" s="81">
        <f t="shared" si="5"/>
        <v>69</v>
      </c>
      <c r="F37" s="231">
        <v>21</v>
      </c>
      <c r="G37" s="124">
        <f t="shared" si="6"/>
        <v>21</v>
      </c>
      <c r="H37" s="70">
        <f t="shared" si="7"/>
        <v>90</v>
      </c>
      <c r="I37" s="93" t="str">
        <f t="shared" si="8"/>
        <v>A</v>
      </c>
      <c r="J37" s="465"/>
      <c r="K37" s="427">
        <f>[1]Підсумки!L37</f>
        <v>78.275747508305642</v>
      </c>
      <c r="L37" s="87" t="str">
        <f t="shared" si="4"/>
        <v xml:space="preserve"> </v>
      </c>
      <c r="M37" s="87"/>
    </row>
    <row r="38" spans="1:13" ht="15.75" x14ac:dyDescent="0.25">
      <c r="A38" s="66">
        <v>11</v>
      </c>
      <c r="B38" s="66">
        <v>202</v>
      </c>
      <c r="C38" s="80" t="str">
        <f>'202_1'!B18</f>
        <v>Межуєв Денис Геннадійович</v>
      </c>
      <c r="D38" s="80">
        <f>'202_1'!E18</f>
        <v>65</v>
      </c>
      <c r="E38" s="81">
        <f t="shared" si="5"/>
        <v>65</v>
      </c>
      <c r="F38" s="231">
        <v>21</v>
      </c>
      <c r="G38" s="124">
        <f t="shared" si="6"/>
        <v>21</v>
      </c>
      <c r="H38" s="70">
        <f t="shared" si="7"/>
        <v>86</v>
      </c>
      <c r="I38" s="93" t="str">
        <f t="shared" si="8"/>
        <v>B</v>
      </c>
      <c r="J38" s="424"/>
      <c r="K38" s="427">
        <f>[1]Підсумки!L38</f>
        <v>65.514950166112953</v>
      </c>
      <c r="L38" s="87" t="str">
        <f t="shared" si="4"/>
        <v xml:space="preserve"> </v>
      </c>
      <c r="M38" s="87"/>
    </row>
    <row r="39" spans="1:13" ht="15.75" x14ac:dyDescent="0.25">
      <c r="A39" s="66">
        <v>12</v>
      </c>
      <c r="B39" s="66">
        <v>202</v>
      </c>
      <c r="C39" s="80" t="str">
        <f>'202_1'!B19</f>
        <v>Нагорний Володимир Вікторович</v>
      </c>
      <c r="D39" s="80">
        <f>'202_1'!E19</f>
        <v>68</v>
      </c>
      <c r="E39" s="81">
        <f t="shared" si="5"/>
        <v>68</v>
      </c>
      <c r="F39" s="231">
        <v>24</v>
      </c>
      <c r="G39" s="124">
        <f t="shared" si="6"/>
        <v>24</v>
      </c>
      <c r="H39" s="70">
        <f t="shared" si="7"/>
        <v>92</v>
      </c>
      <c r="I39" s="93" t="str">
        <f t="shared" si="8"/>
        <v>A</v>
      </c>
      <c r="J39" s="466"/>
      <c r="K39" s="427">
        <f>[1]Підсумки!L39</f>
        <v>82.674418604651166</v>
      </c>
      <c r="L39" s="87" t="str">
        <f t="shared" si="4"/>
        <v xml:space="preserve"> </v>
      </c>
      <c r="M39" s="87"/>
    </row>
    <row r="40" spans="1:13" ht="15.75" x14ac:dyDescent="0.25">
      <c r="A40" s="66">
        <v>13</v>
      </c>
      <c r="B40" s="66">
        <v>202</v>
      </c>
      <c r="C40" s="80" t="str">
        <f>'202_1'!B20</f>
        <v>Нестеренко Олег Валентинович</v>
      </c>
      <c r="D40" s="80">
        <f>'202_1'!E20</f>
        <v>0</v>
      </c>
      <c r="E40" s="81">
        <f t="shared" si="5"/>
        <v>0</v>
      </c>
      <c r="F40" s="231"/>
      <c r="G40" s="124">
        <f t="shared" si="6"/>
        <v>0</v>
      </c>
      <c r="H40" s="70">
        <f t="shared" si="7"/>
        <v>0</v>
      </c>
      <c r="I40" s="93" t="str">
        <f t="shared" si="8"/>
        <v>F</v>
      </c>
      <c r="J40" s="424"/>
      <c r="K40" s="427">
        <f>[1]Підсумки!L40</f>
        <v>0</v>
      </c>
      <c r="L40" s="87" t="str">
        <f t="shared" si="4"/>
        <v>Борг за 5 трим</v>
      </c>
      <c r="M40" s="87"/>
    </row>
    <row r="41" spans="1:13" ht="15.75" x14ac:dyDescent="0.25">
      <c r="A41" s="66">
        <v>14</v>
      </c>
      <c r="B41" s="66">
        <v>202</v>
      </c>
      <c r="C41" s="80" t="str">
        <f>'202_2'!B8</f>
        <v>Нікішкін Олексій Юрійович</v>
      </c>
      <c r="D41" s="80">
        <f>'202_2'!E8</f>
        <v>0</v>
      </c>
      <c r="E41" s="104">
        <f t="shared" si="5"/>
        <v>0</v>
      </c>
      <c r="F41" s="231"/>
      <c r="G41" s="124">
        <f t="shared" si="6"/>
        <v>0</v>
      </c>
      <c r="H41" s="70">
        <f t="shared" si="7"/>
        <v>0</v>
      </c>
      <c r="I41" s="93" t="str">
        <f t="shared" si="8"/>
        <v>F</v>
      </c>
      <c r="J41" s="424"/>
      <c r="K41" s="427">
        <f>[1]Підсумки!L41</f>
        <v>14.299003322259136</v>
      </c>
      <c r="L41" s="87" t="str">
        <f t="shared" si="4"/>
        <v>Борг за 5 трим</v>
      </c>
      <c r="M41" s="87"/>
    </row>
    <row r="42" spans="1:13" ht="15.75" x14ac:dyDescent="0.25">
      <c r="A42" s="66">
        <v>15</v>
      </c>
      <c r="B42" s="66">
        <v>202</v>
      </c>
      <c r="C42" s="80" t="str">
        <f>'202_2'!B9</f>
        <v>Новосьолова Дар’я Георгіївна</v>
      </c>
      <c r="D42" s="80">
        <f>'202_2'!E9</f>
        <v>57</v>
      </c>
      <c r="E42" s="104">
        <f t="shared" si="5"/>
        <v>57</v>
      </c>
      <c r="F42" s="231">
        <v>18</v>
      </c>
      <c r="G42" s="124">
        <f t="shared" si="6"/>
        <v>18</v>
      </c>
      <c r="H42" s="371">
        <f t="shared" si="7"/>
        <v>75</v>
      </c>
      <c r="I42" s="93" t="str">
        <f t="shared" si="8"/>
        <v>C</v>
      </c>
      <c r="J42" s="424"/>
      <c r="K42" s="427">
        <f>[1]Підсумки!L42</f>
        <v>92.707641196013299</v>
      </c>
      <c r="L42" s="87" t="str">
        <f t="shared" si="4"/>
        <v xml:space="preserve"> </v>
      </c>
      <c r="M42" s="87"/>
    </row>
    <row r="43" spans="1:13" ht="15.75" x14ac:dyDescent="0.25">
      <c r="A43" s="66">
        <v>16</v>
      </c>
      <c r="B43" s="66">
        <v>202</v>
      </c>
      <c r="C43" s="80" t="str">
        <f>'202_2'!B10</f>
        <v>Петренко Владислав Олександрович</v>
      </c>
      <c r="D43" s="80">
        <f>'202_2'!E10</f>
        <v>65</v>
      </c>
      <c r="E43" s="104">
        <f t="shared" si="5"/>
        <v>65</v>
      </c>
      <c r="F43" s="231">
        <v>25</v>
      </c>
      <c r="G43" s="124">
        <f t="shared" si="6"/>
        <v>25</v>
      </c>
      <c r="H43" s="70">
        <f t="shared" si="7"/>
        <v>90</v>
      </c>
      <c r="I43" s="93" t="str">
        <f t="shared" si="8"/>
        <v>A</v>
      </c>
      <c r="J43" s="424"/>
      <c r="K43" s="427">
        <f>[1]Підсумки!L43</f>
        <v>61.156146179401986</v>
      </c>
      <c r="L43" s="87" t="str">
        <f t="shared" si="4"/>
        <v xml:space="preserve"> </v>
      </c>
      <c r="M43" s="87"/>
    </row>
    <row r="44" spans="1:13" ht="15.75" x14ac:dyDescent="0.25">
      <c r="A44" s="66">
        <v>17</v>
      </c>
      <c r="B44" s="66">
        <v>202</v>
      </c>
      <c r="C44" s="80" t="str">
        <f>'202_2'!B11</f>
        <v>Петросян Армен Петросович</v>
      </c>
      <c r="D44" s="80">
        <f>'202_2'!E11</f>
        <v>54</v>
      </c>
      <c r="E44" s="104">
        <f t="shared" si="5"/>
        <v>54</v>
      </c>
      <c r="F44" s="231">
        <v>27</v>
      </c>
      <c r="G44" s="124">
        <f t="shared" si="6"/>
        <v>27</v>
      </c>
      <c r="H44" s="70">
        <f t="shared" si="7"/>
        <v>81</v>
      </c>
      <c r="I44" s="93" t="str">
        <f t="shared" si="8"/>
        <v>C</v>
      </c>
      <c r="J44" s="425"/>
      <c r="K44" s="427">
        <f>[1]Підсумки!L44</f>
        <v>95.883720930232556</v>
      </c>
      <c r="L44" s="87" t="str">
        <f t="shared" si="4"/>
        <v xml:space="preserve"> </v>
      </c>
      <c r="M44" s="87"/>
    </row>
    <row r="45" spans="1:13" s="87" customFormat="1" ht="15.75" x14ac:dyDescent="0.25">
      <c r="A45" s="66">
        <v>18</v>
      </c>
      <c r="B45" s="129">
        <v>202</v>
      </c>
      <c r="C45" s="80" t="str">
        <f>'202_2'!B12</f>
        <v>Рябошапка Ольга Олександрівна</v>
      </c>
      <c r="D45" s="80">
        <f>'202_2'!E12</f>
        <v>65</v>
      </c>
      <c r="E45" s="134">
        <f t="shared" si="5"/>
        <v>65</v>
      </c>
      <c r="F45" s="231">
        <v>25</v>
      </c>
      <c r="G45" s="124">
        <f t="shared" si="6"/>
        <v>25</v>
      </c>
      <c r="H45" s="70">
        <f t="shared" si="7"/>
        <v>90</v>
      </c>
      <c r="I45" s="93" t="str">
        <f t="shared" si="8"/>
        <v>A</v>
      </c>
      <c r="J45" s="424"/>
      <c r="K45" s="427">
        <f>[1]Підсумки!L45</f>
        <v>87.883720930232556</v>
      </c>
      <c r="L45" s="87" t="str">
        <f t="shared" si="4"/>
        <v xml:space="preserve"> </v>
      </c>
    </row>
    <row r="46" spans="1:13" ht="15.75" x14ac:dyDescent="0.25">
      <c r="A46" s="66">
        <v>19</v>
      </c>
      <c r="B46" s="66">
        <v>202</v>
      </c>
      <c r="C46" s="80">
        <f>'202_2'!B13</f>
        <v>0</v>
      </c>
      <c r="D46" s="80">
        <f>'202_2'!E13</f>
        <v>0</v>
      </c>
      <c r="E46" s="104">
        <f t="shared" si="5"/>
        <v>0</v>
      </c>
      <c r="F46" s="231"/>
      <c r="G46" s="124">
        <f t="shared" si="6"/>
        <v>0</v>
      </c>
      <c r="H46" s="70">
        <f t="shared" si="7"/>
        <v>0</v>
      </c>
      <c r="I46" s="93" t="str">
        <f t="shared" si="8"/>
        <v>F</v>
      </c>
      <c r="J46" s="424"/>
      <c r="K46" s="427">
        <f>[1]Підсумки!L46</f>
        <v>0</v>
      </c>
      <c r="L46" s="87" t="str">
        <f t="shared" si="4"/>
        <v>Борг за 5 трим</v>
      </c>
      <c r="M46" s="87"/>
    </row>
    <row r="47" spans="1:13" ht="15.75" x14ac:dyDescent="0.25">
      <c r="A47" s="66">
        <v>20</v>
      </c>
      <c r="B47" s="66">
        <v>202</v>
      </c>
      <c r="C47" s="80" t="str">
        <f>'202_2'!B14</f>
        <v>Сорока Максим Миколайович</v>
      </c>
      <c r="D47" s="80">
        <f>'202_2'!E14</f>
        <v>54</v>
      </c>
      <c r="E47" s="104">
        <f t="shared" si="5"/>
        <v>54</v>
      </c>
      <c r="F47" s="231">
        <v>21</v>
      </c>
      <c r="G47" s="124">
        <f t="shared" si="6"/>
        <v>21</v>
      </c>
      <c r="H47" s="70">
        <f t="shared" si="7"/>
        <v>75</v>
      </c>
      <c r="I47" s="93" t="str">
        <f t="shared" si="8"/>
        <v>C</v>
      </c>
      <c r="J47" s="424"/>
      <c r="K47" s="427">
        <f>[1]Підсумки!L47</f>
        <v>76.455149501661126</v>
      </c>
      <c r="L47" s="87" t="str">
        <f t="shared" si="4"/>
        <v xml:space="preserve"> </v>
      </c>
      <c r="M47" s="87"/>
    </row>
    <row r="48" spans="1:13" ht="15.75" x14ac:dyDescent="0.25">
      <c r="A48" s="66">
        <v>21</v>
      </c>
      <c r="B48" s="66">
        <v>202</v>
      </c>
      <c r="C48" s="80" t="str">
        <f>'202_2'!B15</f>
        <v>Таран Антон Сергійович</v>
      </c>
      <c r="D48" s="80">
        <f>'202_2'!E15</f>
        <v>0</v>
      </c>
      <c r="E48" s="104">
        <f t="shared" si="5"/>
        <v>0</v>
      </c>
      <c r="F48" s="231">
        <v>12</v>
      </c>
      <c r="G48" s="124">
        <f t="shared" si="6"/>
        <v>12</v>
      </c>
      <c r="H48" s="70">
        <f t="shared" si="7"/>
        <v>12</v>
      </c>
      <c r="I48" s="93" t="str">
        <f t="shared" si="8"/>
        <v>F</v>
      </c>
      <c r="J48" s="424"/>
      <c r="K48" s="427">
        <f>[1]Підсумки!L48</f>
        <v>24.308970099667775</v>
      </c>
      <c r="L48" s="87" t="str">
        <f t="shared" si="4"/>
        <v>Борг за 5 трим</v>
      </c>
      <c r="M48" s="87"/>
    </row>
    <row r="49" spans="1:13" ht="15.75" x14ac:dyDescent="0.25">
      <c r="A49" s="66">
        <v>22</v>
      </c>
      <c r="B49" s="66">
        <v>202</v>
      </c>
      <c r="C49" s="80" t="str">
        <f>'202_2'!B16</f>
        <v>Тезіков Андрій Сергійович</v>
      </c>
      <c r="D49" s="80">
        <f>'202_2'!E16</f>
        <v>47</v>
      </c>
      <c r="E49" s="104">
        <f t="shared" si="5"/>
        <v>47</v>
      </c>
      <c r="F49" s="231">
        <v>18</v>
      </c>
      <c r="G49" s="124">
        <f t="shared" si="6"/>
        <v>18</v>
      </c>
      <c r="H49" s="70">
        <f t="shared" si="7"/>
        <v>65</v>
      </c>
      <c r="I49" s="93" t="str">
        <f t="shared" si="8"/>
        <v>E</v>
      </c>
      <c r="J49" s="424"/>
      <c r="K49" s="427">
        <f>[1]Підсумки!L49</f>
        <v>62.873754152823921</v>
      </c>
      <c r="L49" s="87" t="str">
        <f t="shared" si="4"/>
        <v xml:space="preserve"> </v>
      </c>
      <c r="M49" s="87"/>
    </row>
    <row r="50" spans="1:13" ht="15.75" x14ac:dyDescent="0.25">
      <c r="A50" s="66">
        <v>23</v>
      </c>
      <c r="B50" s="66">
        <v>202</v>
      </c>
      <c r="C50" s="80" t="str">
        <f>'202_2'!B17</f>
        <v>Тупчієнко Ангеліна В’ячеславівна</v>
      </c>
      <c r="D50" s="80">
        <f>'202_2'!E17</f>
        <v>60</v>
      </c>
      <c r="E50" s="81">
        <f t="shared" si="5"/>
        <v>60</v>
      </c>
      <c r="F50" s="102">
        <v>26</v>
      </c>
      <c r="G50" s="124">
        <f t="shared" si="6"/>
        <v>26</v>
      </c>
      <c r="H50" s="70">
        <f t="shared" si="7"/>
        <v>86</v>
      </c>
      <c r="I50" s="93" t="str">
        <f t="shared" si="8"/>
        <v>B</v>
      </c>
      <c r="J50" s="424"/>
      <c r="K50" s="427">
        <f>[1]Підсумки!L50</f>
        <v>96.348837209302332</v>
      </c>
      <c r="L50" s="87" t="str">
        <f t="shared" si="4"/>
        <v xml:space="preserve"> </v>
      </c>
      <c r="M50" s="87"/>
    </row>
    <row r="51" spans="1:13" ht="15.75" x14ac:dyDescent="0.25">
      <c r="A51" s="66">
        <v>24</v>
      </c>
      <c r="B51" s="66">
        <v>202</v>
      </c>
      <c r="C51" s="80" t="str">
        <f>'202_2'!B18</f>
        <v>Чабановський Данило Миколайович</v>
      </c>
      <c r="D51" s="80">
        <f>'202_2'!E18</f>
        <v>67</v>
      </c>
      <c r="E51" s="81">
        <f t="shared" si="5"/>
        <v>67</v>
      </c>
      <c r="F51" s="102">
        <v>25</v>
      </c>
      <c r="G51" s="124">
        <f t="shared" si="6"/>
        <v>25</v>
      </c>
      <c r="H51" s="70">
        <f t="shared" si="7"/>
        <v>92</v>
      </c>
      <c r="I51" s="93" t="str">
        <f t="shared" si="8"/>
        <v>A</v>
      </c>
      <c r="J51" s="424"/>
      <c r="K51" s="427">
        <f>[1]Підсумки!L51</f>
        <v>97.066445182724252</v>
      </c>
      <c r="L51" s="87" t="str">
        <f t="shared" si="4"/>
        <v xml:space="preserve"> </v>
      </c>
      <c r="M51" s="87"/>
    </row>
    <row r="52" spans="1:13" ht="15.75" x14ac:dyDescent="0.25">
      <c r="A52" s="66">
        <v>25</v>
      </c>
      <c r="B52" s="66">
        <v>202</v>
      </c>
      <c r="C52" s="80" t="str">
        <f>'202_2'!B19</f>
        <v>Швець Ольга Сергіївна</v>
      </c>
      <c r="D52" s="80">
        <f>'202_2'!E19</f>
        <v>60</v>
      </c>
      <c r="E52" s="103">
        <f t="shared" si="5"/>
        <v>60</v>
      </c>
      <c r="F52" s="102">
        <v>16</v>
      </c>
      <c r="G52" s="125">
        <f t="shared" si="6"/>
        <v>16</v>
      </c>
      <c r="H52" s="70">
        <f t="shared" si="7"/>
        <v>76</v>
      </c>
      <c r="I52" s="93" t="str">
        <f t="shared" si="8"/>
        <v>C</v>
      </c>
      <c r="J52" s="424"/>
      <c r="K52" s="427">
        <f>[1]Підсумки!L52</f>
        <v>81.239202657807311</v>
      </c>
      <c r="L52" s="87" t="str">
        <f t="shared" si="4"/>
        <v xml:space="preserve"> </v>
      </c>
      <c r="M52" s="87"/>
    </row>
    <row r="53" spans="1:13" ht="15.75" x14ac:dyDescent="0.25">
      <c r="A53" s="66">
        <v>26</v>
      </c>
      <c r="B53" s="66">
        <v>202</v>
      </c>
      <c r="C53" s="80" t="str">
        <f>'202_2'!B20</f>
        <v>Шевчук Олександр Миколайович</v>
      </c>
      <c r="D53" s="80">
        <f>'202_2'!E20</f>
        <v>65</v>
      </c>
      <c r="E53" s="103">
        <f t="shared" ref="E53:E54" si="9">SUM(D53:D53)</f>
        <v>65</v>
      </c>
      <c r="F53" s="102">
        <v>19</v>
      </c>
      <c r="G53" s="125">
        <f t="shared" si="6"/>
        <v>19</v>
      </c>
      <c r="H53" s="70">
        <f t="shared" si="7"/>
        <v>84</v>
      </c>
      <c r="I53" s="93" t="str">
        <f t="shared" ref="I53:I54" si="10">VLOOKUP(H53,ESTC,2)</f>
        <v>B</v>
      </c>
      <c r="J53" s="424"/>
      <c r="K53" s="427">
        <f>[1]Підсумки!L53</f>
        <v>93.598006644518264</v>
      </c>
      <c r="L53" s="87" t="str">
        <f t="shared" si="4"/>
        <v xml:space="preserve"> </v>
      </c>
    </row>
    <row r="54" spans="1:13" ht="16.5" thickBot="1" x14ac:dyDescent="0.3">
      <c r="A54" s="66">
        <v>27</v>
      </c>
      <c r="B54" s="66">
        <v>202</v>
      </c>
      <c r="C54" s="80" t="str">
        <f>'202_2'!B21</f>
        <v>Ясенко Наталія Петрівна</v>
      </c>
      <c r="D54" s="80">
        <f>'202_2'!E21</f>
        <v>63</v>
      </c>
      <c r="E54" s="103">
        <f t="shared" si="9"/>
        <v>63</v>
      </c>
      <c r="F54" s="102">
        <v>27</v>
      </c>
      <c r="G54" s="125">
        <f t="shared" si="6"/>
        <v>27</v>
      </c>
      <c r="H54" s="70">
        <f t="shared" si="7"/>
        <v>90</v>
      </c>
      <c r="I54" s="93" t="str">
        <f t="shared" si="10"/>
        <v>A</v>
      </c>
      <c r="J54" s="424"/>
      <c r="K54" s="427">
        <f>[1]Підсумки!L54</f>
        <v>84.707641196013299</v>
      </c>
      <c r="L54" s="87" t="str">
        <f t="shared" si="4"/>
        <v xml:space="preserve"> </v>
      </c>
    </row>
    <row r="55" spans="1:13" ht="51.75" thickBot="1" x14ac:dyDescent="0.25">
      <c r="A55" s="143" t="s">
        <v>213</v>
      </c>
      <c r="B55" s="82" t="s">
        <v>214</v>
      </c>
      <c r="C55" s="147" t="s">
        <v>215</v>
      </c>
      <c r="D55" s="82" t="s">
        <v>216</v>
      </c>
      <c r="E55" s="144" t="s">
        <v>217</v>
      </c>
      <c r="F55" s="226" t="s">
        <v>278</v>
      </c>
      <c r="G55" s="82" t="s">
        <v>371</v>
      </c>
      <c r="H55" s="145" t="s">
        <v>243</v>
      </c>
      <c r="I55" s="244" t="s">
        <v>247</v>
      </c>
      <c r="J55" s="417" t="s">
        <v>218</v>
      </c>
      <c r="K55" s="426" t="s">
        <v>364</v>
      </c>
      <c r="L55" s="87" t="str">
        <f t="shared" si="4"/>
        <v xml:space="preserve"> </v>
      </c>
    </row>
    <row r="56" spans="1:13" ht="15.75" x14ac:dyDescent="0.25">
      <c r="A56" s="66">
        <v>1</v>
      </c>
      <c r="B56" s="68">
        <v>203</v>
      </c>
      <c r="C56" s="80" t="str">
        <f>'203_1'!B8</f>
        <v>Бавикін Сергій Сергійович</v>
      </c>
      <c r="D56" s="80">
        <f>'203_1'!E8</f>
        <v>70</v>
      </c>
      <c r="E56" s="81">
        <f t="shared" ref="E56:E82" si="11">SUM(D56:D56)</f>
        <v>70</v>
      </c>
      <c r="F56" s="230">
        <v>27</v>
      </c>
      <c r="G56" s="141">
        <f t="shared" ref="G56:G82" si="12">SUM(F56:F56)</f>
        <v>27</v>
      </c>
      <c r="H56" s="70">
        <f t="shared" ref="H56:H82" si="13">IF((E56+G56)&gt;100,100,E56+G56)</f>
        <v>97</v>
      </c>
      <c r="I56" s="93" t="str">
        <f t="shared" ref="I56:I82" si="14">VLOOKUP(H56,ESTC,2)</f>
        <v>A</v>
      </c>
      <c r="J56" s="467"/>
      <c r="K56" s="427">
        <f>[1]Підсумки!L56</f>
        <v>92.614617940199338</v>
      </c>
      <c r="L56" s="87" t="str">
        <f t="shared" si="4"/>
        <v xml:space="preserve"> </v>
      </c>
    </row>
    <row r="57" spans="1:13" ht="15.75" x14ac:dyDescent="0.25">
      <c r="A57" s="66">
        <v>2</v>
      </c>
      <c r="B57" s="66">
        <v>203</v>
      </c>
      <c r="C57" s="80" t="str">
        <f>'203_1'!B9</f>
        <v>Безпечна Олеся Михайлівна</v>
      </c>
      <c r="D57" s="80">
        <f>'203_1'!E9</f>
        <v>70</v>
      </c>
      <c r="E57" s="81">
        <f t="shared" si="11"/>
        <v>70</v>
      </c>
      <c r="F57" s="231">
        <v>21</v>
      </c>
      <c r="G57" s="124">
        <f t="shared" si="12"/>
        <v>21</v>
      </c>
      <c r="H57" s="70">
        <f t="shared" si="13"/>
        <v>91</v>
      </c>
      <c r="I57" s="93" t="str">
        <f t="shared" si="14"/>
        <v>A</v>
      </c>
      <c r="J57" s="465"/>
      <c r="K57" s="427">
        <f>[1]Підсумки!L57</f>
        <v>78.275747508305642</v>
      </c>
      <c r="L57" s="87" t="str">
        <f t="shared" si="4"/>
        <v xml:space="preserve"> </v>
      </c>
    </row>
    <row r="58" spans="1:13" ht="15.75" x14ac:dyDescent="0.25">
      <c r="A58" s="66">
        <v>3</v>
      </c>
      <c r="B58" s="66">
        <v>203</v>
      </c>
      <c r="C58" s="80" t="str">
        <f>'203_1'!B10</f>
        <v>Будак Дмитро Юрійович</v>
      </c>
      <c r="D58" s="80">
        <f>'203_1'!E10</f>
        <v>0</v>
      </c>
      <c r="E58" s="81">
        <f t="shared" si="11"/>
        <v>0</v>
      </c>
      <c r="F58" s="231"/>
      <c r="G58" s="124">
        <f t="shared" si="12"/>
        <v>0</v>
      </c>
      <c r="H58" s="70">
        <f t="shared" si="13"/>
        <v>0</v>
      </c>
      <c r="I58" s="93" t="str">
        <f t="shared" si="14"/>
        <v>F</v>
      </c>
      <c r="J58" s="424"/>
      <c r="K58" s="427">
        <f>[1]Підсумки!L58</f>
        <v>81.471760797342199</v>
      </c>
      <c r="L58" s="87" t="str">
        <f t="shared" si="4"/>
        <v xml:space="preserve"> </v>
      </c>
    </row>
    <row r="59" spans="1:13" ht="15.75" x14ac:dyDescent="0.25">
      <c r="A59" s="66">
        <v>4</v>
      </c>
      <c r="B59" s="66">
        <v>203</v>
      </c>
      <c r="C59" s="80" t="str">
        <f>'203_1'!B11</f>
        <v>Власенко Олександр Юрійович</v>
      </c>
      <c r="D59" s="80">
        <f>'203_1'!E11</f>
        <v>70</v>
      </c>
      <c r="E59" s="81">
        <f t="shared" si="11"/>
        <v>70</v>
      </c>
      <c r="F59" s="231">
        <v>25</v>
      </c>
      <c r="G59" s="124">
        <f t="shared" si="12"/>
        <v>25</v>
      </c>
      <c r="H59" s="70">
        <f t="shared" si="13"/>
        <v>95</v>
      </c>
      <c r="I59" s="93" t="str">
        <f t="shared" si="14"/>
        <v>A</v>
      </c>
      <c r="J59" s="465"/>
      <c r="K59" s="427">
        <f>[1]Підсумки!L59</f>
        <v>92.904318936877075</v>
      </c>
      <c r="L59" s="87" t="str">
        <f t="shared" si="4"/>
        <v xml:space="preserve"> </v>
      </c>
    </row>
    <row r="60" spans="1:13" ht="15.75" x14ac:dyDescent="0.25">
      <c r="A60" s="66">
        <v>5</v>
      </c>
      <c r="B60" s="66">
        <v>203</v>
      </c>
      <c r="C60" s="80" t="str">
        <f>'203_1'!B12</f>
        <v>Волкова Анастасія Андріївна</v>
      </c>
      <c r="D60" s="80">
        <f>'203_1'!E12</f>
        <v>67</v>
      </c>
      <c r="E60" s="81">
        <f t="shared" si="11"/>
        <v>67</v>
      </c>
      <c r="F60" s="231">
        <v>24</v>
      </c>
      <c r="G60" s="124">
        <f t="shared" si="12"/>
        <v>24</v>
      </c>
      <c r="H60" s="70">
        <f t="shared" si="13"/>
        <v>91</v>
      </c>
      <c r="I60" s="93" t="str">
        <f t="shared" si="14"/>
        <v>A</v>
      </c>
      <c r="J60" s="465"/>
      <c r="K60" s="427">
        <f>[1]Підсумки!L60</f>
        <v>69.877076411960132</v>
      </c>
      <c r="L60" s="87" t="str">
        <f t="shared" si="4"/>
        <v xml:space="preserve"> </v>
      </c>
    </row>
    <row r="61" spans="1:13" ht="15.75" x14ac:dyDescent="0.25">
      <c r="A61" s="66">
        <v>6</v>
      </c>
      <c r="B61" s="66">
        <v>203</v>
      </c>
      <c r="C61" s="80" t="str">
        <f>'203_1'!B13</f>
        <v>Герасимчук Михайло Леонідович</v>
      </c>
      <c r="D61" s="80">
        <f>'203_1'!E13</f>
        <v>50</v>
      </c>
      <c r="E61" s="81">
        <f t="shared" si="11"/>
        <v>50</v>
      </c>
      <c r="F61" s="231"/>
      <c r="G61" s="124">
        <f t="shared" si="12"/>
        <v>0</v>
      </c>
      <c r="H61" s="70">
        <f t="shared" si="13"/>
        <v>50</v>
      </c>
      <c r="I61" s="93" t="str">
        <f t="shared" si="14"/>
        <v>FX</v>
      </c>
      <c r="J61" s="424"/>
      <c r="K61" s="427">
        <f>[1]Підсумки!L61</f>
        <v>75.707641196013299</v>
      </c>
      <c r="L61" s="87" t="s">
        <v>374</v>
      </c>
    </row>
    <row r="62" spans="1:13" ht="15.75" x14ac:dyDescent="0.25">
      <c r="A62" s="66">
        <v>7</v>
      </c>
      <c r="B62" s="66">
        <v>203</v>
      </c>
      <c r="C62" s="80" t="str">
        <f>'203_1'!B14</f>
        <v>Горбунова Марія Анатоліївна</v>
      </c>
      <c r="D62" s="80">
        <f>'203_1'!E14</f>
        <v>68</v>
      </c>
      <c r="E62" s="81">
        <f t="shared" si="11"/>
        <v>68</v>
      </c>
      <c r="F62" s="231">
        <v>27</v>
      </c>
      <c r="G62" s="124">
        <f t="shared" si="12"/>
        <v>27</v>
      </c>
      <c r="H62" s="70">
        <f t="shared" si="13"/>
        <v>95</v>
      </c>
      <c r="I62" s="93" t="str">
        <f t="shared" si="14"/>
        <v>A</v>
      </c>
      <c r="J62" s="466"/>
      <c r="K62" s="427">
        <f>[1]Підсумки!L62</f>
        <v>76.671760797342188</v>
      </c>
      <c r="L62" s="87" t="str">
        <f t="shared" si="4"/>
        <v xml:space="preserve"> </v>
      </c>
    </row>
    <row r="63" spans="1:13" ht="15.75" x14ac:dyDescent="0.25">
      <c r="A63" s="66">
        <v>8</v>
      </c>
      <c r="B63" s="66">
        <v>203</v>
      </c>
      <c r="C63" s="80" t="str">
        <f>'203_1'!B15</f>
        <v>Григоренко Дар’я Ігорівна</v>
      </c>
      <c r="D63" s="80">
        <f>'203_1'!E15</f>
        <v>70</v>
      </c>
      <c r="E63" s="81">
        <f t="shared" si="11"/>
        <v>70</v>
      </c>
      <c r="F63" s="231">
        <v>17</v>
      </c>
      <c r="G63" s="124">
        <f t="shared" si="12"/>
        <v>17</v>
      </c>
      <c r="H63" s="70">
        <f t="shared" si="13"/>
        <v>87</v>
      </c>
      <c r="I63" s="93" t="str">
        <f t="shared" si="14"/>
        <v>B</v>
      </c>
      <c r="J63" s="465"/>
      <c r="K63" s="427">
        <f>[1]Підсумки!L63</f>
        <v>76.219269102990026</v>
      </c>
      <c r="L63" s="87" t="str">
        <f t="shared" si="4"/>
        <v xml:space="preserve"> </v>
      </c>
    </row>
    <row r="64" spans="1:13" ht="15.75" x14ac:dyDescent="0.25">
      <c r="A64" s="66">
        <v>9</v>
      </c>
      <c r="B64" s="66">
        <v>203</v>
      </c>
      <c r="C64" s="80" t="str">
        <f>'203_1'!B16</f>
        <v>Залукаєва Олександра Ігорівна</v>
      </c>
      <c r="D64" s="80">
        <f>'203_1'!E16</f>
        <v>56</v>
      </c>
      <c r="E64" s="81">
        <f t="shared" si="11"/>
        <v>56</v>
      </c>
      <c r="F64" s="231">
        <v>22</v>
      </c>
      <c r="G64" s="124">
        <f t="shared" si="12"/>
        <v>22</v>
      </c>
      <c r="H64" s="70">
        <f t="shared" si="13"/>
        <v>78</v>
      </c>
      <c r="I64" s="93" t="str">
        <f t="shared" si="14"/>
        <v>C</v>
      </c>
      <c r="J64" s="465"/>
      <c r="K64" s="427">
        <f>[1]Підсумки!L64</f>
        <v>59.671096345514947</v>
      </c>
      <c r="L64" s="87" t="str">
        <f>IF(K64&lt;59.5,"Борг за 5 трим"," ")</f>
        <v xml:space="preserve"> </v>
      </c>
    </row>
    <row r="65" spans="1:12" ht="15.75" x14ac:dyDescent="0.25">
      <c r="A65" s="66">
        <v>10</v>
      </c>
      <c r="B65" s="66">
        <v>203</v>
      </c>
      <c r="C65" s="80" t="str">
        <f>'203_1'!B17</f>
        <v>Тимченко Ігор Сергійович</v>
      </c>
      <c r="D65" s="80">
        <f>'203_1'!E17</f>
        <v>57</v>
      </c>
      <c r="E65" s="81">
        <f t="shared" si="11"/>
        <v>57</v>
      </c>
      <c r="F65" s="231">
        <v>21</v>
      </c>
      <c r="G65" s="124">
        <f t="shared" si="12"/>
        <v>21</v>
      </c>
      <c r="H65" s="70">
        <f t="shared" si="13"/>
        <v>78</v>
      </c>
      <c r="I65" s="93" t="str">
        <f t="shared" si="14"/>
        <v>C</v>
      </c>
      <c r="J65" s="465"/>
      <c r="K65" s="427">
        <f>[1]Підсумки!L65</f>
        <v>83.312292358803987</v>
      </c>
      <c r="L65" s="87" t="str">
        <f t="shared" si="4"/>
        <v xml:space="preserve"> </v>
      </c>
    </row>
    <row r="66" spans="1:12" ht="15.75" x14ac:dyDescent="0.25">
      <c r="A66" s="66">
        <v>11</v>
      </c>
      <c r="B66" s="66">
        <v>203</v>
      </c>
      <c r="C66" s="80" t="str">
        <f>'203_1'!B18</f>
        <v>Лебедєва Ірина Валентинівна</v>
      </c>
      <c r="D66" s="80">
        <f>'203_1'!E18</f>
        <v>68</v>
      </c>
      <c r="E66" s="81">
        <f t="shared" si="11"/>
        <v>68</v>
      </c>
      <c r="F66" s="231">
        <v>19</v>
      </c>
      <c r="G66" s="124">
        <f t="shared" si="12"/>
        <v>19</v>
      </c>
      <c r="H66" s="70">
        <f t="shared" si="13"/>
        <v>87</v>
      </c>
      <c r="I66" s="93" t="str">
        <f t="shared" si="14"/>
        <v>B</v>
      </c>
      <c r="J66" s="465"/>
      <c r="K66" s="427">
        <f>[1]Підсумки!L66</f>
        <v>89.259136212624583</v>
      </c>
      <c r="L66" s="87" t="str">
        <f t="shared" si="4"/>
        <v xml:space="preserve"> </v>
      </c>
    </row>
    <row r="67" spans="1:12" ht="15.75" x14ac:dyDescent="0.25">
      <c r="A67" s="66">
        <v>12</v>
      </c>
      <c r="B67" s="66">
        <v>203</v>
      </c>
      <c r="C67" s="80" t="str">
        <f>'203_1'!B19</f>
        <v>Мартинюк Дмитро Русланович</v>
      </c>
      <c r="D67" s="80">
        <f>'203_1'!E19</f>
        <v>51</v>
      </c>
      <c r="E67" s="81">
        <f t="shared" si="11"/>
        <v>51</v>
      </c>
      <c r="F67" s="231"/>
      <c r="G67" s="124">
        <f t="shared" si="12"/>
        <v>0</v>
      </c>
      <c r="H67" s="70">
        <f t="shared" si="13"/>
        <v>51</v>
      </c>
      <c r="I67" s="93" t="str">
        <f t="shared" si="14"/>
        <v>FX</v>
      </c>
      <c r="J67" s="425"/>
      <c r="K67" s="427">
        <f>[1]Підсумки!L67</f>
        <v>75.312292358803987</v>
      </c>
      <c r="L67" s="87" t="s">
        <v>373</v>
      </c>
    </row>
    <row r="68" spans="1:12" ht="15.75" x14ac:dyDescent="0.25">
      <c r="A68" s="66">
        <v>13</v>
      </c>
      <c r="B68" s="66">
        <v>203</v>
      </c>
      <c r="C68" s="80" t="str">
        <f>'203_1'!B20</f>
        <v>Мітіна Олена Василівна</v>
      </c>
      <c r="D68" s="80">
        <f>'203_1'!E20</f>
        <v>52</v>
      </c>
      <c r="E68" s="81">
        <f t="shared" si="11"/>
        <v>52</v>
      </c>
      <c r="F68" s="231">
        <v>10</v>
      </c>
      <c r="G68" s="124">
        <f t="shared" si="12"/>
        <v>10</v>
      </c>
      <c r="H68" s="70">
        <f t="shared" si="13"/>
        <v>62</v>
      </c>
      <c r="I68" s="93" t="str">
        <f t="shared" si="14"/>
        <v>E</v>
      </c>
      <c r="J68" s="465"/>
      <c r="K68" s="427">
        <f>[1]Підсумки!L68</f>
        <v>79.671760797342188</v>
      </c>
      <c r="L68" s="87" t="str">
        <f t="shared" ref="L68:L82" si="15">IF(K68&lt;60,"Борг за 5 трим"," ")</f>
        <v xml:space="preserve"> </v>
      </c>
    </row>
    <row r="69" spans="1:12" ht="15.75" x14ac:dyDescent="0.25">
      <c r="A69" s="66">
        <v>14</v>
      </c>
      <c r="B69" s="66">
        <v>203</v>
      </c>
      <c r="C69" s="80" t="str">
        <f>'203_2'!B8</f>
        <v>Носкова Ірина Артурівна</v>
      </c>
      <c r="D69" s="80">
        <f>'203_2'!E8</f>
        <v>0</v>
      </c>
      <c r="E69" s="104">
        <f t="shared" si="11"/>
        <v>0</v>
      </c>
      <c r="F69" s="231">
        <v>18</v>
      </c>
      <c r="G69" s="124">
        <f t="shared" si="12"/>
        <v>18</v>
      </c>
      <c r="H69" s="70">
        <f t="shared" si="13"/>
        <v>18</v>
      </c>
      <c r="I69" s="93" t="str">
        <f t="shared" si="14"/>
        <v>F</v>
      </c>
      <c r="J69" s="424"/>
      <c r="K69" s="427">
        <f>[1]Підсумки!L69</f>
        <v>70.043189368770769</v>
      </c>
      <c r="L69" s="87" t="str">
        <f t="shared" si="15"/>
        <v xml:space="preserve"> </v>
      </c>
    </row>
    <row r="70" spans="1:12" ht="15.75" x14ac:dyDescent="0.25">
      <c r="A70" s="66">
        <v>15</v>
      </c>
      <c r="B70" s="66">
        <v>203</v>
      </c>
      <c r="C70" s="80" t="str">
        <f>'203_2'!B9</f>
        <v>Обревко Дмитро Іванович</v>
      </c>
      <c r="D70" s="80">
        <f>'203_2'!E9</f>
        <v>70</v>
      </c>
      <c r="E70" s="104">
        <f t="shared" si="11"/>
        <v>70</v>
      </c>
      <c r="F70" s="231">
        <v>28</v>
      </c>
      <c r="G70" s="124">
        <f t="shared" si="12"/>
        <v>28</v>
      </c>
      <c r="H70" s="371">
        <f t="shared" si="13"/>
        <v>98</v>
      </c>
      <c r="I70" s="93" t="str">
        <f t="shared" si="14"/>
        <v>A</v>
      </c>
      <c r="J70" s="424"/>
      <c r="K70" s="427">
        <f>[1]Підсумки!L70</f>
        <v>90.777408637873762</v>
      </c>
      <c r="L70" s="87" t="str">
        <f t="shared" si="15"/>
        <v xml:space="preserve"> </v>
      </c>
    </row>
    <row r="71" spans="1:12" ht="15.75" x14ac:dyDescent="0.25">
      <c r="A71" s="66">
        <v>16</v>
      </c>
      <c r="B71" s="66">
        <v>203</v>
      </c>
      <c r="C71" s="80" t="str">
        <f>'203_2'!B10</f>
        <v>Павленко Юлія Віталіївна</v>
      </c>
      <c r="D71" s="80">
        <f>'203_2'!E10</f>
        <v>70</v>
      </c>
      <c r="E71" s="104">
        <f t="shared" si="11"/>
        <v>70</v>
      </c>
      <c r="F71" s="231">
        <v>22</v>
      </c>
      <c r="G71" s="124">
        <f t="shared" si="12"/>
        <v>22</v>
      </c>
      <c r="H71" s="70">
        <f t="shared" si="13"/>
        <v>92</v>
      </c>
      <c r="I71" s="93" t="str">
        <f t="shared" si="14"/>
        <v>A</v>
      </c>
      <c r="J71" s="424"/>
      <c r="K71" s="427">
        <f>[1]Підсумки!L71</f>
        <v>94.528239202657801</v>
      </c>
      <c r="L71" s="87" t="str">
        <f t="shared" si="15"/>
        <v xml:space="preserve"> </v>
      </c>
    </row>
    <row r="72" spans="1:12" ht="15.75" x14ac:dyDescent="0.25">
      <c r="A72" s="66">
        <v>17</v>
      </c>
      <c r="B72" s="66">
        <v>203</v>
      </c>
      <c r="C72" s="80" t="str">
        <f>'203_2'!B11</f>
        <v>Пасько Вікторія Сергіївна</v>
      </c>
      <c r="D72" s="80">
        <f>'203_2'!E11</f>
        <v>70</v>
      </c>
      <c r="E72" s="104">
        <f t="shared" si="11"/>
        <v>70</v>
      </c>
      <c r="F72" s="231">
        <v>25</v>
      </c>
      <c r="G72" s="124">
        <f t="shared" si="12"/>
        <v>25</v>
      </c>
      <c r="H72" s="70">
        <f t="shared" si="13"/>
        <v>95</v>
      </c>
      <c r="I72" s="93" t="str">
        <f t="shared" si="14"/>
        <v>A</v>
      </c>
      <c r="J72" s="425"/>
      <c r="K72" s="427">
        <f>[1]Підсумки!L72</f>
        <v>91.757475083056477</v>
      </c>
      <c r="L72" s="87" t="str">
        <f t="shared" si="15"/>
        <v xml:space="preserve"> </v>
      </c>
    </row>
    <row r="73" spans="1:12" ht="15.75" x14ac:dyDescent="0.25">
      <c r="A73" s="66">
        <v>18</v>
      </c>
      <c r="B73" s="66">
        <v>203</v>
      </c>
      <c r="C73" s="80" t="str">
        <f>'203_2'!B12</f>
        <v>Попов Костянтин Костянтинович</v>
      </c>
      <c r="D73" s="80">
        <f>'203_2'!E12</f>
        <v>15</v>
      </c>
      <c r="E73" s="134">
        <f t="shared" si="11"/>
        <v>15</v>
      </c>
      <c r="F73" s="231">
        <v>17</v>
      </c>
      <c r="G73" s="124">
        <f t="shared" si="12"/>
        <v>17</v>
      </c>
      <c r="H73" s="70">
        <f t="shared" si="13"/>
        <v>32</v>
      </c>
      <c r="I73" s="93" t="str">
        <f t="shared" si="14"/>
        <v>F</v>
      </c>
      <c r="J73" s="424"/>
      <c r="K73" s="427">
        <f>[1]Підсумки!L73</f>
        <v>75.777408637873748</v>
      </c>
      <c r="L73" s="87" t="str">
        <f t="shared" si="15"/>
        <v xml:space="preserve"> </v>
      </c>
    </row>
    <row r="74" spans="1:12" ht="15.75" x14ac:dyDescent="0.25">
      <c r="A74" s="66">
        <v>19</v>
      </c>
      <c r="B74" s="66">
        <v>203</v>
      </c>
      <c r="C74" s="80" t="str">
        <f>'203_2'!B13</f>
        <v>Семененко Іван Валерійович</v>
      </c>
      <c r="D74" s="80">
        <f>'203_2'!E13</f>
        <v>25</v>
      </c>
      <c r="E74" s="104">
        <f t="shared" si="11"/>
        <v>25</v>
      </c>
      <c r="F74" s="231"/>
      <c r="G74" s="124">
        <f t="shared" si="12"/>
        <v>0</v>
      </c>
      <c r="H74" s="70">
        <f t="shared" si="13"/>
        <v>25</v>
      </c>
      <c r="I74" s="93" t="str">
        <f t="shared" si="14"/>
        <v>F</v>
      </c>
      <c r="J74" s="424"/>
      <c r="K74" s="427">
        <f>[1]Підсумки!L74</f>
        <v>76.687707641196013</v>
      </c>
      <c r="L74" s="87" t="str">
        <f t="shared" si="15"/>
        <v xml:space="preserve"> </v>
      </c>
    </row>
    <row r="75" spans="1:12" ht="15.75" x14ac:dyDescent="0.25">
      <c r="A75" s="66">
        <v>20</v>
      </c>
      <c r="B75" s="66">
        <v>203</v>
      </c>
      <c r="C75" s="80" t="str">
        <f>'203_2'!B14</f>
        <v>Смирнов Кирило Олександрович</v>
      </c>
      <c r="D75" s="80">
        <f>'203_2'!E14</f>
        <v>70</v>
      </c>
      <c r="E75" s="104">
        <f t="shared" si="11"/>
        <v>70</v>
      </c>
      <c r="F75" s="231">
        <v>27</v>
      </c>
      <c r="G75" s="124">
        <f t="shared" si="12"/>
        <v>27</v>
      </c>
      <c r="H75" s="70">
        <f t="shared" si="13"/>
        <v>97</v>
      </c>
      <c r="I75" s="93" t="str">
        <f t="shared" si="14"/>
        <v>A</v>
      </c>
      <c r="J75" s="424"/>
      <c r="K75" s="427">
        <f>[1]Підсумки!L75</f>
        <v>81.93687707641196</v>
      </c>
      <c r="L75" s="87" t="str">
        <f t="shared" si="15"/>
        <v xml:space="preserve"> </v>
      </c>
    </row>
    <row r="76" spans="1:12" ht="15.75" x14ac:dyDescent="0.25">
      <c r="A76" s="66">
        <v>21</v>
      </c>
      <c r="B76" s="66">
        <v>203</v>
      </c>
      <c r="C76" s="80" t="str">
        <f>'203_2'!B15</f>
        <v>Стадник Дмитро Сергійович</v>
      </c>
      <c r="D76" s="80">
        <f>'203_2'!E15</f>
        <v>70</v>
      </c>
      <c r="E76" s="104">
        <f t="shared" si="11"/>
        <v>70</v>
      </c>
      <c r="F76" s="231">
        <v>21</v>
      </c>
      <c r="G76" s="124">
        <f t="shared" si="12"/>
        <v>21</v>
      </c>
      <c r="H76" s="70">
        <f t="shared" si="13"/>
        <v>91</v>
      </c>
      <c r="I76" s="93" t="str">
        <f t="shared" si="14"/>
        <v>A</v>
      </c>
      <c r="J76" s="424"/>
      <c r="K76" s="427">
        <f>[1]Підсумки!L76</f>
        <v>66.634551495016609</v>
      </c>
      <c r="L76" s="87" t="str">
        <f t="shared" si="15"/>
        <v xml:space="preserve"> </v>
      </c>
    </row>
    <row r="77" spans="1:12" ht="15.75" x14ac:dyDescent="0.25">
      <c r="A77" s="66">
        <v>22</v>
      </c>
      <c r="B77" s="66">
        <v>203</v>
      </c>
      <c r="C77" s="80" t="str">
        <f>'203_2'!B16</f>
        <v>Старунова Альона Андріївна</v>
      </c>
      <c r="D77" s="80">
        <f>'203_2'!E16</f>
        <v>0</v>
      </c>
      <c r="E77" s="104">
        <f t="shared" si="11"/>
        <v>0</v>
      </c>
      <c r="F77" s="231"/>
      <c r="G77" s="124">
        <f t="shared" si="12"/>
        <v>0</v>
      </c>
      <c r="H77" s="70">
        <f t="shared" si="13"/>
        <v>0</v>
      </c>
      <c r="I77" s="93" t="str">
        <f t="shared" si="14"/>
        <v>F</v>
      </c>
      <c r="J77" s="424"/>
      <c r="K77" s="427">
        <f>[1]Підсумки!L77</f>
        <v>76.162790697674424</v>
      </c>
      <c r="L77" s="87" t="str">
        <f t="shared" si="15"/>
        <v xml:space="preserve"> </v>
      </c>
    </row>
    <row r="78" spans="1:12" ht="15.75" x14ac:dyDescent="0.25">
      <c r="A78" s="66">
        <v>23</v>
      </c>
      <c r="B78" s="66">
        <v>203</v>
      </c>
      <c r="C78" s="80" t="str">
        <f>'203_2'!B17</f>
        <v>Стрельченко Віталій Сергійович</v>
      </c>
      <c r="D78" s="80">
        <f>'203_2'!E17</f>
        <v>0</v>
      </c>
      <c r="E78" s="81">
        <f t="shared" si="11"/>
        <v>0</v>
      </c>
      <c r="F78" s="102">
        <v>18</v>
      </c>
      <c r="G78" s="124">
        <f t="shared" si="12"/>
        <v>18</v>
      </c>
      <c r="H78" s="70">
        <f t="shared" si="13"/>
        <v>18</v>
      </c>
      <c r="I78" s="93" t="str">
        <f t="shared" si="14"/>
        <v>F</v>
      </c>
      <c r="J78" s="424"/>
      <c r="K78" s="427">
        <f>[1]Підсумки!L78</f>
        <v>60.671096345514954</v>
      </c>
      <c r="L78" s="87" t="str">
        <f t="shared" si="15"/>
        <v xml:space="preserve"> </v>
      </c>
    </row>
    <row r="79" spans="1:12" ht="15.75" x14ac:dyDescent="0.25">
      <c r="A79" s="66">
        <v>24</v>
      </c>
      <c r="B79" s="66">
        <v>203</v>
      </c>
      <c r="C79" s="80" t="str">
        <f>'203_2'!B18</f>
        <v>Ігнатовська Світлана Миколаївна</v>
      </c>
      <c r="D79" s="80">
        <f>'203_2'!E18</f>
        <v>0</v>
      </c>
      <c r="E79" s="81">
        <f t="shared" si="11"/>
        <v>0</v>
      </c>
      <c r="F79" s="102">
        <v>21</v>
      </c>
      <c r="G79" s="124">
        <f t="shared" si="12"/>
        <v>21</v>
      </c>
      <c r="H79" s="70">
        <f t="shared" si="13"/>
        <v>21</v>
      </c>
      <c r="I79" s="93" t="str">
        <f t="shared" si="14"/>
        <v>F</v>
      </c>
      <c r="J79" s="424"/>
      <c r="K79" s="427">
        <f>[1]Підсумки!L79</f>
        <v>71.863787375415285</v>
      </c>
      <c r="L79" s="87" t="str">
        <f t="shared" si="15"/>
        <v xml:space="preserve"> </v>
      </c>
    </row>
    <row r="80" spans="1:12" ht="15.75" x14ac:dyDescent="0.25">
      <c r="A80" s="66">
        <v>25</v>
      </c>
      <c r="B80" s="66">
        <v>203</v>
      </c>
      <c r="C80" s="80" t="str">
        <f>'203_2'!B19</f>
        <v>Федорик Микола Михайлович</v>
      </c>
      <c r="D80" s="80">
        <f>'203_2'!E19</f>
        <v>70</v>
      </c>
      <c r="E80" s="103">
        <f t="shared" si="11"/>
        <v>70</v>
      </c>
      <c r="F80" s="102">
        <v>25</v>
      </c>
      <c r="G80" s="125">
        <f t="shared" si="12"/>
        <v>25</v>
      </c>
      <c r="H80" s="70">
        <f t="shared" si="13"/>
        <v>95</v>
      </c>
      <c r="I80" s="93" t="str">
        <f t="shared" si="14"/>
        <v>A</v>
      </c>
      <c r="J80" s="424"/>
      <c r="K80" s="427">
        <f>[1]Підсумки!L80</f>
        <v>85.132890365448517</v>
      </c>
      <c r="L80" s="87" t="str">
        <f t="shared" si="15"/>
        <v xml:space="preserve"> </v>
      </c>
    </row>
    <row r="81" spans="1:12" ht="15.75" x14ac:dyDescent="0.25">
      <c r="A81" s="66">
        <v>26</v>
      </c>
      <c r="B81" s="66">
        <v>203</v>
      </c>
      <c r="C81" s="80" t="str">
        <f>'203_2'!B20</f>
        <v>Чернологов Іван Іванович</v>
      </c>
      <c r="D81" s="80">
        <f>'203_2'!E20</f>
        <v>61</v>
      </c>
      <c r="E81" s="103">
        <f t="shared" si="11"/>
        <v>61</v>
      </c>
      <c r="F81" s="102">
        <v>22</v>
      </c>
      <c r="G81" s="125">
        <f t="shared" si="12"/>
        <v>22</v>
      </c>
      <c r="H81" s="70">
        <f t="shared" si="13"/>
        <v>83</v>
      </c>
      <c r="I81" s="93" t="str">
        <f t="shared" si="14"/>
        <v>B</v>
      </c>
      <c r="J81" s="424"/>
      <c r="K81" s="427">
        <f>[1]Підсумки!L81</f>
        <v>86.740863787375417</v>
      </c>
      <c r="L81" s="87" t="str">
        <f t="shared" si="15"/>
        <v xml:space="preserve"> </v>
      </c>
    </row>
    <row r="82" spans="1:12" ht="15.75" x14ac:dyDescent="0.25">
      <c r="A82" s="66">
        <v>27</v>
      </c>
      <c r="B82" s="66">
        <v>203</v>
      </c>
      <c r="C82" s="80" t="str">
        <f>'203_2'!B21</f>
        <v>Чуріков Дмитро Борисович</v>
      </c>
      <c r="D82" s="80">
        <f>'203_2'!E21</f>
        <v>70</v>
      </c>
      <c r="E82" s="103">
        <f t="shared" si="11"/>
        <v>70</v>
      </c>
      <c r="F82" s="102">
        <v>21</v>
      </c>
      <c r="G82" s="125">
        <f t="shared" si="12"/>
        <v>21</v>
      </c>
      <c r="H82" s="70">
        <f t="shared" si="13"/>
        <v>91</v>
      </c>
      <c r="I82" s="93" t="str">
        <f t="shared" si="14"/>
        <v>A</v>
      </c>
      <c r="J82" s="424"/>
      <c r="K82" s="427">
        <f>[1]Підсумки!L82</f>
        <v>76.667774086378742</v>
      </c>
      <c r="L82" s="87" t="str">
        <f t="shared" si="15"/>
        <v xml:space="preserve"> </v>
      </c>
    </row>
  </sheetData>
  <customSheetViews>
    <customSheetView guid="{4BCF288A-A595-4C42-82E7-535EDC2AC415}">
      <selection activeCell="C93" sqref="C93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6C8D603E-9A1B-49F4-AEFE-06707C7BCD53}">
      <selection activeCell="G3" sqref="G3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1C44C54F-C0A4-451D-B8A0-B8C17D7E284D}">
      <selection activeCell="C58" sqref="C58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C2F30B35-D639-4BB4-A50F-41AB6A913442}" topLeftCell="D16">
      <selection activeCell="N27" sqref="N27"/>
      <pageMargins left="0.75" right="0.75" top="1" bottom="1" header="0.5" footer="0.5"/>
      <pageSetup paperSize="9" orientation="portrait" horizontalDpi="4294967293" r:id="rId4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17400EAF-4B0B-49FE-8262-4A59DA70D10F}">
      <selection activeCell="K2" sqref="K2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5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6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7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8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9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28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29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30"/>
      <headerFooter alignWithMargins="0"/>
    </customSheetView>
    <customSheetView guid="{C5D960BD-C1A6-4228-A267-A87ADCF0AB55}" showPageBreaks="1">
      <pane ySplit="2" topLeftCell="A54" activePane="bottomLeft" state="frozen"/>
      <selection pane="bottomLeft" activeCell="H59" sqref="H59"/>
      <pageMargins left="0.75" right="0.75" top="1" bottom="1" header="0.5" footer="0.5"/>
      <pageSetup paperSize="9" orientation="portrait" horizontalDpi="4294967293" r:id="rId31"/>
      <headerFooter alignWithMargins="0"/>
    </customSheetView>
  </customSheetViews>
  <phoneticPr fontId="0" type="noConversion"/>
  <conditionalFormatting sqref="E3:E26 E28:E54">
    <cfRule type="cellIs" dxfId="18" priority="10" operator="greaterThanOrEqual">
      <formula>20</formula>
    </cfRule>
    <cfRule type="cellIs" dxfId="17" priority="11" stopIfTrue="1" operator="lessThan">
      <formula>20</formula>
    </cfRule>
  </conditionalFormatting>
  <conditionalFormatting sqref="H2:H26 H28:H54">
    <cfRule type="cellIs" dxfId="16" priority="12" stopIfTrue="1" operator="lessThan">
      <formula>60</formula>
    </cfRule>
    <cfRule type="cellIs" dxfId="15" priority="13" stopIfTrue="1" operator="greaterThanOrEqual">
      <formula>60</formula>
    </cfRule>
  </conditionalFormatting>
  <conditionalFormatting sqref="H27">
    <cfRule type="cellIs" dxfId="14" priority="8" stopIfTrue="1" operator="lessThan">
      <formula>60</formula>
    </cfRule>
    <cfRule type="cellIs" dxfId="13" priority="9" stopIfTrue="1" operator="greaterThanOrEqual">
      <formula>60</formula>
    </cfRule>
  </conditionalFormatting>
  <conditionalFormatting sqref="E56:E82">
    <cfRule type="cellIs" dxfId="12" priority="4" operator="greaterThanOrEqual">
      <formula>20</formula>
    </cfRule>
    <cfRule type="cellIs" dxfId="11" priority="5" stopIfTrue="1" operator="lessThan">
      <formula>20</formula>
    </cfRule>
  </conditionalFormatting>
  <conditionalFormatting sqref="H56:H82">
    <cfRule type="cellIs" dxfId="10" priority="6" stopIfTrue="1" operator="lessThan">
      <formula>60</formula>
    </cfRule>
    <cfRule type="cellIs" dxfId="9" priority="7" stopIfTrue="1" operator="greaterThanOrEqual">
      <formula>60</formula>
    </cfRule>
  </conditionalFormatting>
  <conditionalFormatting sqref="H55">
    <cfRule type="cellIs" dxfId="8" priority="2" stopIfTrue="1" operator="lessThan">
      <formula>60</formula>
    </cfRule>
    <cfRule type="cellIs" dxfId="7" priority="3" stopIfTrue="1" operator="greaterThanOrEqual">
      <formula>60</formula>
    </cfRule>
  </conditionalFormatting>
  <conditionalFormatting sqref="K3:K82">
    <cfRule type="cellIs" dxfId="6" priority="1" operator="lessThan">
      <formula>60</formula>
    </cfRule>
  </conditionalFormatting>
  <pageMargins left="0.75" right="0.75" top="1" bottom="1" header="0.5" footer="0.5"/>
  <pageSetup paperSize="9" orientation="portrait" horizontalDpi="4294967293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2:AD118"/>
  <sheetViews>
    <sheetView showGridLines="0"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1" sqref="I11"/>
    </sheetView>
  </sheetViews>
  <sheetFormatPr defaultColWidth="9.28515625" defaultRowHeight="12.75" x14ac:dyDescent="0.2"/>
  <cols>
    <col min="1" max="1" width="4.28515625" style="1" customWidth="1"/>
    <col min="2" max="2" width="47.7109375" style="25" customWidth="1"/>
    <col min="3" max="3" width="6.7109375" style="25" customWidth="1"/>
    <col min="4" max="4" width="9.7109375" style="25" customWidth="1"/>
    <col min="5" max="5" width="6.710937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1" width="9.85546875" style="1" customWidth="1"/>
    <col min="22" max="22" width="10" style="1" customWidth="1"/>
    <col min="23" max="23" width="9" style="1" customWidth="1"/>
    <col min="24" max="24" width="11.28515625" style="1" customWidth="1"/>
    <col min="25" max="25" width="8" style="1" customWidth="1"/>
    <col min="26" max="26" width="9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0.7109375" style="1" customWidth="1"/>
    <col min="34" max="34" width="9.28515625" style="1"/>
    <col min="35" max="35" width="11.42578125" style="1" customWidth="1"/>
    <col min="36" max="16384" width="9.28515625" style="1"/>
  </cols>
  <sheetData>
    <row r="2" spans="1:27" ht="26.25" customHeight="1" thickBot="1" x14ac:dyDescent="0.25">
      <c r="A2" s="20"/>
      <c r="B2" s="153" t="s">
        <v>271</v>
      </c>
      <c r="C2" s="119" t="s">
        <v>272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123"/>
      <c r="V2" s="60"/>
      <c r="W2" s="30"/>
      <c r="X2" s="60"/>
      <c r="Y2" s="60"/>
      <c r="Z2" s="30"/>
      <c r="AA2" s="30"/>
    </row>
    <row r="3" spans="1:27" ht="22.5" customHeight="1" thickBot="1" x14ac:dyDescent="0.3">
      <c r="A3" s="483"/>
      <c r="B3" s="137"/>
      <c r="C3" s="485" t="s">
        <v>131</v>
      </c>
      <c r="D3" s="490" t="s">
        <v>154</v>
      </c>
      <c r="E3" s="488" t="s">
        <v>38</v>
      </c>
      <c r="F3" s="492" t="s">
        <v>132</v>
      </c>
      <c r="G3" s="493"/>
      <c r="H3" s="504" t="s">
        <v>133</v>
      </c>
      <c r="I3" s="505"/>
      <c r="J3" s="506"/>
      <c r="K3" s="383" t="s">
        <v>134</v>
      </c>
      <c r="L3" s="384"/>
      <c r="M3" s="28" t="s">
        <v>135</v>
      </c>
      <c r="N3" s="385"/>
      <c r="O3" s="380"/>
      <c r="P3" s="504" t="s">
        <v>136</v>
      </c>
      <c r="Q3" s="505"/>
      <c r="R3" s="506"/>
      <c r="S3" s="492" t="s">
        <v>137</v>
      </c>
      <c r="T3" s="493"/>
    </row>
    <row r="4" spans="1:27" ht="22.5" customHeight="1" x14ac:dyDescent="0.25">
      <c r="A4" s="484"/>
      <c r="B4" s="138"/>
      <c r="C4" s="486"/>
      <c r="D4" s="491"/>
      <c r="E4" s="489"/>
      <c r="F4" s="28" t="s">
        <v>231</v>
      </c>
      <c r="G4" s="291"/>
      <c r="H4" s="28" t="s">
        <v>231</v>
      </c>
      <c r="I4" s="56" t="s">
        <v>233</v>
      </c>
      <c r="J4" s="85"/>
      <c r="K4" s="28" t="s">
        <v>277</v>
      </c>
      <c r="L4" s="291"/>
      <c r="M4" s="28" t="s">
        <v>232</v>
      </c>
      <c r="N4" s="85" t="s">
        <v>197</v>
      </c>
      <c r="O4" s="86"/>
      <c r="P4" s="28" t="s">
        <v>232</v>
      </c>
      <c r="Q4" s="57" t="s">
        <v>211</v>
      </c>
      <c r="R4" s="86"/>
      <c r="S4" s="28" t="s">
        <v>363</v>
      </c>
      <c r="T4" s="291"/>
    </row>
    <row r="5" spans="1:27" ht="37.35" customHeight="1" x14ac:dyDescent="0.2">
      <c r="A5" s="484"/>
      <c r="B5" s="138" t="s">
        <v>234</v>
      </c>
      <c r="C5" s="486"/>
      <c r="D5" s="491"/>
      <c r="E5" s="489"/>
      <c r="F5" s="499" t="s">
        <v>153</v>
      </c>
      <c r="G5" s="497" t="s">
        <v>148</v>
      </c>
      <c r="H5" s="499" t="s">
        <v>153</v>
      </c>
      <c r="I5" s="503" t="s">
        <v>357</v>
      </c>
      <c r="J5" s="34" t="s">
        <v>138</v>
      </c>
      <c r="K5" s="376" t="s">
        <v>153</v>
      </c>
      <c r="L5" s="378" t="s">
        <v>148</v>
      </c>
      <c r="M5" s="376" t="s">
        <v>153</v>
      </c>
      <c r="N5" s="389" t="s">
        <v>358</v>
      </c>
      <c r="O5" s="34" t="s">
        <v>138</v>
      </c>
      <c r="P5" s="499" t="s">
        <v>153</v>
      </c>
      <c r="Q5" s="501" t="s">
        <v>362</v>
      </c>
      <c r="R5" s="34" t="s">
        <v>138</v>
      </c>
      <c r="S5" s="499" t="s">
        <v>153</v>
      </c>
      <c r="T5" s="497" t="s">
        <v>148</v>
      </c>
    </row>
    <row r="6" spans="1:27" ht="28.9" customHeight="1" thickBot="1" x14ac:dyDescent="0.25">
      <c r="A6" s="484"/>
      <c r="B6" s="139"/>
      <c r="C6" s="486"/>
      <c r="D6" s="491"/>
      <c r="E6" s="489"/>
      <c r="F6" s="500"/>
      <c r="G6" s="498"/>
      <c r="H6" s="500"/>
      <c r="I6" s="502"/>
      <c r="J6" s="59" t="s">
        <v>361</v>
      </c>
      <c r="K6" s="377"/>
      <c r="L6" s="379"/>
      <c r="M6" s="377"/>
      <c r="N6" s="382"/>
      <c r="O6" s="59">
        <v>10</v>
      </c>
      <c r="P6" s="500"/>
      <c r="Q6" s="502"/>
      <c r="R6" s="59" t="s">
        <v>368</v>
      </c>
      <c r="S6" s="500"/>
      <c r="T6" s="498"/>
    </row>
    <row r="7" spans="1:27" ht="16.5" thickBot="1" x14ac:dyDescent="0.3">
      <c r="A7" s="484"/>
      <c r="B7" s="247"/>
      <c r="C7" s="487"/>
      <c r="D7" s="491"/>
      <c r="E7" s="489"/>
      <c r="F7" s="310">
        <v>41766</v>
      </c>
      <c r="G7" s="311"/>
      <c r="H7" s="494">
        <f>F7+7</f>
        <v>41773</v>
      </c>
      <c r="I7" s="495"/>
      <c r="J7" s="496"/>
      <c r="K7" s="403">
        <f>H7+7</f>
        <v>41780</v>
      </c>
      <c r="L7" s="366"/>
      <c r="M7" s="386">
        <f>K7+7</f>
        <v>41787</v>
      </c>
      <c r="N7" s="387"/>
      <c r="O7" s="388"/>
      <c r="P7" s="494">
        <f>M7+7</f>
        <v>41794</v>
      </c>
      <c r="Q7" s="495"/>
      <c r="R7" s="496"/>
      <c r="S7" s="326">
        <f>P7+7</f>
        <v>41801</v>
      </c>
      <c r="T7" s="366"/>
    </row>
    <row r="8" spans="1:27" s="252" customFormat="1" ht="18.75" x14ac:dyDescent="0.25">
      <c r="A8" s="317">
        <v>1</v>
      </c>
      <c r="B8" s="338" t="s">
        <v>279</v>
      </c>
      <c r="C8" s="357">
        <v>1</v>
      </c>
      <c r="D8" s="413">
        <f>J8+O8+R8</f>
        <v>70</v>
      </c>
      <c r="E8" s="272">
        <f t="shared" ref="E8:E21" si="0">SUM(D8:D8)</f>
        <v>70</v>
      </c>
      <c r="F8" s="273"/>
      <c r="G8" s="274"/>
      <c r="H8" s="249"/>
      <c r="I8" s="318"/>
      <c r="J8" s="275">
        <v>15</v>
      </c>
      <c r="K8" s="249"/>
      <c r="L8" s="251"/>
      <c r="M8" s="293"/>
      <c r="N8" s="318"/>
      <c r="O8" s="363">
        <v>10</v>
      </c>
      <c r="P8" s="293"/>
      <c r="Q8" s="318"/>
      <c r="R8" s="363">
        <v>45</v>
      </c>
      <c r="S8" s="249"/>
      <c r="T8" s="251"/>
    </row>
    <row r="9" spans="1:27" s="252" customFormat="1" ht="18.75" x14ac:dyDescent="0.25">
      <c r="A9" s="321">
        <v>2</v>
      </c>
      <c r="B9" s="339" t="s">
        <v>280</v>
      </c>
      <c r="C9" s="358">
        <v>2</v>
      </c>
      <c r="D9" s="313">
        <f t="shared" ref="D9:D21" si="1">J9+O9+R9</f>
        <v>0</v>
      </c>
      <c r="E9" s="411">
        <f t="shared" si="0"/>
        <v>0</v>
      </c>
      <c r="F9" s="257"/>
      <c r="G9" s="255"/>
      <c r="H9" s="256"/>
      <c r="I9" s="288"/>
      <c r="J9" s="468">
        <v>0</v>
      </c>
      <c r="K9" s="469"/>
      <c r="L9" s="470"/>
      <c r="M9" s="471"/>
      <c r="N9" s="472"/>
      <c r="O9" s="473">
        <v>0</v>
      </c>
      <c r="P9" s="471"/>
      <c r="Q9" s="472"/>
      <c r="R9" s="473">
        <v>0</v>
      </c>
      <c r="S9" s="256"/>
      <c r="T9" s="254"/>
    </row>
    <row r="10" spans="1:27" s="252" customFormat="1" ht="18.75" x14ac:dyDescent="0.25">
      <c r="A10" s="323">
        <v>3</v>
      </c>
      <c r="B10" s="339" t="s">
        <v>281</v>
      </c>
      <c r="C10" s="358">
        <v>3</v>
      </c>
      <c r="D10" s="313">
        <f t="shared" si="1"/>
        <v>0</v>
      </c>
      <c r="E10" s="411">
        <f t="shared" si="0"/>
        <v>0</v>
      </c>
      <c r="F10" s="257"/>
      <c r="G10" s="255"/>
      <c r="H10" s="256"/>
      <c r="I10" s="288"/>
      <c r="J10" s="468">
        <v>0</v>
      </c>
      <c r="K10" s="469"/>
      <c r="L10" s="470"/>
      <c r="M10" s="471"/>
      <c r="N10" s="472"/>
      <c r="O10" s="473">
        <v>0</v>
      </c>
      <c r="P10" s="471"/>
      <c r="Q10" s="472"/>
      <c r="R10" s="473">
        <v>0</v>
      </c>
      <c r="S10" s="256">
        <v>0</v>
      </c>
      <c r="T10" s="254"/>
    </row>
    <row r="11" spans="1:27" s="252" customFormat="1" ht="18.75" x14ac:dyDescent="0.25">
      <c r="A11" s="321">
        <v>4</v>
      </c>
      <c r="B11" s="339" t="s">
        <v>282</v>
      </c>
      <c r="C11" s="358">
        <v>4</v>
      </c>
      <c r="D11" s="313">
        <f t="shared" si="1"/>
        <v>70</v>
      </c>
      <c r="E11" s="411">
        <f t="shared" si="0"/>
        <v>70</v>
      </c>
      <c r="F11" s="257"/>
      <c r="G11" s="255"/>
      <c r="H11" s="256"/>
      <c r="I11" s="288"/>
      <c r="J11" s="225">
        <v>15</v>
      </c>
      <c r="K11" s="256"/>
      <c r="L11" s="254"/>
      <c r="M11" s="282"/>
      <c r="N11" s="288"/>
      <c r="O11" s="286">
        <v>10</v>
      </c>
      <c r="P11" s="282"/>
      <c r="Q11" s="288"/>
      <c r="R11" s="286">
        <v>45</v>
      </c>
      <c r="S11" s="256"/>
      <c r="T11" s="254"/>
    </row>
    <row r="12" spans="1:27" s="252" customFormat="1" ht="18.75" x14ac:dyDescent="0.25">
      <c r="A12" s="323">
        <v>5</v>
      </c>
      <c r="B12" s="339" t="s">
        <v>283</v>
      </c>
      <c r="C12" s="358">
        <v>5</v>
      </c>
      <c r="D12" s="313">
        <f t="shared" si="1"/>
        <v>70</v>
      </c>
      <c r="E12" s="411">
        <f t="shared" si="0"/>
        <v>70</v>
      </c>
      <c r="F12" s="257"/>
      <c r="G12" s="255"/>
      <c r="H12" s="256"/>
      <c r="I12" s="288"/>
      <c r="J12" s="225">
        <v>15</v>
      </c>
      <c r="K12" s="256"/>
      <c r="L12" s="254"/>
      <c r="M12" s="256"/>
      <c r="N12" s="288"/>
      <c r="O12" s="286">
        <v>10</v>
      </c>
      <c r="P12" s="256"/>
      <c r="Q12" s="288"/>
      <c r="R12" s="286">
        <v>45</v>
      </c>
      <c r="S12" s="256"/>
      <c r="T12" s="254"/>
    </row>
    <row r="13" spans="1:27" s="252" customFormat="1" ht="18.75" x14ac:dyDescent="0.25">
      <c r="A13" s="321">
        <v>6</v>
      </c>
      <c r="B13" s="339" t="s">
        <v>284</v>
      </c>
      <c r="C13" s="358">
        <v>6</v>
      </c>
      <c r="D13" s="313">
        <f t="shared" si="1"/>
        <v>48</v>
      </c>
      <c r="E13" s="411">
        <f t="shared" si="0"/>
        <v>48</v>
      </c>
      <c r="F13" s="257"/>
      <c r="G13" s="255"/>
      <c r="H13" s="256"/>
      <c r="I13" s="288">
        <v>0</v>
      </c>
      <c r="J13" s="225">
        <v>15</v>
      </c>
      <c r="K13" s="256"/>
      <c r="L13" s="254"/>
      <c r="M13" s="256"/>
      <c r="N13" s="288"/>
      <c r="O13" s="286">
        <v>10</v>
      </c>
      <c r="P13" s="256"/>
      <c r="Q13" s="288"/>
      <c r="R13" s="286">
        <v>23</v>
      </c>
      <c r="S13" s="256"/>
      <c r="T13" s="254"/>
    </row>
    <row r="14" spans="1:27" s="252" customFormat="1" ht="18.75" x14ac:dyDescent="0.25">
      <c r="A14" s="323">
        <v>7</v>
      </c>
      <c r="B14" s="339" t="s">
        <v>285</v>
      </c>
      <c r="C14" s="358">
        <v>7</v>
      </c>
      <c r="D14" s="313">
        <f t="shared" si="1"/>
        <v>25</v>
      </c>
      <c r="E14" s="411">
        <f t="shared" si="0"/>
        <v>25</v>
      </c>
      <c r="F14" s="257"/>
      <c r="G14" s="255"/>
      <c r="H14" s="256"/>
      <c r="I14" s="288"/>
      <c r="J14" s="225">
        <v>15</v>
      </c>
      <c r="K14" s="256"/>
      <c r="L14" s="254"/>
      <c r="M14" s="256"/>
      <c r="N14" s="288"/>
      <c r="O14" s="286">
        <v>10</v>
      </c>
      <c r="P14" s="256"/>
      <c r="Q14" s="288"/>
      <c r="R14" s="286"/>
      <c r="S14" s="256"/>
      <c r="T14" s="254"/>
    </row>
    <row r="15" spans="1:27" s="252" customFormat="1" ht="18.75" x14ac:dyDescent="0.25">
      <c r="A15" s="321">
        <v>8</v>
      </c>
      <c r="B15" s="339" t="s">
        <v>286</v>
      </c>
      <c r="C15" s="358">
        <v>8</v>
      </c>
      <c r="D15" s="313">
        <f t="shared" si="1"/>
        <v>25</v>
      </c>
      <c r="E15" s="411">
        <f t="shared" si="0"/>
        <v>25</v>
      </c>
      <c r="F15" s="257"/>
      <c r="G15" s="255"/>
      <c r="H15" s="256"/>
      <c r="I15" s="288"/>
      <c r="J15" s="225">
        <v>15</v>
      </c>
      <c r="K15" s="256"/>
      <c r="L15" s="254"/>
      <c r="M15" s="256"/>
      <c r="N15" s="288"/>
      <c r="O15" s="286">
        <v>10</v>
      </c>
      <c r="P15" s="256"/>
      <c r="Q15" s="288"/>
      <c r="R15" s="286"/>
      <c r="S15" s="256"/>
      <c r="T15" s="254"/>
    </row>
    <row r="16" spans="1:27" s="252" customFormat="1" ht="18.75" x14ac:dyDescent="0.25">
      <c r="A16" s="323">
        <v>9</v>
      </c>
      <c r="B16" s="339" t="s">
        <v>287</v>
      </c>
      <c r="C16" s="358">
        <v>9</v>
      </c>
      <c r="D16" s="313">
        <f t="shared" si="1"/>
        <v>65</v>
      </c>
      <c r="E16" s="411">
        <f t="shared" si="0"/>
        <v>65</v>
      </c>
      <c r="F16" s="257"/>
      <c r="G16" s="255"/>
      <c r="H16" s="256"/>
      <c r="I16" s="288"/>
      <c r="J16" s="225">
        <v>15</v>
      </c>
      <c r="K16" s="256"/>
      <c r="L16" s="254"/>
      <c r="M16" s="256"/>
      <c r="N16" s="288"/>
      <c r="O16" s="286">
        <v>10</v>
      </c>
      <c r="P16" s="256"/>
      <c r="Q16" s="288"/>
      <c r="R16" s="286">
        <v>40</v>
      </c>
      <c r="S16" s="256"/>
      <c r="T16" s="254"/>
    </row>
    <row r="17" spans="1:30" s="252" customFormat="1" ht="18.75" x14ac:dyDescent="0.25">
      <c r="A17" s="321">
        <v>10</v>
      </c>
      <c r="B17" s="339" t="s">
        <v>288</v>
      </c>
      <c r="C17" s="358">
        <v>10</v>
      </c>
      <c r="D17" s="313">
        <f t="shared" si="1"/>
        <v>15</v>
      </c>
      <c r="E17" s="411">
        <f t="shared" si="0"/>
        <v>15</v>
      </c>
      <c r="F17" s="257"/>
      <c r="G17" s="255"/>
      <c r="H17" s="256"/>
      <c r="I17" s="288"/>
      <c r="J17" s="225">
        <v>15</v>
      </c>
      <c r="K17" s="256"/>
      <c r="L17" s="254"/>
      <c r="M17" s="256"/>
      <c r="N17" s="288"/>
      <c r="O17" s="286"/>
      <c r="P17" s="256"/>
      <c r="Q17" s="288"/>
      <c r="R17" s="286"/>
      <c r="S17" s="256"/>
      <c r="T17" s="254"/>
    </row>
    <row r="18" spans="1:30" s="252" customFormat="1" ht="18.75" x14ac:dyDescent="0.25">
      <c r="A18" s="323">
        <v>11</v>
      </c>
      <c r="B18" s="339" t="s">
        <v>289</v>
      </c>
      <c r="C18" s="358">
        <v>11</v>
      </c>
      <c r="D18" s="313">
        <f t="shared" si="1"/>
        <v>70</v>
      </c>
      <c r="E18" s="411">
        <f t="shared" si="0"/>
        <v>70</v>
      </c>
      <c r="F18" s="257"/>
      <c r="G18" s="255"/>
      <c r="H18" s="256"/>
      <c r="I18" s="288"/>
      <c r="J18" s="225">
        <v>15</v>
      </c>
      <c r="K18" s="256"/>
      <c r="L18" s="254"/>
      <c r="M18" s="256"/>
      <c r="N18" s="288"/>
      <c r="O18" s="286">
        <v>10</v>
      </c>
      <c r="P18" s="256"/>
      <c r="Q18" s="288"/>
      <c r="R18" s="286">
        <v>45</v>
      </c>
      <c r="S18" s="256"/>
      <c r="T18" s="254"/>
    </row>
    <row r="19" spans="1:30" s="252" customFormat="1" ht="29.25" customHeight="1" x14ac:dyDescent="0.25">
      <c r="A19" s="321">
        <v>12</v>
      </c>
      <c r="B19" s="339" t="s">
        <v>290</v>
      </c>
      <c r="C19" s="358">
        <v>12</v>
      </c>
      <c r="D19" s="313">
        <f t="shared" si="1"/>
        <v>70</v>
      </c>
      <c r="E19" s="411">
        <f t="shared" si="0"/>
        <v>70</v>
      </c>
      <c r="F19" s="262"/>
      <c r="G19" s="255"/>
      <c r="H19" s="256"/>
      <c r="I19" s="288"/>
      <c r="J19" s="225">
        <v>15</v>
      </c>
      <c r="K19" s="282"/>
      <c r="L19" s="254"/>
      <c r="M19" s="256"/>
      <c r="N19" s="288"/>
      <c r="O19" s="286">
        <v>10</v>
      </c>
      <c r="P19" s="256"/>
      <c r="Q19" s="288"/>
      <c r="R19" s="286">
        <v>45</v>
      </c>
      <c r="S19" s="282"/>
      <c r="T19" s="254"/>
    </row>
    <row r="20" spans="1:30" s="252" customFormat="1" ht="18.75" x14ac:dyDescent="0.25">
      <c r="A20" s="323">
        <v>13</v>
      </c>
      <c r="B20" s="340"/>
      <c r="C20" s="358"/>
      <c r="D20" s="313">
        <f t="shared" si="1"/>
        <v>0</v>
      </c>
      <c r="E20" s="411">
        <f t="shared" si="0"/>
        <v>0</v>
      </c>
      <c r="F20" s="262"/>
      <c r="G20" s="255"/>
      <c r="H20" s="256"/>
      <c r="I20" s="288"/>
      <c r="J20" s="225"/>
      <c r="K20" s="282"/>
      <c r="L20" s="254"/>
      <c r="M20" s="256"/>
      <c r="N20" s="288"/>
      <c r="O20" s="286"/>
      <c r="P20" s="256"/>
      <c r="Q20" s="288"/>
      <c r="R20" s="286"/>
      <c r="S20" s="282"/>
      <c r="T20" s="254"/>
    </row>
    <row r="21" spans="1:30" s="252" customFormat="1" ht="19.5" thickBot="1" x14ac:dyDescent="0.3">
      <c r="A21" s="324">
        <v>14</v>
      </c>
      <c r="B21" s="341"/>
      <c r="C21" s="298"/>
      <c r="D21" s="415">
        <f t="shared" si="1"/>
        <v>0</v>
      </c>
      <c r="E21" s="345">
        <f t="shared" si="0"/>
        <v>0</v>
      </c>
      <c r="F21" s="360"/>
      <c r="G21" s="267"/>
      <c r="H21" s="269"/>
      <c r="I21" s="287"/>
      <c r="J21" s="294"/>
      <c r="K21" s="295"/>
      <c r="L21" s="266"/>
      <c r="M21" s="269"/>
      <c r="N21" s="287"/>
      <c r="O21" s="292"/>
      <c r="P21" s="269"/>
      <c r="Q21" s="287"/>
      <c r="R21" s="292"/>
      <c r="S21" s="295"/>
      <c r="T21" s="266"/>
    </row>
    <row r="22" spans="1:30" ht="18" x14ac:dyDescent="0.25">
      <c r="A22" s="62"/>
      <c r="B22" s="51"/>
      <c r="C22" s="63"/>
      <c r="D22" s="64"/>
      <c r="E22" s="64"/>
      <c r="F22" s="58"/>
      <c r="G22" s="58"/>
      <c r="H22" s="20">
        <f>COUNT(#REF!)</f>
        <v>0</v>
      </c>
      <c r="I22" s="58"/>
      <c r="J22" s="58"/>
      <c r="K22" s="58"/>
      <c r="L22" s="58"/>
      <c r="M22" s="58"/>
      <c r="N22" s="58"/>
      <c r="O22" s="58"/>
      <c r="P22" s="58"/>
      <c r="Q22" s="58"/>
      <c r="R22" s="61"/>
      <c r="S22" s="58"/>
      <c r="T22" s="20">
        <f>COUNT(#REF!)</f>
        <v>0</v>
      </c>
      <c r="U22" s="58"/>
      <c r="V22" s="32"/>
      <c r="W22" s="33"/>
      <c r="X22" s="32"/>
      <c r="Y22" s="20">
        <f>COUNT(J8:J21)</f>
        <v>12</v>
      </c>
      <c r="AD22" s="20">
        <f>COUNT(R8:R21)</f>
        <v>9</v>
      </c>
    </row>
    <row r="23" spans="1:30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58"/>
      <c r="V23" s="58"/>
      <c r="W23" s="32"/>
      <c r="X23" s="33"/>
      <c r="Y23" s="32"/>
      <c r="Z23" s="22"/>
    </row>
    <row r="24" spans="1:30" ht="18" x14ac:dyDescent="0.25">
      <c r="A24" s="62"/>
      <c r="B24" s="51"/>
      <c r="C24" s="63"/>
      <c r="D24" s="64"/>
      <c r="E24" s="64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  <c r="Q24" s="58"/>
      <c r="R24" s="58"/>
      <c r="S24" s="61"/>
      <c r="T24" s="58"/>
      <c r="U24" s="58"/>
      <c r="V24" s="58"/>
      <c r="W24" s="32"/>
      <c r="X24" s="33"/>
      <c r="Y24" s="32"/>
      <c r="Z24" s="22"/>
    </row>
    <row r="25" spans="1:30" ht="15" x14ac:dyDescent="0.2">
      <c r="A25" s="37"/>
      <c r="B25" s="35"/>
      <c r="C25" s="23"/>
      <c r="D25" s="23"/>
      <c r="E25" s="23"/>
      <c r="J25" s="26"/>
      <c r="K25" s="26"/>
      <c r="L25" s="26"/>
      <c r="M25" s="26"/>
      <c r="N25" s="26"/>
      <c r="O25" s="26"/>
      <c r="Q25" s="26"/>
    </row>
    <row r="26" spans="1:30" ht="15" x14ac:dyDescent="0.2">
      <c r="A26" s="37"/>
      <c r="B26" s="35"/>
      <c r="C26" s="23"/>
      <c r="D26" s="23"/>
      <c r="E26" s="23"/>
    </row>
    <row r="27" spans="1:30" ht="15" x14ac:dyDescent="0.2">
      <c r="A27" s="37"/>
      <c r="B27" s="35"/>
      <c r="C27" s="23"/>
      <c r="D27" s="23"/>
      <c r="E27" s="23"/>
    </row>
    <row r="28" spans="1:30" ht="15" x14ac:dyDescent="0.2">
      <c r="A28" s="37"/>
      <c r="B28" s="35"/>
      <c r="C28" s="23"/>
      <c r="D28" s="23"/>
      <c r="E28" s="23"/>
    </row>
    <row r="29" spans="1:30" ht="15" x14ac:dyDescent="0.2">
      <c r="A29" s="37"/>
      <c r="B29" s="35"/>
      <c r="C29" s="23"/>
      <c r="D29" s="23"/>
      <c r="E29" s="23"/>
    </row>
    <row r="30" spans="1:30" ht="15" x14ac:dyDescent="0.2">
      <c r="A30" s="37"/>
      <c r="B30" s="35"/>
      <c r="C30" s="23"/>
      <c r="D30" s="23"/>
      <c r="E30" s="23"/>
    </row>
    <row r="31" spans="1:30" x14ac:dyDescent="0.2">
      <c r="A31" s="36"/>
      <c r="B31" s="38"/>
    </row>
    <row r="32" spans="1:30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0" fitToWidth="2" orientation="portrait" horizontalDpi="0" verticalDpi="0" copies="0" r:id="rId1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7" fitToWidth="2" orientation="portrait" horizontalDpi="4294967293" r:id="rId2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J7" activePane="bottomRight" state="frozen"/>
      <selection pane="bottomRight" activeCell="R12" sqref="R12"/>
      <pageMargins left="0.56000000000000005" right="0.39" top="0.64" bottom="0.65" header="0.5" footer="0.5"/>
      <pageSetup paperSize="9" scale="26" fitToWidth="2" orientation="portrait" horizontalDpi="4294967293" verticalDpi="0" r:id="rId3"/>
      <headerFooter alignWithMargins="0">
        <oddHeader>&amp;C</oddHeader>
      </headerFooter>
    </customSheetView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44" fitToWidth="2" orientation="landscape" r:id="rId4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5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6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8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9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10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11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1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AN7" activePane="bottomRight" state="frozen"/>
      <selection pane="bottomRight" activeCell="AV13" sqref="AV13"/>
      <pageMargins left="0.56000000000000005" right="0.39" top="0.64" bottom="0.65" header="0.5" footer="0.5"/>
      <pageSetup paperSize="9" scale="37" fitToWidth="2" orientation="landscape" r:id="rId13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14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15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2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24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25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26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27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28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29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30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31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32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6" topLeftCell="F7" activePane="bottomRight" state="frozen"/>
      <selection pane="bottomRight" activeCell="I11" sqref="I11"/>
      <pageMargins left="0.56000000000000005" right="0.39" top="0.64" bottom="0.65" header="0.5" footer="0.5"/>
      <pageSetup paperSize="9" scale="36" fitToWidth="2" orientation="portrait" r:id="rId33"/>
      <headerFooter alignWithMargins="0">
        <oddHeader>&amp;C</oddHeader>
      </headerFooter>
    </customSheetView>
  </customSheetViews>
  <mergeCells count="18">
    <mergeCell ref="S3:T3"/>
    <mergeCell ref="S5:S6"/>
    <mergeCell ref="T5:T6"/>
    <mergeCell ref="Q5:Q6"/>
    <mergeCell ref="I5:I6"/>
    <mergeCell ref="P3:R3"/>
    <mergeCell ref="H3:J3"/>
    <mergeCell ref="P7:R7"/>
    <mergeCell ref="G5:G6"/>
    <mergeCell ref="F5:F6"/>
    <mergeCell ref="H7:J7"/>
    <mergeCell ref="P5:P6"/>
    <mergeCell ref="H5:H6"/>
    <mergeCell ref="A3:A7"/>
    <mergeCell ref="C3:C7"/>
    <mergeCell ref="E3:E7"/>
    <mergeCell ref="D3:D7"/>
    <mergeCell ref="F3:G3"/>
  </mergeCells>
  <phoneticPr fontId="1" type="noConversion"/>
  <conditionalFormatting sqref="E8:E21">
    <cfRule type="cellIs" dxfId="5" priority="1" stopIfTrue="1" operator="greaterThan">
      <formula>21</formula>
    </cfRule>
  </conditionalFormatting>
  <pageMargins left="0.56000000000000005" right="0.39" top="0.64" bottom="0.65" header="0.5" footer="0.5"/>
  <pageSetup paperSize="9" scale="36" fitToWidth="2" orientation="portrait" r:id="rId34"/>
  <headerFooter alignWithMargins="0">
    <oddHeader>&amp;C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2:AB118"/>
  <sheetViews>
    <sheetView showGridLines="0" zoomScale="70" zoomScaleNormal="70" zoomScalePageLayoutView="5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I11" sqref="I11"/>
    </sheetView>
  </sheetViews>
  <sheetFormatPr defaultColWidth="9.28515625" defaultRowHeight="12.75" x14ac:dyDescent="0.2"/>
  <cols>
    <col min="1" max="1" width="4.28515625" style="1" customWidth="1"/>
    <col min="2" max="2" width="54.28515625" style="25" customWidth="1"/>
    <col min="3" max="5" width="6.710937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0" width="9.85546875" style="1" customWidth="1"/>
    <col min="21" max="21" width="11.5703125" style="1" customWidth="1"/>
    <col min="22" max="22" width="10" style="1" customWidth="1"/>
    <col min="23" max="23" width="10.85546875" style="1" customWidth="1"/>
    <col min="24" max="24" width="11.28515625" style="1" customWidth="1"/>
    <col min="25" max="25" width="8" style="1" customWidth="1"/>
    <col min="26" max="26" width="12.140625" style="1" customWidth="1"/>
    <col min="27" max="27" width="10.42578125" style="1" bestFit="1" customWidth="1"/>
    <col min="28" max="28" width="13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0.42578125" style="1" bestFit="1" customWidth="1"/>
    <col min="34" max="34" width="9.28515625" style="1"/>
    <col min="35" max="35" width="10.42578125" style="1" bestFit="1" customWidth="1"/>
    <col min="36" max="16384" width="9.28515625" style="1"/>
  </cols>
  <sheetData>
    <row r="2" spans="1:27" ht="29.25" customHeight="1" thickBot="1" x14ac:dyDescent="0.25">
      <c r="A2" s="20"/>
      <c r="B2" s="157"/>
      <c r="C2" s="119" t="s">
        <v>272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30"/>
      <c r="X2" s="60"/>
      <c r="Y2" s="60"/>
      <c r="Z2" s="30"/>
      <c r="AA2" s="30"/>
    </row>
    <row r="3" spans="1:27" ht="22.5" customHeight="1" thickBot="1" x14ac:dyDescent="0.3">
      <c r="A3" s="483"/>
      <c r="B3" s="126"/>
      <c r="C3" s="507" t="s">
        <v>131</v>
      </c>
      <c r="D3" s="490" t="s">
        <v>154</v>
      </c>
      <c r="E3" s="488" t="s">
        <v>38</v>
      </c>
      <c r="F3" s="512" t="s">
        <v>132</v>
      </c>
      <c r="G3" s="513"/>
      <c r="H3" s="520" t="s">
        <v>133</v>
      </c>
      <c r="I3" s="521"/>
      <c r="J3" s="522"/>
      <c r="K3" s="400" t="s">
        <v>134</v>
      </c>
      <c r="L3" s="401"/>
      <c r="M3" s="300" t="s">
        <v>135</v>
      </c>
      <c r="N3" s="402"/>
      <c r="O3" s="395"/>
      <c r="P3" s="520" t="s">
        <v>136</v>
      </c>
      <c r="Q3" s="521"/>
      <c r="R3" s="522"/>
      <c r="S3" s="512" t="s">
        <v>137</v>
      </c>
      <c r="T3" s="513"/>
    </row>
    <row r="4" spans="1:27" ht="22.5" customHeight="1" x14ac:dyDescent="0.25">
      <c r="A4" s="484"/>
      <c r="B4" s="127"/>
      <c r="C4" s="508"/>
      <c r="D4" s="491"/>
      <c r="E4" s="489"/>
      <c r="F4" s="300" t="s">
        <v>231</v>
      </c>
      <c r="G4" s="301"/>
      <c r="H4" s="300" t="s">
        <v>231</v>
      </c>
      <c r="I4" s="302" t="s">
        <v>233</v>
      </c>
      <c r="J4" s="303"/>
      <c r="K4" s="300" t="s">
        <v>277</v>
      </c>
      <c r="L4" s="301"/>
      <c r="M4" s="300" t="s">
        <v>232</v>
      </c>
      <c r="N4" s="303" t="s">
        <v>197</v>
      </c>
      <c r="O4" s="305" t="s">
        <v>158</v>
      </c>
      <c r="P4" s="300" t="s">
        <v>232</v>
      </c>
      <c r="Q4" s="304" t="s">
        <v>211</v>
      </c>
      <c r="R4" s="305" t="s">
        <v>158</v>
      </c>
      <c r="S4" s="300" t="s">
        <v>363</v>
      </c>
      <c r="T4" s="301"/>
    </row>
    <row r="5" spans="1:27" ht="37.35" customHeight="1" x14ac:dyDescent="0.2">
      <c r="A5" s="484"/>
      <c r="B5" s="133" t="s">
        <v>235</v>
      </c>
      <c r="C5" s="508"/>
      <c r="D5" s="491"/>
      <c r="E5" s="489"/>
      <c r="F5" s="514" t="s">
        <v>153</v>
      </c>
      <c r="G5" s="518" t="s">
        <v>148</v>
      </c>
      <c r="H5" s="514" t="s">
        <v>153</v>
      </c>
      <c r="I5" s="516" t="s">
        <v>357</v>
      </c>
      <c r="J5" s="306" t="s">
        <v>138</v>
      </c>
      <c r="K5" s="393" t="s">
        <v>153</v>
      </c>
      <c r="L5" s="398" t="s">
        <v>148</v>
      </c>
      <c r="M5" s="393" t="s">
        <v>153</v>
      </c>
      <c r="N5" s="397" t="s">
        <v>358</v>
      </c>
      <c r="O5" s="306" t="s">
        <v>138</v>
      </c>
      <c r="P5" s="514" t="s">
        <v>153</v>
      </c>
      <c r="Q5" s="516" t="s">
        <v>362</v>
      </c>
      <c r="R5" s="306" t="s">
        <v>138</v>
      </c>
      <c r="S5" s="514" t="s">
        <v>153</v>
      </c>
      <c r="T5" s="518" t="s">
        <v>148</v>
      </c>
    </row>
    <row r="6" spans="1:27" ht="28.9" customHeight="1" thickBot="1" x14ac:dyDescent="0.25">
      <c r="A6" s="484"/>
      <c r="B6" s="128"/>
      <c r="C6" s="508"/>
      <c r="D6" s="491"/>
      <c r="E6" s="489"/>
      <c r="F6" s="515"/>
      <c r="G6" s="519"/>
      <c r="H6" s="515"/>
      <c r="I6" s="517"/>
      <c r="J6" s="307" t="s">
        <v>361</v>
      </c>
      <c r="K6" s="394"/>
      <c r="L6" s="399"/>
      <c r="M6" s="394"/>
      <c r="N6" s="396"/>
      <c r="O6" s="307">
        <v>10</v>
      </c>
      <c r="P6" s="515"/>
      <c r="Q6" s="517"/>
      <c r="R6" s="307" t="s">
        <v>368</v>
      </c>
      <c r="S6" s="515"/>
      <c r="T6" s="519"/>
    </row>
    <row r="7" spans="1:27" ht="25.5" customHeight="1" thickBot="1" x14ac:dyDescent="0.3">
      <c r="A7" s="484"/>
      <c r="B7" s="139"/>
      <c r="C7" s="487"/>
      <c r="D7" s="491"/>
      <c r="E7" s="489"/>
      <c r="F7" s="327">
        <v>41766</v>
      </c>
      <c r="G7" s="328"/>
      <c r="H7" s="509">
        <f>F7+7</f>
        <v>41773</v>
      </c>
      <c r="I7" s="510"/>
      <c r="J7" s="511"/>
      <c r="K7" s="329">
        <f>H7+7</f>
        <v>41780</v>
      </c>
      <c r="L7" s="367"/>
      <c r="M7" s="390">
        <f>K7+7</f>
        <v>41787</v>
      </c>
      <c r="N7" s="391"/>
      <c r="O7" s="392"/>
      <c r="P7" s="509">
        <f>M7+7</f>
        <v>41794</v>
      </c>
      <c r="Q7" s="510"/>
      <c r="R7" s="511"/>
      <c r="S7" s="329">
        <f>P7+7</f>
        <v>41801</v>
      </c>
      <c r="T7" s="367"/>
    </row>
    <row r="8" spans="1:27" s="252" customFormat="1" ht="18.75" x14ac:dyDescent="0.25">
      <c r="A8" s="317">
        <v>1</v>
      </c>
      <c r="B8" s="338" t="s">
        <v>291</v>
      </c>
      <c r="C8" s="357">
        <v>15</v>
      </c>
      <c r="D8" s="413">
        <f>J8+O8+R8</f>
        <v>22</v>
      </c>
      <c r="E8" s="272">
        <f t="shared" ref="E8:E21" si="0">SUM(D8:D8)</f>
        <v>22</v>
      </c>
      <c r="F8" s="361"/>
      <c r="G8" s="274"/>
      <c r="H8" s="308"/>
      <c r="I8" s="309"/>
      <c r="J8" s="250">
        <v>14</v>
      </c>
      <c r="K8" s="370"/>
      <c r="L8" s="251"/>
      <c r="M8" s="308"/>
      <c r="N8" s="309"/>
      <c r="O8" s="364">
        <v>8</v>
      </c>
      <c r="P8" s="308"/>
      <c r="Q8" s="309"/>
      <c r="R8" s="364"/>
      <c r="S8" s="370"/>
      <c r="T8" s="251"/>
    </row>
    <row r="9" spans="1:27" s="252" customFormat="1" ht="18.75" x14ac:dyDescent="0.25">
      <c r="A9" s="321">
        <v>2</v>
      </c>
      <c r="B9" s="339" t="s">
        <v>292</v>
      </c>
      <c r="C9" s="358">
        <v>14</v>
      </c>
      <c r="D9" s="313">
        <f t="shared" ref="D9:D21" si="1">J9+O9+R9</f>
        <v>22</v>
      </c>
      <c r="E9" s="411">
        <f t="shared" si="0"/>
        <v>22</v>
      </c>
      <c r="F9" s="259"/>
      <c r="G9" s="255"/>
      <c r="H9" s="260"/>
      <c r="I9" s="289"/>
      <c r="J9" s="258">
        <v>12</v>
      </c>
      <c r="K9" s="260"/>
      <c r="L9" s="254"/>
      <c r="M9" s="362"/>
      <c r="N9" s="289"/>
      <c r="O9" s="284">
        <v>10</v>
      </c>
      <c r="P9" s="362"/>
      <c r="Q9" s="289"/>
      <c r="R9" s="284"/>
      <c r="S9" s="260"/>
      <c r="T9" s="254"/>
    </row>
    <row r="10" spans="1:27" s="252" customFormat="1" ht="24" customHeight="1" x14ac:dyDescent="0.25">
      <c r="A10" s="323">
        <v>3</v>
      </c>
      <c r="B10" s="339" t="s">
        <v>293</v>
      </c>
      <c r="C10" s="358">
        <v>13</v>
      </c>
      <c r="D10" s="313">
        <f t="shared" si="1"/>
        <v>0</v>
      </c>
      <c r="E10" s="411">
        <f t="shared" si="0"/>
        <v>0</v>
      </c>
      <c r="F10" s="259"/>
      <c r="G10" s="255"/>
      <c r="H10" s="260"/>
      <c r="I10" s="290"/>
      <c r="J10" s="258"/>
      <c r="K10" s="260"/>
      <c r="L10" s="254"/>
      <c r="M10" s="260"/>
      <c r="N10" s="290"/>
      <c r="O10" s="284"/>
      <c r="P10" s="260"/>
      <c r="Q10" s="290"/>
      <c r="R10" s="284"/>
      <c r="S10" s="260"/>
      <c r="T10" s="254"/>
    </row>
    <row r="11" spans="1:27" s="252" customFormat="1" ht="18.75" x14ac:dyDescent="0.25">
      <c r="A11" s="321">
        <v>4</v>
      </c>
      <c r="B11" s="339" t="s">
        <v>294</v>
      </c>
      <c r="C11" s="358">
        <v>12</v>
      </c>
      <c r="D11" s="313">
        <f t="shared" si="1"/>
        <v>23</v>
      </c>
      <c r="E11" s="411">
        <f t="shared" si="0"/>
        <v>23</v>
      </c>
      <c r="F11" s="259"/>
      <c r="G11" s="255">
        <v>5</v>
      </c>
      <c r="H11" s="260"/>
      <c r="I11" s="289"/>
      <c r="J11" s="258">
        <v>14</v>
      </c>
      <c r="K11" s="260"/>
      <c r="L11" s="254"/>
      <c r="M11" s="260"/>
      <c r="N11" s="289"/>
      <c r="O11" s="284">
        <v>9</v>
      </c>
      <c r="P11" s="260"/>
      <c r="Q11" s="289"/>
      <c r="R11" s="284"/>
      <c r="S11" s="260"/>
      <c r="T11" s="254"/>
    </row>
    <row r="12" spans="1:27" s="252" customFormat="1" ht="21.75" customHeight="1" x14ac:dyDescent="0.25">
      <c r="A12" s="323">
        <v>5</v>
      </c>
      <c r="B12" s="339" t="s">
        <v>295</v>
      </c>
      <c r="C12" s="358">
        <v>11</v>
      </c>
      <c r="D12" s="313">
        <f t="shared" si="1"/>
        <v>0</v>
      </c>
      <c r="E12" s="411">
        <f t="shared" si="0"/>
        <v>0</v>
      </c>
      <c r="F12" s="263"/>
      <c r="G12" s="255"/>
      <c r="H12" s="260"/>
      <c r="I12" s="290"/>
      <c r="J12" s="258"/>
      <c r="K12" s="362"/>
      <c r="L12" s="254"/>
      <c r="M12" s="260"/>
      <c r="N12" s="290"/>
      <c r="O12" s="284"/>
      <c r="P12" s="260"/>
      <c r="Q12" s="290"/>
      <c r="R12" s="284"/>
      <c r="S12" s="362"/>
      <c r="T12" s="254"/>
    </row>
    <row r="13" spans="1:27" s="252" customFormat="1" ht="18.75" x14ac:dyDescent="0.25">
      <c r="A13" s="321">
        <v>6</v>
      </c>
      <c r="B13" s="339" t="s">
        <v>296</v>
      </c>
      <c r="C13" s="358">
        <v>10</v>
      </c>
      <c r="D13" s="313">
        <f t="shared" si="1"/>
        <v>0</v>
      </c>
      <c r="E13" s="411">
        <f t="shared" si="0"/>
        <v>0</v>
      </c>
      <c r="F13" s="263"/>
      <c r="G13" s="255"/>
      <c r="H13" s="260"/>
      <c r="I13" s="289"/>
      <c r="J13" s="258"/>
      <c r="K13" s="362"/>
      <c r="L13" s="254"/>
      <c r="M13" s="260"/>
      <c r="N13" s="289"/>
      <c r="O13" s="284"/>
      <c r="P13" s="260"/>
      <c r="Q13" s="289"/>
      <c r="R13" s="284"/>
      <c r="S13" s="362"/>
      <c r="T13" s="254"/>
    </row>
    <row r="14" spans="1:27" s="252" customFormat="1" ht="18.75" x14ac:dyDescent="0.25">
      <c r="A14" s="323">
        <v>7</v>
      </c>
      <c r="B14" s="339" t="s">
        <v>297</v>
      </c>
      <c r="C14" s="358">
        <v>9</v>
      </c>
      <c r="D14" s="313">
        <f t="shared" si="1"/>
        <v>0</v>
      </c>
      <c r="E14" s="411">
        <f t="shared" si="0"/>
        <v>0</v>
      </c>
      <c r="F14" s="259"/>
      <c r="G14" s="255"/>
      <c r="H14" s="260"/>
      <c r="I14" s="290"/>
      <c r="J14" s="258"/>
      <c r="K14" s="260"/>
      <c r="L14" s="254"/>
      <c r="M14" s="260"/>
      <c r="N14" s="290"/>
      <c r="O14" s="284"/>
      <c r="P14" s="260"/>
      <c r="Q14" s="290"/>
      <c r="R14" s="284"/>
      <c r="S14" s="260"/>
      <c r="T14" s="254"/>
    </row>
    <row r="15" spans="1:27" s="252" customFormat="1" ht="18.75" x14ac:dyDescent="0.25">
      <c r="A15" s="321">
        <v>8</v>
      </c>
      <c r="B15" s="339" t="s">
        <v>298</v>
      </c>
      <c r="C15" s="358">
        <v>8</v>
      </c>
      <c r="D15" s="313">
        <f t="shared" si="1"/>
        <v>0</v>
      </c>
      <c r="E15" s="411">
        <f t="shared" si="0"/>
        <v>0</v>
      </c>
      <c r="F15" s="259"/>
      <c r="G15" s="255"/>
      <c r="H15" s="260"/>
      <c r="I15" s="289"/>
      <c r="J15" s="258"/>
      <c r="K15" s="260"/>
      <c r="L15" s="254"/>
      <c r="M15" s="260"/>
      <c r="N15" s="289"/>
      <c r="O15" s="284"/>
      <c r="P15" s="260"/>
      <c r="Q15" s="289"/>
      <c r="R15" s="284"/>
      <c r="S15" s="260"/>
      <c r="T15" s="254"/>
    </row>
    <row r="16" spans="1:27" s="252" customFormat="1" ht="24" customHeight="1" x14ac:dyDescent="0.25">
      <c r="A16" s="323">
        <v>9</v>
      </c>
      <c r="B16" s="339" t="s">
        <v>299</v>
      </c>
      <c r="C16" s="358">
        <v>7</v>
      </c>
      <c r="D16" s="313">
        <f t="shared" si="1"/>
        <v>62</v>
      </c>
      <c r="E16" s="411">
        <f t="shared" si="0"/>
        <v>62</v>
      </c>
      <c r="F16" s="263"/>
      <c r="G16" s="255"/>
      <c r="H16" s="260"/>
      <c r="I16" s="290"/>
      <c r="J16" s="258">
        <v>12</v>
      </c>
      <c r="K16" s="362"/>
      <c r="L16" s="254"/>
      <c r="M16" s="260"/>
      <c r="N16" s="290"/>
      <c r="O16" s="284">
        <v>10</v>
      </c>
      <c r="P16" s="260"/>
      <c r="Q16" s="290"/>
      <c r="R16" s="284">
        <v>40</v>
      </c>
      <c r="S16" s="362"/>
      <c r="T16" s="254"/>
    </row>
    <row r="17" spans="1:28" s="252" customFormat="1" ht="18.75" x14ac:dyDescent="0.25">
      <c r="A17" s="321">
        <v>10</v>
      </c>
      <c r="B17" s="339" t="s">
        <v>300</v>
      </c>
      <c r="C17" s="358">
        <v>6</v>
      </c>
      <c r="D17" s="313">
        <f t="shared" si="1"/>
        <v>25</v>
      </c>
      <c r="E17" s="411">
        <f t="shared" si="0"/>
        <v>25</v>
      </c>
      <c r="F17" s="259"/>
      <c r="G17" s="255"/>
      <c r="H17" s="260"/>
      <c r="I17" s="289"/>
      <c r="J17" s="258">
        <v>15</v>
      </c>
      <c r="K17" s="260"/>
      <c r="L17" s="254"/>
      <c r="M17" s="260"/>
      <c r="N17" s="289"/>
      <c r="O17" s="284">
        <v>10</v>
      </c>
      <c r="P17" s="260"/>
      <c r="Q17" s="289"/>
      <c r="R17" s="284"/>
      <c r="S17" s="260"/>
      <c r="T17" s="254"/>
    </row>
    <row r="18" spans="1:28" s="252" customFormat="1" ht="18.75" x14ac:dyDescent="0.25">
      <c r="A18" s="323">
        <v>11</v>
      </c>
      <c r="B18" s="339" t="s">
        <v>301</v>
      </c>
      <c r="C18" s="358">
        <v>5</v>
      </c>
      <c r="D18" s="313">
        <f t="shared" si="1"/>
        <v>0</v>
      </c>
      <c r="E18" s="411">
        <f t="shared" si="0"/>
        <v>0</v>
      </c>
      <c r="F18" s="259"/>
      <c r="G18" s="255"/>
      <c r="H18" s="260"/>
      <c r="I18" s="290"/>
      <c r="J18" s="258"/>
      <c r="K18" s="260"/>
      <c r="L18" s="254"/>
      <c r="M18" s="260"/>
      <c r="N18" s="290"/>
      <c r="O18" s="284"/>
      <c r="P18" s="260"/>
      <c r="Q18" s="290"/>
      <c r="R18" s="284"/>
      <c r="S18" s="260"/>
      <c r="T18" s="254"/>
    </row>
    <row r="19" spans="1:28" s="252" customFormat="1" ht="18.75" x14ac:dyDescent="0.25">
      <c r="A19" s="323"/>
      <c r="B19" s="340"/>
      <c r="C19" s="297"/>
      <c r="D19" s="313">
        <f t="shared" si="1"/>
        <v>0</v>
      </c>
      <c r="E19" s="411">
        <f t="shared" si="0"/>
        <v>0</v>
      </c>
      <c r="F19" s="262"/>
      <c r="G19" s="255"/>
      <c r="H19" s="256"/>
      <c r="I19" s="289"/>
      <c r="J19" s="264"/>
      <c r="K19" s="282"/>
      <c r="L19" s="254"/>
      <c r="M19" s="256"/>
      <c r="N19" s="289"/>
      <c r="O19" s="365"/>
      <c r="P19" s="256"/>
      <c r="Q19" s="289"/>
      <c r="R19" s="365"/>
      <c r="S19" s="282"/>
      <c r="T19" s="254"/>
    </row>
    <row r="20" spans="1:28" s="252" customFormat="1" ht="18" x14ac:dyDescent="0.25">
      <c r="A20" s="321"/>
      <c r="B20" s="344"/>
      <c r="C20" s="297"/>
      <c r="D20" s="313">
        <f t="shared" si="1"/>
        <v>0</v>
      </c>
      <c r="E20" s="411">
        <f t="shared" si="0"/>
        <v>0</v>
      </c>
      <c r="F20" s="257"/>
      <c r="G20" s="255"/>
      <c r="H20" s="256"/>
      <c r="I20" s="265"/>
      <c r="J20" s="264"/>
      <c r="K20" s="256"/>
      <c r="L20" s="254"/>
      <c r="M20" s="256"/>
      <c r="N20" s="265"/>
      <c r="O20" s="365"/>
      <c r="P20" s="256"/>
      <c r="Q20" s="265"/>
      <c r="R20" s="365"/>
      <c r="S20" s="256"/>
      <c r="T20" s="254"/>
    </row>
    <row r="21" spans="1:28" s="252" customFormat="1" ht="18.75" thickBot="1" x14ac:dyDescent="0.3">
      <c r="A21" s="336"/>
      <c r="B21" s="299"/>
      <c r="C21" s="298"/>
      <c r="D21" s="415">
        <f t="shared" si="1"/>
        <v>0</v>
      </c>
      <c r="E21" s="345">
        <f t="shared" si="0"/>
        <v>0</v>
      </c>
      <c r="F21" s="270"/>
      <c r="G21" s="267"/>
      <c r="H21" s="269"/>
      <c r="I21" s="271"/>
      <c r="J21" s="266"/>
      <c r="K21" s="269"/>
      <c r="L21" s="266"/>
      <c r="M21" s="269"/>
      <c r="N21" s="271"/>
      <c r="O21" s="267"/>
      <c r="P21" s="269"/>
      <c r="Q21" s="271"/>
      <c r="R21" s="267"/>
      <c r="S21" s="269"/>
      <c r="T21" s="266"/>
    </row>
    <row r="22" spans="1:28" ht="18" x14ac:dyDescent="0.25">
      <c r="A22" s="62"/>
      <c r="B22" s="51"/>
      <c r="C22" s="63"/>
      <c r="D22" s="64"/>
      <c r="E22" s="64"/>
      <c r="F22" s="58"/>
      <c r="G22" s="58"/>
      <c r="H22" s="58"/>
      <c r="I22" s="61"/>
      <c r="J22" s="58"/>
      <c r="K22" s="58"/>
      <c r="L22" s="58"/>
      <c r="M22" s="58"/>
      <c r="N22" s="58"/>
      <c r="O22" s="58"/>
      <c r="P22" s="58"/>
      <c r="Q22" s="58"/>
      <c r="R22" s="58"/>
      <c r="S22" s="61"/>
      <c r="T22" s="58"/>
      <c r="U22" s="58"/>
      <c r="V22" s="58"/>
      <c r="W22" s="32"/>
      <c r="X22" s="33"/>
      <c r="Y22" s="32"/>
      <c r="Z22" s="22"/>
    </row>
    <row r="23" spans="1:28" s="239" customFormat="1" ht="44.25" x14ac:dyDescent="0.55000000000000004">
      <c r="A23" s="234"/>
      <c r="B23" s="241"/>
      <c r="C23" s="235"/>
      <c r="D23" s="236"/>
      <c r="E23" s="236"/>
      <c r="F23" s="233"/>
      <c r="G23" s="232"/>
      <c r="H23" s="232"/>
      <c r="I23" s="242"/>
      <c r="J23" s="232"/>
      <c r="K23" s="232"/>
      <c r="L23" s="232"/>
      <c r="M23" s="232"/>
      <c r="N23" s="232"/>
      <c r="O23" s="232"/>
      <c r="P23" s="232"/>
      <c r="Q23" s="232"/>
      <c r="R23" s="232"/>
      <c r="S23" s="242"/>
      <c r="T23" s="232"/>
      <c r="U23" s="232"/>
      <c r="V23" s="232"/>
      <c r="W23" s="237"/>
      <c r="X23" s="238"/>
      <c r="Y23" s="237"/>
      <c r="Z23" s="238"/>
      <c r="AB23" s="240"/>
    </row>
    <row r="24" spans="1:28" ht="15" x14ac:dyDescent="0.2">
      <c r="A24" s="37"/>
      <c r="B24" s="35"/>
      <c r="C24" s="23"/>
      <c r="D24" s="23"/>
      <c r="E24" s="23"/>
      <c r="J24" s="26"/>
      <c r="K24" s="26"/>
      <c r="L24" s="26"/>
      <c r="M24" s="26"/>
      <c r="N24" s="26"/>
      <c r="O24" s="26"/>
      <c r="Q24" s="26"/>
    </row>
    <row r="25" spans="1:28" ht="15" x14ac:dyDescent="0.2">
      <c r="A25" s="37"/>
      <c r="B25" s="35"/>
      <c r="C25" s="23"/>
      <c r="D25" s="23"/>
      <c r="E25" s="23"/>
    </row>
    <row r="26" spans="1:28" ht="15" x14ac:dyDescent="0.2">
      <c r="A26" s="37"/>
      <c r="B26" s="35"/>
      <c r="C26" s="23"/>
      <c r="D26" s="23"/>
      <c r="E26" s="23"/>
    </row>
    <row r="27" spans="1:28" ht="15" x14ac:dyDescent="0.2">
      <c r="A27" s="37"/>
      <c r="B27" s="35"/>
      <c r="C27" s="23"/>
      <c r="D27" s="23"/>
      <c r="E27" s="23"/>
    </row>
    <row r="28" spans="1:28" ht="15" x14ac:dyDescent="0.2">
      <c r="A28" s="37"/>
      <c r="B28" s="35"/>
      <c r="C28" s="23"/>
      <c r="D28" s="23"/>
      <c r="E28" s="23"/>
    </row>
    <row r="29" spans="1:28" ht="15" x14ac:dyDescent="0.2">
      <c r="A29" s="37"/>
      <c r="B29" s="35"/>
      <c r="C29" s="23"/>
      <c r="D29" s="23"/>
      <c r="E29" s="23"/>
    </row>
    <row r="30" spans="1:28" s="223" customFormat="1" ht="56.25" customHeight="1" x14ac:dyDescent="0.25">
      <c r="A30" s="219"/>
      <c r="B30" s="220"/>
      <c r="C30" s="221"/>
      <c r="D30" s="222"/>
      <c r="E30" s="222"/>
    </row>
    <row r="31" spans="1:28" x14ac:dyDescent="0.2">
      <c r="A31" s="36"/>
      <c r="B31" s="38"/>
    </row>
    <row r="32" spans="1:28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0" fitToWidth="3" orientation="portrait" horizontalDpi="0" verticalDpi="0" copies="0" r:id="rId1"/>
      <headerFooter alignWithMargins="0">
        <oddHeader>&amp;C</oddHeader>
      </headerFooter>
    </customSheetView>
    <customSheetView guid="{6C8D603E-9A1B-49F4-AEFE-06707C7BCD53}" scale="60" showPageBreaks="1" showGridLines="0" fitToPage="1" printArea="1">
      <pane xSplit="6" ySplit="7" topLeftCell="G8" activePane="bottomRight" state="frozen"/>
      <selection pane="bottomRight" activeCell="R23" sqref="R23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2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7" topLeftCell="G32" activePane="bottomRight" state="frozen"/>
      <selection pane="bottomRight" activeCell="R12" sqref="R12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verticalDpi="0" r:id="rId3"/>
      <headerFooter alignWithMargins="0">
        <oddHeader>&amp;C</oddHeader>
      </headerFooter>
    </customSheetView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11" fitToWidth="2" orientation="landscape" r:id="rId4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5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6"/>
      <headerFooter alignWithMargins="0">
        <oddHeader>&amp;C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8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9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10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11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13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14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15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19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20"/>
      <headerFooter alignWithMargins="0">
        <oddHeader>&amp;C2005/2006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21"/>
      <headerFooter alignWithMargins="0">
        <oddHeader>&amp;C2005/2006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2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3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24"/>
      <headerFooter alignWithMargins="0">
        <oddHeader>&amp;C2003/2004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25"/>
      <headerFooter alignWithMargins="0">
        <oddHeader>&amp;C2003/2004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26"/>
      <headerFooter alignWithMargins="0">
        <oddHeader>&amp;C2005/2006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27"/>
      <headerFooter alignWithMargins="0">
        <oddHeader>&amp;C2005/2006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8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29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30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1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33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34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5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6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7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8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39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40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41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F8" activePane="bottomRight" state="frozen"/>
      <selection pane="bottomRight" activeCell="I11" sqref="I11"/>
      <pageMargins left="0.55118110236220474" right="0.43307086614173229" top="0.62992125984251968" bottom="0.6692913385826772" header="0.51181102362204722" footer="0.51181102362204722"/>
      <pageSetup paperSize="9" scale="46" fitToWidth="3" orientation="portrait" r:id="rId42"/>
      <headerFooter alignWithMargins="0">
        <oddHeader>&amp;C</oddHeader>
      </headerFooter>
    </customSheetView>
  </customSheetViews>
  <mergeCells count="18">
    <mergeCell ref="S3:T3"/>
    <mergeCell ref="S5:S6"/>
    <mergeCell ref="T5:T6"/>
    <mergeCell ref="P3:R3"/>
    <mergeCell ref="H3:J3"/>
    <mergeCell ref="P7:R7"/>
    <mergeCell ref="H5:H6"/>
    <mergeCell ref="F5:F6"/>
    <mergeCell ref="I5:I6"/>
    <mergeCell ref="G5:G6"/>
    <mergeCell ref="Q5:Q6"/>
    <mergeCell ref="P5:P6"/>
    <mergeCell ref="A3:A7"/>
    <mergeCell ref="C3:C7"/>
    <mergeCell ref="E3:E7"/>
    <mergeCell ref="D3:D7"/>
    <mergeCell ref="H7:J7"/>
    <mergeCell ref="F3:G3"/>
  </mergeCells>
  <phoneticPr fontId="1" type="noConversion"/>
  <conditionalFormatting sqref="E8:E21">
    <cfRule type="cellIs" dxfId="4" priority="1" stopIfTrue="1" operator="greaterThan">
      <formula>21</formula>
    </cfRule>
  </conditionalFormatting>
  <pageMargins left="0.55118110236220474" right="0.43307086614173229" top="0.62992125984251968" bottom="0.6692913385826772" header="0.51181102362204722" footer="0.51181102362204722"/>
  <pageSetup paperSize="9" scale="46" fitToWidth="3" orientation="portrait" r:id="rId43"/>
  <headerFooter alignWithMargins="0">
    <oddHeader>&amp;C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2:AD118"/>
  <sheetViews>
    <sheetView showGridLines="0" zoomScale="70" zoomScaleNormal="70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P24" sqref="P24"/>
    </sheetView>
  </sheetViews>
  <sheetFormatPr defaultColWidth="9.28515625" defaultRowHeight="12.75" x14ac:dyDescent="0.2"/>
  <cols>
    <col min="1" max="1" width="4.28515625" style="1" customWidth="1"/>
    <col min="2" max="2" width="44.42578125" style="25" customWidth="1"/>
    <col min="3" max="3" width="11.7109375" style="25" customWidth="1"/>
    <col min="4" max="4" width="9.7109375" style="25" customWidth="1"/>
    <col min="5" max="5" width="6.710937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5.1406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1" width="9.85546875" style="1" customWidth="1"/>
    <col min="22" max="22" width="10" style="1" customWidth="1"/>
    <col min="23" max="23" width="9" style="1" customWidth="1"/>
    <col min="24" max="24" width="11.28515625" style="1" customWidth="1"/>
    <col min="25" max="25" width="8" style="1" customWidth="1"/>
    <col min="26" max="26" width="9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25">
      <c r="A2" s="20"/>
      <c r="B2" s="153" t="s">
        <v>271</v>
      </c>
      <c r="C2" s="119" t="s">
        <v>272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483"/>
      <c r="B3" s="523" t="s">
        <v>236</v>
      </c>
      <c r="C3" s="507" t="s">
        <v>131</v>
      </c>
      <c r="D3" s="490" t="s">
        <v>154</v>
      </c>
      <c r="E3" s="488" t="s">
        <v>38</v>
      </c>
      <c r="F3" s="492" t="s">
        <v>132</v>
      </c>
      <c r="G3" s="493"/>
      <c r="H3" s="504" t="s">
        <v>133</v>
      </c>
      <c r="I3" s="505"/>
      <c r="J3" s="506"/>
      <c r="K3" s="383" t="s">
        <v>134</v>
      </c>
      <c r="L3" s="384"/>
      <c r="M3" s="28" t="s">
        <v>135</v>
      </c>
      <c r="N3" s="385"/>
      <c r="O3" s="381"/>
      <c r="P3" s="504" t="s">
        <v>136</v>
      </c>
      <c r="Q3" s="505"/>
      <c r="R3" s="526"/>
      <c r="S3" s="492" t="s">
        <v>137</v>
      </c>
      <c r="T3" s="493"/>
    </row>
    <row r="4" spans="1:25" ht="22.5" customHeight="1" x14ac:dyDescent="0.25">
      <c r="A4" s="484"/>
      <c r="B4" s="524"/>
      <c r="C4" s="508"/>
      <c r="D4" s="491"/>
      <c r="E4" s="489"/>
      <c r="F4" s="28" t="s">
        <v>231</v>
      </c>
      <c r="G4" s="291"/>
      <c r="H4" s="28" t="s">
        <v>231</v>
      </c>
      <c r="I4" s="56" t="s">
        <v>233</v>
      </c>
      <c r="J4" s="85"/>
      <c r="K4" s="28" t="s">
        <v>277</v>
      </c>
      <c r="L4" s="291"/>
      <c r="M4" s="28" t="s">
        <v>232</v>
      </c>
      <c r="N4" s="85" t="s">
        <v>197</v>
      </c>
      <c r="O4" s="122"/>
      <c r="P4" s="28" t="s">
        <v>232</v>
      </c>
      <c r="Q4" s="57" t="s">
        <v>211</v>
      </c>
      <c r="R4" s="122"/>
      <c r="S4" s="28" t="s">
        <v>363</v>
      </c>
      <c r="T4" s="291"/>
    </row>
    <row r="5" spans="1:25" ht="37.35" customHeight="1" x14ac:dyDescent="0.2">
      <c r="A5" s="484"/>
      <c r="B5" s="525"/>
      <c r="C5" s="508"/>
      <c r="D5" s="491"/>
      <c r="E5" s="489"/>
      <c r="F5" s="499" t="s">
        <v>153</v>
      </c>
      <c r="G5" s="497" t="s">
        <v>148</v>
      </c>
      <c r="H5" s="499" t="s">
        <v>153</v>
      </c>
      <c r="I5" s="501" t="s">
        <v>357</v>
      </c>
      <c r="J5" s="34" t="s">
        <v>138</v>
      </c>
      <c r="K5" s="376" t="s">
        <v>153</v>
      </c>
      <c r="L5" s="378" t="s">
        <v>148</v>
      </c>
      <c r="M5" s="376" t="s">
        <v>153</v>
      </c>
      <c r="N5" s="389" t="s">
        <v>358</v>
      </c>
      <c r="O5" s="78" t="s">
        <v>138</v>
      </c>
      <c r="P5" s="499" t="s">
        <v>153</v>
      </c>
      <c r="Q5" s="501" t="s">
        <v>362</v>
      </c>
      <c r="R5" s="78" t="s">
        <v>138</v>
      </c>
      <c r="S5" s="499" t="s">
        <v>153</v>
      </c>
      <c r="T5" s="497" t="s">
        <v>148</v>
      </c>
    </row>
    <row r="6" spans="1:25" ht="28.9" customHeight="1" thickBot="1" x14ac:dyDescent="0.25">
      <c r="A6" s="484"/>
      <c r="B6" s="525"/>
      <c r="C6" s="508"/>
      <c r="D6" s="491"/>
      <c r="E6" s="489"/>
      <c r="F6" s="500"/>
      <c r="G6" s="498"/>
      <c r="H6" s="500"/>
      <c r="I6" s="502"/>
      <c r="J6" s="59" t="s">
        <v>361</v>
      </c>
      <c r="K6" s="377"/>
      <c r="L6" s="379"/>
      <c r="M6" s="377"/>
      <c r="N6" s="382"/>
      <c r="O6" s="79">
        <v>10</v>
      </c>
      <c r="P6" s="500"/>
      <c r="Q6" s="502"/>
      <c r="R6" s="79" t="s">
        <v>368</v>
      </c>
      <c r="S6" s="500"/>
      <c r="T6" s="498"/>
    </row>
    <row r="7" spans="1:25" ht="16.5" thickBot="1" x14ac:dyDescent="0.3">
      <c r="A7" s="484"/>
      <c r="B7" s="525"/>
      <c r="C7" s="487"/>
      <c r="D7" s="491"/>
      <c r="E7" s="489"/>
      <c r="F7" s="310">
        <v>41766</v>
      </c>
      <c r="G7" s="311"/>
      <c r="H7" s="527">
        <f>F7+7</f>
        <v>41773</v>
      </c>
      <c r="I7" s="528"/>
      <c r="J7" s="312"/>
      <c r="K7" s="372">
        <f>H7+7</f>
        <v>41780</v>
      </c>
      <c r="L7" s="311"/>
      <c r="M7" s="386">
        <f>K7+7</f>
        <v>41787</v>
      </c>
      <c r="N7" s="387"/>
      <c r="O7" s="387"/>
      <c r="P7" s="494">
        <f>M7+7</f>
        <v>41794</v>
      </c>
      <c r="Q7" s="495"/>
      <c r="R7" s="495"/>
      <c r="S7" s="372">
        <f>P7+7</f>
        <v>41801</v>
      </c>
      <c r="T7" s="311"/>
    </row>
    <row r="8" spans="1:25" s="252" customFormat="1" ht="18.75" x14ac:dyDescent="0.25">
      <c r="A8" s="317">
        <v>1</v>
      </c>
      <c r="B8" s="338" t="s">
        <v>302</v>
      </c>
      <c r="C8" s="357">
        <v>15</v>
      </c>
      <c r="D8" s="413">
        <f>J8+O8+R8</f>
        <v>0</v>
      </c>
      <c r="E8" s="272">
        <f t="shared" ref="E8:E21" si="0">SUM(D8:D8)</f>
        <v>0</v>
      </c>
      <c r="F8" s="273"/>
      <c r="G8" s="274"/>
      <c r="H8" s="451" t="s">
        <v>369</v>
      </c>
      <c r="I8" s="357">
        <v>15</v>
      </c>
      <c r="J8" s="349"/>
      <c r="K8" s="249" t="s">
        <v>367</v>
      </c>
      <c r="L8" s="320"/>
      <c r="M8" s="296"/>
      <c r="N8" s="357">
        <v>15</v>
      </c>
      <c r="O8" s="274"/>
      <c r="P8" s="296"/>
      <c r="Q8" s="357">
        <v>15</v>
      </c>
      <c r="R8" s="274"/>
      <c r="S8" s="249"/>
      <c r="T8" s="320"/>
    </row>
    <row r="9" spans="1:25" s="252" customFormat="1" ht="18.75" x14ac:dyDescent="0.25">
      <c r="A9" s="321">
        <v>2</v>
      </c>
      <c r="B9" s="339"/>
      <c r="C9" s="358">
        <v>14</v>
      </c>
      <c r="D9" s="313">
        <f t="shared" ref="D9:D21" si="1">J9+O9+R9</f>
        <v>0</v>
      </c>
      <c r="E9" s="411">
        <f t="shared" si="0"/>
        <v>0</v>
      </c>
      <c r="F9" s="257"/>
      <c r="G9" s="255"/>
      <c r="H9" s="452"/>
      <c r="I9" s="358">
        <v>14</v>
      </c>
      <c r="J9" s="333"/>
      <c r="K9" s="256"/>
      <c r="L9" s="322"/>
      <c r="M9" s="297"/>
      <c r="N9" s="358">
        <v>14</v>
      </c>
      <c r="O9" s="255"/>
      <c r="P9" s="297"/>
      <c r="Q9" s="358">
        <v>14</v>
      </c>
      <c r="R9" s="255"/>
      <c r="S9" s="256"/>
      <c r="T9" s="322"/>
    </row>
    <row r="10" spans="1:25" s="252" customFormat="1" ht="18.75" x14ac:dyDescent="0.25">
      <c r="A10" s="323">
        <v>3</v>
      </c>
      <c r="B10" s="339" t="s">
        <v>303</v>
      </c>
      <c r="C10" s="358">
        <v>13</v>
      </c>
      <c r="D10" s="313">
        <f t="shared" si="1"/>
        <v>67</v>
      </c>
      <c r="E10" s="411">
        <f t="shared" si="0"/>
        <v>67</v>
      </c>
      <c r="F10" s="257"/>
      <c r="G10" s="255"/>
      <c r="H10" s="452" t="s">
        <v>369</v>
      </c>
      <c r="I10" s="358">
        <v>13</v>
      </c>
      <c r="J10" s="333">
        <f>4+4+6</f>
        <v>14</v>
      </c>
      <c r="K10" s="256" t="s">
        <v>369</v>
      </c>
      <c r="L10" s="322"/>
      <c r="M10" s="297"/>
      <c r="N10" s="358">
        <v>13</v>
      </c>
      <c r="O10" s="255">
        <v>8</v>
      </c>
      <c r="P10" s="297"/>
      <c r="Q10" s="358">
        <v>13</v>
      </c>
      <c r="R10" s="255">
        <f>25+20</f>
        <v>45</v>
      </c>
      <c r="S10" s="256"/>
      <c r="T10" s="322"/>
    </row>
    <row r="11" spans="1:25" s="252" customFormat="1" ht="24" customHeight="1" x14ac:dyDescent="0.25">
      <c r="A11" s="321">
        <v>4</v>
      </c>
      <c r="B11" s="339" t="s">
        <v>304</v>
      </c>
      <c r="C11" s="358">
        <v>12</v>
      </c>
      <c r="D11" s="313">
        <f t="shared" si="1"/>
        <v>65</v>
      </c>
      <c r="E11" s="411">
        <f t="shared" si="0"/>
        <v>65</v>
      </c>
      <c r="F11" s="257"/>
      <c r="G11" s="255"/>
      <c r="H11" s="452" t="s">
        <v>369</v>
      </c>
      <c r="I11" s="358">
        <v>12</v>
      </c>
      <c r="J11" s="333">
        <f>0+5+5</f>
        <v>10</v>
      </c>
      <c r="K11" s="256" t="s">
        <v>367</v>
      </c>
      <c r="L11" s="322"/>
      <c r="M11" s="297"/>
      <c r="N11" s="358">
        <v>12</v>
      </c>
      <c r="O11" s="255">
        <v>10</v>
      </c>
      <c r="P11" s="297"/>
      <c r="Q11" s="358">
        <v>12</v>
      </c>
      <c r="R11" s="255">
        <v>45</v>
      </c>
      <c r="S11" s="256"/>
      <c r="T11" s="322"/>
    </row>
    <row r="12" spans="1:25" s="252" customFormat="1" ht="18.75" x14ac:dyDescent="0.25">
      <c r="A12" s="323">
        <v>5</v>
      </c>
      <c r="B12" s="339" t="s">
        <v>305</v>
      </c>
      <c r="C12" s="358">
        <v>11</v>
      </c>
      <c r="D12" s="313">
        <f t="shared" si="1"/>
        <v>70</v>
      </c>
      <c r="E12" s="411">
        <f t="shared" si="0"/>
        <v>70</v>
      </c>
      <c r="F12" s="257"/>
      <c r="G12" s="255"/>
      <c r="H12" s="452" t="s">
        <v>369</v>
      </c>
      <c r="I12" s="358">
        <v>11</v>
      </c>
      <c r="J12" s="254">
        <f>4+5+6</f>
        <v>15</v>
      </c>
      <c r="K12" s="256" t="s">
        <v>369</v>
      </c>
      <c r="L12" s="322"/>
      <c r="M12" s="297"/>
      <c r="N12" s="358">
        <v>11</v>
      </c>
      <c r="O12" s="255">
        <v>10</v>
      </c>
      <c r="P12" s="297"/>
      <c r="Q12" s="358">
        <v>11</v>
      </c>
      <c r="R12" s="255">
        <v>45</v>
      </c>
      <c r="S12" s="256"/>
      <c r="T12" s="322"/>
    </row>
    <row r="13" spans="1:25" s="252" customFormat="1" ht="18.75" x14ac:dyDescent="0.25">
      <c r="A13" s="321">
        <v>6</v>
      </c>
      <c r="B13" s="339" t="s">
        <v>306</v>
      </c>
      <c r="C13" s="358">
        <v>10</v>
      </c>
      <c r="D13" s="313">
        <f t="shared" si="1"/>
        <v>64</v>
      </c>
      <c r="E13" s="411">
        <f t="shared" si="0"/>
        <v>64</v>
      </c>
      <c r="F13" s="257"/>
      <c r="G13" s="255"/>
      <c r="H13" s="452" t="s">
        <v>369</v>
      </c>
      <c r="I13" s="358">
        <v>10</v>
      </c>
      <c r="J13" s="254">
        <f>4+5</f>
        <v>9</v>
      </c>
      <c r="K13" s="256" t="s">
        <v>367</v>
      </c>
      <c r="L13" s="322"/>
      <c r="M13" s="297"/>
      <c r="N13" s="358">
        <v>10</v>
      </c>
      <c r="O13" s="255">
        <v>10</v>
      </c>
      <c r="P13" s="297"/>
      <c r="Q13" s="358">
        <v>10</v>
      </c>
      <c r="R13" s="255">
        <v>45</v>
      </c>
      <c r="S13" s="256"/>
      <c r="T13" s="322"/>
    </row>
    <row r="14" spans="1:25" s="252" customFormat="1" ht="18.75" x14ac:dyDescent="0.25">
      <c r="A14" s="323">
        <v>7</v>
      </c>
      <c r="B14" s="339" t="s">
        <v>307</v>
      </c>
      <c r="C14" s="358">
        <v>9</v>
      </c>
      <c r="D14" s="313">
        <f t="shared" si="1"/>
        <v>69</v>
      </c>
      <c r="E14" s="411">
        <f t="shared" si="0"/>
        <v>69</v>
      </c>
      <c r="F14" s="257" t="s">
        <v>367</v>
      </c>
      <c r="G14" s="255"/>
      <c r="H14" s="452" t="s">
        <v>369</v>
      </c>
      <c r="I14" s="358">
        <v>9</v>
      </c>
      <c r="J14" s="333">
        <f>4+4+6</f>
        <v>14</v>
      </c>
      <c r="K14" s="256" t="s">
        <v>369</v>
      </c>
      <c r="L14" s="322"/>
      <c r="M14" s="297"/>
      <c r="N14" s="358">
        <v>9</v>
      </c>
      <c r="O14" s="255">
        <v>10</v>
      </c>
      <c r="P14" s="297"/>
      <c r="Q14" s="358">
        <v>9</v>
      </c>
      <c r="R14" s="255">
        <v>45</v>
      </c>
      <c r="S14" s="256"/>
      <c r="T14" s="322"/>
    </row>
    <row r="15" spans="1:25" s="252" customFormat="1" ht="18.75" x14ac:dyDescent="0.25">
      <c r="A15" s="321">
        <v>8</v>
      </c>
      <c r="B15" s="339" t="s">
        <v>308</v>
      </c>
      <c r="C15" s="358">
        <v>8</v>
      </c>
      <c r="D15" s="313">
        <f t="shared" si="1"/>
        <v>67</v>
      </c>
      <c r="E15" s="411">
        <f t="shared" si="0"/>
        <v>67</v>
      </c>
      <c r="F15" s="257"/>
      <c r="G15" s="255"/>
      <c r="H15" s="452" t="s">
        <v>369</v>
      </c>
      <c r="I15" s="358">
        <v>8</v>
      </c>
      <c r="J15" s="254">
        <f>4+3+6</f>
        <v>13</v>
      </c>
      <c r="K15" s="256" t="s">
        <v>369</v>
      </c>
      <c r="L15" s="322"/>
      <c r="M15" s="297"/>
      <c r="N15" s="358">
        <v>8</v>
      </c>
      <c r="O15" s="255">
        <v>9</v>
      </c>
      <c r="P15" s="297"/>
      <c r="Q15" s="358">
        <v>8</v>
      </c>
      <c r="R15" s="255">
        <v>45</v>
      </c>
      <c r="S15" s="256"/>
      <c r="T15" s="322"/>
    </row>
    <row r="16" spans="1:25" s="252" customFormat="1" ht="18" customHeight="1" x14ac:dyDescent="0.25">
      <c r="A16" s="323">
        <v>9</v>
      </c>
      <c r="B16" s="339" t="s">
        <v>309</v>
      </c>
      <c r="C16" s="358">
        <v>7</v>
      </c>
      <c r="D16" s="313">
        <f t="shared" si="1"/>
        <v>67</v>
      </c>
      <c r="E16" s="411">
        <f t="shared" si="0"/>
        <v>67</v>
      </c>
      <c r="F16" s="257"/>
      <c r="G16" s="255"/>
      <c r="H16" s="452" t="s">
        <v>369</v>
      </c>
      <c r="I16" s="358">
        <v>7</v>
      </c>
      <c r="J16" s="333">
        <f>4+4+6</f>
        <v>14</v>
      </c>
      <c r="K16" s="256" t="s">
        <v>369</v>
      </c>
      <c r="L16" s="322"/>
      <c r="M16" s="297"/>
      <c r="N16" s="358">
        <v>7</v>
      </c>
      <c r="O16" s="255">
        <v>10</v>
      </c>
      <c r="P16" s="297"/>
      <c r="Q16" s="358">
        <v>7</v>
      </c>
      <c r="R16" s="255">
        <f>25+18</f>
        <v>43</v>
      </c>
      <c r="S16" s="256"/>
      <c r="T16" s="322"/>
    </row>
    <row r="17" spans="1:30" s="252" customFormat="1" ht="18.75" x14ac:dyDescent="0.25">
      <c r="A17" s="321">
        <v>10</v>
      </c>
      <c r="B17" s="339" t="s">
        <v>310</v>
      </c>
      <c r="C17" s="358">
        <v>6</v>
      </c>
      <c r="D17" s="313">
        <f t="shared" si="1"/>
        <v>69</v>
      </c>
      <c r="E17" s="411">
        <f t="shared" si="0"/>
        <v>69</v>
      </c>
      <c r="F17" s="257"/>
      <c r="G17" s="255"/>
      <c r="H17" s="452" t="s">
        <v>369</v>
      </c>
      <c r="I17" s="358">
        <v>6</v>
      </c>
      <c r="J17" s="254">
        <v>15</v>
      </c>
      <c r="K17" s="256" t="s">
        <v>369</v>
      </c>
      <c r="L17" s="322"/>
      <c r="M17" s="297"/>
      <c r="N17" s="358">
        <v>6</v>
      </c>
      <c r="O17" s="255">
        <v>9</v>
      </c>
      <c r="P17" s="297"/>
      <c r="Q17" s="358">
        <v>6</v>
      </c>
      <c r="R17" s="255">
        <v>45</v>
      </c>
      <c r="S17" s="256"/>
      <c r="T17" s="322"/>
    </row>
    <row r="18" spans="1:30" s="252" customFormat="1" ht="18.75" x14ac:dyDescent="0.25">
      <c r="A18" s="323">
        <v>11</v>
      </c>
      <c r="B18" s="339" t="s">
        <v>311</v>
      </c>
      <c r="C18" s="358">
        <v>5</v>
      </c>
      <c r="D18" s="313">
        <f t="shared" si="1"/>
        <v>65</v>
      </c>
      <c r="E18" s="411">
        <f t="shared" si="0"/>
        <v>65</v>
      </c>
      <c r="F18" s="257" t="s">
        <v>367</v>
      </c>
      <c r="G18" s="255"/>
      <c r="H18" s="452" t="s">
        <v>367</v>
      </c>
      <c r="I18" s="358">
        <v>5</v>
      </c>
      <c r="J18" s="254">
        <v>15</v>
      </c>
      <c r="K18" s="256" t="s">
        <v>367</v>
      </c>
      <c r="L18" s="322"/>
      <c r="M18" s="297"/>
      <c r="N18" s="358">
        <v>5</v>
      </c>
      <c r="O18" s="255">
        <v>5</v>
      </c>
      <c r="P18" s="297"/>
      <c r="Q18" s="358">
        <v>5</v>
      </c>
      <c r="R18" s="255">
        <v>45</v>
      </c>
      <c r="S18" s="256"/>
      <c r="T18" s="322"/>
    </row>
    <row r="19" spans="1:30" s="252" customFormat="1" ht="23.25" customHeight="1" x14ac:dyDescent="0.25">
      <c r="A19" s="321">
        <v>12</v>
      </c>
      <c r="B19" s="339" t="s">
        <v>312</v>
      </c>
      <c r="C19" s="358">
        <v>4</v>
      </c>
      <c r="D19" s="313">
        <f t="shared" si="1"/>
        <v>68</v>
      </c>
      <c r="E19" s="411">
        <f t="shared" si="0"/>
        <v>68</v>
      </c>
      <c r="F19" s="257"/>
      <c r="G19" s="255"/>
      <c r="H19" s="453" t="s">
        <v>369</v>
      </c>
      <c r="I19" s="358">
        <v>4</v>
      </c>
      <c r="J19" s="254">
        <v>15</v>
      </c>
      <c r="K19" s="256" t="s">
        <v>369</v>
      </c>
      <c r="L19" s="322"/>
      <c r="M19" s="285"/>
      <c r="N19" s="358">
        <v>4</v>
      </c>
      <c r="O19" s="348">
        <v>8</v>
      </c>
      <c r="P19" s="285"/>
      <c r="Q19" s="358">
        <v>4</v>
      </c>
      <c r="R19" s="348">
        <v>45</v>
      </c>
      <c r="S19" s="256"/>
      <c r="T19" s="322"/>
    </row>
    <row r="20" spans="1:30" s="252" customFormat="1" ht="18.75" x14ac:dyDescent="0.25">
      <c r="A20" s="323">
        <v>13</v>
      </c>
      <c r="B20" s="460" t="s">
        <v>313</v>
      </c>
      <c r="C20" s="358">
        <v>3</v>
      </c>
      <c r="D20" s="313">
        <f t="shared" si="1"/>
        <v>0</v>
      </c>
      <c r="E20" s="411">
        <f t="shared" si="0"/>
        <v>0</v>
      </c>
      <c r="F20" s="257"/>
      <c r="G20" s="255"/>
      <c r="H20" s="454" t="s">
        <v>367</v>
      </c>
      <c r="I20" s="358">
        <v>3</v>
      </c>
      <c r="J20" s="254"/>
      <c r="K20" s="256" t="s">
        <v>367</v>
      </c>
      <c r="L20" s="322"/>
      <c r="M20" s="350"/>
      <c r="N20" s="358">
        <v>3</v>
      </c>
      <c r="O20" s="348"/>
      <c r="P20" s="350"/>
      <c r="Q20" s="358">
        <v>3</v>
      </c>
      <c r="R20" s="348"/>
      <c r="S20" s="256"/>
      <c r="T20" s="322"/>
    </row>
    <row r="21" spans="1:30" s="252" customFormat="1" ht="18.75" thickBot="1" x14ac:dyDescent="0.3">
      <c r="A21" s="324">
        <v>14</v>
      </c>
      <c r="B21" s="299"/>
      <c r="C21" s="346"/>
      <c r="D21" s="415">
        <f t="shared" si="1"/>
        <v>0</v>
      </c>
      <c r="E21" s="345">
        <f t="shared" si="0"/>
        <v>0</v>
      </c>
      <c r="F21" s="270"/>
      <c r="G21" s="267"/>
      <c r="H21" s="351"/>
      <c r="I21" s="268"/>
      <c r="J21" s="266"/>
      <c r="K21" s="269"/>
      <c r="L21" s="325"/>
      <c r="M21" s="351"/>
      <c r="N21" s="268"/>
      <c r="O21" s="359"/>
      <c r="P21" s="351"/>
      <c r="Q21" s="268"/>
      <c r="R21" s="359"/>
      <c r="S21" s="269"/>
      <c r="T21" s="325"/>
    </row>
    <row r="22" spans="1:30" ht="18" x14ac:dyDescent="0.25">
      <c r="A22" s="62"/>
      <c r="B22" s="51"/>
      <c r="C22" s="63"/>
      <c r="D22" s="64"/>
      <c r="E22" s="64"/>
      <c r="F22" s="58"/>
      <c r="G22" s="58"/>
      <c r="H22" s="20">
        <f>COUNT(#REF!)</f>
        <v>0</v>
      </c>
      <c r="I22" s="58"/>
      <c r="J22" s="58">
        <f>COUNT(J8:J21)</f>
        <v>10</v>
      </c>
      <c r="K22" s="58"/>
      <c r="L22" s="58"/>
      <c r="M22" s="58"/>
      <c r="N22" s="58"/>
      <c r="O22" s="58">
        <f>COUNT(O8:O21)</f>
        <v>10</v>
      </c>
      <c r="P22" s="58"/>
      <c r="Q22" s="58"/>
      <c r="R22" s="61"/>
      <c r="S22" s="58"/>
      <c r="T22" s="20">
        <f>COUNT(#REF!)</f>
        <v>0</v>
      </c>
      <c r="U22" s="33"/>
      <c r="V22" s="32"/>
      <c r="W22" s="22"/>
      <c r="Y22" s="20">
        <f>COUNT(I8:I21)</f>
        <v>13</v>
      </c>
      <c r="AD22" s="20">
        <f>COUNT(Q8:Q21)</f>
        <v>13</v>
      </c>
    </row>
    <row r="23" spans="1:30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0" ht="18" x14ac:dyDescent="0.25">
      <c r="A24" s="62"/>
      <c r="B24" s="51"/>
      <c r="C24" s="63"/>
      <c r="D24" s="64"/>
      <c r="E24" s="64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  <c r="Q24" s="58"/>
      <c r="R24" s="58"/>
      <c r="S24" s="61"/>
      <c r="T24" s="58"/>
      <c r="U24" s="32"/>
      <c r="V24" s="33"/>
      <c r="W24" s="32"/>
      <c r="X24" s="22"/>
    </row>
    <row r="25" spans="1:30" ht="15" x14ac:dyDescent="0.2">
      <c r="A25" s="37"/>
      <c r="B25" s="35"/>
      <c r="C25" s="23"/>
      <c r="D25" s="23"/>
      <c r="E25" s="23"/>
      <c r="J25" s="26"/>
      <c r="K25" s="26"/>
      <c r="L25" s="26"/>
      <c r="M25" s="26"/>
      <c r="N25" s="26"/>
      <c r="O25" s="26"/>
      <c r="Q25" s="26"/>
    </row>
    <row r="26" spans="1:30" ht="15" x14ac:dyDescent="0.2">
      <c r="A26" s="37"/>
      <c r="B26" s="35"/>
      <c r="C26" s="23"/>
      <c r="D26" s="23"/>
      <c r="E26" s="23"/>
    </row>
    <row r="27" spans="1:30" ht="15" x14ac:dyDescent="0.2">
      <c r="A27" s="37"/>
      <c r="B27" s="35"/>
      <c r="C27" s="23"/>
      <c r="D27" s="23"/>
      <c r="E27" s="23"/>
    </row>
    <row r="28" spans="1:30" ht="15" x14ac:dyDescent="0.2">
      <c r="A28" s="37"/>
      <c r="B28" s="35"/>
      <c r="C28" s="23"/>
      <c r="D28" s="23"/>
      <c r="E28" s="23"/>
    </row>
    <row r="29" spans="1:30" ht="15" x14ac:dyDescent="0.2">
      <c r="A29" s="37"/>
      <c r="B29" s="35"/>
      <c r="C29" s="23"/>
      <c r="D29" s="23"/>
      <c r="E29" s="23"/>
    </row>
    <row r="30" spans="1:30" ht="15" x14ac:dyDescent="0.2">
      <c r="A30" s="37"/>
      <c r="B30" s="35"/>
      <c r="C30" s="23"/>
      <c r="D30" s="23"/>
      <c r="E30" s="23"/>
    </row>
    <row r="31" spans="1:30" x14ac:dyDescent="0.2">
      <c r="A31" s="36"/>
      <c r="B31" s="38"/>
    </row>
    <row r="32" spans="1:30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4BCF288A-A595-4C42-82E7-535EDC2AC415}" scale="75" showPageBreaks="1" showGridLines="0" fitToPage="1" printArea="1">
      <pane xSplit="6" ySplit="6" topLeftCell="K7" activePane="bottomRight" state="frozen"/>
      <selection pane="bottomRight" activeCell="R23" sqref="R23"/>
      <pageMargins left="0.56000000000000005" right="0.25" top="0.64" bottom="0.65" header="0.5" footer="0.5"/>
      <pageSetup paperSize="0" fitToWidth="2" orientation="portrait" horizontalDpi="0" verticalDpi="0" copies="0" r:id="rId1"/>
      <headerFooter alignWithMargins="0">
        <oddHeader>&amp;C</oddHeader>
      </headerFooter>
    </customSheetView>
    <customSheetView guid="{6C8D603E-9A1B-49F4-AEFE-06707C7BCD53}" scale="80" showPageBreaks="1" showGridLines="0" fitToPage="1" printArea="1" hiddenRows="1">
      <pane xSplit="6" ySplit="7" topLeftCell="G8" activePane="bottomRight" state="frozen"/>
      <selection pane="bottomRight" activeCell="N22" sqref="N22"/>
      <pageMargins left="0.56000000000000005" right="0.25" top="0.64" bottom="0.65" header="0.5" footer="0.5"/>
      <pageSetup paperSize="9" scale="34" fitToWidth="2" orientation="portrait" horizontalDpi="4294967293" r:id="rId2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25" top="0.64" bottom="0.65" header="0.5" footer="0.5"/>
      <pageSetup paperSize="9" scale="35" fitToWidth="2" orientation="portrait" horizontalDpi="4294967293" verticalDpi="0" r:id="rId3"/>
      <headerFooter alignWithMargins="0">
        <oddHeader>&amp;C</oddHeader>
      </headerFooter>
    </customSheetView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12" fitToWidth="2" orientation="landscape" r:id="rId4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5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6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8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9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10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11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1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H7" activePane="bottomRight" state="frozen"/>
      <selection pane="bottomRight" activeCell="AU7" sqref="AU7:AW7"/>
      <pageMargins left="0.56000000000000005" right="0.25" top="0.64" bottom="0.65" header="0.5" footer="0.5"/>
      <pageSetup paperSize="9" scale="51" fitToWidth="2" orientation="landscape" r:id="rId13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14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15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2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24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25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6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7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8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29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30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31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32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6" topLeftCell="M7" activePane="bottomRight" state="frozen"/>
      <selection pane="bottomRight" activeCell="P24" sqref="P24"/>
      <pageMargins left="0.56000000000000005" right="0.25" top="0.64" bottom="0.65" header="0.5" footer="0.5"/>
      <pageSetup paperSize="9" scale="49" fitToWidth="2" orientation="portrait" r:id="rId33"/>
      <headerFooter alignWithMargins="0">
        <oddHeader>&amp;C</oddHeader>
      </headerFooter>
    </customSheetView>
  </customSheetViews>
  <mergeCells count="19">
    <mergeCell ref="P7:R7"/>
    <mergeCell ref="P3:R3"/>
    <mergeCell ref="P5:P6"/>
    <mergeCell ref="Q5:Q6"/>
    <mergeCell ref="F5:F6"/>
    <mergeCell ref="F3:G3"/>
    <mergeCell ref="H3:J3"/>
    <mergeCell ref="H7:I7"/>
    <mergeCell ref="A3:A7"/>
    <mergeCell ref="B3:B7"/>
    <mergeCell ref="D3:D7"/>
    <mergeCell ref="C3:C7"/>
    <mergeCell ref="E3:E7"/>
    <mergeCell ref="I5:I6"/>
    <mergeCell ref="G5:G6"/>
    <mergeCell ref="H5:H6"/>
    <mergeCell ref="S3:T3"/>
    <mergeCell ref="S5:S6"/>
    <mergeCell ref="T5:T6"/>
  </mergeCells>
  <phoneticPr fontId="1" type="noConversion"/>
  <conditionalFormatting sqref="E8:E21">
    <cfRule type="cellIs" dxfId="3" priority="1" stopIfTrue="1" operator="greaterThan">
      <formula>21</formula>
    </cfRule>
  </conditionalFormatting>
  <pageMargins left="0.56000000000000005" right="0.25" top="0.64" bottom="0.65" header="0.5" footer="0.5"/>
  <pageSetup paperSize="9" scale="49" fitToWidth="2" orientation="portrait" r:id="rId34"/>
  <headerFooter alignWithMargins="0">
    <oddHeader>&amp;C</oddHeader>
  </headerFooter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Лекції</vt:lpstr>
      <vt:lpstr>Довідник</vt:lpstr>
      <vt:lpstr>Бали за контр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ESTC</vt:lpstr>
      <vt:lpstr>'201_1'!Print_Area</vt:lpstr>
      <vt:lpstr>'201_2'!Print_Area</vt:lpstr>
      <vt:lpstr>'202_1'!Print_Area</vt:lpstr>
      <vt:lpstr>'202_2'!Print_Area</vt:lpstr>
      <vt:lpstr>'203_1'!Print_Area</vt:lpstr>
      <vt:lpstr>'203_2'!Print_Area</vt:lpstr>
      <vt:lpstr>'201_1'!Print_Titles</vt:lpstr>
      <vt:lpstr>'201_2'!Print_Titles</vt:lpstr>
      <vt:lpstr>'202_1'!Print_Titles</vt:lpstr>
      <vt:lpstr>'202_2'!Print_Titles</vt:lpstr>
      <vt:lpstr>'203_1'!Print_Titles</vt:lpstr>
      <vt:lpstr>'203_2'!Print_Titles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cp:lastPrinted>2013-01-17T19:48:29Z</cp:lastPrinted>
  <dcterms:created xsi:type="dcterms:W3CDTF">2003-01-15T20:44:10Z</dcterms:created>
  <dcterms:modified xsi:type="dcterms:W3CDTF">2014-12-11T09:24:57Z</dcterms:modified>
</cp:coreProperties>
</file>