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6" yWindow="276" windowWidth="12504" windowHeight="7872" tabRatio="768" firstSheet="2" activeTab="5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r:id="rId13"/>
  </sheets>
  <externalReferences>
    <externalReference r:id="rId14"/>
  </externalReferences>
  <definedNames>
    <definedName name="_xlnm._FilterDatabase" localSheetId="5" hidden="1">Підсумки!$A$3:$N$53</definedName>
    <definedName name="ESTC">Довідник!$A$2:$B$9</definedName>
    <definedName name="_xlnm.Print_Area" localSheetId="6">'201_1'!$A$2:$BA$47</definedName>
    <definedName name="_xlnm.Print_Area" localSheetId="7">'201_2'!$A$2:$BA$46</definedName>
    <definedName name="_xlnm.Print_Area" localSheetId="8">'202_1'!$A$2:$AK$47</definedName>
    <definedName name="_xlnm.Print_Area" localSheetId="9">'202_2'!$A$2:$AK$46</definedName>
    <definedName name="_xlnm.Print_Area" localSheetId="10">'203_1'!$A$2:$AK$46</definedName>
    <definedName name="_xlnm.Print_Area" localSheetId="11">'203_2'!$A$2:$AK$46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'201_1'!$A$2:$BA$47</definedName>
    <definedName name="Z_0DACDB9F_1DED_4CA1_A223_ED8CF3AAE059_.wvu.PrintArea" localSheetId="7" hidden="1">'201_2'!$A$2:$AO$46</definedName>
    <definedName name="Z_0DACDB9F_1DED_4CA1_A223_ED8CF3AAE059_.wvu.PrintArea" localSheetId="8" hidden="1">'202_1'!$A$2:$AK$47</definedName>
    <definedName name="Z_0DACDB9F_1DED_4CA1_A223_ED8CF3AAE059_.wvu.PrintArea" localSheetId="9" hidden="1">'202_2'!$A$2:$AK$46</definedName>
    <definedName name="Z_0DACDB9F_1DED_4CA1_A223_ED8CF3AAE059_.wvu.PrintArea" localSheetId="10" hidden="1">'203_1'!$A$2:$AK$46</definedName>
    <definedName name="Z_0DACDB9F_1DED_4CA1_A223_ED8CF3AAE059_.wvu.PrintArea" localSheetId="11" hidden="1">'203_2'!$A$2:$AK$46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Підсумки!$A$3:$N$53</definedName>
    <definedName name="Z_134EDDCA_7309_47EE_BAAB_632C7B2A96A3_.wvu.PrintArea" localSheetId="6" hidden="1">'201_1'!$A$2:$BA$47</definedName>
    <definedName name="Z_134EDDCA_7309_47EE_BAAB_632C7B2A96A3_.wvu.PrintArea" localSheetId="7" hidden="1">'201_2'!$A$2:$BA$46</definedName>
    <definedName name="Z_134EDDCA_7309_47EE_BAAB_632C7B2A96A3_.wvu.PrintArea" localSheetId="8" hidden="1">'202_1'!$A$2:$AK$47</definedName>
    <definedName name="Z_134EDDCA_7309_47EE_BAAB_632C7B2A96A3_.wvu.PrintArea" localSheetId="9" hidden="1">'202_2'!$A$2:$AK$46</definedName>
    <definedName name="Z_134EDDCA_7309_47EE_BAAB_632C7B2A96A3_.wvu.PrintArea" localSheetId="10" hidden="1">'203_1'!$A$2:$AK$46</definedName>
    <definedName name="Z_134EDDCA_7309_47EE_BAAB_632C7B2A96A3_.wvu.PrintArea" localSheetId="11" hidden="1">'203_2'!$A$2:$AK$46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Підсумки!$A$3:$N$53</definedName>
    <definedName name="Z_1431BB82_382B_49E3_A435_36D988AC7FF6_.wvu.PrintArea" localSheetId="6" hidden="1">'201_1'!$A$2:$BA$47</definedName>
    <definedName name="Z_1431BB82_382B_49E3_A435_36D988AC7FF6_.wvu.PrintArea" localSheetId="7" hidden="1">'201_2'!$A$2:$AO$46</definedName>
    <definedName name="Z_1431BB82_382B_49E3_A435_36D988AC7FF6_.wvu.PrintArea" localSheetId="8" hidden="1">'202_1'!$A$2:$AK$47</definedName>
    <definedName name="Z_1431BB82_382B_49E3_A435_36D988AC7FF6_.wvu.PrintArea" localSheetId="9" hidden="1">'202_2'!$A$2:$AK$46</definedName>
    <definedName name="Z_1431BB82_382B_49E3_A435_36D988AC7FF6_.wvu.PrintArea" localSheetId="10" hidden="1">'203_1'!$A$2:$AK$46</definedName>
    <definedName name="Z_1431BB82_382B_49E3_A435_36D988AC7FF6_.wvu.PrintArea" localSheetId="11" hidden="1">'203_2'!$A$2:$AK$46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PrintArea" localSheetId="6" hidden="1">'201_1'!$A$2:$BA$47</definedName>
    <definedName name="Z_17400EAF_4B0B_49FE_8262_4A59DA70D10F_.wvu.PrintArea" localSheetId="7" hidden="1">'201_2'!$A$2:$AO$46</definedName>
    <definedName name="Z_17400EAF_4B0B_49FE_8262_4A59DA70D10F_.wvu.PrintArea" localSheetId="8" hidden="1">'202_1'!$A$2:$AK$47</definedName>
    <definedName name="Z_17400EAF_4B0B_49FE_8262_4A59DA70D10F_.wvu.PrintArea" localSheetId="9" hidden="1">'202_2'!$A$2:$AK$46</definedName>
    <definedName name="Z_17400EAF_4B0B_49FE_8262_4A59DA70D10F_.wvu.PrintArea" localSheetId="10" hidden="1">'203_1'!$A$2:$AK$46</definedName>
    <definedName name="Z_17400EAF_4B0B_49FE_8262_4A59DA70D10F_.wvu.PrintArea" localSheetId="11" hidden="1">'203_2'!$A$2:$AK$46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Підсумки!$A$3:$N$53</definedName>
    <definedName name="Z_1C44C54F_C0A4_451D_B8A0_B8C17D7E284D_.wvu.PrintArea" localSheetId="6" hidden="1">'201_1'!$A$2:$BA$47</definedName>
    <definedName name="Z_1C44C54F_C0A4_451D_B8A0_B8C17D7E284D_.wvu.PrintArea" localSheetId="7" hidden="1">'201_2'!$A$2:$BA$46</definedName>
    <definedName name="Z_1C44C54F_C0A4_451D_B8A0_B8C17D7E284D_.wvu.PrintArea" localSheetId="8" hidden="1">'202_1'!$A$2:$AK$47</definedName>
    <definedName name="Z_1C44C54F_C0A4_451D_B8A0_B8C17D7E284D_.wvu.PrintArea" localSheetId="9" hidden="1">'202_2'!$A$2:$AK$46</definedName>
    <definedName name="Z_1C44C54F_C0A4_451D_B8A0_B8C17D7E284D_.wvu.PrintArea" localSheetId="10" hidden="1">'203_1'!$A$2:$AK$46</definedName>
    <definedName name="Z_1C44C54F_C0A4_451D_B8A0_B8C17D7E284D_.wvu.PrintArea" localSheetId="11" hidden="1">'203_2'!$A$2:$AK$46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'201_1'!$A$2:$AO$47</definedName>
    <definedName name="Z_1F0D860E_98B2_498A_824D_8FEF04055655_.wvu.PrintArea" localSheetId="7" hidden="1">'201_2'!$A$2:$AO$46</definedName>
    <definedName name="Z_1F0D860E_98B2_498A_824D_8FEF04055655_.wvu.PrintArea" localSheetId="8" hidden="1">'202_1'!$A$2:$AK$47</definedName>
    <definedName name="Z_1F0D860E_98B2_498A_824D_8FEF04055655_.wvu.PrintArea" localSheetId="9" hidden="1">'202_2'!$A$2:$AK$46</definedName>
    <definedName name="Z_1F0D860E_98B2_498A_824D_8FEF04055655_.wvu.PrintArea" localSheetId="10" hidden="1">'203_1'!$A$2:$AK$46</definedName>
    <definedName name="Z_1F0D860E_98B2_498A_824D_8FEF04055655_.wvu.PrintArea" localSheetId="11" hidden="1">'203_2'!$A$2:$AK$46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Підсумки!$A$3:$N$53</definedName>
    <definedName name="Z_24E4B1B0_BD46_442E_9239_4999257F794B_.wvu.PrintArea" localSheetId="6" hidden="1">'201_1'!$A$2:$AU$32</definedName>
    <definedName name="Z_24E4B1B0_BD46_442E_9239_4999257F794B_.wvu.PrintArea" localSheetId="7" hidden="1">'201_2'!$A$2:$AU$31</definedName>
    <definedName name="Z_24E4B1B0_BD46_442E_9239_4999257F794B_.wvu.PrintArea" localSheetId="8" hidden="1">'202_1'!$A$2:$AU$32</definedName>
    <definedName name="Z_24E4B1B0_BD46_442E_9239_4999257F794B_.wvu.PrintArea" localSheetId="9" hidden="1">'202_2'!$A$2:$AU$31</definedName>
    <definedName name="Z_24E4B1B0_BD46_442E_9239_4999257F794B_.wvu.PrintArea" localSheetId="10" hidden="1">'203_1'!$A$2:$AU$31</definedName>
    <definedName name="Z_24E4B1B0_BD46_442E_9239_4999257F794B_.wvu.PrintArea" localSheetId="11" hidden="1">'203_2'!$A$2:$AU$31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'201_1'!$A$2:$AU$32</definedName>
    <definedName name="Z_2B1F19F5_DDBC_46F8_92CB_9A790CB7FD61_.wvu.PrintArea" localSheetId="7" hidden="1">'201_2'!$A$2:$AU$31</definedName>
    <definedName name="Z_2B1F19F5_DDBC_46F8_92CB_9A790CB7FD61_.wvu.PrintArea" localSheetId="8" hidden="1">'202_1'!$A$2:$AU$32</definedName>
    <definedName name="Z_2B1F19F5_DDBC_46F8_92CB_9A790CB7FD61_.wvu.PrintArea" localSheetId="9" hidden="1">'202_2'!$A$2:$AU$31</definedName>
    <definedName name="Z_2B1F19F5_DDBC_46F8_92CB_9A790CB7FD61_.wvu.PrintArea" localSheetId="10" hidden="1">'203_1'!$A$2:$AU$31</definedName>
    <definedName name="Z_2B1F19F5_DDBC_46F8_92CB_9A790CB7FD61_.wvu.PrintArea" localSheetId="11" hidden="1">'203_2'!$A$2:$AU$31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'201_1'!$A$2:$BA$47</definedName>
    <definedName name="Z_30318990_97FA_4B74_8A96_20B9CEE7B653_.wvu.PrintArea" localSheetId="7" hidden="1">'201_2'!$A$2:$AO$46</definedName>
    <definedName name="Z_30318990_97FA_4B74_8A96_20B9CEE7B653_.wvu.PrintArea" localSheetId="8" hidden="1">'202_1'!$A$2:$AK$47</definedName>
    <definedName name="Z_30318990_97FA_4B74_8A96_20B9CEE7B653_.wvu.PrintArea" localSheetId="9" hidden="1">'202_2'!$A$2:$AK$46</definedName>
    <definedName name="Z_30318990_97FA_4B74_8A96_20B9CEE7B653_.wvu.PrintArea" localSheetId="10" hidden="1">'203_1'!$A$2:$AK$46</definedName>
    <definedName name="Z_30318990_97FA_4B74_8A96_20B9CEE7B653_.wvu.PrintArea" localSheetId="11" hidden="1">'203_2'!$A$2:$AK$46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Підсумки!$A$3:$N$53</definedName>
    <definedName name="Z_348445A1_B2DB_46F6_BCED_E41A58336029_.wvu.FilterData" localSheetId="5" hidden="1">Підсумки!$A$3:$N$53</definedName>
    <definedName name="Z_3EF0F3E9_9201_4028_86FF_6B06B2998A48_.wvu.PrintArea" localSheetId="6" hidden="1">'201_1'!$A$2:$BA$47</definedName>
    <definedName name="Z_3EF0F3E9_9201_4028_86FF_6B06B2998A48_.wvu.PrintArea" localSheetId="7" hidden="1">'201_2'!$A$2:$AO$46</definedName>
    <definedName name="Z_3EF0F3E9_9201_4028_86FF_6B06B2998A48_.wvu.PrintArea" localSheetId="8" hidden="1">'202_1'!$A$2:$AK$47</definedName>
    <definedName name="Z_3EF0F3E9_9201_4028_86FF_6B06B2998A48_.wvu.PrintArea" localSheetId="9" hidden="1">'202_2'!$A$2:$AK$46</definedName>
    <definedName name="Z_3EF0F3E9_9201_4028_86FF_6B06B2998A48_.wvu.PrintArea" localSheetId="10" hidden="1">'203_1'!$A$2:$AK$46</definedName>
    <definedName name="Z_3EF0F3E9_9201_4028_86FF_6B06B2998A48_.wvu.PrintArea" localSheetId="11" hidden="1">'203_2'!$A$2:$AK$46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'201_1'!$A$2:$BA$47</definedName>
    <definedName name="Z_4A4E10B3_98EA_434A_B904_9D953C49E914_.wvu.PrintArea" localSheetId="7" hidden="1">'201_2'!$A$2:$AO$46</definedName>
    <definedName name="Z_4A4E10B3_98EA_434A_B904_9D953C49E914_.wvu.PrintArea" localSheetId="8" hidden="1">'202_1'!$A$2:$AK$47</definedName>
    <definedName name="Z_4A4E10B3_98EA_434A_B904_9D953C49E914_.wvu.PrintArea" localSheetId="9" hidden="1">'202_2'!$A$2:$AK$46</definedName>
    <definedName name="Z_4A4E10B3_98EA_434A_B904_9D953C49E914_.wvu.PrintArea" localSheetId="10" hidden="1">'203_1'!$A$2:$AK$46</definedName>
    <definedName name="Z_4A4E10B3_98EA_434A_B904_9D953C49E914_.wvu.PrintArea" localSheetId="11" hidden="1">'203_2'!$A$2:$AK$46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Підсумки!$A$3:$N$53</definedName>
    <definedName name="Z_4BCF288A_A595_4C42_82E7_535EDC2AC415_.wvu.PrintArea" localSheetId="6" hidden="1">'201_1'!$A$2:$BA$47</definedName>
    <definedName name="Z_4BCF288A_A595_4C42_82E7_535EDC2AC415_.wvu.PrintArea" localSheetId="7" hidden="1">'201_2'!$A$2:$BA$46</definedName>
    <definedName name="Z_4BCF288A_A595_4C42_82E7_535EDC2AC415_.wvu.PrintArea" localSheetId="8" hidden="1">'202_1'!$A$2:$AK$47</definedName>
    <definedName name="Z_4BCF288A_A595_4C42_82E7_535EDC2AC415_.wvu.PrintArea" localSheetId="9" hidden="1">'202_2'!$A$2:$AK$46</definedName>
    <definedName name="Z_4BCF288A_A595_4C42_82E7_535EDC2AC415_.wvu.PrintArea" localSheetId="10" hidden="1">'203_1'!$A$2:$AK$46</definedName>
    <definedName name="Z_4BCF288A_A595_4C42_82E7_535EDC2AC415_.wvu.PrintArea" localSheetId="11" hidden="1">'203_2'!$A$2:$AK$46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Підсумки!$A$3:$N$53</definedName>
    <definedName name="Z_52C4EB7E_D421_4F3C_9418_E2E13C53098F_.wvu.PrintArea" localSheetId="6" hidden="1">'201_1'!$A$2:$BA$47</definedName>
    <definedName name="Z_52C4EB7E_D421_4F3C_9418_E2E13C53098F_.wvu.PrintArea" localSheetId="7" hidden="1">'201_2'!$A$2:$AO$46</definedName>
    <definedName name="Z_52C4EB7E_D421_4F3C_9418_E2E13C53098F_.wvu.PrintArea" localSheetId="8" hidden="1">'202_1'!$A$2:$AK$47</definedName>
    <definedName name="Z_52C4EB7E_D421_4F3C_9418_E2E13C53098F_.wvu.PrintArea" localSheetId="9" hidden="1">'202_2'!$A$2:$AK$46</definedName>
    <definedName name="Z_52C4EB7E_D421_4F3C_9418_E2E13C53098F_.wvu.PrintArea" localSheetId="10" hidden="1">'203_1'!$A$2:$AK$46</definedName>
    <definedName name="Z_52C4EB7E_D421_4F3C_9418_E2E13C53098F_.wvu.PrintArea" localSheetId="11" hidden="1">'203_2'!$A$2:$AK$46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3A38DA5_95FD_4A64_854F_5006F456A394_.wvu.FilterData" localSheetId="5" hidden="1">Підсумки!$A$3:$N$53</definedName>
    <definedName name="Z_54CA7618_6F98_4F47_B371_BA051FE75870_.wvu.PrintArea" localSheetId="6" hidden="1">'201_1'!$A$2:$BA$47</definedName>
    <definedName name="Z_54CA7618_6F98_4F47_B371_BA051FE75870_.wvu.PrintArea" localSheetId="7" hidden="1">'201_2'!$A$2:$AO$46</definedName>
    <definedName name="Z_54CA7618_6F98_4F47_B371_BA051FE75870_.wvu.PrintArea" localSheetId="8" hidden="1">'202_1'!$A$2:$AK$47</definedName>
    <definedName name="Z_54CA7618_6F98_4F47_B371_BA051FE75870_.wvu.PrintArea" localSheetId="9" hidden="1">'202_2'!$A$2:$AK$46</definedName>
    <definedName name="Z_54CA7618_6F98_4F47_B371_BA051FE75870_.wvu.PrintArea" localSheetId="10" hidden="1">'203_1'!$A$2:$AK$46</definedName>
    <definedName name="Z_54CA7618_6F98_4F47_B371_BA051FE75870_.wvu.PrintArea" localSheetId="11" hidden="1">'203_2'!$A$2:$AK$46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Підсумки!$A$3:$N$53</definedName>
    <definedName name="Z_575DD556_2391_4DD2_B247_D76EB2E70299_.wvu.PrintArea" localSheetId="6" hidden="1">'201_1'!$A$2:$BA$47</definedName>
    <definedName name="Z_575DD556_2391_4DD2_B247_D76EB2E70299_.wvu.PrintArea" localSheetId="7" hidden="1">'201_2'!$A$2:$AO$46</definedName>
    <definedName name="Z_575DD556_2391_4DD2_B247_D76EB2E70299_.wvu.PrintArea" localSheetId="8" hidden="1">'202_1'!$A$2:$AK$47</definedName>
    <definedName name="Z_575DD556_2391_4DD2_B247_D76EB2E70299_.wvu.PrintArea" localSheetId="9" hidden="1">'202_2'!$A$2:$AK$46</definedName>
    <definedName name="Z_575DD556_2391_4DD2_B247_D76EB2E70299_.wvu.PrintArea" localSheetId="10" hidden="1">'203_1'!$A$2:$AK$46</definedName>
    <definedName name="Z_575DD556_2391_4DD2_B247_D76EB2E70299_.wvu.PrintArea" localSheetId="11" hidden="1">'203_2'!$A$2:$AK$46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'201_1'!$A$2:$BA$47</definedName>
    <definedName name="Z_5FE79F59_D06C_47E9_A091_8A454305106D_.wvu.PrintArea" localSheetId="7" hidden="1">'201_2'!$A$2:$AO$46</definedName>
    <definedName name="Z_5FE79F59_D06C_47E9_A091_8A454305106D_.wvu.PrintArea" localSheetId="8" hidden="1">'202_1'!$A$2:$AK$47</definedName>
    <definedName name="Z_5FE79F59_D06C_47E9_A091_8A454305106D_.wvu.PrintArea" localSheetId="9" hidden="1">'202_2'!$A$2:$AK$46</definedName>
    <definedName name="Z_5FE79F59_D06C_47E9_A091_8A454305106D_.wvu.PrintArea" localSheetId="10" hidden="1">'203_1'!$A$2:$AK$46</definedName>
    <definedName name="Z_5FE79F59_D06C_47E9_A091_8A454305106D_.wvu.PrintArea" localSheetId="11" hidden="1">'203_2'!$A$2:$AK$46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'201_1'!$A$2:$AU$32</definedName>
    <definedName name="Z_6328EA24_1FA5_4B94_9ABC_245F045AD520_.wvu.PrintArea" localSheetId="7" hidden="1">'201_2'!$A$2:$AU$31</definedName>
    <definedName name="Z_6328EA24_1FA5_4B94_9ABC_245F045AD520_.wvu.PrintArea" localSheetId="8" hidden="1">'202_1'!$A$2:$AU$32</definedName>
    <definedName name="Z_6328EA24_1FA5_4B94_9ABC_245F045AD520_.wvu.PrintArea" localSheetId="9" hidden="1">'202_2'!$A$2:$AU$31</definedName>
    <definedName name="Z_6328EA24_1FA5_4B94_9ABC_245F045AD520_.wvu.PrintArea" localSheetId="10" hidden="1">'203_1'!$A$2:$AU$31</definedName>
    <definedName name="Z_6328EA24_1FA5_4B94_9ABC_245F045AD520_.wvu.PrintArea" localSheetId="11" hidden="1">'203_2'!$A$2:$AU$31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'201_1'!$A$2:$BA$47</definedName>
    <definedName name="Z_63677729_B220_4674_B8DA_E23D188A7DD0_.wvu.PrintArea" localSheetId="7" hidden="1">'201_2'!$A$2:$AO$46</definedName>
    <definedName name="Z_63677729_B220_4674_B8DA_E23D188A7DD0_.wvu.PrintArea" localSheetId="8" hidden="1">'202_1'!$A$2:$AK$47</definedName>
    <definedName name="Z_63677729_B220_4674_B8DA_E23D188A7DD0_.wvu.PrintArea" localSheetId="9" hidden="1">'202_2'!$A$2:$AK$46</definedName>
    <definedName name="Z_63677729_B220_4674_B8DA_E23D188A7DD0_.wvu.PrintArea" localSheetId="10" hidden="1">'203_1'!$A$2:$AK$46</definedName>
    <definedName name="Z_63677729_B220_4674_B8DA_E23D188A7DD0_.wvu.PrintArea" localSheetId="11" hidden="1">'203_2'!$A$2:$AK$46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'201_1'!$A$2:$BA$47</definedName>
    <definedName name="Z_639E5188_D90A_45C8_B0E7_531B3D055CC4_.wvu.PrintArea" localSheetId="7" hidden="1">'201_2'!$A$2:$AO$46</definedName>
    <definedName name="Z_639E5188_D90A_45C8_B0E7_531B3D055CC4_.wvu.PrintArea" localSheetId="8" hidden="1">'202_1'!$A$2:$AK$47</definedName>
    <definedName name="Z_639E5188_D90A_45C8_B0E7_531B3D055CC4_.wvu.PrintArea" localSheetId="9" hidden="1">'202_2'!$A$2:$AK$46</definedName>
    <definedName name="Z_639E5188_D90A_45C8_B0E7_531B3D055CC4_.wvu.PrintArea" localSheetId="10" hidden="1">'203_1'!$A$2:$AK$46</definedName>
    <definedName name="Z_639E5188_D90A_45C8_B0E7_531B3D055CC4_.wvu.PrintArea" localSheetId="11" hidden="1">'203_2'!$A$2:$AK$46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Підсумки!$A$3:$N$53</definedName>
    <definedName name="Z_6C8D603E_9A1B_49F4_AEFE_06707C7BCD53_.wvu.PrintArea" localSheetId="6" hidden="1">'201_1'!$A$2:$BA$47</definedName>
    <definedName name="Z_6C8D603E_9A1B_49F4_AEFE_06707C7BCD53_.wvu.PrintArea" localSheetId="7" hidden="1">'201_2'!$A$2:$BA$46</definedName>
    <definedName name="Z_6C8D603E_9A1B_49F4_AEFE_06707C7BCD53_.wvu.PrintArea" localSheetId="8" hidden="1">'202_1'!$A$2:$AK$47</definedName>
    <definedName name="Z_6C8D603E_9A1B_49F4_AEFE_06707C7BCD53_.wvu.PrintArea" localSheetId="9" hidden="1">'202_2'!$A$2:$AK$46</definedName>
    <definedName name="Z_6C8D603E_9A1B_49F4_AEFE_06707C7BCD53_.wvu.PrintArea" localSheetId="10" hidden="1">'203_1'!$A$2:$AK$46</definedName>
    <definedName name="Z_6C8D603E_9A1B_49F4_AEFE_06707C7BCD53_.wvu.PrintArea" localSheetId="11" hidden="1">'203_2'!$A$2:$AK$46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Rows" localSheetId="8" hidden="1">'202_1'!$19:$21</definedName>
    <definedName name="Z_6FD4170C_FF34_4F29_9D4F_E51601E8E054_.wvu.PrintArea" localSheetId="6" hidden="1">'201_1'!$A$2:$AO$47</definedName>
    <definedName name="Z_6FD4170C_FF34_4F29_9D4F_E51601E8E054_.wvu.PrintArea" localSheetId="7" hidden="1">'201_2'!$A$2:$AW$46</definedName>
    <definedName name="Z_6FD4170C_FF34_4F29_9D4F_E51601E8E054_.wvu.PrintArea" localSheetId="8" hidden="1">'202_1'!$A$2:$AK$47</definedName>
    <definedName name="Z_6FD4170C_FF34_4F29_9D4F_E51601E8E054_.wvu.PrintArea" localSheetId="9" hidden="1">'202_2'!$A$2:$AK$46</definedName>
    <definedName name="Z_6FD4170C_FF34_4F29_9D4F_E51601E8E054_.wvu.PrintArea" localSheetId="10" hidden="1">'203_1'!$A$2:$AK$46</definedName>
    <definedName name="Z_6FD4170C_FF34_4F29_9D4F_E51601E8E054_.wvu.PrintArea" localSheetId="11" hidden="1">'203_2'!$A$2:$AK$46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'201_1'!$A$2:$AO$47</definedName>
    <definedName name="Z_75769618_2852_4512_8EF1_DEA65DE197E1_.wvu.PrintArea" localSheetId="7" hidden="1">'201_2'!$A$2:$AO$46</definedName>
    <definedName name="Z_75769618_2852_4512_8EF1_DEA65DE197E1_.wvu.PrintArea" localSheetId="8" hidden="1">'202_1'!$A$2:$AK$47</definedName>
    <definedName name="Z_75769618_2852_4512_8EF1_DEA65DE197E1_.wvu.PrintArea" localSheetId="9" hidden="1">'202_2'!$A$2:$AK$46</definedName>
    <definedName name="Z_75769618_2852_4512_8EF1_DEA65DE197E1_.wvu.PrintArea" localSheetId="10" hidden="1">'203_1'!$A$2:$AK$46</definedName>
    <definedName name="Z_75769618_2852_4512_8EF1_DEA65DE197E1_.wvu.PrintArea" localSheetId="11" hidden="1">'203_2'!$A$2:$AK$46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'201_1'!$A$2:$AU$32</definedName>
    <definedName name="Z_7828284E_5BC2_4532_AE4F_135B19275FE1_.wvu.PrintArea" localSheetId="7" hidden="1">'201_2'!$A$2:$AU$31</definedName>
    <definedName name="Z_7828284E_5BC2_4532_AE4F_135B19275FE1_.wvu.PrintArea" localSheetId="8" hidden="1">'202_1'!$A$2:$AU$32</definedName>
    <definedName name="Z_7828284E_5BC2_4532_AE4F_135B19275FE1_.wvu.PrintArea" localSheetId="9" hidden="1">'202_2'!$A$2:$AU$31</definedName>
    <definedName name="Z_7828284E_5BC2_4532_AE4F_135B19275FE1_.wvu.PrintArea" localSheetId="10" hidden="1">'203_1'!$A$2:$AU$31</definedName>
    <definedName name="Z_7828284E_5BC2_4532_AE4F_135B19275FE1_.wvu.PrintArea" localSheetId="11" hidden="1">'203_2'!$A$2:$AU$31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'201_1'!$A$2:$BA$47</definedName>
    <definedName name="Z_7DAD0CBB_837D_490E_8AD8_C7F6F6026BC2_.wvu.PrintArea" localSheetId="7" hidden="1">'201_2'!$A$2:$AO$46</definedName>
    <definedName name="Z_7DAD0CBB_837D_490E_8AD8_C7F6F6026BC2_.wvu.PrintArea" localSheetId="8" hidden="1">'202_1'!$A$2:$AK$47</definedName>
    <definedName name="Z_7DAD0CBB_837D_490E_8AD8_C7F6F6026BC2_.wvu.PrintArea" localSheetId="9" hidden="1">'202_2'!$A$2:$AK$46</definedName>
    <definedName name="Z_7DAD0CBB_837D_490E_8AD8_C7F6F6026BC2_.wvu.PrintArea" localSheetId="10" hidden="1">'203_1'!$A$2:$AK$46</definedName>
    <definedName name="Z_7DAD0CBB_837D_490E_8AD8_C7F6F6026BC2_.wvu.PrintArea" localSheetId="11" hidden="1">'203_2'!$A$2:$AK$46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'201_1'!$A$2:$AU$32</definedName>
    <definedName name="Z_85387D8F_322B_4575_A31F_6C67D6D60B03_.wvu.PrintArea" localSheetId="7" hidden="1">'201_2'!$A$2:$AU$31</definedName>
    <definedName name="Z_85387D8F_322B_4575_A31F_6C67D6D60B03_.wvu.PrintArea" localSheetId="8" hidden="1">'202_1'!$A$2:$AU$32</definedName>
    <definedName name="Z_85387D8F_322B_4575_A31F_6C67D6D60B03_.wvu.PrintArea" localSheetId="9" hidden="1">'202_2'!$A$2:$AU$31</definedName>
    <definedName name="Z_85387D8F_322B_4575_A31F_6C67D6D60B03_.wvu.PrintArea" localSheetId="10" hidden="1">'203_1'!$A$2:$AU$31</definedName>
    <definedName name="Z_85387D8F_322B_4575_A31F_6C67D6D60B03_.wvu.PrintArea" localSheetId="11" hidden="1">'203_2'!$A$2:$AU$31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'201_1'!$A$2:$AU$32</definedName>
    <definedName name="Z_86E46D09_7AE0_4152_9FFC_C08D0784D8A7_.wvu.PrintArea" localSheetId="7" hidden="1">'201_2'!$A$2:$AU$31</definedName>
    <definedName name="Z_86E46D09_7AE0_4152_9FFC_C08D0784D8A7_.wvu.PrintArea" localSheetId="8" hidden="1">'202_1'!$A$2:$AU$32</definedName>
    <definedName name="Z_86E46D09_7AE0_4152_9FFC_C08D0784D8A7_.wvu.PrintArea" localSheetId="9" hidden="1">'202_2'!$A$2:$AU$31</definedName>
    <definedName name="Z_86E46D09_7AE0_4152_9FFC_C08D0784D8A7_.wvu.PrintArea" localSheetId="10" hidden="1">'203_1'!$A$2:$AU$31</definedName>
    <definedName name="Z_86E46D09_7AE0_4152_9FFC_C08D0784D8A7_.wvu.PrintArea" localSheetId="11" hidden="1">'203_2'!$A$2:$AU$31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'201_1'!$A$2:$AO$47</definedName>
    <definedName name="Z_8DFD9D66_8B11_4E3E_B614_03CD90A02DAE_.wvu.PrintArea" localSheetId="7" hidden="1">'201_2'!$A$2:$AO$46</definedName>
    <definedName name="Z_8DFD9D66_8B11_4E3E_B614_03CD90A02DAE_.wvu.PrintArea" localSheetId="8" hidden="1">'202_1'!$A$2:$AK$47</definedName>
    <definedName name="Z_8DFD9D66_8B11_4E3E_B614_03CD90A02DAE_.wvu.PrintArea" localSheetId="9" hidden="1">'202_2'!$A$2:$AK$46</definedName>
    <definedName name="Z_8DFD9D66_8B11_4E3E_B614_03CD90A02DAE_.wvu.PrintArea" localSheetId="10" hidden="1">'203_1'!$A$2:$AK$46</definedName>
    <definedName name="Z_8DFD9D66_8B11_4E3E_B614_03CD90A02DAE_.wvu.PrintArea" localSheetId="11" hidden="1">'203_2'!$A$2:$AK$46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'201_1'!$34:$34,'201_1'!$38:$38,'201_1'!$44:$44,'201_1'!$46:$46</definedName>
    <definedName name="Z_8DFD9D66_8B11_4E3E_B614_03CD90A02DAE_.wvu.Rows" localSheetId="7" hidden="1">'201_2'!$33:$33,'201_2'!$37:$37,'201_2'!$43:$43,'201_2'!$45:$45</definedName>
    <definedName name="Z_8DFD9D66_8B11_4E3E_B614_03CD90A02DAE_.wvu.Rows" localSheetId="8" hidden="1">'202_1'!$34:$34,'202_1'!$38:$38,'202_1'!$44:$44,'202_1'!$46:$46</definedName>
    <definedName name="Z_8DFD9D66_8B11_4E3E_B614_03CD90A02DAE_.wvu.Rows" localSheetId="9" hidden="1">'202_2'!$33:$33,'202_2'!$37:$37,'202_2'!$43:$43,'202_2'!$45:$45</definedName>
    <definedName name="Z_8DFD9D66_8B11_4E3E_B614_03CD90A02DAE_.wvu.Rows" localSheetId="10" hidden="1">'203_1'!$33:$33,'203_1'!$37:$37,'203_1'!$43:$43,'203_1'!$45:$45</definedName>
    <definedName name="Z_8DFD9D66_8B11_4E3E_B614_03CD90A02DAE_.wvu.Rows" localSheetId="11" hidden="1">'203_2'!$33:$33,'203_2'!$37:$37,'203_2'!$43:$43,'203_2'!$45:$45</definedName>
    <definedName name="Z_8FD84C4E_2C18_420F_8708_98FB7EED86F5_.wvu.PrintArea" localSheetId="6" hidden="1">'201_1'!$A$2:$BA$47</definedName>
    <definedName name="Z_8FD84C4E_2C18_420F_8708_98FB7EED86F5_.wvu.PrintArea" localSheetId="7" hidden="1">'201_2'!$A$2:$AO$46</definedName>
    <definedName name="Z_8FD84C4E_2C18_420F_8708_98FB7EED86F5_.wvu.PrintArea" localSheetId="8" hidden="1">'202_1'!$A$2:$AK$47</definedName>
    <definedName name="Z_8FD84C4E_2C18_420F_8708_98FB7EED86F5_.wvu.PrintArea" localSheetId="9" hidden="1">'202_2'!$A$2:$AK$46</definedName>
    <definedName name="Z_8FD84C4E_2C18_420F_8708_98FB7EED86F5_.wvu.PrintArea" localSheetId="10" hidden="1">'203_1'!$A$2:$AK$46</definedName>
    <definedName name="Z_8FD84C4E_2C18_420F_8708_98FB7EED86F5_.wvu.PrintArea" localSheetId="11" hidden="1">'203_2'!$A$2:$AK$46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'201_1'!$A$2:$AU$32</definedName>
    <definedName name="Z_93F6C3DE_1F92_4632_8907_1A4A95278937_.wvu.PrintArea" localSheetId="7" hidden="1">'201_2'!$A$2:$AU$31</definedName>
    <definedName name="Z_93F6C3DE_1F92_4632_8907_1A4A95278937_.wvu.PrintArea" localSheetId="8" hidden="1">'202_1'!$A$2:$AU$32</definedName>
    <definedName name="Z_93F6C3DE_1F92_4632_8907_1A4A95278937_.wvu.PrintArea" localSheetId="9" hidden="1">'202_2'!$A$2:$AU$31</definedName>
    <definedName name="Z_93F6C3DE_1F92_4632_8907_1A4A95278937_.wvu.PrintArea" localSheetId="10" hidden="1">'203_1'!$A$2:$AU$31</definedName>
    <definedName name="Z_93F6C3DE_1F92_4632_8907_1A4A95278937_.wvu.PrintArea" localSheetId="11" hidden="1">'203_2'!$A$2:$AU$31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'201_1'!$A$2:$AU$32</definedName>
    <definedName name="Z_9441459E_E2AF_4712_941E_3718915AA278_.wvu.PrintArea" localSheetId="7" hidden="1">'201_2'!$A$2:$AU$31</definedName>
    <definedName name="Z_9441459E_E2AF_4712_941E_3718915AA278_.wvu.PrintArea" localSheetId="8" hidden="1">'202_1'!$A$2:$AU$32</definedName>
    <definedName name="Z_9441459E_E2AF_4712_941E_3718915AA278_.wvu.PrintArea" localSheetId="9" hidden="1">'202_2'!$A$2:$AU$31</definedName>
    <definedName name="Z_9441459E_E2AF_4712_941E_3718915AA278_.wvu.PrintArea" localSheetId="10" hidden="1">'203_1'!$A$2:$AU$31</definedName>
    <definedName name="Z_9441459E_E2AF_4712_941E_3718915AA278_.wvu.PrintArea" localSheetId="11" hidden="1">'203_2'!$A$2:$AU$31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'201_1'!$A$1:$BC$47</definedName>
    <definedName name="Z_9581BC83_4638_4839_B4A7_A6430282DE49_.wvu.PrintArea" localSheetId="7" hidden="1">'201_2'!$A$2:$AO$46</definedName>
    <definedName name="Z_9581BC83_4638_4839_B4A7_A6430282DE49_.wvu.PrintArea" localSheetId="8" hidden="1">'202_1'!$A$1:$BC$47</definedName>
    <definedName name="Z_9581BC83_4638_4839_B4A7_A6430282DE49_.wvu.PrintArea" localSheetId="9" hidden="1">'202_2'!$A$1:$BC$46</definedName>
    <definedName name="Z_9581BC83_4638_4839_B4A7_A6430282DE49_.wvu.PrintArea" localSheetId="10" hidden="1">'203_1'!$A$1:$BC$46</definedName>
    <definedName name="Z_9581BC83_4638_4839_B4A7_A6430282DE49_.wvu.PrintArea" localSheetId="11" hidden="1">'203_2'!$A$1:$BC$46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Підсумки!$16:$27</definedName>
    <definedName name="Z_96BFE75B_9E94_4DC9_803C_D5A288E717C0_.wvu.FilterData" localSheetId="5" hidden="1">Підсумки!$A$3:$N$53</definedName>
    <definedName name="Z_96BFE75B_9E94_4DC9_803C_D5A288E717C0_.wvu.PrintArea" localSheetId="6" hidden="1">'201_1'!$A$2:$BA$47</definedName>
    <definedName name="Z_96BFE75B_9E94_4DC9_803C_D5A288E717C0_.wvu.PrintArea" localSheetId="7" hidden="1">'201_2'!$A$2:$AO$46</definedName>
    <definedName name="Z_96BFE75B_9E94_4DC9_803C_D5A288E717C0_.wvu.PrintArea" localSheetId="8" hidden="1">'202_1'!$A$2:$AK$47</definedName>
    <definedName name="Z_96BFE75B_9E94_4DC9_803C_D5A288E717C0_.wvu.PrintArea" localSheetId="9" hidden="1">'202_2'!$A$2:$AK$46</definedName>
    <definedName name="Z_96BFE75B_9E94_4DC9_803C_D5A288E717C0_.wvu.PrintArea" localSheetId="10" hidden="1">'203_1'!$A$2:$AK$46</definedName>
    <definedName name="Z_96BFE75B_9E94_4DC9_803C_D5A288E717C0_.wvu.PrintArea" localSheetId="11" hidden="1">'203_2'!$A$2:$AK$46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Підсумки!$A$3:$N$53</definedName>
    <definedName name="Z_AAE6FF24_C1F0_4266_B899_2398D5DAFFD0_.wvu.PrintArea" localSheetId="6" hidden="1">'201_1'!$A$2:$AU$32</definedName>
    <definedName name="Z_AAE6FF24_C1F0_4266_B899_2398D5DAFFD0_.wvu.PrintArea" localSheetId="7" hidden="1">'201_2'!$A$2:$AU$31</definedName>
    <definedName name="Z_AAE6FF24_C1F0_4266_B899_2398D5DAFFD0_.wvu.PrintArea" localSheetId="8" hidden="1">'202_1'!$A$2:$AU$32</definedName>
    <definedName name="Z_AAE6FF24_C1F0_4266_B899_2398D5DAFFD0_.wvu.PrintArea" localSheetId="9" hidden="1">'202_2'!$A$2:$AU$31</definedName>
    <definedName name="Z_AAE6FF24_C1F0_4266_B899_2398D5DAFFD0_.wvu.PrintArea" localSheetId="10" hidden="1">'203_1'!$A$2:$AU$31</definedName>
    <definedName name="Z_AAE6FF24_C1F0_4266_B899_2398D5DAFFD0_.wvu.PrintArea" localSheetId="11" hidden="1">'203_2'!$A$2:$AU$31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'201_1'!$A$2:$AU$32</definedName>
    <definedName name="Z_BA384526_2B52_499B_A6CB_A20D93F7D458_.wvu.PrintArea" localSheetId="7" hidden="1">'201_2'!$A$2:$AU$31</definedName>
    <definedName name="Z_BA384526_2B52_499B_A6CB_A20D93F7D458_.wvu.PrintArea" localSheetId="8" hidden="1">'202_1'!$A$2:$AU$32</definedName>
    <definedName name="Z_BA384526_2B52_499B_A6CB_A20D93F7D458_.wvu.PrintArea" localSheetId="9" hidden="1">'202_2'!$A$2:$AU$31</definedName>
    <definedName name="Z_BA384526_2B52_499B_A6CB_A20D93F7D458_.wvu.PrintArea" localSheetId="10" hidden="1">'203_1'!$A$2:$AU$31</definedName>
    <definedName name="Z_BA384526_2B52_499B_A6CB_A20D93F7D458_.wvu.PrintArea" localSheetId="11" hidden="1">'203_2'!$A$2:$AU$31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'201_1'!$A$2:$AU$32</definedName>
    <definedName name="Z_BE29CB45_C44C_4909_A8C9_0850A17CCE3A_.wvu.PrintArea" localSheetId="7" hidden="1">'201_2'!$A$2:$AU$31</definedName>
    <definedName name="Z_BE29CB45_C44C_4909_A8C9_0850A17CCE3A_.wvu.PrintArea" localSheetId="8" hidden="1">'202_1'!$A$2:$AU$32</definedName>
    <definedName name="Z_BE29CB45_C44C_4909_A8C9_0850A17CCE3A_.wvu.PrintArea" localSheetId="9" hidden="1">'202_2'!$A$2:$AU$31</definedName>
    <definedName name="Z_BE29CB45_C44C_4909_A8C9_0850A17CCE3A_.wvu.PrintArea" localSheetId="10" hidden="1">'203_1'!$A$2:$AU$31</definedName>
    <definedName name="Z_BE29CB45_C44C_4909_A8C9_0850A17CCE3A_.wvu.PrintArea" localSheetId="11" hidden="1">'203_2'!$A$2:$AU$31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'201_1'!$A$2:$AO$47</definedName>
    <definedName name="Z_BFDDA753_D9FF_405A_BBB3_8EC16FDB9500_.wvu.PrintArea" localSheetId="7" hidden="1">'201_2'!$A$2:$AO$46</definedName>
    <definedName name="Z_BFDDA753_D9FF_405A_BBB3_8EC16FDB9500_.wvu.PrintArea" localSheetId="8" hidden="1">'202_1'!$A$2:$AK$47</definedName>
    <definedName name="Z_BFDDA753_D9FF_405A_BBB3_8EC16FDB9500_.wvu.PrintArea" localSheetId="9" hidden="1">'202_2'!$A$2:$AK$46</definedName>
    <definedName name="Z_BFDDA753_D9FF_405A_BBB3_8EC16FDB9500_.wvu.PrintArea" localSheetId="10" hidden="1">'203_1'!$A$2:$AK$46</definedName>
    <definedName name="Z_BFDDA753_D9FF_405A_BBB3_8EC16FDB9500_.wvu.PrintArea" localSheetId="11" hidden="1">'203_2'!$A$2:$AK$46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Підсумки!$A$3:$N$53</definedName>
    <definedName name="Z_C2F30B35_D639_4BB4_A50F_41AB6A913442_.wvu.PrintArea" localSheetId="10" hidden="1">'203_1'!$A$2:$AK$46</definedName>
    <definedName name="Z_C2F30B35_D639_4BB4_A50F_41AB6A913442_.wvu.PrintArea" localSheetId="11" hidden="1">'203_2'!$A$2:$AK$46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Підсумки!$A$3:$N$53</definedName>
    <definedName name="Z_C5D960BD_C1A6_4228_A267_A87ADCF0AB55_.wvu.PrintArea" localSheetId="6" hidden="1">'201_1'!$A$2:$BA$47</definedName>
    <definedName name="Z_C5D960BD_C1A6_4228_A267_A87ADCF0AB55_.wvu.PrintArea" localSheetId="7" hidden="1">'201_2'!$A$2:$BA$46</definedName>
    <definedName name="Z_C5D960BD_C1A6_4228_A267_A87ADCF0AB55_.wvu.PrintArea" localSheetId="8" hidden="1">'202_1'!$A$2:$AK$47</definedName>
    <definedName name="Z_C5D960BD_C1A6_4228_A267_A87ADCF0AB55_.wvu.PrintArea" localSheetId="9" hidden="1">'202_2'!$A$2:$AK$46</definedName>
    <definedName name="Z_C5D960BD_C1A6_4228_A267_A87ADCF0AB55_.wvu.PrintArea" localSheetId="10" hidden="1">'203_1'!$A$2:$AK$46</definedName>
    <definedName name="Z_C5D960BD_C1A6_4228_A267_A87ADCF0AB55_.wvu.PrintArea" localSheetId="11" hidden="1">'203_2'!$A$2:$AK$46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'201_1'!$A$2:$AO$47</definedName>
    <definedName name="Z_CCC0C40E_6D64_44D7_9C77_D75A2E2899A6_.wvu.PrintArea" localSheetId="7" hidden="1">'201_2'!$A$2:$AO$46</definedName>
    <definedName name="Z_CCC0C40E_6D64_44D7_9C77_D75A2E2899A6_.wvu.PrintArea" localSheetId="8" hidden="1">'202_1'!$A$2:$AK$47</definedName>
    <definedName name="Z_CCC0C40E_6D64_44D7_9C77_D75A2E2899A6_.wvu.PrintArea" localSheetId="9" hidden="1">'202_2'!$A$2:$AK$46</definedName>
    <definedName name="Z_CCC0C40E_6D64_44D7_9C77_D75A2E2899A6_.wvu.PrintArea" localSheetId="10" hidden="1">'203_1'!$A$2:$AK$46</definedName>
    <definedName name="Z_CCC0C40E_6D64_44D7_9C77_D75A2E2899A6_.wvu.PrintArea" localSheetId="11" hidden="1">'203_2'!$A$2:$AK$46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'201_1'!$34:$34,'201_1'!$38:$38,'201_1'!$44:$44,'201_1'!$46:$46</definedName>
    <definedName name="Z_CCC0C40E_6D64_44D7_9C77_D75A2E2899A6_.wvu.Rows" localSheetId="7" hidden="1">'201_2'!$33:$33,'201_2'!$37:$37,'201_2'!$43:$43,'201_2'!$45:$45</definedName>
    <definedName name="Z_CCC0C40E_6D64_44D7_9C77_D75A2E2899A6_.wvu.Rows" localSheetId="8" hidden="1">'202_1'!$34:$34,'202_1'!$38:$38,'202_1'!$44:$44,'202_1'!$46:$46</definedName>
    <definedName name="Z_CCC0C40E_6D64_44D7_9C77_D75A2E2899A6_.wvu.Rows" localSheetId="9" hidden="1">'202_2'!$33:$33,'202_2'!$37:$37,'202_2'!$43:$43,'202_2'!$45:$45</definedName>
    <definedName name="Z_CCC0C40E_6D64_44D7_9C77_D75A2E2899A6_.wvu.Rows" localSheetId="10" hidden="1">'203_1'!$33:$33,'203_1'!$37:$37,'203_1'!$43:$43,'203_1'!$45:$45</definedName>
    <definedName name="Z_CCC0C40E_6D64_44D7_9C77_D75A2E2899A6_.wvu.Rows" localSheetId="11" hidden="1">'203_2'!$33:$33,'203_2'!$37:$37,'203_2'!$43:$43,'203_2'!$45:$45</definedName>
    <definedName name="Z_D36C8CE2_BD51_473C_907A_C6FC583FFDFD_.wvu.PrintArea" localSheetId="6" hidden="1">'201_1'!$A$2:$BA$47</definedName>
    <definedName name="Z_D36C8CE2_BD51_473C_907A_C6FC583FFDFD_.wvu.PrintArea" localSheetId="7" hidden="1">'201_2'!$A$2:$AO$46</definedName>
    <definedName name="Z_D36C8CE2_BD51_473C_907A_C6FC583FFDFD_.wvu.PrintArea" localSheetId="8" hidden="1">'202_1'!$A$2:$AK$47</definedName>
    <definedName name="Z_D36C8CE2_BD51_473C_907A_C6FC583FFDFD_.wvu.PrintArea" localSheetId="9" hidden="1">'202_2'!$A$2:$AK$46</definedName>
    <definedName name="Z_D36C8CE2_BD51_473C_907A_C6FC583FFDFD_.wvu.PrintArea" localSheetId="10" hidden="1">'203_1'!$A$2:$AK$46</definedName>
    <definedName name="Z_D36C8CE2_BD51_473C_907A_C6FC583FFDFD_.wvu.PrintArea" localSheetId="11" hidden="1">'203_2'!$A$2:$AK$46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'201_1'!$A$2:$AO$47</definedName>
    <definedName name="Z_DB247C62_AD53_4E02_85BF_C5978A17182C_.wvu.PrintArea" localSheetId="7" hidden="1">'201_2'!$A$2:$AO$46</definedName>
    <definedName name="Z_DB247C62_AD53_4E02_85BF_C5978A17182C_.wvu.PrintArea" localSheetId="8" hidden="1">'202_1'!$A$2:$AK$47</definedName>
    <definedName name="Z_DB247C62_AD53_4E02_85BF_C5978A17182C_.wvu.PrintArea" localSheetId="9" hidden="1">'202_2'!$A$2:$AK$46</definedName>
    <definedName name="Z_DB247C62_AD53_4E02_85BF_C5978A17182C_.wvu.PrintArea" localSheetId="10" hidden="1">'203_1'!$A$2:$AK$46</definedName>
    <definedName name="Z_DB247C62_AD53_4E02_85BF_C5978A17182C_.wvu.PrintArea" localSheetId="11" hidden="1">'203_2'!$A$2:$AK$46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'201_1'!$34:$34,'201_1'!$38:$38,'201_1'!$44:$44,'201_1'!$46:$46</definedName>
    <definedName name="Z_DB247C62_AD53_4E02_85BF_C5978A17182C_.wvu.Rows" localSheetId="7" hidden="1">'201_2'!$33:$33,'201_2'!$37:$37,'201_2'!$43:$43,'201_2'!$45:$45</definedName>
    <definedName name="Z_DB247C62_AD53_4E02_85BF_C5978A17182C_.wvu.Rows" localSheetId="8" hidden="1">'202_1'!$34:$34,'202_1'!$38:$38,'202_1'!$44:$44,'202_1'!$46:$46</definedName>
    <definedName name="Z_DB247C62_AD53_4E02_85BF_C5978A17182C_.wvu.Rows" localSheetId="9" hidden="1">'202_2'!$33:$33,'202_2'!$37:$37,'202_2'!$43:$43,'202_2'!$45:$45</definedName>
    <definedName name="Z_DB247C62_AD53_4E02_85BF_C5978A17182C_.wvu.Rows" localSheetId="10" hidden="1">'203_1'!$33:$33,'203_1'!$37:$37,'203_1'!$43:$43,'203_1'!$45:$45</definedName>
    <definedName name="Z_DB247C62_AD53_4E02_85BF_C5978A17182C_.wvu.Rows" localSheetId="11" hidden="1">'203_2'!$33:$33,'203_2'!$37:$37,'203_2'!$43:$43,'203_2'!$45:$45</definedName>
    <definedName name="Z_DC418718_8A23_11D8_9B08_00605205386C_.wvu.PrintArea" localSheetId="6" hidden="1">'201_1'!$A$2:$AU$32</definedName>
    <definedName name="Z_DC418718_8A23_11D8_9B08_00605205386C_.wvu.PrintArea" localSheetId="7" hidden="1">'201_2'!$A$2:$AU$31</definedName>
    <definedName name="Z_DC418718_8A23_11D8_9B08_00605205386C_.wvu.PrintArea" localSheetId="8" hidden="1">'202_1'!$A$2:$AU$32</definedName>
    <definedName name="Z_DC418718_8A23_11D8_9B08_00605205386C_.wvu.PrintArea" localSheetId="9" hidden="1">'202_2'!$A$2:$AU$31</definedName>
    <definedName name="Z_DC418718_8A23_11D8_9B08_00605205386C_.wvu.PrintArea" localSheetId="10" hidden="1">'203_1'!$A$2:$AU$31</definedName>
    <definedName name="Z_DC418718_8A23_11D8_9B08_00605205386C_.wvu.PrintArea" localSheetId="11" hidden="1">'203_2'!$A$2:$AU$31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'201_1'!$A$2:$BA$47</definedName>
    <definedName name="Z_DD783D5A_D326_44F8_82C1_529ADF80E68D_.wvu.PrintArea" localSheetId="7" hidden="1">'201_2'!$A$2:$AO$46</definedName>
    <definedName name="Z_DD783D5A_D326_44F8_82C1_529ADF80E68D_.wvu.PrintArea" localSheetId="8" hidden="1">'202_1'!$A$2:$AK$47</definedName>
    <definedName name="Z_DD783D5A_D326_44F8_82C1_529ADF80E68D_.wvu.PrintArea" localSheetId="9" hidden="1">'202_2'!$A$2:$AK$46</definedName>
    <definedName name="Z_DD783D5A_D326_44F8_82C1_529ADF80E68D_.wvu.PrintArea" localSheetId="10" hidden="1">'203_1'!$A$2:$AK$46</definedName>
    <definedName name="Z_DD783D5A_D326_44F8_82C1_529ADF80E68D_.wvu.PrintArea" localSheetId="11" hidden="1">'203_2'!$A$2:$AK$46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Підсумки!$A$3:$N$53</definedName>
    <definedName name="Z_E3076869_5D4E_4B4E_B56C_23BD0053E0A2_.wvu.PrintArea" localSheetId="6" hidden="1">'201_1'!$A$2:$BA$47</definedName>
    <definedName name="Z_E3076869_5D4E_4B4E_B56C_23BD0053E0A2_.wvu.PrintArea" localSheetId="7" hidden="1">'201_2'!$A$2:$BA$46</definedName>
    <definedName name="Z_E3076869_5D4E_4B4E_B56C_23BD0053E0A2_.wvu.PrintArea" localSheetId="8" hidden="1">'202_1'!$A$2:$AK$47</definedName>
    <definedName name="Z_E3076869_5D4E_4B4E_B56C_23BD0053E0A2_.wvu.PrintArea" localSheetId="9" hidden="1">'202_2'!$A$2:$AK$46</definedName>
    <definedName name="Z_E3076869_5D4E_4B4E_B56C_23BD0053E0A2_.wvu.PrintArea" localSheetId="10" hidden="1">'203_1'!$A$2:$AK$46</definedName>
    <definedName name="Z_E3076869_5D4E_4B4E_B56C_23BD0053E0A2_.wvu.PrintArea" localSheetId="11" hidden="1">'203_2'!$A$2:$AK$46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Підсумки!$A$3:$N$53</definedName>
    <definedName name="Z_F5BB156E_46BF_4970_8BDC_FACCC2530DB4_.wvu.PrintArea" localSheetId="6" hidden="1">'201_1'!$A$2:$AO$47</definedName>
    <definedName name="Z_F5BB156E_46BF_4970_8BDC_FACCC2530DB4_.wvu.PrintArea" localSheetId="7" hidden="1">'201_2'!$A$2:$AO$46</definedName>
    <definedName name="Z_F5BB156E_46BF_4970_8BDC_FACCC2530DB4_.wvu.PrintArea" localSheetId="8" hidden="1">'202_1'!$A$2:$AK$47</definedName>
    <definedName name="Z_F5BB156E_46BF_4970_8BDC_FACCC2530DB4_.wvu.PrintArea" localSheetId="9" hidden="1">'202_2'!$A$2:$AK$46</definedName>
    <definedName name="Z_F5BB156E_46BF_4970_8BDC_FACCC2530DB4_.wvu.PrintArea" localSheetId="10" hidden="1">'203_1'!$A$2:$AK$46</definedName>
    <definedName name="Z_F5BB156E_46BF_4970_8BDC_FACCC2530DB4_.wvu.PrintArea" localSheetId="11" hidden="1">'203_2'!$A$2:$AK$46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'201_1'!$34:$34,'201_1'!$38:$38,'201_1'!$44:$44,'201_1'!$46:$46</definedName>
    <definedName name="Z_F5BB156E_46BF_4970_8BDC_FACCC2530DB4_.wvu.Rows" localSheetId="7" hidden="1">'201_2'!$33:$33,'201_2'!$37:$37,'201_2'!$43:$43,'201_2'!$45:$45</definedName>
    <definedName name="Z_F5BB156E_46BF_4970_8BDC_FACCC2530DB4_.wvu.Rows" localSheetId="8" hidden="1">'202_1'!$34:$34,'202_1'!$38:$38,'202_1'!$44:$44,'202_1'!$46:$46</definedName>
    <definedName name="Z_F5BB156E_46BF_4970_8BDC_FACCC2530DB4_.wvu.Rows" localSheetId="9" hidden="1">'202_2'!$33:$33,'202_2'!$37:$37,'202_2'!$43:$43,'202_2'!$45:$45</definedName>
    <definedName name="Z_F5BB156E_46BF_4970_8BDC_FACCC2530DB4_.wvu.Rows" localSheetId="10" hidden="1">'203_1'!$33:$33,'203_1'!$37:$37,'203_1'!$43:$43,'203_1'!$45:$45</definedName>
    <definedName name="Z_F5BB156E_46BF_4970_8BDC_FACCC2530DB4_.wvu.Rows" localSheetId="11" hidden="1">'203_2'!$33:$33,'203_2'!$37:$37,'203_2'!$43:$43,'203_2'!$45:$45</definedName>
    <definedName name="Z_F6031743_2EF4_4963_B0D7_9FFF72490A27_.wvu.PrintArea" localSheetId="6" hidden="1">'201_1'!$A$2:$AU$32</definedName>
    <definedName name="Z_F6031743_2EF4_4963_B0D7_9FFF72490A27_.wvu.PrintArea" localSheetId="7" hidden="1">'201_2'!$A$2:$AU$31</definedName>
    <definedName name="Z_F6031743_2EF4_4963_B0D7_9FFF72490A27_.wvu.PrintArea" localSheetId="8" hidden="1">'202_1'!$A$2:$AU$32</definedName>
    <definedName name="Z_F6031743_2EF4_4963_B0D7_9FFF72490A27_.wvu.PrintArea" localSheetId="9" hidden="1">'202_2'!$A$2:$AU$31</definedName>
    <definedName name="Z_F6031743_2EF4_4963_B0D7_9FFF72490A27_.wvu.PrintArea" localSheetId="10" hidden="1">'203_1'!$A$2:$AU$31</definedName>
    <definedName name="Z_F6031743_2EF4_4963_B0D7_9FFF72490A27_.wvu.PrintArea" localSheetId="11" hidden="1">'203_2'!$A$2:$AU$31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>'201_1'!$S$32:$U$47</definedName>
    <definedName name="Підс1">'201_2'!$S$31:$U$46</definedName>
    <definedName name="Підс2" localSheetId="10">'203_1'!$S$31:$U$46</definedName>
    <definedName name="Підс2">'202_1'!$S$32:$U$47</definedName>
    <definedName name="Підс3" localSheetId="11">'203_2'!$S$31:$U$47</definedName>
    <definedName name="Підс3">'202_2'!$S$31:$U$47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Ніколенко Світлана Григорівна - Personal View" guid="{C5D960BD-C1A6-4228-A267-A87ADCF0AB55}" mergeInterval="0" personalView="1" xWindow="39" yWindow="61" windowWidth="1020" windowHeight="607" tabRatio="768" activeSheetId="6"/>
    <customWorkbookView name="Давиденко Євген Олександрович - Personal View" guid="{6C8D603E-9A1B-49F4-AEFE-06707C7BCD53}" mergeInterval="0" personalView="1" maximized="1" windowWidth="1276" windowHeight="799" tabRatio="768" activeSheetId="11"/>
    <customWorkbookView name="мама - Личное представление" guid="{1C44C54F-C0A4-451D-B8A0-B8C17D7E284D}" mergeInterval="0" personalView="1" xWindow="9" yWindow="43" windowWidth="1280" windowHeight="500" tabRatio="843" activeSheetId="7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Irina - Personal View" guid="{7DAD0CBB-837D-490E-8AD8-C7F6F6026BC2}" mergeInterval="0" personalView="1" xWindow="-3" yWindow="32" windowWidth="1109" windowHeight="554" tabRatio="768" activeSheetId="13"/>
    <customWorkbookView name="Євпак Д.В. - Personal View" guid="{DD783D5A-D326-44F8-82C1-529ADF80E68D}" mergeInterval="0" personalView="1" maximized="1" windowWidth="1276" windowHeight="799" activeSheetId="14"/>
    <customWorkbookView name="alex - Личное представление" guid="{63677729-B220-4674-B8DA-E23D188A7DD0}" mergeInterval="0" personalView="1" maximized="1" windowWidth="938" windowHeight="435" activeSheetId="7"/>
    <customWorkbookView name="phisoon - Personal View" guid="{5FE79F59-D06C-47E9-A091-8A454305106D}" mergeInterval="0" personalView="1" maximized="1" windowWidth="1020" windowHeight="603" activeSheetId="6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davidoff - Personal View" guid="{6FD4170C-FF34-4F29-9D4F-E51601E8E054}" mergeInterval="0" personalView="1" xWindow="6" yWindow="39" windowWidth="1176" windowHeight="747" tabRatio="671" activeSheetId="5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tsybenko - Personal View" guid="{BA384526-2B52-499B-A6CB-A20D93F7D458}" mergeInterval="0" personalView="1" maximized="1" windowWidth="1020" windowHeight="576" activeSheetId="1"/>
    <customWorkbookView name="2410413 - Personal View" guid="{9441459E-E2AF-4712-941E-3718915AA278}" mergeInterval="0" personalView="1" maximized="1" windowWidth="1020" windowHeight="568" activeSheetId="10"/>
    <customWorkbookView name="980119 - Personal View" guid="{AAE6FF24-C1F0-4266-B899-2398D5DAFFD0}" mergeInterval="0" personalView="1" maximized="1" windowWidth="1020" windowHeight="605" activeSheetId="9"/>
    <customWorkbookView name="2010227 - Personal View" guid="{85387D8F-322B-4575-A31F-6C67D6D60B03}" mergeInterval="0" personalView="1" maximized="1" windowWidth="995" windowHeight="589" activeSheetId="5"/>
    <customWorkbookView name="Zorg - Personal View" guid="{F6031743-2EF4-4963-B0D7-9FFF72490A27}" mergeInterval="0" personalView="1" maximized="1" windowWidth="1020" windowHeight="606" activeSheetId="5"/>
    <customWorkbookView name="2210301 - Personal View" guid="{86E46D09-7AE0-4152-9FFC-C08D0784D8A7}" mergeInterval="0" personalView="1" maximized="1" windowWidth="1020" windowHeight="631" activeSheetId="8"/>
    <customWorkbookView name="Decoy - Personal View" guid="{93F6C3DE-1F92-4632-8907-1A4A95278937}" mergeInterval="0" personalView="1" maximized="1" windowWidth="1020" windowHeight="607" activeSheetId="4"/>
    <customWorkbookView name="pak - Personal View" guid="{6328EA24-1FA5-4B94-9ABC-245F045AD520}" mergeInterval="0" personalView="1" maximized="1" windowWidth="1020" windowHeight="629" activeSheetId="10"/>
    <customWorkbookView name="pain - Personal View" guid="{7828284E-5BC2-4532-AE4F-135B19275FE1}" mergeInterval="0" personalView="1" maximized="1" windowWidth="1020" windowHeight="606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cash - Personal View" guid="{24E4B1B0-BD46-442E-9239-4999257F794B}" mergeInterval="0" personalView="1" maximized="1" xWindow="7" yWindow="28" windowWidth="796" windowHeight="574" activeSheetId="4"/>
    <customWorkbookView name="2210103 - Personal View" guid="{2B1F19F5-DDBC-46F8-92CB-9A790CB7FD61}" mergeInterval="0" personalView="1" maximized="1" windowWidth="1020" windowHeight="633" tabRatio="671" activeSheetId="10"/>
    <customWorkbookView name="veronique - Personal View" guid="{6EA0E7B6-C486-4B39-8128-16821F7A9C03}" mergeInterval="0" personalView="1" maximized="1" windowWidth="994" windowHeight="596" activeSheetId="7"/>
    <customWorkbookView name="slarisa - Personal View" guid="{BE29CB45-C44C-4909-A8C9-0850A17CCE3A}" mergeInterval="0" personalView="1" maximized="1" windowWidth="796" windowHeight="437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adk - Personal View" guid="{F5BB156E-46BF-4970-8BDC-FACCC2530DB4}" mergeInterval="0" personalView="1" maximized="1" windowWidth="843" windowHeight="543" tabRatio="671" activeSheetId="5"/>
    <customWorkbookView name="emma - Личное представление" guid="{BFDDA753-D9FF-405A-BBB3-8EC16FDB9500}" mergeInterval="0" personalView="1" maximized="1" windowWidth="989" windowHeight="595" tabRatio="671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kolenko - Personal View" guid="{52C4EB7E-D421-4F3C-9418-E2E13C53098F}" mergeInterval="0" personalView="1" maximized="1" windowWidth="1276" windowHeight="799" tabRatio="671" activeSheetId="13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Фісун Микола Тихонович - Personal View" guid="{C2F30B35-D639-4BB4-A50F-41AB6A913442}" mergeInterval="0" personalView="1" maximized="1" windowWidth="1020" windowHeight="503" tabRatio="768" activeSheetId="6"/>
  </customWorkbookViews>
</workbook>
</file>

<file path=xl/calcChain.xml><?xml version="1.0" encoding="utf-8"?>
<calcChain xmlns="http://schemas.openxmlformats.org/spreadsheetml/2006/main">
  <c r="AK17" i="9" l="1"/>
  <c r="AK18" i="9" l="1"/>
  <c r="AH18" i="9"/>
  <c r="K71" i="6" l="1"/>
  <c r="K72" i="6"/>
  <c r="K73" i="6"/>
  <c r="K74" i="6"/>
  <c r="K75" i="6"/>
  <c r="K76" i="6"/>
  <c r="K77" i="6"/>
  <c r="K78" i="6"/>
  <c r="K79" i="6"/>
  <c r="K80" i="6"/>
  <c r="K81" i="6"/>
  <c r="K70" i="6"/>
  <c r="O40" i="10" l="1"/>
  <c r="N40" i="10"/>
  <c r="M40" i="10"/>
  <c r="L40" i="10"/>
  <c r="K40" i="10"/>
  <c r="J40" i="10"/>
  <c r="I40" i="10"/>
  <c r="H40" i="10"/>
  <c r="G40" i="10"/>
  <c r="F40" i="10"/>
  <c r="E40" i="10"/>
  <c r="D40" i="10"/>
  <c r="P40" i="10"/>
  <c r="Q40" i="10"/>
  <c r="R40" i="10"/>
  <c r="AK8" i="9" l="1"/>
  <c r="Y21" i="9" l="1"/>
  <c r="Q21" i="9"/>
  <c r="AK15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K30" i="6" l="1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29" i="6"/>
  <c r="C43" i="6"/>
  <c r="C44" i="6"/>
  <c r="C45" i="6"/>
  <c r="C46" i="6"/>
  <c r="C47" i="6"/>
  <c r="C48" i="6"/>
  <c r="C49" i="6"/>
  <c r="C50" i="6"/>
  <c r="C51" i="6"/>
  <c r="C52" i="6"/>
  <c r="C53" i="6"/>
  <c r="C54" i="6"/>
  <c r="C30" i="6"/>
  <c r="C31" i="6"/>
  <c r="C32" i="6"/>
  <c r="C33" i="6"/>
  <c r="C34" i="6"/>
  <c r="C35" i="6"/>
  <c r="C36" i="6"/>
  <c r="C37" i="6"/>
  <c r="C38" i="6"/>
  <c r="C39" i="6"/>
  <c r="C40" i="6"/>
  <c r="C41" i="6"/>
  <c r="T33" i="10"/>
  <c r="Q9" i="10" s="1"/>
  <c r="T34" i="10"/>
  <c r="Q10" i="10" s="1"/>
  <c r="T35" i="10"/>
  <c r="Q11" i="10" s="1"/>
  <c r="T36" i="10"/>
  <c r="Q12" i="10" s="1"/>
  <c r="T37" i="10"/>
  <c r="Q13" i="10" s="1"/>
  <c r="T38" i="10"/>
  <c r="Q14" i="10" s="1"/>
  <c r="T39" i="10"/>
  <c r="Q15" i="10" s="1"/>
  <c r="T40" i="10"/>
  <c r="Q16" i="10" s="1"/>
  <c r="T41" i="10"/>
  <c r="Q17" i="10" s="1"/>
  <c r="T42" i="10"/>
  <c r="Q18" i="10" s="1"/>
  <c r="T43" i="10"/>
  <c r="Q19" i="10" s="1"/>
  <c r="K58" i="6" l="1"/>
  <c r="K59" i="6"/>
  <c r="K60" i="6"/>
  <c r="K61" i="6"/>
  <c r="K62" i="6"/>
  <c r="K63" i="6"/>
  <c r="K64" i="6"/>
  <c r="K65" i="6"/>
  <c r="K66" i="6"/>
  <c r="K67" i="6"/>
  <c r="K68" i="6"/>
  <c r="K57" i="6"/>
  <c r="AH18" i="8" l="1"/>
  <c r="AK8" i="8" l="1"/>
  <c r="AK8" i="7"/>
  <c r="AH17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3" i="6"/>
  <c r="AH11" i="11" l="1"/>
  <c r="AH15" i="11" l="1"/>
  <c r="AK10" i="12"/>
  <c r="AH10" i="12"/>
  <c r="AK9" i="12"/>
  <c r="AH13" i="11"/>
  <c r="Y21" i="8" l="1"/>
  <c r="Q21" i="8"/>
  <c r="Y20" i="8"/>
  <c r="Q20" i="8"/>
  <c r="AH15" i="8"/>
  <c r="AH14" i="8"/>
  <c r="AH12" i="8"/>
  <c r="AH11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Y21" i="7"/>
  <c r="Q21" i="7"/>
  <c r="AK20" i="7"/>
  <c r="AH20" i="7"/>
  <c r="AH18" i="7"/>
  <c r="AK17" i="7"/>
  <c r="AH16" i="7"/>
  <c r="AK14" i="7"/>
  <c r="AK12" i="7"/>
  <c r="AH12" i="7"/>
  <c r="AH11" i="7"/>
  <c r="AK10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AK14" i="11" l="1"/>
  <c r="AK19" i="11"/>
  <c r="AH12" i="11" l="1"/>
  <c r="AH16" i="12"/>
  <c r="C15" i="6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H11" i="12"/>
  <c r="AH19" i="12"/>
  <c r="T22" i="8" l="1"/>
  <c r="M7" i="11" l="1"/>
  <c r="J7" i="11"/>
  <c r="Q13" i="12" l="1"/>
  <c r="AK22" i="7" l="1"/>
  <c r="AH22" i="7"/>
  <c r="T22" i="7"/>
  <c r="L22" i="7"/>
  <c r="AK22" i="9"/>
  <c r="AH22" i="9"/>
  <c r="T22" i="9"/>
  <c r="T22" i="11" l="1"/>
  <c r="L22" i="11"/>
  <c r="R30" i="8" l="1"/>
  <c r="G36" i="2" l="1"/>
  <c r="K13" i="2"/>
  <c r="L22" i="9" l="1"/>
  <c r="Y21" i="11"/>
  <c r="Q21" i="11" l="1"/>
  <c r="C71" i="6" l="1"/>
  <c r="C72" i="6"/>
  <c r="C73" i="6"/>
  <c r="C74" i="6"/>
  <c r="C76" i="6"/>
  <c r="C77" i="6"/>
  <c r="C78" i="6"/>
  <c r="C79" i="6"/>
  <c r="C80" i="6"/>
  <c r="C81" i="6"/>
  <c r="C82" i="6"/>
  <c r="C83" i="6"/>
  <c r="C70" i="6"/>
  <c r="C58" i="6"/>
  <c r="C59" i="6"/>
  <c r="C60" i="6"/>
  <c r="C61" i="6"/>
  <c r="C62" i="6"/>
  <c r="C63" i="6"/>
  <c r="C64" i="6"/>
  <c r="C65" i="6"/>
  <c r="C66" i="6"/>
  <c r="C67" i="6"/>
  <c r="C68" i="6"/>
  <c r="C69" i="6"/>
  <c r="C57" i="6"/>
  <c r="C55" i="6"/>
  <c r="C42" i="6"/>
  <c r="D21" i="11"/>
  <c r="E21" i="11" s="1"/>
  <c r="D21" i="9"/>
  <c r="C17" i="6"/>
  <c r="C18" i="6"/>
  <c r="C19" i="6"/>
  <c r="C20" i="6"/>
  <c r="C21" i="6"/>
  <c r="C22" i="6"/>
  <c r="C23" i="6"/>
  <c r="C24" i="6"/>
  <c r="C25" i="6"/>
  <c r="C26" i="6"/>
  <c r="C16" i="6"/>
  <c r="C4" i="6"/>
  <c r="C5" i="6"/>
  <c r="C6" i="6"/>
  <c r="C7" i="6"/>
  <c r="C8" i="6"/>
  <c r="C9" i="6"/>
  <c r="C10" i="6"/>
  <c r="C11" i="6"/>
  <c r="C12" i="6"/>
  <c r="C13" i="6"/>
  <c r="C14" i="6"/>
  <c r="R46" i="12"/>
  <c r="U46" i="12" s="1"/>
  <c r="Q46" i="12"/>
  <c r="U45" i="12" s="1"/>
  <c r="P46" i="12"/>
  <c r="U44" i="12" s="1"/>
  <c r="O46" i="12"/>
  <c r="U43" i="12" s="1"/>
  <c r="N46" i="12"/>
  <c r="U42" i="12" s="1"/>
  <c r="M46" i="12"/>
  <c r="U41" i="12" s="1"/>
  <c r="Y13" i="12" s="1"/>
  <c r="L46" i="12"/>
  <c r="U40" i="12" s="1"/>
  <c r="K46" i="12"/>
  <c r="U39" i="12" s="1"/>
  <c r="J46" i="12"/>
  <c r="U38" i="12" s="1"/>
  <c r="I46" i="12"/>
  <c r="U37" i="12" s="1"/>
  <c r="H46" i="12"/>
  <c r="U36" i="12" s="1"/>
  <c r="G46" i="12"/>
  <c r="U35" i="12" s="1"/>
  <c r="F46" i="12"/>
  <c r="U34" i="12" s="1"/>
  <c r="E46" i="12"/>
  <c r="U33" i="12" s="1"/>
  <c r="Y21" i="12" s="1"/>
  <c r="D46" i="12"/>
  <c r="U32" i="12" s="1"/>
  <c r="C46" i="12"/>
  <c r="R40" i="12"/>
  <c r="T46" i="12" s="1"/>
  <c r="Q40" i="12"/>
  <c r="T45" i="12" s="1"/>
  <c r="P40" i="12"/>
  <c r="T44" i="12" s="1"/>
  <c r="O40" i="12"/>
  <c r="T43" i="12" s="1"/>
  <c r="Q16" i="12" s="1"/>
  <c r="N40" i="12"/>
  <c r="T42" i="12" s="1"/>
  <c r="M40" i="12"/>
  <c r="T41" i="12" s="1"/>
  <c r="Q14" i="12" s="1"/>
  <c r="L40" i="12"/>
  <c r="T40" i="12" s="1"/>
  <c r="K40" i="12"/>
  <c r="T39" i="12" s="1"/>
  <c r="Q12" i="12" s="1"/>
  <c r="J40" i="12"/>
  <c r="T38" i="12" s="1"/>
  <c r="Q15" i="12" s="1"/>
  <c r="I40" i="12"/>
  <c r="T37" i="12" s="1"/>
  <c r="Q10" i="12" s="1"/>
  <c r="H40" i="12"/>
  <c r="T36" i="12" s="1"/>
  <c r="G40" i="12"/>
  <c r="T35" i="12" s="1"/>
  <c r="F40" i="12"/>
  <c r="T34" i="12" s="1"/>
  <c r="Q20" i="12" s="1"/>
  <c r="E40" i="12"/>
  <c r="T33" i="12" s="1"/>
  <c r="D40" i="12"/>
  <c r="T32" i="12" s="1"/>
  <c r="C40" i="12"/>
  <c r="AW22" i="12"/>
  <c r="AR22" i="12"/>
  <c r="AM22" i="12"/>
  <c r="Y22" i="12"/>
  <c r="H7" i="12"/>
  <c r="J7" i="12" s="1"/>
  <c r="M7" i="12" s="1"/>
  <c r="O7" i="12" s="1"/>
  <c r="R7" i="12" s="1"/>
  <c r="U7" i="12" s="1"/>
  <c r="W7" i="12" s="1"/>
  <c r="Z7" i="12" s="1"/>
  <c r="AB7" i="12" s="1"/>
  <c r="AD7" i="12" s="1"/>
  <c r="AF7" i="12" s="1"/>
  <c r="AI7" i="12" s="1"/>
  <c r="AL7" i="12" s="1"/>
  <c r="R46" i="11"/>
  <c r="U46" i="11" s="1"/>
  <c r="Q46" i="11"/>
  <c r="U45" i="11" s="1"/>
  <c r="P46" i="11"/>
  <c r="U44" i="11" s="1"/>
  <c r="Y20" i="11" s="1"/>
  <c r="O46" i="11"/>
  <c r="U43" i="11" s="1"/>
  <c r="N46" i="11"/>
  <c r="U42" i="11" s="1"/>
  <c r="Y18" i="11" s="1"/>
  <c r="M46" i="11"/>
  <c r="U41" i="11" s="1"/>
  <c r="L46" i="11"/>
  <c r="U40" i="11" s="1"/>
  <c r="K46" i="11"/>
  <c r="U39" i="11" s="1"/>
  <c r="J46" i="11"/>
  <c r="U38" i="11" s="1"/>
  <c r="Y14" i="11" s="1"/>
  <c r="I46" i="11"/>
  <c r="U37" i="11" s="1"/>
  <c r="Y13" i="11" s="1"/>
  <c r="H46" i="11"/>
  <c r="U36" i="11" s="1"/>
  <c r="Y12" i="11" s="1"/>
  <c r="G46" i="11"/>
  <c r="F46" i="11"/>
  <c r="U34" i="11" s="1"/>
  <c r="E46" i="11"/>
  <c r="U33" i="11" s="1"/>
  <c r="D46" i="11"/>
  <c r="U32" i="11" s="1"/>
  <c r="C46" i="11"/>
  <c r="R40" i="11"/>
  <c r="T46" i="11" s="1"/>
  <c r="Q40" i="11"/>
  <c r="T45" i="11" s="1"/>
  <c r="P40" i="11"/>
  <c r="T44" i="11" s="1"/>
  <c r="Q20" i="11" s="1"/>
  <c r="D20" i="11" s="1"/>
  <c r="E20" i="11" s="1"/>
  <c r="D69" i="6" s="1"/>
  <c r="E69" i="6" s="1"/>
  <c r="L69" i="6" s="1"/>
  <c r="M69" i="6" s="1"/>
  <c r="O40" i="11"/>
  <c r="T43" i="11" s="1"/>
  <c r="N40" i="11"/>
  <c r="T42" i="11" s="1"/>
  <c r="M40" i="11"/>
  <c r="T41" i="11" s="1"/>
  <c r="Q10" i="11" s="1"/>
  <c r="L40" i="11"/>
  <c r="T40" i="11" s="1"/>
  <c r="Q12" i="11" s="1"/>
  <c r="K40" i="11"/>
  <c r="T39" i="11" s="1"/>
  <c r="J40" i="11"/>
  <c r="T38" i="11" s="1"/>
  <c r="I40" i="11"/>
  <c r="T37" i="11" s="1"/>
  <c r="Q15" i="11" s="1"/>
  <c r="H40" i="11"/>
  <c r="T36" i="11" s="1"/>
  <c r="G40" i="11"/>
  <c r="T35" i="11" s="1"/>
  <c r="F40" i="11"/>
  <c r="T34" i="11" s="1"/>
  <c r="E40" i="11"/>
  <c r="T33" i="11" s="1"/>
  <c r="D40" i="11"/>
  <c r="T32" i="11" s="1"/>
  <c r="C40" i="11"/>
  <c r="U35" i="11"/>
  <c r="Y17" i="11" s="1"/>
  <c r="K30" i="11"/>
  <c r="AW22" i="11"/>
  <c r="AR22" i="11"/>
  <c r="O7" i="11"/>
  <c r="R7" i="11" s="1"/>
  <c r="U7" i="11" s="1"/>
  <c r="W7" i="11" s="1"/>
  <c r="Z7" i="11" s="1"/>
  <c r="AB7" i="11" s="1"/>
  <c r="AD7" i="11" s="1"/>
  <c r="AF7" i="11" s="1"/>
  <c r="AI7" i="11" s="1"/>
  <c r="AL7" i="11" s="1"/>
  <c r="Y10" i="11" l="1"/>
  <c r="D10" i="11" s="1"/>
  <c r="E10" i="11" s="1"/>
  <c r="D59" i="6" s="1"/>
  <c r="Y19" i="12"/>
  <c r="Y16" i="11"/>
  <c r="Y9" i="12"/>
  <c r="Y9" i="11"/>
  <c r="Y12" i="12"/>
  <c r="Y19" i="11"/>
  <c r="Y16" i="12"/>
  <c r="Y14" i="12"/>
  <c r="D14" i="12" s="1"/>
  <c r="E14" i="12" s="1"/>
  <c r="D76" i="6" s="1"/>
  <c r="E76" i="6" s="1"/>
  <c r="Y20" i="12"/>
  <c r="Y11" i="12"/>
  <c r="Y18" i="12"/>
  <c r="Y8" i="12"/>
  <c r="Y11" i="11"/>
  <c r="Y15" i="11"/>
  <c r="Y10" i="12"/>
  <c r="D10" i="12" s="1"/>
  <c r="E10" i="12" s="1"/>
  <c r="D72" i="6" s="1"/>
  <c r="E72" i="6" s="1"/>
  <c r="Y17" i="12"/>
  <c r="Q9" i="12"/>
  <c r="Q18" i="11"/>
  <c r="D18" i="11" s="1"/>
  <c r="E18" i="11" s="1"/>
  <c r="D67" i="6" s="1"/>
  <c r="Q9" i="11"/>
  <c r="Q17" i="11"/>
  <c r="D17" i="11" s="1"/>
  <c r="E17" i="11" s="1"/>
  <c r="D66" i="6" s="1"/>
  <c r="E66" i="6" s="1"/>
  <c r="Q14" i="11"/>
  <c r="D14" i="11" s="1"/>
  <c r="E14" i="11" s="1"/>
  <c r="D63" i="6" s="1"/>
  <c r="Q13" i="11"/>
  <c r="D13" i="11" s="1"/>
  <c r="E13" i="11" s="1"/>
  <c r="D62" i="6" s="1"/>
  <c r="D15" i="11"/>
  <c r="E15" i="11" s="1"/>
  <c r="D64" i="6" s="1"/>
  <c r="E64" i="6" s="1"/>
  <c r="D12" i="11"/>
  <c r="E12" i="11" s="1"/>
  <c r="D61" i="6" s="1"/>
  <c r="Q16" i="11"/>
  <c r="D16" i="11" s="1"/>
  <c r="E16" i="11" s="1"/>
  <c r="D65" i="6" s="1"/>
  <c r="E65" i="6" s="1"/>
  <c r="Q8" i="12"/>
  <c r="Q11" i="12"/>
  <c r="D11" i="12" s="1"/>
  <c r="E11" i="12" s="1"/>
  <c r="D73" i="6" s="1"/>
  <c r="E73" i="6" s="1"/>
  <c r="Q19" i="11"/>
  <c r="D19" i="11" s="1"/>
  <c r="E19" i="11" s="1"/>
  <c r="D68" i="6" s="1"/>
  <c r="Q21" i="12"/>
  <c r="Q18" i="12"/>
  <c r="D18" i="12" s="1"/>
  <c r="E18" i="12" s="1"/>
  <c r="D80" i="6" s="1"/>
  <c r="E80" i="6" s="1"/>
  <c r="Q19" i="12"/>
  <c r="D19" i="12" s="1"/>
  <c r="E19" i="12" s="1"/>
  <c r="D81" i="6" s="1"/>
  <c r="E81" i="6" s="1"/>
  <c r="Q8" i="11"/>
  <c r="Q11" i="11"/>
  <c r="Q17" i="12"/>
  <c r="D15" i="12"/>
  <c r="E15" i="12" s="1"/>
  <c r="D77" i="6" s="1"/>
  <c r="E77" i="6" s="1"/>
  <c r="D13" i="12"/>
  <c r="E13" i="12" s="1"/>
  <c r="D75" i="6" s="1"/>
  <c r="E75" i="6" s="1"/>
  <c r="D21" i="12"/>
  <c r="E21" i="12" s="1"/>
  <c r="D83" i="6" s="1"/>
  <c r="E83" i="6" s="1"/>
  <c r="D12" i="12"/>
  <c r="E12" i="12" s="1"/>
  <c r="D74" i="6" s="1"/>
  <c r="E74" i="6" s="1"/>
  <c r="D9" i="12"/>
  <c r="E9" i="12" s="1"/>
  <c r="D71" i="6" s="1"/>
  <c r="E71" i="6" s="1"/>
  <c r="D20" i="12"/>
  <c r="E20" i="12" s="1"/>
  <c r="D82" i="6" s="1"/>
  <c r="E82" i="6" s="1"/>
  <c r="D16" i="12"/>
  <c r="E16" i="12" s="1"/>
  <c r="D78" i="6" s="1"/>
  <c r="E78" i="6" s="1"/>
  <c r="V22" i="12"/>
  <c r="T47" i="12"/>
  <c r="U47" i="12"/>
  <c r="U47" i="11"/>
  <c r="T47" i="11"/>
  <c r="E21" i="9"/>
  <c r="D17" i="12" l="1"/>
  <c r="E17" i="12" s="1"/>
  <c r="D79" i="6" s="1"/>
  <c r="E79" i="6" s="1"/>
  <c r="L79" i="6" s="1"/>
  <c r="M79" i="6" s="1"/>
  <c r="D8" i="12"/>
  <c r="E8" i="12" s="1"/>
  <c r="D70" i="6" s="1"/>
  <c r="E70" i="6" s="1"/>
  <c r="L70" i="6" s="1"/>
  <c r="M70" i="6" s="1"/>
  <c r="D9" i="11"/>
  <c r="E9" i="11" s="1"/>
  <c r="D58" i="6" s="1"/>
  <c r="E68" i="6"/>
  <c r="L68" i="6" s="1"/>
  <c r="M68" i="6" s="1"/>
  <c r="E61" i="6"/>
  <c r="L61" i="6" s="1"/>
  <c r="M61" i="6" s="1"/>
  <c r="E62" i="6"/>
  <c r="L62" i="6" s="1"/>
  <c r="M62" i="6" s="1"/>
  <c r="E59" i="6"/>
  <c r="L59" i="6" s="1"/>
  <c r="M59" i="6" s="1"/>
  <c r="E58" i="6"/>
  <c r="L58" i="6" s="1"/>
  <c r="M58" i="6" s="1"/>
  <c r="E63" i="6"/>
  <c r="L63" i="6" s="1"/>
  <c r="M63" i="6" s="1"/>
  <c r="E67" i="6"/>
  <c r="L67" i="6" s="1"/>
  <c r="M67" i="6" s="1"/>
  <c r="D11" i="11"/>
  <c r="E11" i="11" s="1"/>
  <c r="D60" i="6" s="1"/>
  <c r="D8" i="11"/>
  <c r="E8" i="11" s="1"/>
  <c r="D57" i="6" s="1"/>
  <c r="E57" i="6" s="1"/>
  <c r="L57" i="6" s="1"/>
  <c r="M57" i="6" s="1"/>
  <c r="Q22" i="11"/>
  <c r="L72" i="6"/>
  <c r="M72" i="6" s="1"/>
  <c r="L76" i="6"/>
  <c r="M76" i="6" s="1"/>
  <c r="L71" i="6"/>
  <c r="M71" i="6" s="1"/>
  <c r="L74" i="6"/>
  <c r="M74" i="6" s="1"/>
  <c r="L75" i="6"/>
  <c r="M75" i="6" s="1"/>
  <c r="L73" i="6"/>
  <c r="M73" i="6" s="1"/>
  <c r="L78" i="6"/>
  <c r="M78" i="6" s="1"/>
  <c r="L81" i="6"/>
  <c r="M81" i="6" s="1"/>
  <c r="L80" i="6"/>
  <c r="M80" i="6" s="1"/>
  <c r="M77" i="6"/>
  <c r="L66" i="6"/>
  <c r="M66" i="6" s="1"/>
  <c r="L65" i="6"/>
  <c r="M65" i="6" s="1"/>
  <c r="L64" i="6"/>
  <c r="M64" i="6" s="1"/>
  <c r="H7" i="8"/>
  <c r="H7" i="9"/>
  <c r="J7" i="9" s="1"/>
  <c r="M7" i="9" s="1"/>
  <c r="O7" i="9" s="1"/>
  <c r="R7" i="9" s="1"/>
  <c r="U7" i="9" s="1"/>
  <c r="W7" i="9" s="1"/>
  <c r="Z7" i="9" s="1"/>
  <c r="AB7" i="9" s="1"/>
  <c r="AD7" i="9" s="1"/>
  <c r="AF7" i="9" s="1"/>
  <c r="AI7" i="9" s="1"/>
  <c r="AL7" i="9" s="1"/>
  <c r="H7" i="10"/>
  <c r="J7" i="10" s="1"/>
  <c r="M7" i="10" s="1"/>
  <c r="O7" i="10" s="1"/>
  <c r="R7" i="10" s="1"/>
  <c r="U7" i="10" s="1"/>
  <c r="W7" i="10" s="1"/>
  <c r="Z7" i="10" s="1"/>
  <c r="AB7" i="10" s="1"/>
  <c r="AD7" i="10" s="1"/>
  <c r="AF7" i="10" s="1"/>
  <c r="AI7" i="10" s="1"/>
  <c r="AL7" i="10" s="1"/>
  <c r="H7" i="7"/>
  <c r="E60" i="6" l="1"/>
  <c r="L60" i="6" s="1"/>
  <c r="M60" i="6" s="1"/>
  <c r="J7" i="7"/>
  <c r="M7" i="7" s="1"/>
  <c r="O7" i="7" s="1"/>
  <c r="R7" i="7" s="1"/>
  <c r="U7" i="7" s="1"/>
  <c r="W7" i="7" s="1"/>
  <c r="Z7" i="7" s="1"/>
  <c r="AB7" i="7" s="1"/>
  <c r="AD7" i="7" s="1"/>
  <c r="AF7" i="7" s="1"/>
  <c r="AI7" i="7" s="1"/>
  <c r="J7" i="8"/>
  <c r="M7" i="8" s="1"/>
  <c r="O7" i="8" s="1"/>
  <c r="R7" i="8" s="1"/>
  <c r="U7" i="8" s="1"/>
  <c r="W7" i="8" s="1"/>
  <c r="Z7" i="8" s="1"/>
  <c r="AB7" i="8" s="1"/>
  <c r="AD7" i="8" s="1"/>
  <c r="AF7" i="8" s="1"/>
  <c r="AI7" i="8" s="1"/>
  <c r="R47" i="9" l="1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Q30" i="8" l="1"/>
  <c r="P30" i="8"/>
  <c r="O30" i="8"/>
  <c r="N30" i="8"/>
  <c r="M30" i="8"/>
  <c r="L30" i="8"/>
  <c r="K30" i="8"/>
  <c r="J30" i="8"/>
  <c r="I30" i="8"/>
  <c r="H30" i="8"/>
  <c r="G30" i="8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C27" i="6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Y22" i="10" l="1"/>
  <c r="AM22" i="10"/>
  <c r="AR22" i="10"/>
  <c r="AW22" i="10"/>
  <c r="C40" i="10"/>
  <c r="T32" i="10"/>
  <c r="Q8" i="10" s="1"/>
  <c r="T44" i="10"/>
  <c r="Q20" i="10" s="1"/>
  <c r="T45" i="10"/>
  <c r="Q21" i="10" s="1"/>
  <c r="T46" i="10"/>
  <c r="C46" i="10"/>
  <c r="D46" i="10"/>
  <c r="U32" i="10" s="1"/>
  <c r="Y8" i="10" s="1"/>
  <c r="E46" i="10"/>
  <c r="U33" i="10" s="1"/>
  <c r="Y9" i="10" s="1"/>
  <c r="F46" i="10"/>
  <c r="G46" i="10"/>
  <c r="U35" i="10" s="1"/>
  <c r="Y11" i="10" s="1"/>
  <c r="H46" i="10"/>
  <c r="U36" i="10" s="1"/>
  <c r="Y12" i="10" s="1"/>
  <c r="I46" i="10"/>
  <c r="U37" i="10" s="1"/>
  <c r="Y13" i="10" s="1"/>
  <c r="J46" i="10"/>
  <c r="K46" i="10"/>
  <c r="U39" i="10" s="1"/>
  <c r="Y15" i="10" s="1"/>
  <c r="L46" i="10"/>
  <c r="U40" i="10" s="1"/>
  <c r="Y16" i="10" s="1"/>
  <c r="M46" i="10"/>
  <c r="U41" i="10" s="1"/>
  <c r="Y17" i="10" s="1"/>
  <c r="N46" i="10"/>
  <c r="U42" i="10" s="1"/>
  <c r="Y18" i="10" s="1"/>
  <c r="O46" i="10"/>
  <c r="U43" i="10" s="1"/>
  <c r="Y19" i="10" s="1"/>
  <c r="P46" i="10"/>
  <c r="U44" i="10" s="1"/>
  <c r="Y20" i="10" s="1"/>
  <c r="Q46" i="10"/>
  <c r="U45" i="10" s="1"/>
  <c r="Y21" i="10" s="1"/>
  <c r="R46" i="10"/>
  <c r="U46" i="10" s="1"/>
  <c r="AM22" i="9"/>
  <c r="AR22" i="9"/>
  <c r="AW22" i="9"/>
  <c r="K30" i="9"/>
  <c r="C41" i="9"/>
  <c r="T33" i="9"/>
  <c r="T34" i="9"/>
  <c r="T35" i="9"/>
  <c r="Q20" i="9" s="1"/>
  <c r="T36" i="9"/>
  <c r="Q19" i="9" s="1"/>
  <c r="T37" i="9"/>
  <c r="Q18" i="9" s="1"/>
  <c r="T38" i="9"/>
  <c r="Q17" i="9" s="1"/>
  <c r="T39" i="9"/>
  <c r="Q16" i="9" s="1"/>
  <c r="T40" i="9"/>
  <c r="Q15" i="9" s="1"/>
  <c r="T41" i="9"/>
  <c r="Q14" i="9" s="1"/>
  <c r="T44" i="9"/>
  <c r="Q11" i="9" s="1"/>
  <c r="T45" i="9"/>
  <c r="Q10" i="9" s="1"/>
  <c r="T46" i="9"/>
  <c r="Q9" i="9" s="1"/>
  <c r="T47" i="9"/>
  <c r="Q8" i="9" s="1"/>
  <c r="T42" i="9"/>
  <c r="Q13" i="9" s="1"/>
  <c r="T43" i="9"/>
  <c r="Q12" i="9" s="1"/>
  <c r="C47" i="9"/>
  <c r="U33" i="9"/>
  <c r="U34" i="9"/>
  <c r="U35" i="9"/>
  <c r="Y20" i="9" s="1"/>
  <c r="U36" i="9"/>
  <c r="Y19" i="9" s="1"/>
  <c r="U37" i="9"/>
  <c r="Y18" i="9" s="1"/>
  <c r="U38" i="9"/>
  <c r="Y17" i="9" s="1"/>
  <c r="U39" i="9"/>
  <c r="Y16" i="9" s="1"/>
  <c r="U40" i="9"/>
  <c r="Y15" i="9" s="1"/>
  <c r="U41" i="9"/>
  <c r="Y14" i="9" s="1"/>
  <c r="U42" i="9"/>
  <c r="Y13" i="9" s="1"/>
  <c r="U43" i="9"/>
  <c r="Y12" i="9" s="1"/>
  <c r="U44" i="9"/>
  <c r="Y11" i="9" s="1"/>
  <c r="U45" i="9"/>
  <c r="Y10" i="9" s="1"/>
  <c r="U46" i="9"/>
  <c r="Y9" i="9" s="1"/>
  <c r="U47" i="9"/>
  <c r="Y8" i="9" s="1"/>
  <c r="T32" i="8"/>
  <c r="U32" i="8"/>
  <c r="T33" i="8"/>
  <c r="U33" i="8"/>
  <c r="T34" i="8"/>
  <c r="U34" i="8"/>
  <c r="T35" i="8"/>
  <c r="Q19" i="8" s="1"/>
  <c r="U35" i="8"/>
  <c r="Y19" i="8" s="1"/>
  <c r="T36" i="8"/>
  <c r="Q18" i="8" s="1"/>
  <c r="U36" i="8"/>
  <c r="Y18" i="8" s="1"/>
  <c r="T37" i="8"/>
  <c r="Q17" i="8" s="1"/>
  <c r="U37" i="8"/>
  <c r="Y17" i="8" s="1"/>
  <c r="D17" i="8" s="1"/>
  <c r="T38" i="8"/>
  <c r="Q16" i="8" s="1"/>
  <c r="U38" i="8"/>
  <c r="Y16" i="8" s="1"/>
  <c r="T39" i="8"/>
  <c r="Q15" i="8" s="1"/>
  <c r="U39" i="8"/>
  <c r="Y15" i="8" s="1"/>
  <c r="C40" i="8"/>
  <c r="T40" i="8"/>
  <c r="Q14" i="8" s="1"/>
  <c r="U40" i="8"/>
  <c r="Y14" i="8" s="1"/>
  <c r="T41" i="8"/>
  <c r="Q13" i="8" s="1"/>
  <c r="U41" i="8"/>
  <c r="Y13" i="8" s="1"/>
  <c r="T42" i="8"/>
  <c r="Q12" i="8" s="1"/>
  <c r="U42" i="8"/>
  <c r="Y12" i="8" s="1"/>
  <c r="T43" i="8"/>
  <c r="Q11" i="8" s="1"/>
  <c r="U43" i="8"/>
  <c r="Y11" i="8" s="1"/>
  <c r="T44" i="8"/>
  <c r="Q10" i="8" s="1"/>
  <c r="U44" i="8"/>
  <c r="Y10" i="8" s="1"/>
  <c r="T45" i="8"/>
  <c r="Q9" i="8" s="1"/>
  <c r="U45" i="8"/>
  <c r="Y9" i="8" s="1"/>
  <c r="C46" i="8"/>
  <c r="T46" i="8"/>
  <c r="Q8" i="8" s="1"/>
  <c r="U46" i="8"/>
  <c r="Y8" i="8" s="1"/>
  <c r="AR22" i="7"/>
  <c r="AW22" i="7"/>
  <c r="K30" i="7"/>
  <c r="C41" i="7"/>
  <c r="T33" i="7"/>
  <c r="Q8" i="7" s="1"/>
  <c r="T34" i="7"/>
  <c r="Q9" i="7" s="1"/>
  <c r="T35" i="7"/>
  <c r="Q10" i="7" s="1"/>
  <c r="T36" i="7"/>
  <c r="Q11" i="7" s="1"/>
  <c r="T37" i="7"/>
  <c r="Q12" i="7" s="1"/>
  <c r="T38" i="7"/>
  <c r="Q13" i="7" s="1"/>
  <c r="T39" i="7"/>
  <c r="Q14" i="7" s="1"/>
  <c r="T40" i="7"/>
  <c r="Q15" i="7" s="1"/>
  <c r="T41" i="7"/>
  <c r="Q16" i="7" s="1"/>
  <c r="T44" i="7"/>
  <c r="Q19" i="7" s="1"/>
  <c r="T45" i="7"/>
  <c r="Q20" i="7" s="1"/>
  <c r="T46" i="7"/>
  <c r="T47" i="7"/>
  <c r="T42" i="7"/>
  <c r="Q17" i="7" s="1"/>
  <c r="T43" i="7"/>
  <c r="Q18" i="7" s="1"/>
  <c r="C47" i="7"/>
  <c r="U33" i="7"/>
  <c r="Y8" i="7" s="1"/>
  <c r="U34" i="7"/>
  <c r="Y9" i="7" s="1"/>
  <c r="U35" i="7"/>
  <c r="Y10" i="7" s="1"/>
  <c r="U36" i="7"/>
  <c r="Y11" i="7" s="1"/>
  <c r="U37" i="7"/>
  <c r="Y12" i="7" s="1"/>
  <c r="U38" i="7"/>
  <c r="Y13" i="7" s="1"/>
  <c r="U39" i="7"/>
  <c r="Y14" i="7" s="1"/>
  <c r="U40" i="7"/>
  <c r="U41" i="7"/>
  <c r="Y16" i="7" s="1"/>
  <c r="U42" i="7"/>
  <c r="Y17" i="7" s="1"/>
  <c r="U43" i="7"/>
  <c r="Y18" i="7" s="1"/>
  <c r="U44" i="7"/>
  <c r="Y19" i="7" s="1"/>
  <c r="U45" i="7"/>
  <c r="Y20" i="7" s="1"/>
  <c r="U46" i="7"/>
  <c r="U47" i="7"/>
  <c r="C3" i="6"/>
  <c r="B3" i="1" s="1"/>
  <c r="C29" i="6"/>
  <c r="B29" i="1" s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U38" i="10" l="1"/>
  <c r="U34" i="10"/>
  <c r="D9" i="8"/>
  <c r="E9" i="8" s="1"/>
  <c r="D17" i="6" s="1"/>
  <c r="E17" i="6" s="1"/>
  <c r="D10" i="8"/>
  <c r="D11" i="8"/>
  <c r="D12" i="8"/>
  <c r="D13" i="8"/>
  <c r="D14" i="8"/>
  <c r="E14" i="8" s="1"/>
  <c r="D22" i="6" s="1"/>
  <c r="E22" i="6" s="1"/>
  <c r="D15" i="8"/>
  <c r="D16" i="8"/>
  <c r="D18" i="8"/>
  <c r="D19" i="8"/>
  <c r="E19" i="8" s="1"/>
  <c r="D11" i="10"/>
  <c r="E11" i="10" s="1"/>
  <c r="Y22" i="8"/>
  <c r="D20" i="7"/>
  <c r="E20" i="7" s="1"/>
  <c r="D15" i="6" s="1"/>
  <c r="E15" i="6" s="1"/>
  <c r="L15" i="6" s="1"/>
  <c r="M15" i="6" s="1"/>
  <c r="D20" i="10"/>
  <c r="E20" i="10" s="1"/>
  <c r="D54" i="6" s="1"/>
  <c r="E54" i="6" s="1"/>
  <c r="D18" i="10"/>
  <c r="E18" i="10" s="1"/>
  <c r="D52" i="6" s="1"/>
  <c r="D8" i="10"/>
  <c r="E8" i="10" s="1"/>
  <c r="D42" i="6" s="1"/>
  <c r="E42" i="6" s="1"/>
  <c r="J31" i="2"/>
  <c r="D8" i="8"/>
  <c r="E8" i="8" s="1"/>
  <c r="D16" i="6" s="1"/>
  <c r="E16" i="6" s="1"/>
  <c r="D15" i="10"/>
  <c r="E15" i="10" s="1"/>
  <c r="D13" i="10"/>
  <c r="E13" i="10" s="1"/>
  <c r="D21" i="10"/>
  <c r="E21" i="10" s="1"/>
  <c r="D55" i="6" s="1"/>
  <c r="D19" i="10"/>
  <c r="E19" i="10" s="1"/>
  <c r="D53" i="6" s="1"/>
  <c r="Y22" i="7"/>
  <c r="D18" i="7"/>
  <c r="D19" i="7"/>
  <c r="E19" i="7" s="1"/>
  <c r="D21" i="7"/>
  <c r="E21" i="7" s="1"/>
  <c r="Q22" i="7"/>
  <c r="D16" i="10"/>
  <c r="E16" i="10" s="1"/>
  <c r="Y22" i="9"/>
  <c r="Q22" i="9"/>
  <c r="D12" i="10"/>
  <c r="E12" i="10" s="1"/>
  <c r="D17" i="10"/>
  <c r="E17" i="10" s="1"/>
  <c r="D9" i="10"/>
  <c r="E9" i="10" s="1"/>
  <c r="D13" i="7"/>
  <c r="E13" i="7" s="1"/>
  <c r="D8" i="6" s="1"/>
  <c r="E8" i="6" s="1"/>
  <c r="J40" i="2"/>
  <c r="E11" i="8"/>
  <c r="D19" i="6" s="1"/>
  <c r="E19" i="6" s="1"/>
  <c r="E12" i="8"/>
  <c r="D20" i="6" s="1"/>
  <c r="E20" i="6" s="1"/>
  <c r="D12" i="9"/>
  <c r="E12" i="9" s="1"/>
  <c r="D13" i="9"/>
  <c r="E13" i="9" s="1"/>
  <c r="D8" i="9"/>
  <c r="E8" i="9" s="1"/>
  <c r="D29" i="6" s="1"/>
  <c r="E29" i="6" s="1"/>
  <c r="D9" i="9"/>
  <c r="E9" i="9" s="1"/>
  <c r="D10" i="9"/>
  <c r="E10" i="9" s="1"/>
  <c r="D11" i="9"/>
  <c r="E11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E10" i="8"/>
  <c r="D18" i="6" s="1"/>
  <c r="E18" i="6" s="1"/>
  <c r="D17" i="7"/>
  <c r="E17" i="7" s="1"/>
  <c r="D12" i="6" s="1"/>
  <c r="E12" i="6" s="1"/>
  <c r="D15" i="7"/>
  <c r="E15" i="7" s="1"/>
  <c r="D10" i="6" s="1"/>
  <c r="E10" i="6" s="1"/>
  <c r="D11" i="7"/>
  <c r="E11" i="7" s="1"/>
  <c r="D6" i="6" s="1"/>
  <c r="E6" i="6" s="1"/>
  <c r="D9" i="7"/>
  <c r="E9" i="7" s="1"/>
  <c r="D4" i="6" s="1"/>
  <c r="E4" i="6" s="1"/>
  <c r="D21" i="8"/>
  <c r="E21" i="8" s="1"/>
  <c r="D16" i="7"/>
  <c r="E16" i="7" s="1"/>
  <c r="D11" i="6" s="1"/>
  <c r="E11" i="6" s="1"/>
  <c r="D14" i="7"/>
  <c r="E14" i="7" s="1"/>
  <c r="D9" i="6" s="1"/>
  <c r="E9" i="6" s="1"/>
  <c r="D12" i="7"/>
  <c r="E12" i="7" s="1"/>
  <c r="D7" i="6" s="1"/>
  <c r="E7" i="6" s="1"/>
  <c r="D10" i="7"/>
  <c r="E10" i="7" s="1"/>
  <c r="D5" i="6" s="1"/>
  <c r="E5" i="6" s="1"/>
  <c r="D8" i="7"/>
  <c r="E13" i="8"/>
  <c r="D21" i="6" s="1"/>
  <c r="E21" i="6" s="1"/>
  <c r="E15" i="8"/>
  <c r="D23" i="6" s="1"/>
  <c r="E23" i="6" s="1"/>
  <c r="E16" i="8"/>
  <c r="D24" i="6" s="1"/>
  <c r="E24" i="6" s="1"/>
  <c r="E17" i="8"/>
  <c r="D25" i="6" s="1"/>
  <c r="E25" i="6" s="1"/>
  <c r="E18" i="8"/>
  <c r="D26" i="6" s="1"/>
  <c r="E26" i="6" s="1"/>
  <c r="D20" i="8"/>
  <c r="E20" i="8" s="1"/>
  <c r="G41" i="2"/>
  <c r="G3" i="2"/>
  <c r="U48" i="7"/>
  <c r="T48" i="7"/>
  <c r="U48" i="9"/>
  <c r="T48" i="9"/>
  <c r="T47" i="10"/>
  <c r="Y10" i="10" l="1"/>
  <c r="D10" i="10" s="1"/>
  <c r="E10" i="10" s="1"/>
  <c r="D44" i="6" s="1"/>
  <c r="E44" i="6" s="1"/>
  <c r="Y14" i="10"/>
  <c r="D14" i="10" s="1"/>
  <c r="E14" i="10" s="1"/>
  <c r="D48" i="6" s="1"/>
  <c r="E48" i="6" s="1"/>
  <c r="U47" i="10"/>
  <c r="D51" i="6"/>
  <c r="E51" i="6" s="1"/>
  <c r="D50" i="6"/>
  <c r="E50" i="6" s="1"/>
  <c r="D47" i="6"/>
  <c r="E47" i="6" s="1"/>
  <c r="D46" i="6"/>
  <c r="E46" i="6" s="1"/>
  <c r="D43" i="6"/>
  <c r="E43" i="6" s="1"/>
  <c r="D49" i="6"/>
  <c r="E49" i="6" s="1"/>
  <c r="D45" i="6"/>
  <c r="E45" i="6" s="1"/>
  <c r="D41" i="6"/>
  <c r="E41" i="6" s="1"/>
  <c r="D38" i="6"/>
  <c r="E38" i="6" s="1"/>
  <c r="D35" i="6"/>
  <c r="E35" i="6" s="1"/>
  <c r="D30" i="6"/>
  <c r="E30" i="6" s="1"/>
  <c r="E53" i="6"/>
  <c r="L53" i="6" s="1"/>
  <c r="M53" i="6" s="1"/>
  <c r="D33" i="6"/>
  <c r="E33" i="6" s="1"/>
  <c r="D40" i="6"/>
  <c r="E40" i="6" s="1"/>
  <c r="D37" i="6"/>
  <c r="E37" i="6" s="1"/>
  <c r="D32" i="6"/>
  <c r="E32" i="6" s="1"/>
  <c r="D39" i="6"/>
  <c r="E39" i="6" s="1"/>
  <c r="D36" i="6"/>
  <c r="E36" i="6" s="1"/>
  <c r="D31" i="6"/>
  <c r="E31" i="6" s="1"/>
  <c r="D34" i="6"/>
  <c r="E34" i="6" s="1"/>
  <c r="E55" i="6"/>
  <c r="E52" i="6"/>
  <c r="L52" i="6" s="1"/>
  <c r="M52" i="6" s="1"/>
  <c r="R7" i="1"/>
  <c r="E18" i="7"/>
  <c r="D13" i="6" s="1"/>
  <c r="E13" i="6" s="1"/>
  <c r="D27" i="6"/>
  <c r="E27" i="6" s="1"/>
  <c r="D14" i="6"/>
  <c r="E14" i="6" s="1"/>
  <c r="V22" i="10"/>
  <c r="R11" i="1"/>
  <c r="E8" i="7"/>
  <c r="D3" i="6" s="1"/>
  <c r="E3" i="6" s="1"/>
  <c r="R4" i="1"/>
  <c r="R5" i="1"/>
  <c r="R6" i="1"/>
  <c r="R8" i="1"/>
  <c r="R9" i="1"/>
  <c r="R10" i="1"/>
  <c r="R12" i="1"/>
  <c r="L27" i="6" l="1"/>
  <c r="M27" i="6" s="1"/>
  <c r="L7" i="6"/>
  <c r="M7" i="6" s="1"/>
  <c r="R13" i="1"/>
  <c r="R25" i="1"/>
  <c r="L26" i="6"/>
  <c r="M26" i="6" s="1"/>
  <c r="L51" i="6"/>
  <c r="M51" i="6" s="1"/>
  <c r="R51" i="1"/>
  <c r="L50" i="6"/>
  <c r="M50" i="6" s="1"/>
  <c r="R50" i="1"/>
  <c r="L49" i="6"/>
  <c r="M49" i="6" s="1"/>
  <c r="R49" i="1"/>
  <c r="L48" i="6"/>
  <c r="M48" i="6" s="1"/>
  <c r="R48" i="1"/>
  <c r="L47" i="6"/>
  <c r="M47" i="6" s="1"/>
  <c r="R47" i="1"/>
  <c r="L46" i="6"/>
  <c r="M46" i="6" s="1"/>
  <c r="R46" i="1"/>
  <c r="L45" i="6"/>
  <c r="M45" i="6" s="1"/>
  <c r="R45" i="1"/>
  <c r="L44" i="6"/>
  <c r="M44" i="6" s="1"/>
  <c r="R44" i="1"/>
  <c r="L43" i="6"/>
  <c r="M43" i="6" s="1"/>
  <c r="R43" i="1"/>
  <c r="L42" i="6"/>
  <c r="M42" i="6" s="1"/>
  <c r="R42" i="1"/>
  <c r="L41" i="6"/>
  <c r="M41" i="6" s="1"/>
  <c r="R41" i="1"/>
  <c r="R14" i="1"/>
  <c r="L14" i="6"/>
  <c r="M14" i="6" s="1"/>
  <c r="L29" i="6"/>
  <c r="M29" i="6" s="1"/>
  <c r="R29" i="1"/>
  <c r="L30" i="6"/>
  <c r="M30" i="6" s="1"/>
  <c r="R30" i="1"/>
  <c r="L31" i="6"/>
  <c r="M31" i="6" s="1"/>
  <c r="R31" i="1"/>
  <c r="L32" i="6"/>
  <c r="M32" i="6" s="1"/>
  <c r="R32" i="1"/>
  <c r="L33" i="6"/>
  <c r="M33" i="6" s="1"/>
  <c r="R33" i="1"/>
  <c r="L34" i="6"/>
  <c r="M34" i="6" s="1"/>
  <c r="R34" i="1"/>
  <c r="L35" i="6"/>
  <c r="M35" i="6" s="1"/>
  <c r="R35" i="1"/>
  <c r="L36" i="6"/>
  <c r="M36" i="6" s="1"/>
  <c r="R36" i="1"/>
  <c r="L37" i="6"/>
  <c r="M37" i="6" s="1"/>
  <c r="R37" i="1"/>
  <c r="L38" i="6"/>
  <c r="M38" i="6" s="1"/>
  <c r="R38" i="1"/>
  <c r="L16" i="6"/>
  <c r="M16" i="6" s="1"/>
  <c r="R15" i="1"/>
  <c r="L17" i="6"/>
  <c r="M17" i="6" s="1"/>
  <c r="R16" i="1"/>
  <c r="L18" i="6"/>
  <c r="M18" i="6" s="1"/>
  <c r="R17" i="1"/>
  <c r="L19" i="6"/>
  <c r="M19" i="6" s="1"/>
  <c r="R18" i="1"/>
  <c r="L20" i="6"/>
  <c r="M20" i="6" s="1"/>
  <c r="R19" i="1"/>
  <c r="L21" i="6"/>
  <c r="M21" i="6" s="1"/>
  <c r="R20" i="1"/>
  <c r="L22" i="6"/>
  <c r="M22" i="6" s="1"/>
  <c r="R21" i="1"/>
  <c r="L25" i="6"/>
  <c r="M25" i="6" s="1"/>
  <c r="R24" i="1"/>
  <c r="L24" i="6"/>
  <c r="M24" i="6" s="1"/>
  <c r="R23" i="1"/>
  <c r="L23" i="6"/>
  <c r="M23" i="6" s="1"/>
  <c r="R22" i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R3" i="1"/>
  <c r="L11" i="6"/>
  <c r="M11" i="6" s="1"/>
  <c r="L13" i="6" l="1"/>
  <c r="M13" i="6" s="1"/>
  <c r="L39" i="6"/>
  <c r="M39" i="6" s="1"/>
  <c r="R39" i="1"/>
  <c r="L40" i="6"/>
  <c r="M40" i="6" s="1"/>
  <c r="R40" i="1"/>
  <c r="L3" i="6"/>
  <c r="M3" i="6" s="1"/>
</calcChain>
</file>

<file path=xl/comments1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Q11" authorId="0" guid="{62A495E2-91B7-4F78-8A19-072925747253}">
      <text>
        <r>
          <rPr>
            <sz val="14"/>
            <color indexed="81"/>
            <rFont val="Tahoma"/>
            <family val="2"/>
            <charset val="204"/>
          </rPr>
          <t xml:space="preserve">НЕ ТОЙ ВАРІАНТ!!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11" authorId="1" guid="{82157CC2-7476-4F31-A55F-058932AE5C84}">
      <text>
        <r>
          <rPr>
            <b/>
            <sz val="8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Години на ТИЖДЕНЬ!
</t>
        </r>
      </text>
    </comment>
    <comment ref="Y12" authorId="1" guid="{29A1A864-0393-4F34-97F8-206CA8BAEA5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КР Спесивца!!!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3" authorId="1" guid="{203192CD-3E92-4A26-B6A3-E1A0BDD27221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Работа Михайловского!!!
</t>
        </r>
      </text>
    </comment>
    <comment ref="Q15" authorId="0" guid="{F5EF34CB-E9EC-4543-9990-AEA1ABA35875}">
      <text>
        <r>
          <rPr>
            <sz val="14"/>
            <color indexed="81"/>
            <rFont val="Tahoma"/>
            <family val="2"/>
            <charset val="204"/>
          </rPr>
          <t xml:space="preserve">НЕ ТОЙ ВАРІАНТ!!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6" authorId="1" guid="{63CBADF6-3655-42FE-9B6D-E6535A13DB9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Завдання 2,3,4 виконуються на зпгальній базі!!!!!
</t>
        </r>
      </text>
    </comment>
    <comment ref="Y17" authorId="1" guid="{9082C975-82F4-4FC2-964E-3889B6BF3B1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Завдання 2,3,4 виконуються на зпгальній базі!!!!!
</t>
        </r>
      </text>
    </comment>
    <comment ref="Y20" authorId="1" guid="{87F55100-E243-4858-8817-5E6C9ACFE40D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Взято у Новиковой?
</t>
        </r>
      </text>
    </comment>
    <comment ref="F37" authorId="0" guid="{548B781B-5614-401C-8880-8264B2FBE4D5}">
      <text>
        <r>
          <rPr>
            <sz val="14"/>
            <color indexed="81"/>
            <rFont val="Tahoma"/>
            <family val="2"/>
            <charset val="204"/>
          </rPr>
          <t>КІЛЬКІСТЬ!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8" authorId="0" guid="{431A0D4B-9563-462C-A4AE-8D95633F37A2}">
      <text>
        <r>
          <rPr>
            <sz val="9"/>
            <color indexed="81"/>
            <rFont val="Tahoma"/>
            <family val="2"/>
            <charset val="204"/>
          </rPr>
          <t xml:space="preserve">МОЖНО ОДНИМ ЗАПРОСОМ
</t>
        </r>
      </text>
    </comment>
    <comment ref="L38" authorId="0" guid="{2283D511-E09D-431E-92BA-996740AEF80B}">
      <text>
        <r>
          <rPr>
            <sz val="9"/>
            <color indexed="81"/>
            <rFont val="Tahoma"/>
            <family val="2"/>
            <charset val="204"/>
          </rPr>
          <t xml:space="preserve">ПИТОМА ВАГА У %
</t>
        </r>
      </text>
    </comment>
    <comment ref="M39" authorId="0" guid="{4596A494-A4B6-46C5-A6EB-C943C2A79403}">
      <text>
        <r>
          <rPr>
            <sz val="14"/>
            <color indexed="81"/>
            <rFont val="Tahoma"/>
            <family val="2"/>
            <charset val="204"/>
          </rPr>
          <t>Таблица и запрос с одинаковым именем!!!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40" authorId="0" guid="{40F8BD1F-8806-4177-B9CC-219892933BB1}">
      <text>
        <r>
          <rPr>
            <b/>
            <sz val="9"/>
            <color indexed="81"/>
            <rFont val="Tahoma"/>
            <family val="2"/>
            <charset val="204"/>
          </rPr>
          <t>НЕ МИН а СУММ: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T10" authorId="0" guid="{6D174DA5-A7E8-4864-8B50-FBDBBCB0A893}">
      <text>
        <r>
          <rPr>
            <b/>
            <sz val="8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БАЗА 0 байт!!
</t>
        </r>
      </text>
    </comment>
    <comment ref="Y10" authorId="0" guid="{AA41D27E-4087-4C11-AD86-854D9C0922B8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Взято у Кушнира?
</t>
        </r>
      </text>
    </comment>
    <comment ref="Y17" authorId="1" guid="{29BBAF25-FD2B-4F95-94D2-74BF3F2DF1E7}">
      <text>
        <r>
          <rPr>
            <sz val="14"/>
            <color indexed="81"/>
            <rFont val="Tahoma"/>
            <family val="2"/>
            <charset val="204"/>
          </rPr>
          <t>1 часть д.б.в WORD!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18" authorId="0" guid="{E0F1E1D6-683D-4762-862C-EFA2D5296B9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КР ГОРЬКОВА!!!
</t>
        </r>
      </text>
    </comment>
  </commentList>
</comments>
</file>

<file path=xl/comments3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Q8" authorId="0" guid="{895E86A5-2305-4B74-80AE-9FA17AC0572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ТОЙ ВАРІАНТ!!!
</t>
        </r>
      </text>
    </comment>
    <comment ref="Y10" authorId="1" guid="{9C12013E-B4A3-4FBE-9DDC-D42F88FAED41}">
      <text>
        <r>
          <rPr>
            <sz val="12"/>
            <color indexed="81"/>
            <rFont val="Tahoma"/>
            <family val="2"/>
            <charset val="204"/>
          </rPr>
          <t xml:space="preserve">Негативний результат – теж результат
</t>
        </r>
      </text>
    </comment>
    <comment ref="Q18" authorId="0" guid="{BC58113B-61A5-4163-A100-BBA35535837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ТОЙ ВАРІАНТ!!!
</t>
        </r>
      </text>
    </comment>
    <comment ref="Y20" authorId="0" guid="{76B9C8D2-9DB7-45BF-AD98-F31045AD10B1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П.1 робиться у WORD!!!!
</t>
        </r>
      </text>
    </comment>
  </commentList>
</comments>
</file>

<file path=xl/comments4.xml><?xml version="1.0" encoding="utf-8"?>
<comments xmlns="http://schemas.openxmlformats.org/spreadsheetml/2006/main">
  <authors>
    <author>Дворецька Світлана Володимирівна</author>
  </authors>
  <commentList>
    <comment ref="Q10" authorId="0" guid="{4982207B-4124-4F60-A9A4-8B6AF61900F0}">
      <text>
        <r>
          <rPr>
            <b/>
            <sz val="9"/>
            <color indexed="81"/>
            <rFont val="Tahoma"/>
            <family val="2"/>
            <charset val="204"/>
          </rPr>
          <t>не тот вариант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1" authorId="0" guid="{C2469560-0286-4E43-AD0F-1B6E2A190F1E}">
      <text>
        <r>
          <rPr>
            <b/>
            <sz val="9"/>
            <color indexed="81"/>
            <rFont val="Tahoma"/>
            <family val="2"/>
            <charset val="204"/>
          </rPr>
          <t xml:space="preserve">Не тот вариант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4" authorId="0" guid="{D05BD6CF-9336-4790-9C8A-A265AB9ACF7F}">
      <text>
        <r>
          <rPr>
            <b/>
            <sz val="9"/>
            <color indexed="81"/>
            <rFont val="Tahoma"/>
            <family val="2"/>
            <charset val="204"/>
          </rPr>
          <t>не тот вариант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8" authorId="0" guid="{AD83CC00-1E14-4165-B245-052DDC1AC5FF}">
      <text>
        <r>
          <rPr>
            <b/>
            <sz val="9"/>
            <color indexed="81"/>
            <rFont val="Tahoma"/>
            <family val="2"/>
            <charset val="204"/>
          </rPr>
          <t>не тот вариант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Давиденко Євген Олександрович</author>
  </authors>
  <commentList>
    <comment ref="T8" authorId="0" guid="{96F45AE9-A3F1-4C66-BA43-E08D9BEC4FFF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6 Хортюк
</t>
        </r>
      </text>
    </comment>
    <comment ref="Y8" authorId="0" guid="{0F8E8E58-0D63-4AA4-AD2F-4BB4BA30DC38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Звіт в форматі .doc
</t>
        </r>
      </text>
    </comment>
    <comment ref="AH8" authorId="0" guid="{145DA32F-76A4-4BF9-BC2A-DCA315DB7C85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Який варіант?
</t>
        </r>
      </text>
    </comment>
    <comment ref="AK8" authorId="0" guid="{D3728113-7FFD-455E-8AC0-2902E28AACF8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Який варіант?
</t>
        </r>
      </text>
    </comment>
    <comment ref="Q10" authorId="0" guid="{B0FC5887-5CDD-4648-ABDC-F28FC4A895D7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Тафтай
</t>
        </r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12
</t>
        </r>
      </text>
    </comment>
    <comment ref="Q15" authorId="0" guid="{C1251681-821E-4911-9699-562BCDD25442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Румянков
</t>
        </r>
      </text>
    </comment>
    <comment ref="T15" authorId="0" guid="{7A78E600-579F-499A-8F64-94EE2A4E5E35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Румянков 6
</t>
        </r>
      </text>
    </comment>
    <comment ref="AH16" authorId="0" guid="{9B0D8EBD-9926-434E-92FA-2A6DC0E1DA54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Unrecognize
</t>
        </r>
      </text>
    </comment>
  </commentList>
</comments>
</file>

<file path=xl/comments6.xml><?xml version="1.0" encoding="utf-8"?>
<comments xmlns="http://schemas.openxmlformats.org/spreadsheetml/2006/main">
  <authors>
    <author>Давиденко Євген Олександрович</author>
  </authors>
  <commentList>
    <comment ref="T10" authorId="0" guid="{D5967D7C-E381-4F6E-916C-0A9E7E4B597B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6 Мазуренко
</t>
        </r>
      </text>
    </comment>
    <comment ref="Q14" authorId="0" guid="{0268E1C2-541B-4C71-813D-01F2C33A7EFE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Бокань
</t>
        </r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12
</t>
        </r>
      </text>
    </comment>
    <comment ref="T16" authorId="0" guid="{783D24C0-54B0-42DC-AAB2-868A9D67D5C3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6 Асєєв
</t>
        </r>
      </text>
    </comment>
  </commentList>
</comments>
</file>

<file path=xl/sharedStrings.xml><?xml version="1.0" encoding="utf-8"?>
<sst xmlns="http://schemas.openxmlformats.org/spreadsheetml/2006/main" count="1372" uniqueCount="405">
  <si>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</si>
  <si>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</si>
  <si>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</si>
  <si>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</si>
  <si>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</si>
  <si>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</si>
  <si>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</si>
  <si>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</si>
  <si>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</si>
  <si>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</si>
  <si>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</si>
  <si>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</si>
  <si>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</si>
  <si>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</si>
  <si>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</si>
  <si>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</si>
  <si>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</si>
  <si>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</si>
  <si>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</si>
  <si>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</si>
  <si>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</si>
  <si>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</si>
  <si>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</si>
  <si>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</si>
  <si>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</si>
  <si>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</si>
  <si>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</si>
  <si>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</si>
  <si>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</si>
  <si>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</si>
  <si>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</si>
  <si>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</si>
  <si>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</si>
  <si>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</si>
  <si>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</si>
  <si>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</si>
  <si>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</si>
  <si>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</si>
  <si>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</si>
  <si>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</si>
  <si>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</si>
  <si>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</si>
  <si>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</si>
  <si>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</si>
  <si>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</si>
  <si>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</si>
  <si>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</si>
  <si>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</si>
  <si>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</si>
  <si>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</si>
  <si>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</si>
  <si>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</si>
  <si>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</si>
  <si>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</si>
  <si>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</si>
  <si>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</si>
  <si>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</si>
  <si>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</si>
  <si>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</si>
  <si>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</si>
  <si>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</si>
  <si>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</si>
  <si>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</si>
  <si>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</si>
  <si>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</si>
  <si>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</si>
  <si>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</si>
  <si>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</si>
  <si>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</si>
  <si>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</si>
  <si>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</si>
  <si>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</si>
  <si>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</si>
  <si>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</si>
  <si>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</si>
  <si>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</si>
  <si>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</si>
  <si>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</si>
  <si>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</si>
  <si>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</si>
  <si>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</si>
  <si>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</si>
  <si>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</si>
  <si>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</si>
  <si>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</si>
  <si>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</si>
  <si>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</si>
  <si>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</si>
  <si>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</si>
  <si>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</si>
  <si>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</si>
  <si>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</si>
  <si>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</si>
  <si>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</si>
  <si>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</si>
  <si>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</si>
  <si>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</si>
  <si>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</si>
  <si>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</si>
  <si>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</si>
  <si>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</si>
  <si>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</si>
  <si>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</si>
  <si>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</si>
  <si>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</si>
  <si>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</si>
  <si>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</si>
  <si>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</si>
  <si>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</si>
  <si>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</si>
  <si>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</si>
  <si>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</si>
  <si>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</si>
  <si>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</si>
  <si>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</si>
  <si>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</si>
  <si>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</si>
  <si>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</si>
  <si>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</si>
  <si>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</si>
  <si>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</si>
  <si>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</si>
  <si>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</si>
  <si>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</si>
  <si>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</si>
  <si>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</si>
  <si>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</si>
  <si>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</si>
  <si>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</si>
  <si>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</si>
  <si>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</si>
  <si>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</si>
  <si>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</si>
  <si>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</si>
  <si>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</si>
  <si>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</si>
  <si>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</si>
  <si>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</si>
  <si>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</si>
  <si>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</si>
  <si>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</si>
  <si>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</si>
  <si>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</si>
  <si>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</si>
  <si>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</si>
  <si>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</si>
  <si>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</si>
  <si>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</si>
  <si>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</si>
  <si>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</si>
  <si>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</si>
  <si>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</si>
  <si>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</si>
  <si>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</si>
  <si>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</si>
  <si>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</si>
  <si>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</si>
  <si>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</si>
  <si>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</si>
  <si>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</si>
  <si>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</si>
  <si>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</si>
  <si>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</si>
  <si>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</si>
  <si>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</si>
  <si>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</si>
  <si>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</si>
  <si>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</si>
  <si>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</si>
  <si>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</si>
  <si>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</si>
  <si>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</si>
  <si>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</si>
  <si>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</si>
  <si>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</si>
  <si>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</si>
  <si>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</si>
  <si>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</si>
  <si>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</si>
  <si>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</si>
  <si>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</si>
  <si>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</si>
  <si>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</si>
  <si>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</si>
  <si>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</si>
  <si>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</si>
  <si>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</si>
  <si>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</si>
  <si>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</si>
  <si>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</si>
  <si>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</si>
  <si>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</si>
  <si>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</si>
  <si>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</si>
  <si>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</si>
  <si>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</si>
  <si>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</si>
  <si>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</si>
  <si>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</si>
  <si>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</si>
  <si>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</si>
  <si>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</si>
  <si>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</si>
  <si>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</si>
  <si>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</si>
  <si>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</si>
  <si>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</si>
  <si>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</si>
  <si>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</si>
  <si>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</si>
  <si>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</si>
  <si>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</si>
  <si>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</si>
  <si>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</si>
  <si>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</si>
  <si>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</si>
  <si>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</si>
  <si>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</si>
  <si>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</si>
  <si>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</si>
  <si>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</si>
  <si>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</si>
  <si>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</si>
  <si>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</si>
  <si>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</si>
  <si>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</si>
  <si>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</si>
  <si>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</si>
  <si>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</si>
  <si>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</si>
  <si>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</si>
  <si>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</si>
  <si>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</si>
  <si>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</si>
  <si>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</si>
  <si>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</si>
  <si>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</si>
  <si>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</si>
  <si>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</si>
  <si>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</si>
  <si>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</si>
  <si>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</si>
  <si>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</si>
  <si>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</si>
  <si>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</si>
  <si>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</si>
  <si>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</si>
  <si>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</si>
  <si>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</si>
  <si>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</si>
  <si>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</si>
  <si>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</si>
  <si>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</si>
  <si>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</si>
  <si>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</si>
  <si>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</si>
  <si>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</si>
  <si>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</si>
  <si>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</si>
  <si>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</si>
  <si>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</si>
  <si>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</si>
  <si>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</si>
  <si>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</si>
  <si>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</si>
  <si>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</si>
  <si>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</si>
  <si>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</si>
  <si>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</si>
  <si>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</si>
  <si>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</si>
  <si>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</si>
  <si>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</si>
  <si>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</si>
  <si>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</si>
  <si>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</si>
  <si>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</si>
  <si>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</si>
  <si>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</si>
  <si>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</si>
  <si>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</si>
  <si>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</si>
  <si>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</si>
  <si>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</si>
  <si>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</si>
  <si>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</si>
  <si>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</si>
  <si>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</si>
  <si>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</si>
  <si>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</si>
  <si>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</si>
  <si>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</si>
  <si>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</si>
  <si>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</si>
  <si>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</si>
  <si>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</si>
  <si>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</si>
  <si>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</si>
  <si>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контроль                                          варіант</t>
  </si>
  <si>
    <t>2-3</t>
  </si>
  <si>
    <t>19-21</t>
  </si>
  <si>
    <t>9.1</t>
  </si>
  <si>
    <t>9.2</t>
  </si>
  <si>
    <t>Бонуси за відв+ активн</t>
  </si>
  <si>
    <t>сдано 16.05.13</t>
  </si>
  <si>
    <t>Конт роб 5</t>
  </si>
  <si>
    <t>Конт роб 6</t>
  </si>
  <si>
    <t>Беседін Богдан Валерійович</t>
  </si>
  <si>
    <t>Група 203_1</t>
  </si>
  <si>
    <t>Група 203_2</t>
  </si>
  <si>
    <t>лаб5</t>
  </si>
  <si>
    <t>Підсумкове</t>
  </si>
  <si>
    <t>2 трим</t>
  </si>
  <si>
    <t>3 трим</t>
  </si>
  <si>
    <t>лаб8 законч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</si>
  <si>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</si>
  <si>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</si>
  <si>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</si>
  <si>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</si>
  <si>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 xml:space="preserve">Всього </t>
  </si>
  <si>
    <t>фисун</t>
  </si>
  <si>
    <t>Андріюк Анастасія Анатоліївна</t>
  </si>
  <si>
    <t>Гвозденко Владислав Олександрович</t>
  </si>
  <si>
    <t>Герасимчук Максим Володимирович</t>
  </si>
  <si>
    <t>Глущенко Аліна Юріївна</t>
  </si>
  <si>
    <t>Горьков Микита Іванович</t>
  </si>
  <si>
    <t>Гуменюк Андрій Борисович</t>
  </si>
  <si>
    <t>Дем'янчик Сергій Олександрович</t>
  </si>
  <si>
    <t>Захарко Сергій Степанович</t>
  </si>
  <si>
    <t>Іваніна Олексій Васильович</t>
  </si>
  <si>
    <t>Косова Аліна Геннадіївна</t>
  </si>
  <si>
    <t>Костік Світлана Сергіївна</t>
  </si>
  <si>
    <t>Кравченко Ірина Андріївна</t>
  </si>
  <si>
    <t>Кушнір Іван Олександрович</t>
  </si>
  <si>
    <t>Мінаєв Олексій Вадимович</t>
  </si>
  <si>
    <t>Міхов Денис Анатолійович</t>
  </si>
  <si>
    <t>Новікова Олена Олександрівна</t>
  </si>
  <si>
    <t>Овечкін Дмитро Вікторович</t>
  </si>
  <si>
    <t>Омельяненко Станіслав Володимирович</t>
  </si>
  <si>
    <t>Поманисочка Юлія Ігорівна</t>
  </si>
  <si>
    <t>Приходченко Владислав Сергійович</t>
  </si>
  <si>
    <t>Розганяєв Владислав Олександрович</t>
  </si>
  <si>
    <t>Романюк Антоніна Олександрівна</t>
  </si>
  <si>
    <t>Смєлов Олександр Володимирович</t>
  </si>
  <si>
    <t>Спесивець Владислав Ігорович</t>
  </si>
  <si>
    <t>Твердоступ Андрій Вікторович</t>
  </si>
  <si>
    <t>ПІДСУМКИ 2 тр 2015р</t>
  </si>
  <si>
    <t>2014/2015 уч/рік 5 тр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</si>
  <si>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</si>
  <si>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</si>
  <si>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</si>
  <si>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</si>
  <si>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</si>
  <si>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</si>
  <si>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</si>
  <si>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</si>
  <si>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</si>
  <si>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</si>
  <si>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</si>
  <si>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</si>
  <si>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</si>
  <si>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</si>
  <si>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</si>
  <si>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</si>
  <si>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</si>
  <si>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</si>
  <si>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</si>
  <si>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</si>
  <si>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</si>
  <si>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</si>
  <si>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</si>
  <si>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</si>
  <si>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Дворецька С.В.</t>
  </si>
  <si>
    <t>Асєєв Владислав Дмитрович</t>
  </si>
  <si>
    <t>Барбунов Владислав Олегович</t>
  </si>
  <si>
    <t>Бокань Марк Тарасович</t>
  </si>
  <si>
    <t>Волошина Олександра Вячеславівна</t>
  </si>
  <si>
    <t>Казарін Олексій Сергійович</t>
  </si>
  <si>
    <t>Козачок Юрій Анатолійович</t>
  </si>
  <si>
    <t>Крапівіна Ганна Сергіївна</t>
  </si>
  <si>
    <t>Мазуренко Вадим Олександрович</t>
  </si>
  <si>
    <t>Михайловський Костянтин Сергійович</t>
  </si>
  <si>
    <t>Олійник Валерія Вікторівна</t>
  </si>
  <si>
    <t>Орищенко Сергій Олександрович</t>
  </si>
  <si>
    <t>Павлович Діана Сергіївна</t>
  </si>
  <si>
    <t>Пісоченко Альбіна Андріївна</t>
  </si>
  <si>
    <t>Погребченко Любов Леонідівна</t>
  </si>
  <si>
    <t>Румянков Дмитро Ігорович</t>
  </si>
  <si>
    <t>Саулко Анна Андріївна</t>
  </si>
  <si>
    <t>Сермягін Андрій В’ячеславович</t>
  </si>
  <si>
    <t>Степаненко Юрій Андрійович</t>
  </si>
  <si>
    <t>Тафтай Алла Сергіївна</t>
  </si>
  <si>
    <t>Федоров Сергій Олександрович</t>
  </si>
  <si>
    <t>Хортюк Ярослав Ігорович</t>
  </si>
  <si>
    <t>Шурбін Олексій Андрійович</t>
  </si>
  <si>
    <t>Юрченко Дарина Сергіївна</t>
  </si>
  <si>
    <t>Яцуненко Андрій Андрійович</t>
  </si>
  <si>
    <t>+</t>
  </si>
  <si>
    <t>Н</t>
  </si>
  <si>
    <t>H</t>
  </si>
  <si>
    <t>3+5+3</t>
  </si>
  <si>
    <t>3+3+5</t>
  </si>
  <si>
    <t>Залік</t>
  </si>
  <si>
    <t>хв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</si>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</sst>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83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10"/>
      <name val="Arial Cyr"/>
    </font>
    <font>
      <b/>
      <sz val="14"/>
      <color indexed="10"/>
      <name val="Arial"/>
      <family val="2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9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4"/>
      <color rgb="FF0070C0"/>
      <name val="Arial Cyr"/>
      <family val="2"/>
      <charset val="204"/>
    </font>
    <font>
      <b/>
      <i/>
      <sz val="10"/>
      <color rgb="FFFF0000"/>
      <name val="Arial Cyr"/>
    </font>
    <font>
      <b/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25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2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3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center" wrapText="1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Fill="1" applyBorder="1" applyAlignment="1" applyProtection="1">
      <alignment horizontal="left" vertical="center" wrapText="1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Fill="1" applyAlignment="1" applyProtection="1">
      <alignment horizontal="left" vertical="center" wrapText="1"/>
    </xf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6" fillId="0" borderId="5" xfId="0" applyNumberFormat="1" applyFont="1" applyFill="1" applyBorder="1"/>
    <xf numFmtId="0" fontId="5" fillId="0" borderId="45" xfId="2" applyFont="1" applyBorder="1" applyAlignment="1"/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2" fillId="0" borderId="33" xfId="0" applyFont="1" applyBorder="1" applyAlignment="1">
      <alignment vertical="top" wrapText="1"/>
    </xf>
    <xf numFmtId="0" fontId="40" fillId="0" borderId="18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9" xfId="2" applyFont="1" applyBorder="1" applyAlignment="1"/>
    <xf numFmtId="0" fontId="6" fillId="0" borderId="10" xfId="2" applyFont="1" applyFill="1" applyBorder="1" applyAlignment="1">
      <alignment horizontal="center"/>
    </xf>
    <xf numFmtId="0" fontId="5" fillId="0" borderId="50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0" fontId="0" fillId="0" borderId="0" xfId="0" applyAlignment="1">
      <alignment horizontal="right"/>
    </xf>
    <xf numFmtId="49" fontId="17" fillId="0" borderId="8" xfId="1" applyNumberFormat="1" applyFont="1" applyBorder="1" applyAlignment="1">
      <alignment horizontal="center" vertical="top"/>
    </xf>
    <xf numFmtId="0" fontId="36" fillId="0" borderId="26" xfId="0" applyFont="1" applyBorder="1"/>
    <xf numFmtId="1" fontId="36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0" fontId="0" fillId="0" borderId="0" xfId="0" applyAlignment="1">
      <alignment horizontal="center"/>
    </xf>
    <xf numFmtId="165" fontId="0" fillId="0" borderId="5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4" fillId="0" borderId="53" xfId="0" applyNumberFormat="1" applyFont="1" applyBorder="1" applyAlignment="1">
      <alignment horizontal="center"/>
    </xf>
    <xf numFmtId="0" fontId="48" fillId="0" borderId="5" xfId="2" applyFont="1" applyBorder="1" applyAlignment="1">
      <alignment horizontal="center" vertical="top" wrapText="1"/>
    </xf>
    <xf numFmtId="0" fontId="45" fillId="0" borderId="20" xfId="0" applyFont="1" applyBorder="1" applyAlignment="1">
      <alignment horizontal="center" vertical="top" wrapText="1"/>
    </xf>
    <xf numFmtId="0" fontId="29" fillId="0" borderId="2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8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8" fillId="0" borderId="5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59" xfId="0" applyFont="1" applyBorder="1" applyAlignment="1">
      <alignment horizontal="center"/>
    </xf>
    <xf numFmtId="164" fontId="44" fillId="0" borderId="42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" fontId="33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60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5" fillId="0" borderId="39" xfId="2" applyFont="1" applyBorder="1" applyAlignment="1">
      <alignment horizontal="left" vertical="center" wrapText="1"/>
    </xf>
    <xf numFmtId="0" fontId="5" fillId="0" borderId="62" xfId="2" applyFont="1" applyBorder="1" applyAlignment="1">
      <alignment horizontal="left" vertical="center" wrapText="1"/>
    </xf>
    <xf numFmtId="0" fontId="4" fillId="0" borderId="62" xfId="2" applyFont="1" applyBorder="1" applyAlignment="1">
      <alignment horizontal="left" vertical="center" wrapText="1"/>
    </xf>
    <xf numFmtId="0" fontId="0" fillId="0" borderId="8" xfId="0" applyFill="1" applyBorder="1"/>
    <xf numFmtId="0" fontId="36" fillId="0" borderId="26" xfId="0" applyFont="1" applyFill="1" applyBorder="1"/>
    <xf numFmtId="0" fontId="0" fillId="0" borderId="38" xfId="0" applyFill="1" applyBorder="1"/>
    <xf numFmtId="0" fontId="17" fillId="0" borderId="62" xfId="2" applyFont="1" applyBorder="1" applyAlignment="1">
      <alignment horizontal="center" vertical="center" wrapText="1"/>
    </xf>
    <xf numFmtId="0" fontId="0" fillId="0" borderId="42" xfId="0" applyFill="1" applyBorder="1"/>
    <xf numFmtId="1" fontId="36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0" fontId="29" fillId="0" borderId="26" xfId="0" applyFont="1" applyBorder="1"/>
    <xf numFmtId="1" fontId="29" fillId="0" borderId="26" xfId="0" applyNumberFormat="1" applyFont="1" applyFill="1" applyBorder="1"/>
    <xf numFmtId="0" fontId="29" fillId="0" borderId="26" xfId="0" applyFont="1" applyFill="1" applyBorder="1"/>
    <xf numFmtId="1" fontId="29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2" xfId="2" applyFont="1" applyBorder="1" applyAlignment="1">
      <alignment horizontal="left" vertical="center" wrapText="1"/>
    </xf>
    <xf numFmtId="0" fontId="4" fillId="0" borderId="62" xfId="2" applyFont="1" applyBorder="1" applyAlignment="1">
      <alignment horizontal="left" vertical="center" wrapText="1"/>
    </xf>
    <xf numFmtId="0" fontId="53" fillId="0" borderId="0" xfId="0" applyFont="1"/>
    <xf numFmtId="1" fontId="29" fillId="0" borderId="24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5" fillId="0" borderId="22" xfId="0" applyFont="1" applyBorder="1" applyAlignment="1">
      <alignment vertical="top" wrapText="1"/>
    </xf>
    <xf numFmtId="1" fontId="25" fillId="6" borderId="23" xfId="0" applyNumberFormat="1" applyFont="1" applyFill="1" applyBorder="1" applyAlignment="1">
      <alignment wrapText="1"/>
    </xf>
    <xf numFmtId="0" fontId="15" fillId="0" borderId="52" xfId="0" applyFont="1" applyBorder="1" applyAlignment="1">
      <alignment vertical="top"/>
    </xf>
    <xf numFmtId="1" fontId="36" fillId="0" borderId="20" xfId="0" applyNumberFormat="1" applyFont="1" applyFill="1" applyBorder="1"/>
    <xf numFmtId="0" fontId="0" fillId="0" borderId="58" xfId="0" applyFill="1" applyBorder="1"/>
    <xf numFmtId="0" fontId="37" fillId="0" borderId="23" xfId="0" applyFont="1" applyBorder="1" applyAlignment="1">
      <alignment horizontal="center" vertical="top" wrapText="1"/>
    </xf>
    <xf numFmtId="0" fontId="55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3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56" fillId="0" borderId="0" xfId="0" applyFont="1" applyAlignment="1">
      <alignment wrapText="1"/>
    </xf>
    <xf numFmtId="0" fontId="57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2" xfId="2" applyFont="1" applyBorder="1" applyAlignment="1"/>
    <xf numFmtId="0" fontId="5" fillId="0" borderId="49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164" fontId="2" fillId="8" borderId="16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" fontId="33" fillId="9" borderId="12" xfId="2" applyNumberFormat="1" applyFont="1" applyFill="1" applyBorder="1" applyAlignment="1">
      <alignment horizontal="center" vertical="center" wrapText="1"/>
    </xf>
    <xf numFmtId="0" fontId="11" fillId="0" borderId="68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1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0" fontId="15" fillId="0" borderId="8" xfId="0" applyFont="1" applyBorder="1" applyAlignment="1">
      <alignment vertical="top" wrapText="1"/>
    </xf>
    <xf numFmtId="0" fontId="41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0" xfId="0" applyBorder="1" applyAlignment="1">
      <alignment wrapText="1"/>
    </xf>
    <xf numFmtId="0" fontId="0" fillId="0" borderId="50" xfId="0" applyBorder="1" applyAlignment="1">
      <alignment vertical="top" wrapText="1"/>
    </xf>
    <xf numFmtId="0" fontId="15" fillId="0" borderId="50" xfId="0" applyFont="1" applyBorder="1" applyAlignment="1">
      <alignment vertical="top"/>
    </xf>
    <xf numFmtId="0" fontId="15" fillId="10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8" fillId="0" borderId="16" xfId="0" applyFont="1" applyBorder="1"/>
    <xf numFmtId="0" fontId="38" fillId="0" borderId="18" xfId="0" applyFont="1" applyBorder="1"/>
    <xf numFmtId="0" fontId="24" fillId="0" borderId="0" xfId="1" applyFont="1" applyAlignment="1">
      <alignment vertical="top"/>
    </xf>
    <xf numFmtId="0" fontId="42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59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60" fillId="0" borderId="0" xfId="1" applyFont="1" applyAlignment="1">
      <alignment vertical="top" wrapText="1"/>
    </xf>
    <xf numFmtId="0" fontId="61" fillId="0" borderId="0" xfId="1" applyFont="1" applyBorder="1" applyAlignment="1">
      <alignment horizontal="center" vertical="top" wrapText="1"/>
    </xf>
    <xf numFmtId="0" fontId="60" fillId="0" borderId="8" xfId="1" applyFont="1" applyBorder="1" applyAlignment="1">
      <alignment vertical="top" wrapText="1"/>
    </xf>
    <xf numFmtId="0" fontId="60" fillId="0" borderId="8" xfId="1" applyFont="1" applyFill="1" applyBorder="1" applyAlignment="1">
      <alignment vertical="top" wrapText="1"/>
    </xf>
    <xf numFmtId="0" fontId="60" fillId="0" borderId="8" xfId="0" applyFont="1" applyBorder="1" applyAlignment="1">
      <alignment wrapText="1"/>
    </xf>
    <xf numFmtId="0" fontId="62" fillId="0" borderId="8" xfId="0" applyFont="1" applyBorder="1" applyAlignment="1">
      <alignment horizontal="justify"/>
    </xf>
    <xf numFmtId="0" fontId="60" fillId="0" borderId="27" xfId="1" applyFont="1" applyBorder="1" applyAlignment="1">
      <alignment vertical="top" wrapText="1"/>
    </xf>
    <xf numFmtId="0" fontId="60" fillId="4" borderId="29" xfId="1" applyFont="1" applyFill="1" applyBorder="1" applyAlignment="1">
      <alignment vertical="top" wrapText="1"/>
    </xf>
    <xf numFmtId="0" fontId="60" fillId="0" borderId="0" xfId="1" applyFont="1" applyBorder="1" applyAlignment="1">
      <alignment vertical="top"/>
    </xf>
    <xf numFmtId="49" fontId="60" fillId="0" borderId="0" xfId="1" applyNumberFormat="1" applyFont="1" applyBorder="1" applyAlignment="1">
      <alignment vertical="top"/>
    </xf>
    <xf numFmtId="0" fontId="60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60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5" fillId="0" borderId="8" xfId="1" applyFont="1" applyBorder="1" applyAlignment="1">
      <alignment horizontal="center" vertical="top"/>
    </xf>
    <xf numFmtId="0" fontId="17" fillId="10" borderId="24" xfId="2" applyFont="1" applyFill="1" applyBorder="1" applyAlignment="1" applyProtection="1">
      <alignment horizontal="center" vertical="center" wrapText="1"/>
      <protection locked="0" hidden="1"/>
    </xf>
    <xf numFmtId="0" fontId="17" fillId="10" borderId="24" xfId="2" applyFont="1" applyFill="1" applyBorder="1" applyAlignment="1" applyProtection="1">
      <alignment horizontal="center" vertical="center"/>
      <protection locked="0" hidden="1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 applyAlignment="1">
      <alignment horizontal="center" textRotation="90"/>
    </xf>
    <xf numFmtId="0" fontId="7" fillId="0" borderId="0" xfId="2" applyFont="1"/>
    <xf numFmtId="164" fontId="2" fillId="8" borderId="11" xfId="2" applyNumberFormat="1" applyFont="1" applyFill="1" applyBorder="1" applyAlignment="1">
      <alignment horizontal="center" vertical="center" wrapText="1"/>
    </xf>
    <xf numFmtId="1" fontId="64" fillId="9" borderId="12" xfId="0" applyNumberFormat="1" applyFont="1" applyFill="1" applyBorder="1" applyAlignment="1">
      <alignment horizontal="center"/>
    </xf>
    <xf numFmtId="164" fontId="18" fillId="11" borderId="16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center" wrapText="1"/>
      <protection locked="0"/>
    </xf>
    <xf numFmtId="1" fontId="29" fillId="0" borderId="6" xfId="0" applyNumberFormat="1" applyFont="1" applyBorder="1"/>
    <xf numFmtId="1" fontId="29" fillId="0" borderId="13" xfId="0" applyNumberFormat="1" applyFont="1" applyBorder="1" applyAlignment="1">
      <alignment horizontal="center"/>
    </xf>
    <xf numFmtId="1" fontId="29" fillId="0" borderId="12" xfId="0" applyNumberFormat="1" applyFont="1" applyBorder="1" applyAlignment="1">
      <alignment horizontal="center"/>
    </xf>
    <xf numFmtId="164" fontId="69" fillId="0" borderId="0" xfId="2" applyNumberFormat="1" applyFont="1" applyFill="1" applyBorder="1" applyAlignment="1">
      <alignment horizontal="center"/>
    </xf>
    <xf numFmtId="1" fontId="69" fillId="0" borderId="0" xfId="2" applyNumberFormat="1" applyFont="1" applyFill="1" applyBorder="1" applyAlignment="1">
      <alignment horizontal="center"/>
    </xf>
    <xf numFmtId="0" fontId="69" fillId="0" borderId="0" xfId="2" applyFont="1" applyFill="1" applyBorder="1"/>
    <xf numFmtId="0" fontId="70" fillId="0" borderId="0" xfId="0" applyFont="1" applyBorder="1" applyAlignment="1">
      <alignment horizontal="center"/>
    </xf>
    <xf numFmtId="164" fontId="69" fillId="0" borderId="0" xfId="2" applyNumberFormat="1" applyFont="1" applyBorder="1" applyAlignment="1">
      <alignment horizontal="center" vertical="center" wrapText="1"/>
    </xf>
    <xf numFmtId="0" fontId="69" fillId="0" borderId="0" xfId="2" applyFont="1"/>
    <xf numFmtId="49" fontId="69" fillId="0" borderId="0" xfId="2" applyNumberFormat="1" applyFont="1" applyBorder="1" applyAlignment="1">
      <alignment horizontal="center"/>
    </xf>
    <xf numFmtId="0" fontId="69" fillId="0" borderId="0" xfId="2" applyFont="1" applyBorder="1" applyAlignment="1">
      <alignment horizontal="center"/>
    </xf>
    <xf numFmtId="0" fontId="71" fillId="0" borderId="0" xfId="2" applyFont="1"/>
    <xf numFmtId="49" fontId="71" fillId="0" borderId="0" xfId="2" applyNumberFormat="1" applyFont="1" applyAlignment="1">
      <alignment horizontal="center" vertical="top"/>
    </xf>
    <xf numFmtId="0" fontId="71" fillId="0" borderId="0" xfId="0" applyFont="1" applyFill="1" applyBorder="1" applyAlignment="1">
      <alignment wrapText="1"/>
    </xf>
    <xf numFmtId="164" fontId="69" fillId="0" borderId="0" xfId="2" applyNumberFormat="1" applyFont="1" applyFill="1" applyBorder="1" applyAlignment="1">
      <alignment horizontal="center" vertical="center" wrapText="1"/>
    </xf>
    <xf numFmtId="1" fontId="72" fillId="0" borderId="0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top"/>
    </xf>
    <xf numFmtId="164" fontId="11" fillId="11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4" fillId="0" borderId="23" xfId="0" applyNumberFormat="1" applyFont="1" applyFill="1" applyBorder="1" applyAlignment="1">
      <alignment horizontal="center" vertical="top" wrapText="1"/>
    </xf>
    <xf numFmtId="0" fontId="73" fillId="0" borderId="38" xfId="0" applyFont="1" applyFill="1" applyBorder="1"/>
    <xf numFmtId="164" fontId="2" fillId="11" borderId="5" xfId="2" applyNumberFormat="1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/>
    </xf>
    <xf numFmtId="165" fontId="5" fillId="0" borderId="45" xfId="2" applyNumberFormat="1" applyFont="1" applyBorder="1" applyAlignment="1">
      <alignment horizontal="center"/>
    </xf>
    <xf numFmtId="165" fontId="5" fillId="0" borderId="46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4" fillId="0" borderId="62" xfId="2" applyFont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center"/>
      <protection locked="0"/>
    </xf>
    <xf numFmtId="164" fontId="11" fillId="11" borderId="5" xfId="2" applyNumberFormat="1" applyFont="1" applyFill="1" applyBorder="1" applyAlignment="1" applyProtection="1">
      <alignment horizontal="center"/>
      <protection locked="0"/>
    </xf>
    <xf numFmtId="164" fontId="11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11" fillId="11" borderId="8" xfId="2" applyFont="1" applyFill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right"/>
      <protection locked="0" hidden="1"/>
    </xf>
    <xf numFmtId="164" fontId="35" fillId="11" borderId="8" xfId="1" applyNumberFormat="1" applyFont="1" applyFill="1" applyBorder="1" applyAlignment="1">
      <alignment vertical="top"/>
    </xf>
    <xf numFmtId="164" fontId="11" fillId="11" borderId="8" xfId="1" applyNumberFormat="1" applyFont="1" applyFill="1" applyBorder="1" applyAlignment="1">
      <alignment horizontal="right" vertical="top"/>
    </xf>
    <xf numFmtId="164" fontId="11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protection locked="0"/>
    </xf>
    <xf numFmtId="164" fontId="17" fillId="11" borderId="5" xfId="2" applyNumberFormat="1" applyFont="1" applyFill="1" applyBorder="1" applyAlignment="1" applyProtection="1">
      <protection locked="0"/>
    </xf>
    <xf numFmtId="164" fontId="11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/>
    <xf numFmtId="164" fontId="17" fillId="11" borderId="5" xfId="2" applyNumberFormat="1" applyFont="1" applyFill="1" applyBorder="1" applyAlignment="1" applyProtection="1"/>
    <xf numFmtId="164" fontId="11" fillId="11" borderId="8" xfId="2" applyNumberFormat="1" applyFont="1" applyFill="1" applyBorder="1" applyAlignment="1" applyProtection="1">
      <alignment vertical="center" wrapText="1"/>
      <protection locked="0" hidden="1"/>
    </xf>
    <xf numFmtId="164" fontId="11" fillId="11" borderId="8" xfId="2" applyNumberFormat="1" applyFont="1" applyFill="1" applyBorder="1" applyAlignment="1" applyProtection="1">
      <protection locked="0" hidden="1"/>
    </xf>
    <xf numFmtId="164" fontId="11" fillId="11" borderId="8" xfId="2" applyNumberFormat="1" applyFont="1" applyFill="1" applyBorder="1" applyAlignment="1">
      <alignment vertical="center" wrapText="1"/>
    </xf>
    <xf numFmtId="164" fontId="11" fillId="11" borderId="8" xfId="2" applyNumberFormat="1" applyFont="1" applyFill="1" applyBorder="1" applyAlignment="1"/>
    <xf numFmtId="1" fontId="33" fillId="11" borderId="13" xfId="2" applyNumberFormat="1" applyFont="1" applyFill="1" applyBorder="1" applyAlignment="1">
      <alignment horizontal="center" vertical="center" wrapText="1"/>
    </xf>
    <xf numFmtId="164" fontId="7" fillId="11" borderId="24" xfId="2" applyNumberFormat="1" applyFont="1" applyFill="1" applyBorder="1" applyAlignment="1">
      <alignment horizontal="center" vertical="center" wrapText="1"/>
    </xf>
    <xf numFmtId="164" fontId="35" fillId="11" borderId="13" xfId="2" applyNumberFormat="1" applyFont="1" applyFill="1" applyBorder="1" applyAlignment="1">
      <alignment horizontal="center" vertical="center" wrapText="1"/>
    </xf>
    <xf numFmtId="164" fontId="7" fillId="11" borderId="11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/>
    </xf>
    <xf numFmtId="164" fontId="7" fillId="11" borderId="11" xfId="2" applyNumberFormat="1" applyFont="1" applyFill="1" applyBorder="1" applyAlignment="1">
      <alignment horizontal="center"/>
    </xf>
    <xf numFmtId="0" fontId="1" fillId="11" borderId="0" xfId="2" applyFill="1"/>
    <xf numFmtId="1" fontId="34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/>
    </xf>
    <xf numFmtId="164" fontId="7" fillId="11" borderId="16" xfId="2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/>
    </xf>
    <xf numFmtId="164" fontId="7" fillId="11" borderId="5" xfId="2" applyNumberFormat="1" applyFont="1" applyFill="1" applyBorder="1" applyAlignment="1">
      <alignment horizontal="center"/>
    </xf>
    <xf numFmtId="164" fontId="7" fillId="11" borderId="12" xfId="2" applyNumberFormat="1" applyFont="1" applyFill="1" applyBorder="1" applyAlignment="1">
      <alignment horizontal="center"/>
    </xf>
    <xf numFmtId="164" fontId="7" fillId="11" borderId="4" xfId="2" applyNumberFormat="1" applyFont="1" applyFill="1" applyBorder="1" applyAlignment="1">
      <alignment horizontal="center"/>
    </xf>
    <xf numFmtId="164" fontId="18" fillId="11" borderId="4" xfId="2" applyNumberFormat="1" applyFont="1" applyFill="1" applyBorder="1" applyAlignment="1">
      <alignment horizontal="center"/>
    </xf>
    <xf numFmtId="164" fontId="18" fillId="11" borderId="12" xfId="2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 vertical="center" wrapText="1"/>
    </xf>
    <xf numFmtId="164" fontId="7" fillId="11" borderId="4" xfId="2" quotePrefix="1" applyNumberFormat="1" applyFont="1" applyFill="1" applyBorder="1" applyAlignment="1">
      <alignment horizontal="center"/>
    </xf>
    <xf numFmtId="164" fontId="18" fillId="11" borderId="4" xfId="2" quotePrefix="1" applyNumberFormat="1" applyFont="1" applyFill="1" applyBorder="1" applyAlignment="1">
      <alignment horizontal="center"/>
    </xf>
    <xf numFmtId="164" fontId="33" fillId="11" borderId="16" xfId="2" applyNumberFormat="1" applyFont="1" applyFill="1" applyBorder="1" applyAlignment="1">
      <alignment horizontal="center"/>
    </xf>
    <xf numFmtId="1" fontId="43" fillId="11" borderId="8" xfId="2" applyNumberFormat="1" applyFont="1" applyFill="1" applyBorder="1" applyAlignment="1">
      <alignment horizontal="center"/>
    </xf>
    <xf numFmtId="1" fontId="33" fillId="11" borderId="8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 vertical="center" wrapText="1"/>
    </xf>
    <xf numFmtId="1" fontId="7" fillId="11" borderId="19" xfId="2" applyNumberFormat="1" applyFont="1" applyFill="1" applyBorder="1" applyAlignment="1">
      <alignment horizontal="center"/>
    </xf>
    <xf numFmtId="164" fontId="7" fillId="11" borderId="18" xfId="2" applyNumberFormat="1" applyFont="1" applyFill="1" applyBorder="1" applyAlignment="1">
      <alignment horizontal="center"/>
    </xf>
    <xf numFmtId="1" fontId="7" fillId="11" borderId="21" xfId="2" applyNumberFormat="1" applyFont="1" applyFill="1" applyBorder="1" applyAlignment="1">
      <alignment horizontal="center"/>
    </xf>
    <xf numFmtId="164" fontId="7" fillId="11" borderId="20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/>
    </xf>
    <xf numFmtId="164" fontId="7" fillId="11" borderId="19" xfId="2" applyNumberFormat="1" applyFont="1" applyFill="1" applyBorder="1" applyAlignment="1">
      <alignment horizontal="center"/>
    </xf>
    <xf numFmtId="164" fontId="7" fillId="11" borderId="21" xfId="2" applyNumberFormat="1" applyFont="1" applyFill="1" applyBorder="1" applyAlignment="1">
      <alignment horizontal="center"/>
    </xf>
    <xf numFmtId="1" fontId="33" fillId="11" borderId="27" xfId="2" applyNumberFormat="1" applyFont="1" applyFill="1" applyBorder="1" applyAlignment="1">
      <alignment horizontal="center"/>
    </xf>
    <xf numFmtId="164" fontId="2" fillId="11" borderId="11" xfId="2" applyNumberFormat="1" applyFont="1" applyFill="1" applyBorder="1" applyAlignment="1">
      <alignment horizontal="center" vertical="center" wrapText="1"/>
    </xf>
    <xf numFmtId="164" fontId="35" fillId="11" borderId="4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/>
    </xf>
    <xf numFmtId="164" fontId="18" fillId="11" borderId="11" xfId="2" applyNumberFormat="1" applyFont="1" applyFill="1" applyBorder="1" applyAlignment="1">
      <alignment horizontal="center"/>
    </xf>
    <xf numFmtId="1" fontId="64" fillId="11" borderId="12" xfId="0" applyNumberFormat="1" applyFont="1" applyFill="1" applyBorder="1" applyAlignment="1">
      <alignment horizontal="center"/>
    </xf>
    <xf numFmtId="164" fontId="65" fillId="11" borderId="16" xfId="2" applyNumberFormat="1" applyFont="1" applyFill="1" applyBorder="1" applyAlignment="1">
      <alignment horizontal="center"/>
    </xf>
    <xf numFmtId="164" fontId="65" fillId="11" borderId="5" xfId="2" applyNumberFormat="1" applyFont="1" applyFill="1" applyBorder="1" applyAlignment="1">
      <alignment horizontal="center"/>
    </xf>
    <xf numFmtId="164" fontId="65" fillId="11" borderId="12" xfId="2" applyNumberFormat="1" applyFont="1" applyFill="1" applyBorder="1" applyAlignment="1">
      <alignment horizontal="center"/>
    </xf>
    <xf numFmtId="164" fontId="65" fillId="11" borderId="4" xfId="2" applyNumberFormat="1" applyFont="1" applyFill="1" applyBorder="1" applyAlignment="1">
      <alignment horizontal="center"/>
    </xf>
    <xf numFmtId="0" fontId="67" fillId="11" borderId="0" xfId="2" applyFont="1" applyFill="1"/>
    <xf numFmtId="164" fontId="35" fillId="11" borderId="12" xfId="2" applyNumberFormat="1" applyFont="1" applyFill="1" applyBorder="1" applyAlignment="1">
      <alignment horizontal="center" vertical="center" wrapText="1"/>
    </xf>
    <xf numFmtId="164" fontId="7" fillId="11" borderId="12" xfId="2" quotePrefix="1" applyNumberFormat="1" applyFont="1" applyFill="1" applyBorder="1" applyAlignment="1">
      <alignment horizontal="center"/>
    </xf>
    <xf numFmtId="0" fontId="1" fillId="11" borderId="0" xfId="2" applyFont="1" applyFill="1"/>
    <xf numFmtId="0" fontId="21" fillId="11" borderId="12" xfId="2" applyFont="1" applyFill="1" applyBorder="1" applyAlignment="1">
      <alignment horizontal="center" vertical="top"/>
    </xf>
    <xf numFmtId="0" fontId="34" fillId="11" borderId="12" xfId="0" applyFont="1" applyFill="1" applyBorder="1" applyAlignment="1">
      <alignment horizontal="center" vertical="center"/>
    </xf>
    <xf numFmtId="164" fontId="18" fillId="11" borderId="5" xfId="2" applyNumberFormat="1" applyFont="1" applyFill="1" applyBorder="1" applyAlignment="1">
      <alignment horizontal="center"/>
    </xf>
    <xf numFmtId="0" fontId="51" fillId="11" borderId="27" xfId="0" applyFont="1" applyFill="1" applyBorder="1" applyAlignment="1">
      <alignment horizontal="center"/>
    </xf>
    <xf numFmtId="164" fontId="17" fillId="11" borderId="8" xfId="1" applyNumberFormat="1" applyFont="1" applyFill="1" applyBorder="1" applyAlignment="1" applyProtection="1">
      <alignment horizontal="right" vertical="top"/>
    </xf>
    <xf numFmtId="0" fontId="1" fillId="11" borderId="32" xfId="2" applyFill="1" applyBorder="1" applyProtection="1">
      <protection locked="0" hidden="1"/>
    </xf>
    <xf numFmtId="164" fontId="18" fillId="11" borderId="8" xfId="1" applyNumberFormat="1" applyFont="1" applyFill="1" applyBorder="1" applyAlignment="1">
      <alignment vertical="top"/>
    </xf>
    <xf numFmtId="164" fontId="17" fillId="11" borderId="8" xfId="1" applyNumberFormat="1" applyFont="1" applyFill="1" applyBorder="1" applyAlignment="1">
      <alignment vertical="top"/>
    </xf>
    <xf numFmtId="164" fontId="1" fillId="11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1" fontId="46" fillId="9" borderId="8" xfId="2" applyNumberFormat="1" applyFont="1" applyFill="1" applyBorder="1" applyAlignment="1">
      <alignment horizontal="center" vertical="center" wrapText="1"/>
    </xf>
    <xf numFmtId="1" fontId="47" fillId="9" borderId="8" xfId="0" applyNumberFormat="1" applyFont="1" applyFill="1" applyBorder="1" applyAlignment="1">
      <alignment horizontal="center"/>
    </xf>
    <xf numFmtId="1" fontId="33" fillId="9" borderId="27" xfId="2" applyNumberFormat="1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left"/>
    </xf>
    <xf numFmtId="164" fontId="18" fillId="11" borderId="20" xfId="2" applyNumberFormat="1" applyFont="1" applyFill="1" applyBorder="1" applyAlignment="1">
      <alignment horizontal="center"/>
    </xf>
    <xf numFmtId="164" fontId="35" fillId="11" borderId="19" xfId="2" applyNumberFormat="1" applyFont="1" applyFill="1" applyBorder="1" applyAlignment="1">
      <alignment horizontal="center" vertical="center" wrapText="1"/>
    </xf>
    <xf numFmtId="0" fontId="51" fillId="9" borderId="27" xfId="0" applyFont="1" applyFill="1" applyBorder="1" applyAlignment="1">
      <alignment horizontal="center"/>
    </xf>
    <xf numFmtId="164" fontId="7" fillId="11" borderId="13" xfId="2" quotePrefix="1" applyNumberFormat="1" applyFont="1" applyFill="1" applyBorder="1" applyAlignment="1">
      <alignment horizontal="center"/>
    </xf>
    <xf numFmtId="164" fontId="18" fillId="11" borderId="18" xfId="2" applyNumberFormat="1" applyFont="1" applyFill="1" applyBorder="1" applyAlignment="1">
      <alignment horizontal="center"/>
    </xf>
    <xf numFmtId="164" fontId="35" fillId="11" borderId="21" xfId="2" applyNumberFormat="1" applyFont="1" applyFill="1" applyBorder="1" applyAlignment="1">
      <alignment horizontal="center" vertical="center" wrapText="1"/>
    </xf>
    <xf numFmtId="164" fontId="7" fillId="11" borderId="19" xfId="2" quotePrefix="1" applyNumberFormat="1" applyFont="1" applyFill="1" applyBorder="1" applyAlignment="1">
      <alignment horizontal="center"/>
    </xf>
    <xf numFmtId="0" fontId="51" fillId="11" borderId="13" xfId="0" applyFont="1" applyFill="1" applyBorder="1" applyAlignment="1">
      <alignment horizontal="center"/>
    </xf>
    <xf numFmtId="0" fontId="51" fillId="11" borderId="12" xfId="0" applyFont="1" applyFill="1" applyBorder="1" applyAlignment="1">
      <alignment horizontal="center"/>
    </xf>
    <xf numFmtId="0" fontId="51" fillId="11" borderId="19" xfId="0" applyFont="1" applyFill="1" applyBorder="1" applyAlignment="1">
      <alignment horizontal="center"/>
    </xf>
    <xf numFmtId="0" fontId="2" fillId="11" borderId="18" xfId="0" applyFont="1" applyFill="1" applyBorder="1" applyAlignment="1">
      <alignment wrapText="1"/>
    </xf>
    <xf numFmtId="0" fontId="5" fillId="11" borderId="37" xfId="2" applyFont="1" applyFill="1" applyBorder="1" applyAlignment="1"/>
    <xf numFmtId="0" fontId="5" fillId="11" borderId="15" xfId="2" applyFont="1" applyFill="1" applyBorder="1" applyAlignment="1"/>
    <xf numFmtId="0" fontId="5" fillId="11" borderId="49" xfId="2" applyFont="1" applyFill="1" applyBorder="1" applyAlignment="1"/>
    <xf numFmtId="0" fontId="5" fillId="11" borderId="45" xfId="2" applyFont="1" applyFill="1" applyBorder="1" applyAlignment="1"/>
    <xf numFmtId="0" fontId="5" fillId="11" borderId="50" xfId="2" applyFont="1" applyFill="1" applyBorder="1" applyAlignment="1"/>
    <xf numFmtId="0" fontId="5" fillId="11" borderId="13" xfId="2" applyFont="1" applyFill="1" applyBorder="1" applyAlignment="1"/>
    <xf numFmtId="0" fontId="5" fillId="11" borderId="24" xfId="2" applyFont="1" applyFill="1" applyBorder="1" applyAlignment="1"/>
    <xf numFmtId="0" fontId="5" fillId="11" borderId="11" xfId="2" applyFont="1" applyFill="1" applyBorder="1" applyAlignment="1"/>
    <xf numFmtId="0" fontId="5" fillId="11" borderId="12" xfId="2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/>
    </xf>
    <xf numFmtId="0" fontId="6" fillId="11" borderId="16" xfId="2" applyFont="1" applyFill="1" applyBorder="1" applyAlignment="1">
      <alignment horizontal="center"/>
    </xf>
    <xf numFmtId="0" fontId="5" fillId="11" borderId="13" xfId="2" applyFont="1" applyFill="1" applyBorder="1" applyAlignment="1">
      <alignment horizontal="center"/>
    </xf>
    <xf numFmtId="0" fontId="6" fillId="11" borderId="11" xfId="2" applyFont="1" applyFill="1" applyBorder="1" applyAlignment="1">
      <alignment horizontal="center"/>
    </xf>
    <xf numFmtId="0" fontId="5" fillId="11" borderId="15" xfId="2" applyFont="1" applyFill="1" applyBorder="1" applyAlignment="1">
      <alignment horizontal="center"/>
    </xf>
    <xf numFmtId="0" fontId="5" fillId="11" borderId="14" xfId="2" applyFont="1" applyFill="1" applyBorder="1" applyAlignment="1">
      <alignment horizontal="center"/>
    </xf>
    <xf numFmtId="0" fontId="6" fillId="11" borderId="10" xfId="2" applyFont="1" applyFill="1" applyBorder="1" applyAlignment="1">
      <alignment horizontal="center"/>
    </xf>
    <xf numFmtId="164" fontId="30" fillId="11" borderId="8" xfId="2" applyNumberFormat="1" applyFont="1" applyFill="1" applyBorder="1" applyAlignment="1">
      <alignment horizontal="center"/>
    </xf>
    <xf numFmtId="1" fontId="30" fillId="11" borderId="16" xfId="2" applyNumberFormat="1" applyFont="1" applyFill="1" applyBorder="1" applyAlignment="1">
      <alignment horizontal="center"/>
    </xf>
    <xf numFmtId="0" fontId="6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/>
    </xf>
    <xf numFmtId="0" fontId="31" fillId="11" borderId="13" xfId="2" applyFont="1" applyFill="1" applyBorder="1" applyAlignment="1">
      <alignment horizontal="left"/>
    </xf>
    <xf numFmtId="0" fontId="32" fillId="11" borderId="13" xfId="2" applyFont="1" applyFill="1" applyBorder="1" applyAlignment="1">
      <alignment horizontal="left"/>
    </xf>
    <xf numFmtId="0" fontId="5" fillId="11" borderId="16" xfId="2" applyFont="1" applyFill="1" applyBorder="1" applyAlignment="1">
      <alignment horizontal="center" vertical="top" wrapText="1"/>
    </xf>
    <xf numFmtId="0" fontId="48" fillId="11" borderId="16" xfId="2" applyFont="1" applyFill="1" applyBorder="1" applyAlignment="1">
      <alignment horizontal="center" vertical="top" wrapText="1"/>
    </xf>
    <xf numFmtId="0" fontId="45" fillId="11" borderId="18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45" fillId="11" borderId="44" xfId="0" applyFont="1" applyFill="1" applyBorder="1" applyAlignment="1">
      <alignment horizontal="center" vertical="top" wrapText="1"/>
    </xf>
    <xf numFmtId="164" fontId="18" fillId="11" borderId="13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1" xfId="2" applyNumberFormat="1" applyFont="1" applyFill="1" applyBorder="1" applyAlignment="1">
      <alignment horizontal="center"/>
    </xf>
    <xf numFmtId="0" fontId="0" fillId="11" borderId="0" xfId="0" applyFill="1"/>
    <xf numFmtId="0" fontId="73" fillId="11" borderId="0" xfId="0" applyFont="1" applyFill="1"/>
    <xf numFmtId="1" fontId="64" fillId="11" borderId="4" xfId="0" applyNumberFormat="1" applyFont="1" applyFill="1" applyBorder="1" applyAlignment="1">
      <alignment horizontal="center"/>
    </xf>
    <xf numFmtId="1" fontId="33" fillId="11" borderId="4" xfId="2" applyNumberFormat="1" applyFont="1" applyFill="1" applyBorder="1" applyAlignment="1">
      <alignment horizontal="center" vertical="center" wrapText="1"/>
    </xf>
    <xf numFmtId="1" fontId="34" fillId="11" borderId="4" xfId="0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5" fontId="5" fillId="0" borderId="70" xfId="2" applyNumberFormat="1" applyFont="1" applyBorder="1" applyAlignment="1">
      <alignment horizontal="center"/>
    </xf>
    <xf numFmtId="165" fontId="5" fillId="0" borderId="71" xfId="2" applyNumberFormat="1" applyFont="1" applyBorder="1" applyAlignment="1">
      <alignment horizontal="center"/>
    </xf>
    <xf numFmtId="165" fontId="5" fillId="0" borderId="72" xfId="2" applyNumberFormat="1" applyFont="1" applyBorder="1" applyAlignment="1">
      <alignment horizontal="center"/>
    </xf>
    <xf numFmtId="164" fontId="7" fillId="11" borderId="8" xfId="2" applyNumberFormat="1" applyFont="1" applyFill="1" applyBorder="1" applyAlignment="1">
      <alignment horizontal="center" vertical="center" wrapText="1"/>
    </xf>
    <xf numFmtId="164" fontId="2" fillId="8" borderId="8" xfId="2" applyNumberFormat="1" applyFont="1" applyFill="1" applyBorder="1" applyAlignment="1">
      <alignment horizontal="center" vertical="center" wrapText="1"/>
    </xf>
    <xf numFmtId="0" fontId="4" fillId="11" borderId="13" xfId="2" applyFont="1" applyFill="1" applyBorder="1"/>
    <xf numFmtId="164" fontId="2" fillId="8" borderId="24" xfId="2" applyNumberFormat="1" applyFont="1" applyFill="1" applyBorder="1" applyAlignment="1">
      <alignment horizontal="center" vertical="center" wrapText="1"/>
    </xf>
    <xf numFmtId="0" fontId="1" fillId="11" borderId="11" xfId="2" applyFill="1" applyBorder="1"/>
    <xf numFmtId="0" fontId="4" fillId="11" borderId="12" xfId="2" applyFont="1" applyFill="1" applyBorder="1" applyAlignment="1">
      <alignment horizontal="right" vertical="top"/>
    </xf>
    <xf numFmtId="0" fontId="1" fillId="11" borderId="16" xfId="2" applyFill="1" applyBorder="1"/>
    <xf numFmtId="0" fontId="4" fillId="11" borderId="12" xfId="2" applyFont="1" applyFill="1" applyBorder="1"/>
    <xf numFmtId="0" fontId="4" fillId="11" borderId="19" xfId="2" applyFont="1" applyFill="1" applyBorder="1" applyAlignment="1">
      <alignment horizontal="right" vertical="top"/>
    </xf>
    <xf numFmtId="164" fontId="2" fillId="8" borderId="27" xfId="2" applyNumberFormat="1" applyFont="1" applyFill="1" applyBorder="1" applyAlignment="1">
      <alignment horizontal="center" vertical="center" wrapText="1"/>
    </xf>
    <xf numFmtId="164" fontId="18" fillId="11" borderId="27" xfId="2" applyNumberFormat="1" applyFont="1" applyFill="1" applyBorder="1" applyAlignment="1">
      <alignment horizontal="center"/>
    </xf>
    <xf numFmtId="0" fontId="1" fillId="11" borderId="18" xfId="2" applyFill="1" applyBorder="1"/>
    <xf numFmtId="165" fontId="5" fillId="0" borderId="60" xfId="2" applyNumberFormat="1" applyFont="1" applyBorder="1" applyAlignment="1"/>
    <xf numFmtId="165" fontId="5" fillId="7" borderId="61" xfId="2" applyNumberFormat="1" applyFont="1" applyFill="1" applyBorder="1" applyAlignment="1">
      <alignment horizontal="center"/>
    </xf>
    <xf numFmtId="165" fontId="5" fillId="0" borderId="33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54" xfId="2" applyNumberFormat="1" applyFont="1" applyBorder="1" applyAlignment="1"/>
    <xf numFmtId="165" fontId="5" fillId="0" borderId="39" xfId="2" applyNumberFormat="1" applyFont="1" applyBorder="1" applyAlignment="1"/>
    <xf numFmtId="165" fontId="5" fillId="11" borderId="33" xfId="2" applyNumberFormat="1" applyFont="1" applyFill="1" applyBorder="1" applyAlignment="1">
      <alignment horizontal="center"/>
    </xf>
    <xf numFmtId="165" fontId="5" fillId="11" borderId="9" xfId="2" applyNumberFormat="1" applyFont="1" applyFill="1" applyBorder="1" applyAlignment="1">
      <alignment horizontal="center"/>
    </xf>
    <xf numFmtId="165" fontId="5" fillId="11" borderId="70" xfId="2" applyNumberFormat="1" applyFont="1" applyFill="1" applyBorder="1" applyAlignment="1">
      <alignment horizontal="center"/>
    </xf>
    <xf numFmtId="165" fontId="5" fillId="11" borderId="71" xfId="2" applyNumberFormat="1" applyFont="1" applyFill="1" applyBorder="1" applyAlignment="1">
      <alignment horizontal="center"/>
    </xf>
    <xf numFmtId="165" fontId="5" fillId="11" borderId="40" xfId="2" applyNumberFormat="1" applyFont="1" applyFill="1" applyBorder="1" applyAlignment="1">
      <alignment horizontal="center"/>
    </xf>
    <xf numFmtId="164" fontId="7" fillId="11" borderId="16" xfId="2" quotePrefix="1" applyNumberFormat="1" applyFont="1" applyFill="1" applyBorder="1" applyAlignment="1">
      <alignment horizontal="center"/>
    </xf>
    <xf numFmtId="164" fontId="7" fillId="11" borderId="18" xfId="2" quotePrefix="1" applyNumberFormat="1" applyFont="1" applyFill="1" applyBorder="1" applyAlignment="1">
      <alignment horizontal="center"/>
    </xf>
    <xf numFmtId="0" fontId="4" fillId="11" borderId="13" xfId="2" applyFont="1" applyFill="1" applyBorder="1" applyAlignment="1"/>
    <xf numFmtId="0" fontId="4" fillId="11" borderId="12" xfId="2" applyFont="1" applyFill="1" applyBorder="1" applyAlignment="1"/>
    <xf numFmtId="0" fontId="4" fillId="11" borderId="19" xfId="2" applyFont="1" applyFill="1" applyBorder="1"/>
    <xf numFmtId="0" fontId="58" fillId="0" borderId="11" xfId="0" applyFont="1" applyBorder="1" applyAlignment="1">
      <alignment vertical="center"/>
    </xf>
    <xf numFmtId="0" fontId="58" fillId="0" borderId="16" xfId="0" applyFont="1" applyBorder="1" applyAlignment="1">
      <alignment vertical="center"/>
    </xf>
    <xf numFmtId="0" fontId="58" fillId="0" borderId="18" xfId="0" applyFont="1" applyBorder="1" applyAlignment="1">
      <alignment vertical="center"/>
    </xf>
    <xf numFmtId="164" fontId="35" fillId="11" borderId="14" xfId="2" applyNumberFormat="1" applyFont="1" applyFill="1" applyBorder="1" applyAlignment="1">
      <alignment horizontal="center" vertical="center" wrapText="1"/>
    </xf>
    <xf numFmtId="164" fontId="2" fillId="11" borderId="14" xfId="2" applyNumberFormat="1" applyFont="1" applyFill="1" applyBorder="1" applyAlignment="1">
      <alignment horizontal="center" vertical="center" wrapText="1"/>
    </xf>
    <xf numFmtId="164" fontId="2" fillId="11" borderId="4" xfId="2" applyNumberFormat="1" applyFont="1" applyFill="1" applyBorder="1" applyAlignment="1">
      <alignment horizontal="center" vertical="center" wrapText="1"/>
    </xf>
    <xf numFmtId="164" fontId="2" fillId="11" borderId="21" xfId="2" applyNumberFormat="1" applyFont="1" applyFill="1" applyBorder="1" applyAlignment="1">
      <alignment horizontal="center" vertical="center" wrapText="1"/>
    </xf>
    <xf numFmtId="164" fontId="2" fillId="11" borderId="16" xfId="2" applyNumberFormat="1" applyFont="1" applyFill="1" applyBorder="1" applyAlignment="1">
      <alignment horizontal="center" vertical="center" wrapText="1"/>
    </xf>
    <xf numFmtId="164" fontId="2" fillId="11" borderId="18" xfId="2" applyNumberFormat="1" applyFont="1" applyFill="1" applyBorder="1" applyAlignment="1">
      <alignment horizontal="center" vertical="center" wrapText="1"/>
    </xf>
    <xf numFmtId="164" fontId="7" fillId="11" borderId="16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 vertical="center" wrapText="1"/>
    </xf>
    <xf numFmtId="0" fontId="50" fillId="11" borderId="19" xfId="0" applyFont="1" applyFill="1" applyBorder="1" applyAlignment="1">
      <alignment horizontal="center" vertical="center"/>
    </xf>
    <xf numFmtId="164" fontId="65" fillId="11" borderId="5" xfId="2" quotePrefix="1" applyNumberFormat="1" applyFont="1" applyFill="1" applyBorder="1" applyAlignment="1">
      <alignment horizontal="center"/>
    </xf>
    <xf numFmtId="164" fontId="7" fillId="11" borderId="5" xfId="2" quotePrefix="1" applyNumberFormat="1" applyFont="1" applyFill="1" applyBorder="1" applyAlignment="1">
      <alignment horizontal="center"/>
    </xf>
    <xf numFmtId="164" fontId="7" fillId="11" borderId="14" xfId="2" quotePrefix="1" applyNumberFormat="1" applyFont="1" applyFill="1" applyBorder="1" applyAlignment="1">
      <alignment horizontal="center"/>
    </xf>
    <xf numFmtId="1" fontId="33" fillId="11" borderId="14" xfId="2" applyNumberFormat="1" applyFont="1" applyFill="1" applyBorder="1" applyAlignment="1">
      <alignment horizontal="center" vertical="center" wrapText="1"/>
    </xf>
    <xf numFmtId="1" fontId="52" fillId="11" borderId="4" xfId="2" applyNumberFormat="1" applyFont="1" applyFill="1" applyBorder="1" applyAlignment="1">
      <alignment horizontal="center" vertical="center" wrapText="1"/>
    </xf>
    <xf numFmtId="1" fontId="33" fillId="11" borderId="4" xfId="2" applyNumberFormat="1" applyFont="1" applyFill="1" applyBorder="1" applyAlignment="1">
      <alignment horizontal="center"/>
    </xf>
    <xf numFmtId="1" fontId="33" fillId="11" borderId="21" xfId="2" applyNumberFormat="1" applyFont="1" applyFill="1" applyBorder="1" applyAlignment="1">
      <alignment horizontal="center"/>
    </xf>
    <xf numFmtId="164" fontId="7" fillId="11" borderId="11" xfId="2" quotePrefix="1" applyNumberFormat="1" applyFont="1" applyFill="1" applyBorder="1" applyAlignment="1">
      <alignment horizontal="center"/>
    </xf>
    <xf numFmtId="1" fontId="21" fillId="11" borderId="12" xfId="2" applyNumberFormat="1" applyFont="1" applyFill="1" applyBorder="1" applyAlignment="1">
      <alignment horizontal="center"/>
    </xf>
    <xf numFmtId="1" fontId="21" fillId="11" borderId="19" xfId="2" applyNumberFormat="1" applyFont="1" applyFill="1" applyBorder="1" applyAlignment="1">
      <alignment horizontal="center"/>
    </xf>
    <xf numFmtId="164" fontId="65" fillId="11" borderId="16" xfId="2" quotePrefix="1" applyNumberFormat="1" applyFont="1" applyFill="1" applyBorder="1" applyAlignment="1">
      <alignment horizontal="center"/>
    </xf>
    <xf numFmtId="1" fontId="52" fillId="11" borderId="12" xfId="2" applyNumberFormat="1" applyFont="1" applyFill="1" applyBorder="1" applyAlignment="1">
      <alignment horizontal="center" vertical="center" wrapText="1"/>
    </xf>
    <xf numFmtId="1" fontId="33" fillId="11" borderId="12" xfId="2" applyNumberFormat="1" applyFont="1" applyFill="1" applyBorder="1" applyAlignment="1">
      <alignment horizontal="center"/>
    </xf>
    <xf numFmtId="1" fontId="33" fillId="11" borderId="19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 vertical="center" wrapText="1"/>
    </xf>
    <xf numFmtId="164" fontId="2" fillId="11" borderId="10" xfId="2" applyNumberFormat="1" applyFont="1" applyFill="1" applyBorder="1" applyAlignment="1">
      <alignment horizontal="center" vertical="center" wrapText="1"/>
    </xf>
    <xf numFmtId="164" fontId="2" fillId="11" borderId="20" xfId="2" applyNumberFormat="1" applyFont="1" applyFill="1" applyBorder="1" applyAlignment="1">
      <alignment horizontal="center" vertical="center" wrapText="1"/>
    </xf>
    <xf numFmtId="164" fontId="35" fillId="11" borderId="10" xfId="2" applyNumberFormat="1" applyFont="1" applyFill="1" applyBorder="1" applyAlignment="1">
      <alignment horizontal="center" vertical="center" wrapText="1"/>
    </xf>
    <xf numFmtId="1" fontId="7" fillId="11" borderId="5" xfId="2" applyNumberFormat="1" applyFont="1" applyFill="1" applyBorder="1" applyAlignment="1">
      <alignment horizontal="center"/>
    </xf>
    <xf numFmtId="1" fontId="7" fillId="11" borderId="20" xfId="2" applyNumberFormat="1" applyFont="1" applyFill="1" applyBorder="1" applyAlignment="1">
      <alignment horizontal="center"/>
    </xf>
    <xf numFmtId="164" fontId="66" fillId="11" borderId="5" xfId="2" applyNumberFormat="1" applyFont="1" applyFill="1" applyBorder="1" applyAlignment="1">
      <alignment horizontal="center" vertical="center" wrapText="1"/>
    </xf>
    <xf numFmtId="164" fontId="35" fillId="11" borderId="5" xfId="2" applyNumberFormat="1" applyFont="1" applyFill="1" applyBorder="1" applyAlignment="1">
      <alignment horizontal="center" vertical="center" wrapText="1"/>
    </xf>
    <xf numFmtId="0" fontId="21" fillId="11" borderId="4" xfId="2" applyFont="1" applyFill="1" applyBorder="1" applyAlignment="1">
      <alignment horizontal="center" vertical="top"/>
    </xf>
    <xf numFmtId="0" fontId="21" fillId="11" borderId="21" xfId="2" applyFont="1" applyFill="1" applyBorder="1" applyAlignment="1">
      <alignment horizontal="center" vertical="top"/>
    </xf>
    <xf numFmtId="0" fontId="21" fillId="11" borderId="14" xfId="2" applyFont="1" applyFill="1" applyBorder="1" applyAlignment="1">
      <alignment horizontal="center" vertical="top"/>
    </xf>
    <xf numFmtId="1" fontId="63" fillId="11" borderId="4" xfId="2" applyNumberFormat="1" applyFont="1" applyFill="1" applyBorder="1" applyAlignment="1">
      <alignment horizontal="center" vertical="center" wrapText="1"/>
    </xf>
    <xf numFmtId="1" fontId="21" fillId="11" borderId="4" xfId="2" applyNumberFormat="1" applyFont="1" applyFill="1" applyBorder="1" applyAlignment="1">
      <alignment horizontal="center" vertical="center" wrapText="1"/>
    </xf>
    <xf numFmtId="164" fontId="35" fillId="11" borderId="11" xfId="2" applyNumberFormat="1" applyFont="1" applyFill="1" applyBorder="1" applyAlignment="1">
      <alignment horizontal="center" vertical="center" wrapText="1"/>
    </xf>
    <xf numFmtId="1" fontId="7" fillId="11" borderId="16" xfId="2" applyNumberFormat="1" applyFont="1" applyFill="1" applyBorder="1" applyAlignment="1">
      <alignment horizontal="center"/>
    </xf>
    <xf numFmtId="1" fontId="7" fillId="11" borderId="18" xfId="2" applyNumberFormat="1" applyFont="1" applyFill="1" applyBorder="1" applyAlignment="1">
      <alignment horizontal="center"/>
    </xf>
    <xf numFmtId="1" fontId="65" fillId="11" borderId="16" xfId="2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vertical="center" wrapText="1"/>
    </xf>
    <xf numFmtId="164" fontId="18" fillId="11" borderId="5" xfId="0" applyNumberFormat="1" applyFont="1" applyFill="1" applyBorder="1" applyAlignment="1">
      <alignment vertical="top"/>
    </xf>
    <xf numFmtId="164" fontId="18" fillId="11" borderId="20" xfId="0" applyNumberFormat="1" applyFont="1" applyFill="1" applyBorder="1" applyAlignment="1">
      <alignment vertical="top"/>
    </xf>
    <xf numFmtId="1" fontId="65" fillId="11" borderId="5" xfId="2" applyNumberFormat="1" applyFont="1" applyFill="1" applyBorder="1" applyAlignment="1">
      <alignment horizontal="center"/>
    </xf>
    <xf numFmtId="1" fontId="34" fillId="9" borderId="21" xfId="0" applyNumberFormat="1" applyFont="1" applyFill="1" applyBorder="1" applyAlignment="1">
      <alignment horizontal="center"/>
    </xf>
    <xf numFmtId="164" fontId="7" fillId="11" borderId="14" xfId="2" applyNumberFormat="1" applyFont="1" applyFill="1" applyBorder="1" applyAlignment="1">
      <alignment horizontal="center" vertical="center"/>
    </xf>
    <xf numFmtId="164" fontId="2" fillId="11" borderId="13" xfId="2" applyNumberFormat="1" applyFont="1" applyFill="1" applyBorder="1" applyAlignment="1">
      <alignment horizontal="center" vertical="center" wrapText="1"/>
    </xf>
    <xf numFmtId="164" fontId="2" fillId="8" borderId="10" xfId="2" applyNumberFormat="1" applyFont="1" applyFill="1" applyBorder="1" applyAlignment="1">
      <alignment horizontal="center" vertical="center" wrapText="1"/>
    </xf>
    <xf numFmtId="164" fontId="2" fillId="8" borderId="5" xfId="2" applyNumberFormat="1" applyFont="1" applyFill="1" applyBorder="1" applyAlignment="1">
      <alignment horizontal="center" vertical="center" wrapText="1"/>
    </xf>
    <xf numFmtId="164" fontId="2" fillId="8" borderId="20" xfId="2" applyNumberFormat="1" applyFont="1" applyFill="1" applyBorder="1" applyAlignment="1">
      <alignment horizontal="center" vertical="center" wrapText="1"/>
    </xf>
    <xf numFmtId="1" fontId="43" fillId="11" borderId="12" xfId="2" applyNumberFormat="1" applyFont="1" applyFill="1" applyBorder="1" applyAlignment="1">
      <alignment horizontal="center"/>
    </xf>
    <xf numFmtId="1" fontId="43" fillId="11" borderId="19" xfId="2" applyNumberFormat="1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51" fillId="9" borderId="13" xfId="0" applyFont="1" applyFill="1" applyBorder="1" applyAlignment="1">
      <alignment horizontal="center"/>
    </xf>
    <xf numFmtId="0" fontId="51" fillId="9" borderId="12" xfId="0" applyFont="1" applyFill="1" applyBorder="1" applyAlignment="1">
      <alignment horizontal="center"/>
    </xf>
    <xf numFmtId="1" fontId="21" fillId="9" borderId="19" xfId="2" applyNumberFormat="1" applyFont="1" applyFill="1" applyBorder="1" applyAlignment="1">
      <alignment horizontal="center"/>
    </xf>
    <xf numFmtId="164" fontId="7" fillId="11" borderId="20" xfId="2" quotePrefix="1" applyNumberFormat="1" applyFont="1" applyFill="1" applyBorder="1" applyAlignment="1">
      <alignment horizontal="center"/>
    </xf>
    <xf numFmtId="164" fontId="7" fillId="11" borderId="21" xfId="2" quotePrefix="1" applyNumberFormat="1" applyFont="1" applyFill="1" applyBorder="1" applyAlignment="1">
      <alignment horizontal="center"/>
    </xf>
    <xf numFmtId="164" fontId="18" fillId="11" borderId="14" xfId="2" quotePrefix="1" applyNumberFormat="1" applyFont="1" applyFill="1" applyBorder="1" applyAlignment="1">
      <alignment horizontal="center"/>
    </xf>
    <xf numFmtId="164" fontId="18" fillId="11" borderId="12" xfId="2" quotePrefix="1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horizontal="center"/>
    </xf>
    <xf numFmtId="164" fontId="33" fillId="11" borderId="5" xfId="2" applyNumberFormat="1" applyFont="1" applyFill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165" fontId="5" fillId="11" borderId="73" xfId="2" applyNumberFormat="1" applyFont="1" applyFill="1" applyBorder="1" applyAlignment="1">
      <alignment horizontal="center"/>
    </xf>
    <xf numFmtId="0" fontId="67" fillId="11" borderId="16" xfId="2" applyFont="1" applyFill="1" applyBorder="1"/>
    <xf numFmtId="0" fontId="1" fillId="11" borderId="16" xfId="2" applyFont="1" applyFill="1" applyBorder="1"/>
    <xf numFmtId="164" fontId="18" fillId="11" borderId="13" xfId="2" quotePrefix="1" applyNumberFormat="1" applyFont="1" applyFill="1" applyBorder="1" applyAlignment="1">
      <alignment horizontal="center"/>
    </xf>
    <xf numFmtId="1" fontId="36" fillId="11" borderId="5" xfId="0" applyNumberFormat="1" applyFont="1" applyFill="1" applyBorder="1"/>
    <xf numFmtId="0" fontId="21" fillId="11" borderId="13" xfId="2" applyFont="1" applyFill="1" applyBorder="1" applyAlignment="1">
      <alignment horizontal="center" vertical="top"/>
    </xf>
    <xf numFmtId="1" fontId="63" fillId="11" borderId="12" xfId="2" applyNumberFormat="1" applyFont="1" applyFill="1" applyBorder="1" applyAlignment="1">
      <alignment horizontal="center" vertical="center" wrapText="1"/>
    </xf>
    <xf numFmtId="1" fontId="21" fillId="11" borderId="12" xfId="2" applyNumberFormat="1" applyFont="1" applyFill="1" applyBorder="1" applyAlignment="1">
      <alignment horizontal="center" vertical="center" wrapText="1"/>
    </xf>
    <xf numFmtId="0" fontId="21" fillId="11" borderId="19" xfId="2" applyFont="1" applyFill="1" applyBorder="1" applyAlignment="1">
      <alignment horizontal="center" vertical="top"/>
    </xf>
    <xf numFmtId="1" fontId="43" fillId="11" borderId="4" xfId="2" applyNumberFormat="1" applyFont="1" applyFill="1" applyBorder="1" applyAlignment="1">
      <alignment horizontal="center"/>
    </xf>
    <xf numFmtId="1" fontId="43" fillId="11" borderId="21" xfId="2" applyNumberFormat="1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/>
    </xf>
    <xf numFmtId="1" fontId="46" fillId="11" borderId="4" xfId="2" applyNumberFormat="1" applyFont="1" applyFill="1" applyBorder="1" applyAlignment="1">
      <alignment horizontal="center" vertical="center" wrapText="1"/>
    </xf>
    <xf numFmtId="1" fontId="47" fillId="11" borderId="2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165" fontId="5" fillId="0" borderId="60" xfId="2" applyNumberFormat="1" applyFont="1" applyBorder="1" applyAlignment="1">
      <alignment horizontal="right"/>
    </xf>
    <xf numFmtId="165" fontId="5" fillId="0" borderId="22" xfId="2" applyNumberFormat="1" applyFont="1" applyBorder="1" applyAlignment="1">
      <alignment horizontal="center"/>
    </xf>
    <xf numFmtId="165" fontId="5" fillId="0" borderId="52" xfId="2" applyNumberFormat="1" applyFont="1" applyBorder="1" applyAlignment="1">
      <alignment horizontal="center"/>
    </xf>
    <xf numFmtId="1" fontId="63" fillId="11" borderId="8" xfId="2" applyNumberFormat="1" applyFont="1" applyFill="1" applyBorder="1" applyAlignment="1">
      <alignment horizontal="right" vertical="center" wrapText="1"/>
    </xf>
    <xf numFmtId="1" fontId="63" fillId="11" borderId="8" xfId="0" applyNumberFormat="1" applyFont="1" applyFill="1" applyBorder="1" applyAlignment="1">
      <alignment vertical="top"/>
    </xf>
    <xf numFmtId="1" fontId="63" fillId="11" borderId="27" xfId="2" applyNumberFormat="1" applyFont="1" applyFill="1" applyBorder="1" applyAlignment="1">
      <alignment horizontal="center" vertical="top"/>
    </xf>
    <xf numFmtId="1" fontId="63" fillId="11" borderId="24" xfId="2" applyNumberFormat="1" applyFont="1" applyFill="1" applyBorder="1" applyAlignment="1">
      <alignment horizontal="right" vertical="center" wrapText="1"/>
    </xf>
    <xf numFmtId="1" fontId="63" fillId="11" borderId="27" xfId="0" applyNumberFormat="1" applyFont="1" applyFill="1" applyBorder="1" applyAlignment="1">
      <alignment vertical="top"/>
    </xf>
    <xf numFmtId="1" fontId="63" fillId="11" borderId="8" xfId="2" applyNumberFormat="1" applyFont="1" applyFill="1" applyBorder="1" applyAlignment="1">
      <alignment horizontal="center" vertical="center" wrapText="1"/>
    </xf>
    <xf numFmtId="1" fontId="63" fillId="11" borderId="27" xfId="2" applyNumberFormat="1" applyFont="1" applyFill="1" applyBorder="1" applyAlignment="1">
      <alignment horizontal="center"/>
    </xf>
    <xf numFmtId="1" fontId="18" fillId="11" borderId="67" xfId="2" applyNumberFormat="1" applyFont="1" applyFill="1" applyBorder="1" applyAlignment="1">
      <alignment horizontal="center" vertical="center" wrapText="1"/>
    </xf>
    <xf numFmtId="1" fontId="18" fillId="11" borderId="12" xfId="2" applyNumberFormat="1" applyFont="1" applyFill="1" applyBorder="1" applyAlignment="1">
      <alignment horizontal="center" vertical="center" wrapText="1"/>
    </xf>
    <xf numFmtId="0" fontId="18" fillId="11" borderId="4" xfId="2" applyFont="1" applyFill="1" applyBorder="1" applyAlignment="1">
      <alignment horizontal="center"/>
    </xf>
    <xf numFmtId="0" fontId="18" fillId="11" borderId="4" xfId="2" applyFont="1" applyFill="1" applyBorder="1" applyAlignment="1">
      <alignment horizontal="center" vertical="top"/>
    </xf>
    <xf numFmtId="164" fontId="35" fillId="11" borderId="67" xfId="2" applyNumberFormat="1" applyFont="1" applyFill="1" applyBorder="1" applyAlignment="1">
      <alignment horizontal="center" vertical="center" wrapText="1"/>
    </xf>
    <xf numFmtId="0" fontId="74" fillId="11" borderId="14" xfId="0" applyFont="1" applyFill="1" applyBorder="1" applyAlignment="1">
      <alignment horizontal="center"/>
    </xf>
    <xf numFmtId="0" fontId="74" fillId="11" borderId="4" xfId="0" applyFont="1" applyFill="1" applyBorder="1" applyAlignment="1">
      <alignment horizontal="center"/>
    </xf>
    <xf numFmtId="1" fontId="50" fillId="11" borderId="21" xfId="0" applyNumberFormat="1" applyFont="1" applyFill="1" applyBorder="1" applyAlignment="1">
      <alignment horizontal="center"/>
    </xf>
    <xf numFmtId="1" fontId="46" fillId="11" borderId="12" xfId="2" applyNumberFormat="1" applyFont="1" applyFill="1" applyBorder="1" applyAlignment="1">
      <alignment horizontal="center" vertical="center" wrapText="1"/>
    </xf>
    <xf numFmtId="1" fontId="47" fillId="11" borderId="19" xfId="0" applyNumberFormat="1" applyFont="1" applyFill="1" applyBorder="1" applyAlignment="1">
      <alignment horizontal="center"/>
    </xf>
    <xf numFmtId="0" fontId="74" fillId="0" borderId="14" xfId="0" applyFont="1" applyFill="1" applyBorder="1" applyAlignment="1">
      <alignment horizontal="center"/>
    </xf>
    <xf numFmtId="0" fontId="74" fillId="0" borderId="4" xfId="0" applyFont="1" applyFill="1" applyBorder="1" applyAlignment="1">
      <alignment horizontal="center"/>
    </xf>
    <xf numFmtId="1" fontId="50" fillId="0" borderId="21" xfId="0" applyNumberFormat="1" applyFont="1" applyFill="1" applyBorder="1" applyAlignment="1">
      <alignment horizontal="center"/>
    </xf>
    <xf numFmtId="1" fontId="2" fillId="11" borderId="14" xfId="2" applyNumberFormat="1" applyFont="1" applyFill="1" applyBorder="1" applyAlignment="1">
      <alignment horizontal="center" vertical="center" wrapText="1"/>
    </xf>
    <xf numFmtId="1" fontId="50" fillId="11" borderId="4" xfId="0" applyNumberFormat="1" applyFont="1" applyFill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4" xfId="0" applyFont="1" applyBorder="1" applyAlignment="1">
      <alignment horizontal="center" vertical="top" wrapText="1"/>
    </xf>
    <xf numFmtId="0" fontId="5" fillId="11" borderId="13" xfId="2" applyFont="1" applyFill="1" applyBorder="1" applyAlignment="1">
      <alignment horizontal="center"/>
    </xf>
    <xf numFmtId="49" fontId="24" fillId="0" borderId="25" xfId="1" applyNumberFormat="1" applyFont="1" applyBorder="1" applyAlignment="1">
      <alignment vertical="top"/>
    </xf>
    <xf numFmtId="0" fontId="28" fillId="0" borderId="26" xfId="1" applyFont="1" applyBorder="1" applyAlignment="1">
      <alignment vertical="top"/>
    </xf>
    <xf numFmtId="0" fontId="60" fillId="0" borderId="26" xfId="1" applyFont="1" applyBorder="1" applyAlignment="1">
      <alignment vertical="top" wrapText="1"/>
    </xf>
    <xf numFmtId="0" fontId="55" fillId="0" borderId="26" xfId="1" applyFont="1" applyBorder="1" applyAlignment="1">
      <alignment horizontal="center" vertical="top"/>
    </xf>
    <xf numFmtId="0" fontId="24" fillId="0" borderId="17" xfId="1" applyFont="1" applyBorder="1" applyAlignment="1">
      <alignment vertical="top" wrapText="1"/>
    </xf>
    <xf numFmtId="49" fontId="24" fillId="0" borderId="19" xfId="1" applyNumberFormat="1" applyFont="1" applyBorder="1" applyAlignment="1">
      <alignment vertical="top"/>
    </xf>
    <xf numFmtId="0" fontId="55" fillId="0" borderId="27" xfId="1" applyFont="1" applyBorder="1" applyAlignment="1">
      <alignment horizontal="center" vertical="top"/>
    </xf>
    <xf numFmtId="164" fontId="2" fillId="11" borderId="5" xfId="2" applyNumberFormat="1" applyFont="1" applyFill="1" applyBorder="1" applyAlignment="1">
      <alignment horizontal="center"/>
    </xf>
    <xf numFmtId="0" fontId="74" fillId="11" borderId="13" xfId="0" applyFont="1" applyFill="1" applyBorder="1" applyAlignment="1">
      <alignment horizontal="center"/>
    </xf>
    <xf numFmtId="0" fontId="74" fillId="11" borderId="12" xfId="0" applyFont="1" applyFill="1" applyBorder="1" applyAlignment="1">
      <alignment horizontal="center"/>
    </xf>
    <xf numFmtId="1" fontId="50" fillId="11" borderId="19" xfId="0" applyNumberFormat="1" applyFont="1" applyFill="1" applyBorder="1" applyAlignment="1">
      <alignment horizontal="center"/>
    </xf>
    <xf numFmtId="0" fontId="58" fillId="0" borderId="16" xfId="0" applyFont="1" applyFill="1" applyBorder="1" applyAlignment="1">
      <alignment vertical="center"/>
    </xf>
    <xf numFmtId="164" fontId="2" fillId="11" borderId="16" xfId="2" applyNumberFormat="1" applyFont="1" applyFill="1" applyBorder="1" applyAlignment="1">
      <alignment horizontal="center"/>
    </xf>
    <xf numFmtId="0" fontId="50" fillId="11" borderId="12" xfId="0" applyFont="1" applyFill="1" applyBorder="1" applyAlignment="1">
      <alignment horizontal="center" vertical="center"/>
    </xf>
    <xf numFmtId="1" fontId="18" fillId="11" borderId="12" xfId="2" applyNumberFormat="1" applyFont="1" applyFill="1" applyBorder="1" applyAlignment="1">
      <alignment horizontal="center"/>
    </xf>
    <xf numFmtId="1" fontId="18" fillId="11" borderId="19" xfId="2" applyNumberFormat="1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 vertical="top" wrapText="1"/>
    </xf>
    <xf numFmtId="0" fontId="77" fillId="11" borderId="20" xfId="0" applyFont="1" applyFill="1" applyBorder="1" applyAlignment="1">
      <alignment horizontal="center" vertical="top" wrapText="1"/>
    </xf>
    <xf numFmtId="1" fontId="18" fillId="10" borderId="11" xfId="2" applyNumberFormat="1" applyFont="1" applyFill="1" applyBorder="1" applyAlignment="1">
      <alignment horizontal="center" vertical="center" wrapText="1"/>
    </xf>
    <xf numFmtId="1" fontId="18" fillId="10" borderId="16" xfId="2" applyNumberFormat="1" applyFont="1" applyFill="1" applyBorder="1" applyAlignment="1">
      <alignment horizontal="center"/>
    </xf>
    <xf numFmtId="1" fontId="18" fillId="10" borderId="18" xfId="2" applyNumberFormat="1" applyFont="1" applyFill="1" applyBorder="1" applyAlignment="1">
      <alignment horizontal="center"/>
    </xf>
    <xf numFmtId="1" fontId="63" fillId="9" borderId="8" xfId="0" applyNumberFormat="1" applyFont="1" applyFill="1" applyBorder="1" applyAlignment="1">
      <alignment vertical="top"/>
    </xf>
    <xf numFmtId="1" fontId="63" fillId="9" borderId="8" xfId="2" applyNumberFormat="1" applyFont="1" applyFill="1" applyBorder="1" applyAlignment="1">
      <alignment horizontal="right" vertical="center" wrapText="1"/>
    </xf>
    <xf numFmtId="0" fontId="25" fillId="0" borderId="23" xfId="0" applyFont="1" applyBorder="1" applyAlignment="1">
      <alignment horizontal="center" vertical="top" wrapText="1"/>
    </xf>
    <xf numFmtId="1" fontId="36" fillId="0" borderId="26" xfId="0" applyNumberFormat="1" applyFont="1" applyFill="1" applyBorder="1" applyAlignment="1">
      <alignment horizontal="center"/>
    </xf>
    <xf numFmtId="1" fontId="36" fillId="0" borderId="34" xfId="0" applyNumberFormat="1" applyFont="1" applyFill="1" applyBorder="1"/>
    <xf numFmtId="1" fontId="36" fillId="11" borderId="34" xfId="0" applyNumberFormat="1" applyFont="1" applyFill="1" applyBorder="1"/>
    <xf numFmtId="1" fontId="29" fillId="0" borderId="19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8" fillId="0" borderId="23" xfId="0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top" wrapText="1"/>
    </xf>
    <xf numFmtId="0" fontId="37" fillId="0" borderId="23" xfId="0" applyFont="1" applyBorder="1" applyAlignment="1">
      <alignment horizontal="left" vertical="top" wrapText="1"/>
    </xf>
    <xf numFmtId="1" fontId="54" fillId="0" borderId="23" xfId="0" applyNumberFormat="1" applyFont="1" applyFill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/>
    </xf>
    <xf numFmtId="1" fontId="25" fillId="6" borderId="23" xfId="0" applyNumberFormat="1" applyFont="1" applyFill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top"/>
    </xf>
    <xf numFmtId="164" fontId="18" fillId="11" borderId="10" xfId="2" applyNumberFormat="1" applyFont="1" applyFill="1" applyBorder="1" applyAlignment="1">
      <alignment horizontal="center" vertical="center" wrapText="1"/>
    </xf>
    <xf numFmtId="164" fontId="18" fillId="11" borderId="11" xfId="2" quotePrefix="1" applyNumberFormat="1" applyFont="1" applyFill="1" applyBorder="1" applyAlignment="1">
      <alignment horizontal="center"/>
    </xf>
    <xf numFmtId="164" fontId="18" fillId="11" borderId="16" xfId="2" quotePrefix="1" applyNumberFormat="1" applyFont="1" applyFill="1" applyBorder="1" applyAlignment="1">
      <alignment horizontal="center"/>
    </xf>
    <xf numFmtId="164" fontId="18" fillId="11" borderId="5" xfId="2" quotePrefix="1" applyNumberFormat="1" applyFont="1" applyFill="1" applyBorder="1" applyAlignment="1">
      <alignment horizontal="center"/>
    </xf>
    <xf numFmtId="14" fontId="0" fillId="0" borderId="0" xfId="0" applyNumberFormat="1"/>
    <xf numFmtId="1" fontId="36" fillId="12" borderId="5" xfId="0" applyNumberFormat="1" applyFont="1" applyFill="1" applyBorder="1"/>
    <xf numFmtId="0" fontId="0" fillId="11" borderId="38" xfId="0" applyFill="1" applyBorder="1"/>
    <xf numFmtId="164" fontId="2" fillId="8" borderId="74" xfId="2" applyNumberFormat="1" applyFont="1" applyFill="1" applyBorder="1" applyAlignment="1">
      <alignment horizontal="center" vertical="center" wrapText="1"/>
    </xf>
    <xf numFmtId="0" fontId="4" fillId="11" borderId="37" xfId="2" applyFont="1" applyFill="1" applyBorder="1"/>
    <xf numFmtId="0" fontId="4" fillId="11" borderId="36" xfId="2" applyFont="1" applyFill="1" applyBorder="1" applyAlignment="1">
      <alignment horizontal="right" vertical="top"/>
    </xf>
    <xf numFmtId="0" fontId="4" fillId="11" borderId="36" xfId="2" applyFont="1" applyFill="1" applyBorder="1"/>
    <xf numFmtId="0" fontId="51" fillId="9" borderId="1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42" fillId="11" borderId="30" xfId="0" applyFont="1" applyFill="1" applyBorder="1" applyAlignment="1">
      <alignment vertical="center"/>
    </xf>
    <xf numFmtId="0" fontId="58" fillId="0" borderId="8" xfId="0" applyFont="1" applyBorder="1" applyAlignment="1">
      <alignment vertical="center"/>
    </xf>
    <xf numFmtId="0" fontId="73" fillId="11" borderId="38" xfId="0" applyFont="1" applyFill="1" applyBorder="1"/>
    <xf numFmtId="0" fontId="0" fillId="11" borderId="42" xfId="0" applyFill="1" applyBorder="1"/>
    <xf numFmtId="0" fontId="58" fillId="11" borderId="16" xfId="0" applyFont="1" applyFill="1" applyBorder="1" applyAlignment="1">
      <alignment vertical="center"/>
    </xf>
    <xf numFmtId="0" fontId="58" fillId="11" borderId="8" xfId="0" applyFont="1" applyFill="1" applyBorder="1" applyAlignment="1">
      <alignment vertical="center"/>
    </xf>
    <xf numFmtId="0" fontId="2" fillId="11" borderId="17" xfId="0" applyFont="1" applyFill="1" applyBorder="1" applyAlignment="1">
      <alignment wrapText="1"/>
    </xf>
    <xf numFmtId="0" fontId="42" fillId="0" borderId="8" xfId="0" applyFont="1" applyBorder="1" applyAlignment="1">
      <alignment vertical="center"/>
    </xf>
    <xf numFmtId="164" fontId="7" fillId="11" borderId="41" xfId="2" applyNumberFormat="1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wrapText="1"/>
    </xf>
    <xf numFmtId="1" fontId="33" fillId="9" borderId="4" xfId="2" applyNumberFormat="1" applyFont="1" applyFill="1" applyBorder="1" applyAlignment="1">
      <alignment horizontal="center" vertical="center" wrapText="1"/>
    </xf>
    <xf numFmtId="0" fontId="58" fillId="0" borderId="30" xfId="0" applyFont="1" applyBorder="1" applyAlignment="1">
      <alignment vertical="center"/>
    </xf>
    <xf numFmtId="1" fontId="64" fillId="9" borderId="4" xfId="0" applyNumberFormat="1" applyFont="1" applyFill="1" applyBorder="1" applyAlignment="1">
      <alignment horizontal="center"/>
    </xf>
    <xf numFmtId="1" fontId="18" fillId="11" borderId="27" xfId="0" applyNumberFormat="1" applyFont="1" applyFill="1" applyBorder="1" applyAlignment="1">
      <alignment vertical="top"/>
    </xf>
    <xf numFmtId="165" fontId="5" fillId="0" borderId="0" xfId="2" applyNumberFormat="1" applyFont="1" applyBorder="1" applyAlignment="1">
      <alignment horizontal="right"/>
    </xf>
    <xf numFmtId="165" fontId="5" fillId="0" borderId="43" xfId="2" applyNumberFormat="1" applyFont="1" applyBorder="1" applyAlignment="1">
      <alignment horizontal="center"/>
    </xf>
    <xf numFmtId="165" fontId="5" fillId="0" borderId="61" xfId="2" applyNumberFormat="1" applyFont="1" applyBorder="1" applyAlignment="1"/>
    <xf numFmtId="164" fontId="35" fillId="11" borderId="8" xfId="2" applyNumberFormat="1" applyFont="1" applyFill="1" applyBorder="1" applyAlignment="1">
      <alignment horizontal="center" vertical="center" wrapText="1"/>
    </xf>
    <xf numFmtId="1" fontId="2" fillId="11" borderId="4" xfId="2" applyNumberFormat="1" applyFont="1" applyFill="1" applyBorder="1" applyAlignment="1">
      <alignment horizontal="center" vertical="center" wrapText="1"/>
    </xf>
    <xf numFmtId="164" fontId="18" fillId="11" borderId="74" xfId="2" applyNumberFormat="1" applyFont="1" applyFill="1" applyBorder="1" applyAlignment="1">
      <alignment horizontal="right" vertical="center" wrapText="1"/>
    </xf>
    <xf numFmtId="164" fontId="18" fillId="11" borderId="16" xfId="2" applyNumberFormat="1" applyFont="1" applyFill="1" applyBorder="1" applyAlignment="1">
      <alignment horizontal="right" vertical="center" wrapText="1"/>
    </xf>
    <xf numFmtId="164" fontId="63" fillId="11" borderId="11" xfId="2" applyNumberFormat="1" applyFont="1" applyFill="1" applyBorder="1" applyAlignment="1">
      <alignment horizontal="center"/>
    </xf>
    <xf numFmtId="164" fontId="63" fillId="11" borderId="16" xfId="2" applyNumberFormat="1" applyFont="1" applyFill="1" applyBorder="1" applyAlignment="1">
      <alignment horizontal="center"/>
    </xf>
    <xf numFmtId="0" fontId="4" fillId="0" borderId="0" xfId="2" applyFont="1" applyAlignment="1">
      <alignment textRotation="90"/>
    </xf>
    <xf numFmtId="164" fontId="11" fillId="10" borderId="8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Alignment="1">
      <alignment horizontal="left" vertical="center" textRotation="90"/>
    </xf>
    <xf numFmtId="0" fontId="0" fillId="10" borderId="57" xfId="0" applyFill="1" applyBorder="1"/>
    <xf numFmtId="14" fontId="0" fillId="10" borderId="57" xfId="0" applyNumberFormat="1" applyFill="1" applyBorder="1"/>
    <xf numFmtId="0" fontId="39" fillId="10" borderId="57" xfId="0" applyFont="1" applyFill="1" applyBorder="1"/>
    <xf numFmtId="0" fontId="0" fillId="10" borderId="65" xfId="0" applyFill="1" applyBorder="1"/>
    <xf numFmtId="1" fontId="0" fillId="10" borderId="57" xfId="0" applyNumberFormat="1" applyFill="1" applyBorder="1"/>
    <xf numFmtId="1" fontId="0" fillId="0" borderId="0" xfId="0" applyNumberFormat="1" applyFill="1"/>
    <xf numFmtId="1" fontId="38" fillId="0" borderId="0" xfId="0" applyNumberFormat="1" applyFont="1" applyFill="1"/>
    <xf numFmtId="1" fontId="0" fillId="11" borderId="0" xfId="0" applyNumberFormat="1" applyFill="1"/>
    <xf numFmtId="1" fontId="38" fillId="11" borderId="0" xfId="0" applyNumberFormat="1" applyFont="1" applyFill="1"/>
    <xf numFmtId="1" fontId="15" fillId="11" borderId="0" xfId="0" applyNumberFormat="1" applyFont="1" applyFill="1"/>
    <xf numFmtId="1" fontId="0" fillId="0" borderId="0" xfId="0" applyNumberFormat="1"/>
    <xf numFmtId="0" fontId="0" fillId="12" borderId="38" xfId="0" applyFill="1" applyBorder="1"/>
    <xf numFmtId="0" fontId="73" fillId="12" borderId="38" xfId="0" applyFont="1" applyFill="1" applyBorder="1"/>
    <xf numFmtId="14" fontId="0" fillId="0" borderId="0" xfId="0" applyNumberFormat="1" applyFill="1"/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5" fillId="0" borderId="22" xfId="2" applyFont="1" applyBorder="1" applyAlignment="1">
      <alignment horizontal="left"/>
    </xf>
    <xf numFmtId="0" fontId="5" fillId="0" borderId="52" xfId="2" applyFont="1" applyBorder="1" applyAlignment="1">
      <alignment horizontal="left"/>
    </xf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3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22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6" xfId="0" applyFont="1" applyBorder="1" applyAlignment="1">
      <alignment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24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67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22" fillId="0" borderId="29" xfId="2" applyFont="1" applyBorder="1" applyAlignment="1">
      <alignment horizontal="center" vertical="top" wrapText="1"/>
    </xf>
    <xf numFmtId="0" fontId="5" fillId="0" borderId="7" xfId="2" applyFont="1" applyBorder="1" applyAlignment="1">
      <alignment horizontal="center" vertical="top" wrapText="1"/>
    </xf>
    <xf numFmtId="0" fontId="15" fillId="0" borderId="64" xfId="0" applyFont="1" applyBorder="1" applyAlignment="1">
      <alignment horizontal="center" vertical="top" wrapText="1"/>
    </xf>
    <xf numFmtId="0" fontId="4" fillId="0" borderId="60" xfId="2" applyFont="1" applyBorder="1" applyAlignment="1"/>
    <xf numFmtId="0" fontId="4" fillId="0" borderId="33" xfId="2" applyFont="1" applyBorder="1" applyAlignment="1"/>
    <xf numFmtId="0" fontId="5" fillId="0" borderId="49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1" fillId="0" borderId="69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2" xfId="2" applyBorder="1" applyAlignment="1">
      <alignment horizontal="left" vertical="center" textRotation="90" wrapText="1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6" xfId="2" applyBorder="1" applyAlignment="1">
      <alignment horizontal="left" vertical="center" textRotation="90" wrapText="1"/>
    </xf>
    <xf numFmtId="0" fontId="5" fillId="11" borderId="44" xfId="2" applyFont="1" applyFill="1" applyBorder="1" applyAlignment="1">
      <alignment horizontal="center" vertical="top" wrapText="1"/>
    </xf>
    <xf numFmtId="0" fontId="15" fillId="11" borderId="30" xfId="0" applyFont="1" applyFill="1" applyBorder="1" applyAlignment="1">
      <alignment horizontal="center" vertical="top" wrapText="1"/>
    </xf>
    <xf numFmtId="0" fontId="5" fillId="11" borderId="22" xfId="2" applyFont="1" applyFill="1" applyBorder="1" applyAlignment="1">
      <alignment horizontal="left"/>
    </xf>
    <xf numFmtId="0" fontId="5" fillId="11" borderId="52" xfId="2" applyFont="1" applyFill="1" applyBorder="1" applyAlignment="1">
      <alignment horizontal="left"/>
    </xf>
    <xf numFmtId="0" fontId="5" fillId="11" borderId="67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center"/>
    </xf>
    <xf numFmtId="0" fontId="5" fillId="11" borderId="10" xfId="2" applyFont="1" applyFill="1" applyBorder="1" applyAlignment="1">
      <alignment horizontal="center"/>
    </xf>
    <xf numFmtId="0" fontId="22" fillId="11" borderId="32" xfId="2" applyFont="1" applyFill="1" applyBorder="1" applyAlignment="1">
      <alignment horizontal="center" vertical="top" wrapText="1"/>
    </xf>
    <xf numFmtId="0" fontId="13" fillId="11" borderId="29" xfId="2" applyFont="1" applyFill="1" applyBorder="1" applyAlignment="1">
      <alignment horizontal="center" vertical="top" wrapText="1"/>
    </xf>
    <xf numFmtId="0" fontId="12" fillId="11" borderId="47" xfId="2" applyFont="1" applyFill="1" applyBorder="1" applyAlignment="1">
      <alignment horizontal="center" vertical="top" wrapText="1"/>
    </xf>
    <xf numFmtId="0" fontId="14" fillId="11" borderId="28" xfId="0" applyFont="1" applyFill="1" applyBorder="1" applyAlignment="1">
      <alignment vertical="top" wrapText="1"/>
    </xf>
    <xf numFmtId="0" fontId="12" fillId="11" borderId="6" xfId="2" applyFont="1" applyFill="1" applyBorder="1" applyAlignment="1">
      <alignment horizontal="center" vertical="top" wrapText="1"/>
    </xf>
    <xf numFmtId="0" fontId="14" fillId="11" borderId="56" xfId="0" applyFont="1" applyFill="1" applyBorder="1" applyAlignment="1">
      <alignment vertical="top" wrapText="1"/>
    </xf>
    <xf numFmtId="0" fontId="5" fillId="11" borderId="15" xfId="2" applyFont="1" applyFill="1" applyBorder="1" applyAlignment="1">
      <alignment horizontal="center"/>
    </xf>
    <xf numFmtId="0" fontId="5" fillId="11" borderId="11" xfId="2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1" xfId="2" applyNumberFormat="1" applyFont="1" applyFill="1" applyBorder="1" applyAlignment="1">
      <alignment horizontal="center"/>
    </xf>
    <xf numFmtId="0" fontId="12" fillId="11" borderId="12" xfId="2" applyFont="1" applyFill="1" applyBorder="1" applyAlignment="1">
      <alignment horizontal="center" vertical="top" wrapText="1"/>
    </xf>
    <xf numFmtId="0" fontId="14" fillId="11" borderId="47" xfId="0" applyFont="1" applyFill="1" applyBorder="1" applyAlignment="1">
      <alignment vertical="top" wrapText="1"/>
    </xf>
    <xf numFmtId="0" fontId="14" fillId="11" borderId="66" xfId="0" applyFont="1" applyFill="1" applyBorder="1" applyAlignment="1">
      <alignment vertical="top" wrapText="1"/>
    </xf>
    <xf numFmtId="0" fontId="13" fillId="11" borderId="32" xfId="2" applyFont="1" applyFill="1" applyBorder="1" applyAlignment="1">
      <alignment horizontal="center" vertical="top" wrapText="1"/>
    </xf>
    <xf numFmtId="0" fontId="49" fillId="11" borderId="8" xfId="2" applyFont="1" applyFill="1" applyBorder="1" applyAlignment="1">
      <alignment horizontal="center" vertical="top" wrapText="1"/>
    </xf>
    <xf numFmtId="0" fontId="49" fillId="11" borderId="32" xfId="2" applyFont="1" applyFill="1" applyBorder="1" applyAlignment="1">
      <alignment horizontal="center" vertical="top" wrapText="1"/>
    </xf>
    <xf numFmtId="0" fontId="5" fillId="0" borderId="55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0" fontId="5" fillId="11" borderId="24" xfId="2" applyFont="1" applyFill="1" applyBorder="1" applyAlignment="1">
      <alignment horizontal="center"/>
    </xf>
    <xf numFmtId="0" fontId="22" fillId="11" borderId="29" xfId="2" applyFont="1" applyFill="1" applyBorder="1" applyAlignment="1">
      <alignment horizontal="center" vertical="top" wrapText="1"/>
    </xf>
    <xf numFmtId="0" fontId="5" fillId="0" borderId="39" xfId="2" applyFont="1" applyBorder="1" applyAlignment="1">
      <alignment horizontal="left" vertical="center" wrapText="1"/>
    </xf>
    <xf numFmtId="0" fontId="5" fillId="0" borderId="62" xfId="2" applyFont="1" applyBorder="1" applyAlignment="1">
      <alignment horizontal="left" vertical="center" wrapText="1"/>
    </xf>
    <xf numFmtId="0" fontId="4" fillId="0" borderId="62" xfId="2" applyFont="1" applyBorder="1" applyAlignment="1">
      <alignment horizontal="left" vertical="center" wrapText="1"/>
    </xf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165" fontId="5" fillId="7" borderId="61" xfId="2" applyNumberFormat="1" applyFont="1" applyFill="1" applyBorder="1" applyAlignment="1">
      <alignment horizontal="center"/>
    </xf>
    <xf numFmtId="165" fontId="5" fillId="0" borderId="7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5" fillId="0" borderId="39" xfId="2" applyFont="1" applyBorder="1" applyAlignment="1">
      <alignment horizontal="center" vertical="center" wrapText="1"/>
    </xf>
    <xf numFmtId="0" fontId="5" fillId="0" borderId="62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center" vertical="center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2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FFFF99"/>
      <color rgb="FF99FFCC"/>
      <color rgb="FFFFFFCC"/>
      <color rgb="FFBAE18F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6;&#1091;&#1088;&#1085;&#1072;&#1083;_&#1054;&#1041;&#1044;&#1047;_&#1051;&#1077;&#1082;&#1094;&#1110;&#1111;_&#1050;&#1086;&#1085;&#1090;&#1088;_&#1043;&#1088;-201-207_2015&#1088;_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 201-203"/>
      <sheetName val="Лекції 201-203"/>
      <sheetName val="Лекції 205-206"/>
      <sheetName val="Лекції 207"/>
      <sheetName val="КОНТР 205-206"/>
      <sheetName val="КОНТР 207"/>
    </sheetNames>
    <sheetDataSet>
      <sheetData sheetId="0" refreshError="1">
        <row r="4">
          <cell r="D4">
            <v>21.847826086956523</v>
          </cell>
        </row>
        <row r="5">
          <cell r="D5">
            <v>17.934782608695652</v>
          </cell>
        </row>
        <row r="6">
          <cell r="D6">
            <v>19.565217391304348</v>
          </cell>
        </row>
        <row r="7">
          <cell r="D7">
            <v>21.521739130434781</v>
          </cell>
        </row>
        <row r="8">
          <cell r="D8">
            <v>19.891304347826086</v>
          </cell>
        </row>
        <row r="9">
          <cell r="D9">
            <v>20.869565217391305</v>
          </cell>
        </row>
        <row r="10">
          <cell r="D10">
            <v>19.565217391304348</v>
          </cell>
        </row>
        <row r="11">
          <cell r="D11">
            <v>10.434782608695652</v>
          </cell>
        </row>
        <row r="12">
          <cell r="D12">
            <v>20.869565217391305</v>
          </cell>
        </row>
        <row r="13">
          <cell r="D13">
            <v>21.521739130434781</v>
          </cell>
        </row>
        <row r="14">
          <cell r="D14">
            <v>26.739130434782609</v>
          </cell>
        </row>
        <row r="15">
          <cell r="D15">
            <v>22.173913043478262</v>
          </cell>
        </row>
        <row r="16">
          <cell r="D16">
            <v>21.521739130434781</v>
          </cell>
        </row>
        <row r="17">
          <cell r="D17">
            <v>22.5</v>
          </cell>
        </row>
        <row r="18">
          <cell r="D18">
            <v>25.108695652173914</v>
          </cell>
        </row>
        <row r="19">
          <cell r="D19">
            <v>23.152173913043477</v>
          </cell>
        </row>
        <row r="20">
          <cell r="D20">
            <v>23.804347826086957</v>
          </cell>
        </row>
        <row r="21">
          <cell r="D21">
            <v>25.760869565217391</v>
          </cell>
        </row>
        <row r="22">
          <cell r="D22">
            <v>24.456521739130434</v>
          </cell>
        </row>
        <row r="23">
          <cell r="D23">
            <v>20.543478260869566</v>
          </cell>
        </row>
        <row r="24">
          <cell r="D24">
            <v>23.152173913043477</v>
          </cell>
        </row>
        <row r="25">
          <cell r="D25">
            <v>25.760869565217391</v>
          </cell>
        </row>
        <row r="26">
          <cell r="D26">
            <v>23.152173913043477</v>
          </cell>
        </row>
        <row r="27">
          <cell r="D27">
            <v>15.652173913043478</v>
          </cell>
        </row>
        <row r="28">
          <cell r="D28">
            <v>6.5217391304347823</v>
          </cell>
        </row>
        <row r="31">
          <cell r="F31">
            <v>5.9130434782608692</v>
          </cell>
        </row>
        <row r="32">
          <cell r="F32">
            <v>1</v>
          </cell>
        </row>
        <row r="33">
          <cell r="F33">
            <v>24.847826086956523</v>
          </cell>
        </row>
        <row r="34">
          <cell r="F34">
            <v>6.5434782608695654</v>
          </cell>
        </row>
        <row r="35">
          <cell r="F35">
            <v>7.1956521739130439</v>
          </cell>
        </row>
        <row r="36">
          <cell r="F36">
            <v>9.3260869565217384</v>
          </cell>
        </row>
        <row r="37">
          <cell r="F37">
            <v>14.043478260869565</v>
          </cell>
        </row>
        <row r="38">
          <cell r="F38">
            <v>25.978260869565219</v>
          </cell>
        </row>
        <row r="39">
          <cell r="F39">
            <v>22.239130434782609</v>
          </cell>
        </row>
        <row r="40">
          <cell r="F40">
            <v>16.826086956521738</v>
          </cell>
        </row>
        <row r="41">
          <cell r="F41">
            <v>17.5</v>
          </cell>
        </row>
        <row r="42">
          <cell r="F42">
            <v>12.608695652173912</v>
          </cell>
        </row>
        <row r="43">
          <cell r="F43">
            <v>16.195652173913043</v>
          </cell>
        </row>
        <row r="44">
          <cell r="F44">
            <v>8.0434782608695663</v>
          </cell>
        </row>
        <row r="45">
          <cell r="F45">
            <v>19.956521739130434</v>
          </cell>
        </row>
        <row r="46">
          <cell r="F46">
            <v>1.8043478260869565</v>
          </cell>
        </row>
        <row r="47">
          <cell r="F47">
            <v>22.239130434782609</v>
          </cell>
        </row>
        <row r="48">
          <cell r="F48">
            <v>7.1956521739130439</v>
          </cell>
        </row>
        <row r="49">
          <cell r="F49">
            <v>12.434782608695652</v>
          </cell>
        </row>
        <row r="50">
          <cell r="F50">
            <v>1.8043478260869565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14.891304347826088</v>
          </cell>
        </row>
        <row r="54">
          <cell r="F54">
            <v>13.086956521739131</v>
          </cell>
        </row>
        <row r="55">
          <cell r="F55">
            <v>28.086956521739129</v>
          </cell>
        </row>
        <row r="58">
          <cell r="D58">
            <v>20.217391304347824</v>
          </cell>
        </row>
        <row r="59">
          <cell r="D59">
            <v>20.217391304347824</v>
          </cell>
        </row>
        <row r="60">
          <cell r="D60">
            <v>15.326086956521738</v>
          </cell>
        </row>
        <row r="61">
          <cell r="D61">
            <v>22.826086956521738</v>
          </cell>
        </row>
        <row r="62">
          <cell r="D62">
            <v>24.130434782608695</v>
          </cell>
        </row>
        <row r="63">
          <cell r="D63">
            <v>23.152173913043477</v>
          </cell>
        </row>
        <row r="64">
          <cell r="D64">
            <v>23.478260869565219</v>
          </cell>
        </row>
        <row r="65">
          <cell r="D65">
            <v>21.521739130434781</v>
          </cell>
        </row>
        <row r="66">
          <cell r="D66">
            <v>22.826086956521738</v>
          </cell>
        </row>
        <row r="67">
          <cell r="D67">
            <v>20.217391304347824</v>
          </cell>
        </row>
        <row r="68">
          <cell r="D68">
            <v>5.8695652173913047</v>
          </cell>
        </row>
        <row r="69">
          <cell r="D69">
            <v>24.130434782608695</v>
          </cell>
        </row>
        <row r="70">
          <cell r="D70">
            <v>23.478260869565219</v>
          </cell>
        </row>
        <row r="71">
          <cell r="D71">
            <v>16.956521739130434</v>
          </cell>
        </row>
        <row r="72">
          <cell r="D72">
            <v>26.739130434782609</v>
          </cell>
        </row>
        <row r="73">
          <cell r="D73">
            <v>28.043478260869566</v>
          </cell>
        </row>
        <row r="74">
          <cell r="D74">
            <v>17.282608695652176</v>
          </cell>
        </row>
        <row r="75">
          <cell r="D75">
            <v>10.760869565217391</v>
          </cell>
        </row>
        <row r="76">
          <cell r="D76">
            <v>26.413043478260871</v>
          </cell>
        </row>
        <row r="77">
          <cell r="D77">
            <v>13.369565217391305</v>
          </cell>
        </row>
        <row r="78">
          <cell r="D78">
            <v>14.347826086956522</v>
          </cell>
        </row>
        <row r="79">
          <cell r="D79">
            <v>23.804347826086957</v>
          </cell>
        </row>
        <row r="80">
          <cell r="D80">
            <v>21.847826086956523</v>
          </cell>
        </row>
        <row r="81">
          <cell r="D81">
            <v>27.065217391304348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405" Type="http://schemas.openxmlformats.org/officeDocument/2006/relationships/revisionLog" Target="revisionLog3.xml"/><Relationship Id="rId400" Type="http://schemas.openxmlformats.org/officeDocument/2006/relationships/revisionLog" Target="revisionLog12.xml"/><Relationship Id="rId404" Type="http://schemas.openxmlformats.org/officeDocument/2006/relationships/revisionLog" Target="revisionLog2.xml"/><Relationship Id="rId399" Type="http://schemas.openxmlformats.org/officeDocument/2006/relationships/revisionLog" Target="revisionLog11.xml"/><Relationship Id="rId403" Type="http://schemas.openxmlformats.org/officeDocument/2006/relationships/revisionLog" Target="revisionLog5.xml"/><Relationship Id="rId408" Type="http://schemas.openxmlformats.org/officeDocument/2006/relationships/revisionLog" Target="revisionLog7.xml"/><Relationship Id="rId398" Type="http://schemas.openxmlformats.org/officeDocument/2006/relationships/revisionLog" Target="revisionLog10.xml"/><Relationship Id="rId402" Type="http://schemas.openxmlformats.org/officeDocument/2006/relationships/revisionLog" Target="revisionLog1.xml"/><Relationship Id="rId407" Type="http://schemas.openxmlformats.org/officeDocument/2006/relationships/revisionLog" Target="revisionLog6.xml"/><Relationship Id="rId406" Type="http://schemas.openxmlformats.org/officeDocument/2006/relationships/revisionLog" Target="revisionLog4.xml"/><Relationship Id="rId401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A59155-F987-462B-9F8C-03C3BF840EB2}" diskRevisions="1" revisionId="8532" version="14">
  <header guid="{81EBC165-B23B-4011-B087-68B08F32C94C}" dateTime="2015-05-22T14:43:55" maxSheetId="14" userName="Ніколенко Світлана Григорівна" r:id="rId398" minRId="8341" maxRId="834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D546A57-469E-4022-A34E-4B0478980137}" dateTime="2015-05-25T13:38:20" maxSheetId="14" userName="Ніколенко Світлана Григорівна" r:id="rId399" minRId="8361" maxRId="836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2F79D8B-B2FE-471D-A701-04992C381EE6}" dateTime="2015-05-25T13:41:34" maxSheetId="14" userName="Ніколенко Світлана Григорівна" r:id="rId40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4A9DD5-CCE4-4037-92EA-B869230475FF}" dateTime="2015-06-12T16:01:44" maxSheetId="14" userName="Ніколенко Світлана Григорівна" r:id="rId40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D0C0D1-AA00-46E9-830A-029F2E2510AC}" dateTime="2015-06-12T18:56:03" maxSheetId="14" userName="Ніколенко Світлана Григорівна" r:id="rId402" minRId="8405" maxRId="844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F9C6917-43F7-43C4-954F-04C4A6CB9C22}" dateTime="2015-06-12T19:27:17" maxSheetId="14" userName="Ніколенко Світлана Григорівна" r:id="rId403" minRId="844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E070B19-B0F4-4F0A-BF1F-F008821E1919}" dateTime="2015-06-23T11:11:26" maxSheetId="14" userName="Ніколенко Світлана Григорівна" r:id="rId40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EA8036-D5FB-4853-9291-D26C3069610D}" dateTime="2016-02-04T12:43:53" maxSheetId="14" userName="Ніколенко Світлана Григорівна" r:id="rId40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D19C739-D4E9-4B7D-B7FB-4258BF98749C}" dateTime="2016-02-19T17:10:59" maxSheetId="14" userName="Ніколенко Світлана Григорівна" r:id="rId40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9B21871-CEA8-415E-93F5-312FC7BAF981}" dateTime="2016-06-08T12:40:05" maxSheetId="14" userName="Ніколенко Світлана Григорівна" r:id="rId40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6A59155-F987-462B-9F8C-03C3BF840EB2}" dateTime="2017-11-28T14:24:05" maxSheetId="14" userName="Ніколенко Світлана Григорівна" r:id="rId40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5" sId="9" numFmtId="4">
    <nc r="O34">
      <v>2</v>
    </nc>
  </rcc>
  <rcc rId="8406" sId="9" numFmtId="4">
    <nc r="O35">
      <v>2</v>
    </nc>
  </rcc>
  <rcc rId="8407" sId="9" numFmtId="4">
    <nc r="O36">
      <v>2</v>
    </nc>
  </rcc>
  <rcc rId="8408" sId="9" numFmtId="4">
    <nc r="O37">
      <v>2</v>
    </nc>
  </rcc>
  <rcc rId="8409" sId="9" numFmtId="4">
    <nc r="O38">
      <v>4</v>
    </nc>
  </rcc>
  <rcc rId="8410" sId="9" numFmtId="4">
    <nc r="O39">
      <v>2</v>
    </nc>
  </rcc>
  <rcc rId="8411" sId="9" numFmtId="4">
    <nc r="O40">
      <v>2</v>
    </nc>
  </rcc>
  <rcc rId="8412" sId="9" numFmtId="4">
    <nc r="T11">
      <v>6</v>
    </nc>
  </rcc>
  <rcc rId="8413" sId="9" numFmtId="4">
    <nc r="O43">
      <v>10</v>
    </nc>
  </rcc>
  <rcc rId="8414" sId="9" numFmtId="4">
    <nc r="O44">
      <v>2</v>
    </nc>
  </rcc>
  <rcc rId="8415" sId="9" numFmtId="4">
    <nc r="O45">
      <v>4</v>
    </nc>
  </rcc>
  <rcc rId="8416" sId="9" numFmtId="4">
    <nc r="O46">
      <v>3.5</v>
    </nc>
  </rcc>
  <rcc rId="8417" sId="9" numFmtId="4">
    <nc r="AH11">
      <v>11</v>
    </nc>
  </rcc>
  <rcc rId="8418" sId="9" numFmtId="4">
    <nc r="AK11">
      <v>11</v>
    </nc>
  </rcc>
  <rcc rId="8419" sId="3">
    <oc r="A6">
      <v>74</v>
    </oc>
    <nc r="A6">
      <v>75</v>
    </nc>
  </rcc>
  <rfmt sheetId="6" sqref="N32">
    <dxf>
      <fill>
        <patternFill>
          <bgColor rgb="FF92D050"/>
        </patternFill>
      </fill>
    </dxf>
  </rfmt>
  <rcc rId="8420" sId="9" numFmtId="4">
    <nc r="L17">
      <v>5</v>
    </nc>
  </rcc>
  <rcc rId="8421" sId="9" numFmtId="4">
    <nc r="I34">
      <v>2</v>
    </nc>
  </rcc>
  <rcc rId="8422" sId="9" numFmtId="4">
    <nc r="I35">
      <v>2</v>
    </nc>
  </rcc>
  <rcc rId="8423" sId="9" numFmtId="4">
    <nc r="I36">
      <v>0</v>
    </nc>
  </rcc>
  <rcc rId="8424" sId="9" numFmtId="4">
    <nc r="I37">
      <v>2</v>
    </nc>
  </rcc>
  <rcc rId="8425" sId="9" numFmtId="4">
    <nc r="I38">
      <v>4</v>
    </nc>
  </rcc>
  <rcc rId="8426" sId="9" numFmtId="4">
    <nc r="I39">
      <v>2</v>
    </nc>
  </rcc>
  <rcc rId="8427" sId="9" numFmtId="4">
    <nc r="I40">
      <v>2</v>
    </nc>
  </rcc>
  <rcc rId="8428" sId="9" numFmtId="4">
    <nc r="T17">
      <v>6</v>
    </nc>
  </rcc>
  <rcc rId="8429" sId="9" numFmtId="4">
    <nc r="I43">
      <v>10</v>
    </nc>
  </rcc>
  <rcc rId="8430" sId="9" numFmtId="4">
    <nc r="I44">
      <v>1</v>
    </nc>
  </rcc>
  <rcc rId="8431" sId="9" numFmtId="4">
    <nc r="I45">
      <v>2</v>
    </nc>
  </rcc>
  <rcc rId="8432" sId="9" numFmtId="4">
    <nc r="I46">
      <v>2</v>
    </nc>
  </rcc>
  <rcc rId="8433" sId="9" numFmtId="4">
    <nc r="AH17">
      <v>11</v>
    </nc>
  </rcc>
  <rcc rId="8434" sId="9">
    <nc r="AK17">
      <f>3+3</f>
    </nc>
  </rcc>
  <rfmt sheetId="6" sqref="N38">
    <dxf>
      <fill>
        <patternFill>
          <bgColor rgb="FF92D050"/>
        </patternFill>
      </fill>
    </dxf>
  </rfmt>
  <rcc rId="8435" sId="9" numFmtId="4">
    <nc r="N34">
      <v>2</v>
    </nc>
  </rcc>
  <rcc rId="8436" sId="9" numFmtId="4">
    <nc r="N35">
      <v>2</v>
    </nc>
  </rcc>
  <rcc rId="8437" sId="9" numFmtId="4">
    <nc r="N36">
      <v>2</v>
    </nc>
  </rcc>
  <rcc rId="8438" sId="9" numFmtId="4">
    <nc r="N37">
      <v>2</v>
    </nc>
  </rcc>
  <rcc rId="8439" sId="9" numFmtId="4">
    <nc r="N38">
      <v>2</v>
    </nc>
  </rcc>
  <rcc rId="8440" sId="9" numFmtId="4">
    <nc r="N39">
      <v>2</v>
    </nc>
  </rcc>
  <rcc rId="8441" sId="9" numFmtId="4">
    <nc r="N40">
      <v>2</v>
    </nc>
  </rcc>
  <rcc rId="8442" sId="9" numFmtId="4">
    <nc r="T12">
      <v>6</v>
    </nc>
  </rcc>
  <rcc rId="8443" sId="9" numFmtId="4">
    <nc r="N44">
      <v>2</v>
    </nc>
  </rcc>
  <rcc rId="8444" sId="9" numFmtId="4">
    <nc r="N45">
      <v>2</v>
    </nc>
  </rcc>
  <rcc rId="8445" sId="9" numFmtId="4">
    <nc r="N46">
      <v>4</v>
    </nc>
  </rcc>
  <rcc rId="8446" sId="9" numFmtId="4">
    <nc r="AH12">
      <v>11</v>
    </nc>
  </rcc>
  <rcc rId="8447" sId="9" numFmtId="4">
    <nc r="AK12">
      <v>11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1" sId="6">
    <oc r="K82">
      <f>'\\main\Documents\2-курс_ОБДЗ\[Журнал_ОБДЗ_Лекції_Контр_Гр-201-207_2015р_CS.xlsx]КОНТР 201-203'!$D83</f>
    </oc>
    <nc r="K82"/>
  </rcc>
  <rcc rId="8342" sId="6">
    <oc r="L82">
      <f>IF((E82+K82)&gt;100,100,E82+K82)</f>
    </oc>
    <nc r="L82"/>
  </rcc>
  <rcc rId="8343" sId="6">
    <oc r="M82">
      <f>VLOOKUP(L82,ESTC,2)</f>
    </oc>
    <nc r="M82"/>
  </rcc>
  <rcc rId="8344" sId="6">
    <oc r="K83">
      <f>'\\main\Documents\2-курс_ОБДЗ\[Журнал_ОБДЗ_Лекції_Контр_Гр-201-207_2015р_CS.xlsx]КОНТР 201-203'!$D84</f>
    </oc>
    <nc r="K83"/>
  </rcc>
  <rcc rId="8345" sId="6">
    <oc r="L83">
      <f>IF((E83+K83)&gt;100,100,E83+K83)</f>
    </oc>
    <nc r="L83"/>
  </rcc>
  <rcc rId="8346" sId="6">
    <oc r="M83">
      <f>VLOOKUP(L83,ESTC,2)</f>
    </oc>
    <nc r="M83"/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1" sId="6">
    <oc r="C75">
      <f>'203_2'!B13</f>
    </oc>
    <nc r="C75"/>
  </rcc>
  <rcc rId="8362" sId="6" numFmtId="4">
    <oc r="L77">
      <f>IF((E77+K77)&gt;100,100,E77+K77)</f>
    </oc>
    <nc r="L77">
      <v>60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8" sId="9" numFmtId="4">
    <nc r="N43">
      <v>5</v>
    </nc>
  </rcc>
  <rfmt sheetId="6" sqref="N33">
    <dxf>
      <fill>
        <patternFill>
          <bgColor rgb="FF92D050"/>
        </patternFill>
      </fill>
    </dxf>
  </rfmt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Підсумки!$A$3:$N$53</formula>
    <oldFormula>Підсумки!$A$3:$N$53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'202_1'!$A$2:$AK$47</formula>
    <oldFormula>'202_1'!$A$2:$AK$47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81EBC165-B23B-4011-B087-68B08F32C94C}" name="Ніколенко Світлана Григорівна" id="-655285649" dateTime="2015-05-22T14:32:31"/>
  <userInfo guid="{DE070B19-B0F4-4F0A-BF1F-F008821E1919}" name="Ніколенко Світлана Григорівна" id="-655240695" dateTime="2015-06-23T11:07:5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3.bin"/><Relationship Id="rId13" Type="http://schemas.openxmlformats.org/officeDocument/2006/relationships/printerSettings" Target="../printerSettings/printerSettings288.bin"/><Relationship Id="rId18" Type="http://schemas.openxmlformats.org/officeDocument/2006/relationships/printerSettings" Target="../printerSettings/printerSettings293.bin"/><Relationship Id="rId26" Type="http://schemas.openxmlformats.org/officeDocument/2006/relationships/printerSettings" Target="../printerSettings/printerSettings301.bin"/><Relationship Id="rId3" Type="http://schemas.openxmlformats.org/officeDocument/2006/relationships/printerSettings" Target="../printerSettings/printerSettings278.bin"/><Relationship Id="rId21" Type="http://schemas.openxmlformats.org/officeDocument/2006/relationships/printerSettings" Target="../printerSettings/printerSettings296.bin"/><Relationship Id="rId34" Type="http://schemas.openxmlformats.org/officeDocument/2006/relationships/printerSettings" Target="../printerSettings/printerSettings309.bin"/><Relationship Id="rId7" Type="http://schemas.openxmlformats.org/officeDocument/2006/relationships/printerSettings" Target="../printerSettings/printerSettings282.bin"/><Relationship Id="rId12" Type="http://schemas.openxmlformats.org/officeDocument/2006/relationships/printerSettings" Target="../printerSettings/printerSettings287.bin"/><Relationship Id="rId17" Type="http://schemas.openxmlformats.org/officeDocument/2006/relationships/printerSettings" Target="../printerSettings/printerSettings292.bin"/><Relationship Id="rId25" Type="http://schemas.openxmlformats.org/officeDocument/2006/relationships/printerSettings" Target="../printerSettings/printerSettings300.bin"/><Relationship Id="rId33" Type="http://schemas.openxmlformats.org/officeDocument/2006/relationships/printerSettings" Target="../printerSettings/printerSettings308.bin"/><Relationship Id="rId2" Type="http://schemas.openxmlformats.org/officeDocument/2006/relationships/printerSettings" Target="../printerSettings/printerSettings277.bin"/><Relationship Id="rId16" Type="http://schemas.openxmlformats.org/officeDocument/2006/relationships/printerSettings" Target="../printerSettings/printerSettings291.bin"/><Relationship Id="rId20" Type="http://schemas.openxmlformats.org/officeDocument/2006/relationships/printerSettings" Target="../printerSettings/printerSettings295.bin"/><Relationship Id="rId29" Type="http://schemas.openxmlformats.org/officeDocument/2006/relationships/printerSettings" Target="../printerSettings/printerSettings304.bin"/><Relationship Id="rId1" Type="http://schemas.openxmlformats.org/officeDocument/2006/relationships/printerSettings" Target="../printerSettings/printerSettings276.bin"/><Relationship Id="rId6" Type="http://schemas.openxmlformats.org/officeDocument/2006/relationships/printerSettings" Target="../printerSettings/printerSettings281.bin"/><Relationship Id="rId11" Type="http://schemas.openxmlformats.org/officeDocument/2006/relationships/printerSettings" Target="../printerSettings/printerSettings286.bin"/><Relationship Id="rId24" Type="http://schemas.openxmlformats.org/officeDocument/2006/relationships/printerSettings" Target="../printerSettings/printerSettings299.bin"/><Relationship Id="rId32" Type="http://schemas.openxmlformats.org/officeDocument/2006/relationships/printerSettings" Target="../printerSettings/printerSettings307.bin"/><Relationship Id="rId5" Type="http://schemas.openxmlformats.org/officeDocument/2006/relationships/printerSettings" Target="../printerSettings/printerSettings280.bin"/><Relationship Id="rId15" Type="http://schemas.openxmlformats.org/officeDocument/2006/relationships/printerSettings" Target="../printerSettings/printerSettings290.bin"/><Relationship Id="rId23" Type="http://schemas.openxmlformats.org/officeDocument/2006/relationships/printerSettings" Target="../printerSettings/printerSettings298.bin"/><Relationship Id="rId28" Type="http://schemas.openxmlformats.org/officeDocument/2006/relationships/printerSettings" Target="../printerSettings/printerSettings303.bin"/><Relationship Id="rId36" Type="http://schemas.openxmlformats.org/officeDocument/2006/relationships/comments" Target="../comments4.xml"/><Relationship Id="rId10" Type="http://schemas.openxmlformats.org/officeDocument/2006/relationships/printerSettings" Target="../printerSettings/printerSettings285.bin"/><Relationship Id="rId19" Type="http://schemas.openxmlformats.org/officeDocument/2006/relationships/printerSettings" Target="../printerSettings/printerSettings294.bin"/><Relationship Id="rId31" Type="http://schemas.openxmlformats.org/officeDocument/2006/relationships/printerSettings" Target="../printerSettings/printerSettings306.bin"/><Relationship Id="rId4" Type="http://schemas.openxmlformats.org/officeDocument/2006/relationships/printerSettings" Target="../printerSettings/printerSettings279.bin"/><Relationship Id="rId9" Type="http://schemas.openxmlformats.org/officeDocument/2006/relationships/printerSettings" Target="../printerSettings/printerSettings284.bin"/><Relationship Id="rId14" Type="http://schemas.openxmlformats.org/officeDocument/2006/relationships/printerSettings" Target="../printerSettings/printerSettings289.bin"/><Relationship Id="rId22" Type="http://schemas.openxmlformats.org/officeDocument/2006/relationships/printerSettings" Target="../printerSettings/printerSettings297.bin"/><Relationship Id="rId27" Type="http://schemas.openxmlformats.org/officeDocument/2006/relationships/printerSettings" Target="../printerSettings/printerSettings302.bin"/><Relationship Id="rId30" Type="http://schemas.openxmlformats.org/officeDocument/2006/relationships/printerSettings" Target="../printerSettings/printerSettings305.bin"/><Relationship Id="rId35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printerSettings" Target="../printerSettings/printerSettings312.bin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11.bin"/><Relationship Id="rId1" Type="http://schemas.openxmlformats.org/officeDocument/2006/relationships/printerSettings" Target="../printerSettings/printerSettings310.bin"/><Relationship Id="rId6" Type="http://schemas.openxmlformats.org/officeDocument/2006/relationships/printerSettings" Target="../printerSettings/printerSettings315.bin"/><Relationship Id="rId5" Type="http://schemas.openxmlformats.org/officeDocument/2006/relationships/printerSettings" Target="../printerSettings/printerSettings314.bin"/><Relationship Id="rId4" Type="http://schemas.openxmlformats.org/officeDocument/2006/relationships/printerSettings" Target="../printerSettings/printerSettings31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printerSettings" Target="../printerSettings/printerSettings318.bin"/><Relationship Id="rId7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17.bin"/><Relationship Id="rId1" Type="http://schemas.openxmlformats.org/officeDocument/2006/relationships/printerSettings" Target="../printerSettings/printerSettings316.bin"/><Relationship Id="rId6" Type="http://schemas.openxmlformats.org/officeDocument/2006/relationships/printerSettings" Target="../printerSettings/printerSettings321.bin"/><Relationship Id="rId5" Type="http://schemas.openxmlformats.org/officeDocument/2006/relationships/printerSettings" Target="../printerSettings/printerSettings320.bin"/><Relationship Id="rId4" Type="http://schemas.openxmlformats.org/officeDocument/2006/relationships/printerSettings" Target="../printerSettings/printerSettings319.bin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323.bin"/><Relationship Id="rId1" Type="http://schemas.openxmlformats.org/officeDocument/2006/relationships/printerSettings" Target="../printerSettings/printerSettings32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9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34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33" Type="http://schemas.openxmlformats.org/officeDocument/2006/relationships/printerSettings" Target="../printerSettings/printerSettings63.bin"/><Relationship Id="rId38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32" Type="http://schemas.openxmlformats.org/officeDocument/2006/relationships/printerSettings" Target="../printerSettings/printerSettings62.bin"/><Relationship Id="rId37" Type="http://schemas.openxmlformats.org/officeDocument/2006/relationships/printerSettings" Target="../printerSettings/printerSettings67.bin"/><Relationship Id="rId40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36" Type="http://schemas.openxmlformats.org/officeDocument/2006/relationships/printerSettings" Target="../printerSettings/printerSettings66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3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Relationship Id="rId35" Type="http://schemas.openxmlformats.org/officeDocument/2006/relationships/printerSettings" Target="../printerSettings/printerSettings6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96.bin"/><Relationship Id="rId18" Type="http://schemas.openxmlformats.org/officeDocument/2006/relationships/printerSettings" Target="../printerSettings/printerSettings101.bin"/><Relationship Id="rId26" Type="http://schemas.openxmlformats.org/officeDocument/2006/relationships/printerSettings" Target="../printerSettings/printerSettings109.bin"/><Relationship Id="rId39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86.bin"/><Relationship Id="rId21" Type="http://schemas.openxmlformats.org/officeDocument/2006/relationships/printerSettings" Target="../printerSettings/printerSettings104.bin"/><Relationship Id="rId34" Type="http://schemas.openxmlformats.org/officeDocument/2006/relationships/printerSettings" Target="../printerSettings/printerSettings117.bin"/><Relationship Id="rId42" Type="http://schemas.openxmlformats.org/officeDocument/2006/relationships/printerSettings" Target="../printerSettings/printerSettings125.bin"/><Relationship Id="rId47" Type="http://schemas.openxmlformats.org/officeDocument/2006/relationships/printerSettings" Target="../printerSettings/printerSettings130.bin"/><Relationship Id="rId7" Type="http://schemas.openxmlformats.org/officeDocument/2006/relationships/printerSettings" Target="../printerSettings/printerSettings90.bin"/><Relationship Id="rId12" Type="http://schemas.openxmlformats.org/officeDocument/2006/relationships/printerSettings" Target="../printerSettings/printerSettings95.bin"/><Relationship Id="rId17" Type="http://schemas.openxmlformats.org/officeDocument/2006/relationships/printerSettings" Target="../printerSettings/printerSettings100.bin"/><Relationship Id="rId25" Type="http://schemas.openxmlformats.org/officeDocument/2006/relationships/printerSettings" Target="../printerSettings/printerSettings108.bin"/><Relationship Id="rId33" Type="http://schemas.openxmlformats.org/officeDocument/2006/relationships/printerSettings" Target="../printerSettings/printerSettings116.bin"/><Relationship Id="rId38" Type="http://schemas.openxmlformats.org/officeDocument/2006/relationships/printerSettings" Target="../printerSettings/printerSettings121.bin"/><Relationship Id="rId46" Type="http://schemas.openxmlformats.org/officeDocument/2006/relationships/printerSettings" Target="../printerSettings/printerSettings129.bin"/><Relationship Id="rId2" Type="http://schemas.openxmlformats.org/officeDocument/2006/relationships/printerSettings" Target="../printerSettings/printerSettings85.bin"/><Relationship Id="rId16" Type="http://schemas.openxmlformats.org/officeDocument/2006/relationships/printerSettings" Target="../printerSettings/printerSettings99.bin"/><Relationship Id="rId20" Type="http://schemas.openxmlformats.org/officeDocument/2006/relationships/printerSettings" Target="../printerSettings/printerSettings103.bin"/><Relationship Id="rId29" Type="http://schemas.openxmlformats.org/officeDocument/2006/relationships/printerSettings" Target="../printerSettings/printerSettings112.bin"/><Relationship Id="rId41" Type="http://schemas.openxmlformats.org/officeDocument/2006/relationships/printerSettings" Target="../printerSettings/printerSettings124.bin"/><Relationship Id="rId1" Type="http://schemas.openxmlformats.org/officeDocument/2006/relationships/printerSettings" Target="../printerSettings/printerSettings84.bin"/><Relationship Id="rId6" Type="http://schemas.openxmlformats.org/officeDocument/2006/relationships/printerSettings" Target="../printerSettings/printerSettings89.bin"/><Relationship Id="rId11" Type="http://schemas.openxmlformats.org/officeDocument/2006/relationships/printerSettings" Target="../printerSettings/printerSettings94.bin"/><Relationship Id="rId24" Type="http://schemas.openxmlformats.org/officeDocument/2006/relationships/printerSettings" Target="../printerSettings/printerSettings107.bin"/><Relationship Id="rId32" Type="http://schemas.openxmlformats.org/officeDocument/2006/relationships/printerSettings" Target="../printerSettings/printerSettings115.bin"/><Relationship Id="rId37" Type="http://schemas.openxmlformats.org/officeDocument/2006/relationships/printerSettings" Target="../printerSettings/printerSettings120.bin"/><Relationship Id="rId40" Type="http://schemas.openxmlformats.org/officeDocument/2006/relationships/printerSettings" Target="../printerSettings/printerSettings123.bin"/><Relationship Id="rId45" Type="http://schemas.openxmlformats.org/officeDocument/2006/relationships/printerSettings" Target="../printerSettings/printerSettings128.bin"/><Relationship Id="rId5" Type="http://schemas.openxmlformats.org/officeDocument/2006/relationships/printerSettings" Target="../printerSettings/printerSettings88.bin"/><Relationship Id="rId15" Type="http://schemas.openxmlformats.org/officeDocument/2006/relationships/printerSettings" Target="../printerSettings/printerSettings98.bin"/><Relationship Id="rId23" Type="http://schemas.openxmlformats.org/officeDocument/2006/relationships/printerSettings" Target="../printerSettings/printerSettings106.bin"/><Relationship Id="rId28" Type="http://schemas.openxmlformats.org/officeDocument/2006/relationships/printerSettings" Target="../printerSettings/printerSettings111.bin"/><Relationship Id="rId36" Type="http://schemas.openxmlformats.org/officeDocument/2006/relationships/printerSettings" Target="../printerSettings/printerSettings119.bin"/><Relationship Id="rId49" Type="http://schemas.openxmlformats.org/officeDocument/2006/relationships/printerSettings" Target="../printerSettings/printerSettings132.bin"/><Relationship Id="rId10" Type="http://schemas.openxmlformats.org/officeDocument/2006/relationships/printerSettings" Target="../printerSettings/printerSettings93.bin"/><Relationship Id="rId19" Type="http://schemas.openxmlformats.org/officeDocument/2006/relationships/printerSettings" Target="../printerSettings/printerSettings102.bin"/><Relationship Id="rId31" Type="http://schemas.openxmlformats.org/officeDocument/2006/relationships/printerSettings" Target="../printerSettings/printerSettings114.bin"/><Relationship Id="rId44" Type="http://schemas.openxmlformats.org/officeDocument/2006/relationships/printerSettings" Target="../printerSettings/printerSettings127.bin"/><Relationship Id="rId4" Type="http://schemas.openxmlformats.org/officeDocument/2006/relationships/printerSettings" Target="../printerSettings/printerSettings87.bin"/><Relationship Id="rId9" Type="http://schemas.openxmlformats.org/officeDocument/2006/relationships/printerSettings" Target="../printerSettings/printerSettings92.bin"/><Relationship Id="rId14" Type="http://schemas.openxmlformats.org/officeDocument/2006/relationships/printerSettings" Target="../printerSettings/printerSettings97.bin"/><Relationship Id="rId22" Type="http://schemas.openxmlformats.org/officeDocument/2006/relationships/printerSettings" Target="../printerSettings/printerSettings105.bin"/><Relationship Id="rId27" Type="http://schemas.openxmlformats.org/officeDocument/2006/relationships/printerSettings" Target="../printerSettings/printerSettings110.bin"/><Relationship Id="rId30" Type="http://schemas.openxmlformats.org/officeDocument/2006/relationships/printerSettings" Target="../printerSettings/printerSettings113.bin"/><Relationship Id="rId35" Type="http://schemas.openxmlformats.org/officeDocument/2006/relationships/printerSettings" Target="../printerSettings/printerSettings118.bin"/><Relationship Id="rId43" Type="http://schemas.openxmlformats.org/officeDocument/2006/relationships/printerSettings" Target="../printerSettings/printerSettings126.bin"/><Relationship Id="rId48" Type="http://schemas.openxmlformats.org/officeDocument/2006/relationships/printerSettings" Target="../printerSettings/printerSettings131.bin"/><Relationship Id="rId8" Type="http://schemas.openxmlformats.org/officeDocument/2006/relationships/printerSettings" Target="../printerSettings/printerSettings9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13" Type="http://schemas.openxmlformats.org/officeDocument/2006/relationships/printerSettings" Target="../printerSettings/printerSettings145.bin"/><Relationship Id="rId18" Type="http://schemas.openxmlformats.org/officeDocument/2006/relationships/printerSettings" Target="../printerSettings/printerSettings150.bin"/><Relationship Id="rId26" Type="http://schemas.openxmlformats.org/officeDocument/2006/relationships/printerSettings" Target="../printerSettings/printerSettings158.bin"/><Relationship Id="rId3" Type="http://schemas.openxmlformats.org/officeDocument/2006/relationships/printerSettings" Target="../printerSettings/printerSettings135.bin"/><Relationship Id="rId21" Type="http://schemas.openxmlformats.org/officeDocument/2006/relationships/printerSettings" Target="../printerSettings/printerSettings153.bin"/><Relationship Id="rId7" Type="http://schemas.openxmlformats.org/officeDocument/2006/relationships/printerSettings" Target="../printerSettings/printerSettings139.bin"/><Relationship Id="rId12" Type="http://schemas.openxmlformats.org/officeDocument/2006/relationships/printerSettings" Target="../printerSettings/printerSettings144.bin"/><Relationship Id="rId17" Type="http://schemas.openxmlformats.org/officeDocument/2006/relationships/printerSettings" Target="../printerSettings/printerSettings149.bin"/><Relationship Id="rId25" Type="http://schemas.openxmlformats.org/officeDocument/2006/relationships/printerSettings" Target="../printerSettings/printerSettings157.bin"/><Relationship Id="rId2" Type="http://schemas.openxmlformats.org/officeDocument/2006/relationships/printerSettings" Target="../printerSettings/printerSettings134.bin"/><Relationship Id="rId16" Type="http://schemas.openxmlformats.org/officeDocument/2006/relationships/printerSettings" Target="../printerSettings/printerSettings148.bin"/><Relationship Id="rId20" Type="http://schemas.openxmlformats.org/officeDocument/2006/relationships/printerSettings" Target="../printerSettings/printerSettings152.bin"/><Relationship Id="rId29" Type="http://schemas.openxmlformats.org/officeDocument/2006/relationships/printerSettings" Target="../printerSettings/printerSettings161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24" Type="http://schemas.openxmlformats.org/officeDocument/2006/relationships/printerSettings" Target="../printerSettings/printerSettings156.bin"/><Relationship Id="rId32" Type="http://schemas.openxmlformats.org/officeDocument/2006/relationships/printerSettings" Target="../printerSettings/printerSettings164.bin"/><Relationship Id="rId5" Type="http://schemas.openxmlformats.org/officeDocument/2006/relationships/printerSettings" Target="../printerSettings/printerSettings137.bin"/><Relationship Id="rId15" Type="http://schemas.openxmlformats.org/officeDocument/2006/relationships/printerSettings" Target="../printerSettings/printerSettings147.bin"/><Relationship Id="rId23" Type="http://schemas.openxmlformats.org/officeDocument/2006/relationships/printerSettings" Target="../printerSettings/printerSettings155.bin"/><Relationship Id="rId28" Type="http://schemas.openxmlformats.org/officeDocument/2006/relationships/printerSettings" Target="../printerSettings/printerSettings160.bin"/><Relationship Id="rId10" Type="http://schemas.openxmlformats.org/officeDocument/2006/relationships/printerSettings" Target="../printerSettings/printerSettings142.bin"/><Relationship Id="rId19" Type="http://schemas.openxmlformats.org/officeDocument/2006/relationships/printerSettings" Target="../printerSettings/printerSettings151.bin"/><Relationship Id="rId31" Type="http://schemas.openxmlformats.org/officeDocument/2006/relationships/printerSettings" Target="../printerSettings/printerSettings163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Relationship Id="rId14" Type="http://schemas.openxmlformats.org/officeDocument/2006/relationships/printerSettings" Target="../printerSettings/printerSettings146.bin"/><Relationship Id="rId22" Type="http://schemas.openxmlformats.org/officeDocument/2006/relationships/printerSettings" Target="../printerSettings/printerSettings154.bin"/><Relationship Id="rId27" Type="http://schemas.openxmlformats.org/officeDocument/2006/relationships/printerSettings" Target="../printerSettings/printerSettings159.bin"/><Relationship Id="rId30" Type="http://schemas.openxmlformats.org/officeDocument/2006/relationships/printerSettings" Target="../printerSettings/printerSettings1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2.bin"/><Relationship Id="rId13" Type="http://schemas.openxmlformats.org/officeDocument/2006/relationships/printerSettings" Target="../printerSettings/printerSettings177.bin"/><Relationship Id="rId18" Type="http://schemas.openxmlformats.org/officeDocument/2006/relationships/printerSettings" Target="../printerSettings/printerSettings182.bin"/><Relationship Id="rId26" Type="http://schemas.openxmlformats.org/officeDocument/2006/relationships/printerSettings" Target="../printerSettings/printerSettings190.bin"/><Relationship Id="rId3" Type="http://schemas.openxmlformats.org/officeDocument/2006/relationships/printerSettings" Target="../printerSettings/printerSettings167.bin"/><Relationship Id="rId21" Type="http://schemas.openxmlformats.org/officeDocument/2006/relationships/printerSettings" Target="../printerSettings/printerSettings185.bin"/><Relationship Id="rId34" Type="http://schemas.openxmlformats.org/officeDocument/2006/relationships/printerSettings" Target="../printerSettings/printerSettings198.bin"/><Relationship Id="rId7" Type="http://schemas.openxmlformats.org/officeDocument/2006/relationships/printerSettings" Target="../printerSettings/printerSettings171.bin"/><Relationship Id="rId12" Type="http://schemas.openxmlformats.org/officeDocument/2006/relationships/printerSettings" Target="../printerSettings/printerSettings176.bin"/><Relationship Id="rId17" Type="http://schemas.openxmlformats.org/officeDocument/2006/relationships/printerSettings" Target="../printerSettings/printerSettings181.bin"/><Relationship Id="rId25" Type="http://schemas.openxmlformats.org/officeDocument/2006/relationships/printerSettings" Target="../printerSettings/printerSettings189.bin"/><Relationship Id="rId33" Type="http://schemas.openxmlformats.org/officeDocument/2006/relationships/printerSettings" Target="../printerSettings/printerSettings197.bin"/><Relationship Id="rId2" Type="http://schemas.openxmlformats.org/officeDocument/2006/relationships/printerSettings" Target="../printerSettings/printerSettings166.bin"/><Relationship Id="rId16" Type="http://schemas.openxmlformats.org/officeDocument/2006/relationships/printerSettings" Target="../printerSettings/printerSettings180.bin"/><Relationship Id="rId20" Type="http://schemas.openxmlformats.org/officeDocument/2006/relationships/printerSettings" Target="../printerSettings/printerSettings184.bin"/><Relationship Id="rId29" Type="http://schemas.openxmlformats.org/officeDocument/2006/relationships/printerSettings" Target="../printerSettings/printerSettings193.bin"/><Relationship Id="rId1" Type="http://schemas.openxmlformats.org/officeDocument/2006/relationships/printerSettings" Target="../printerSettings/printerSettings165.bin"/><Relationship Id="rId6" Type="http://schemas.openxmlformats.org/officeDocument/2006/relationships/printerSettings" Target="../printerSettings/printerSettings170.bin"/><Relationship Id="rId11" Type="http://schemas.openxmlformats.org/officeDocument/2006/relationships/printerSettings" Target="../printerSettings/printerSettings175.bin"/><Relationship Id="rId24" Type="http://schemas.openxmlformats.org/officeDocument/2006/relationships/printerSettings" Target="../printerSettings/printerSettings188.bin"/><Relationship Id="rId32" Type="http://schemas.openxmlformats.org/officeDocument/2006/relationships/printerSettings" Target="../printerSettings/printerSettings196.bin"/><Relationship Id="rId5" Type="http://schemas.openxmlformats.org/officeDocument/2006/relationships/printerSettings" Target="../printerSettings/printerSettings169.bin"/><Relationship Id="rId15" Type="http://schemas.openxmlformats.org/officeDocument/2006/relationships/printerSettings" Target="../printerSettings/printerSettings179.bin"/><Relationship Id="rId23" Type="http://schemas.openxmlformats.org/officeDocument/2006/relationships/printerSettings" Target="../printerSettings/printerSettings187.bin"/><Relationship Id="rId28" Type="http://schemas.openxmlformats.org/officeDocument/2006/relationships/printerSettings" Target="../printerSettings/printerSettings192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74.bin"/><Relationship Id="rId19" Type="http://schemas.openxmlformats.org/officeDocument/2006/relationships/printerSettings" Target="../printerSettings/printerSettings183.bin"/><Relationship Id="rId31" Type="http://schemas.openxmlformats.org/officeDocument/2006/relationships/printerSettings" Target="../printerSettings/printerSettings195.bin"/><Relationship Id="rId4" Type="http://schemas.openxmlformats.org/officeDocument/2006/relationships/printerSettings" Target="../printerSettings/printerSettings168.bin"/><Relationship Id="rId9" Type="http://schemas.openxmlformats.org/officeDocument/2006/relationships/printerSettings" Target="../printerSettings/printerSettings173.bin"/><Relationship Id="rId14" Type="http://schemas.openxmlformats.org/officeDocument/2006/relationships/printerSettings" Target="../printerSettings/printerSettings178.bin"/><Relationship Id="rId22" Type="http://schemas.openxmlformats.org/officeDocument/2006/relationships/printerSettings" Target="../printerSettings/printerSettings186.bin"/><Relationship Id="rId27" Type="http://schemas.openxmlformats.org/officeDocument/2006/relationships/printerSettings" Target="../printerSettings/printerSettings191.bin"/><Relationship Id="rId30" Type="http://schemas.openxmlformats.org/officeDocument/2006/relationships/printerSettings" Target="../printerSettings/printerSettings194.bin"/><Relationship Id="rId35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6.bin"/><Relationship Id="rId13" Type="http://schemas.openxmlformats.org/officeDocument/2006/relationships/printerSettings" Target="../printerSettings/printerSettings211.bin"/><Relationship Id="rId18" Type="http://schemas.openxmlformats.org/officeDocument/2006/relationships/printerSettings" Target="../printerSettings/printerSettings216.bin"/><Relationship Id="rId26" Type="http://schemas.openxmlformats.org/officeDocument/2006/relationships/printerSettings" Target="../printerSettings/printerSettings224.bin"/><Relationship Id="rId39" Type="http://schemas.openxmlformats.org/officeDocument/2006/relationships/printerSettings" Target="../printerSettings/printerSettings237.bin"/><Relationship Id="rId3" Type="http://schemas.openxmlformats.org/officeDocument/2006/relationships/printerSettings" Target="../printerSettings/printerSettings201.bin"/><Relationship Id="rId21" Type="http://schemas.openxmlformats.org/officeDocument/2006/relationships/printerSettings" Target="../printerSettings/printerSettings219.bin"/><Relationship Id="rId34" Type="http://schemas.openxmlformats.org/officeDocument/2006/relationships/printerSettings" Target="../printerSettings/printerSettings232.bin"/><Relationship Id="rId42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05.bin"/><Relationship Id="rId12" Type="http://schemas.openxmlformats.org/officeDocument/2006/relationships/printerSettings" Target="../printerSettings/printerSettings210.bin"/><Relationship Id="rId17" Type="http://schemas.openxmlformats.org/officeDocument/2006/relationships/printerSettings" Target="../printerSettings/printerSettings215.bin"/><Relationship Id="rId25" Type="http://schemas.openxmlformats.org/officeDocument/2006/relationships/printerSettings" Target="../printerSettings/printerSettings223.bin"/><Relationship Id="rId33" Type="http://schemas.openxmlformats.org/officeDocument/2006/relationships/printerSettings" Target="../printerSettings/printerSettings231.bin"/><Relationship Id="rId38" Type="http://schemas.openxmlformats.org/officeDocument/2006/relationships/printerSettings" Target="../printerSettings/printerSettings236.bin"/><Relationship Id="rId2" Type="http://schemas.openxmlformats.org/officeDocument/2006/relationships/printerSettings" Target="../printerSettings/printerSettings200.bin"/><Relationship Id="rId16" Type="http://schemas.openxmlformats.org/officeDocument/2006/relationships/printerSettings" Target="../printerSettings/printerSettings214.bin"/><Relationship Id="rId20" Type="http://schemas.openxmlformats.org/officeDocument/2006/relationships/printerSettings" Target="../printerSettings/printerSettings218.bin"/><Relationship Id="rId29" Type="http://schemas.openxmlformats.org/officeDocument/2006/relationships/printerSettings" Target="../printerSettings/printerSettings227.bin"/><Relationship Id="rId41" Type="http://schemas.openxmlformats.org/officeDocument/2006/relationships/printerSettings" Target="../printerSettings/printerSettings239.bin"/><Relationship Id="rId1" Type="http://schemas.openxmlformats.org/officeDocument/2006/relationships/printerSettings" Target="../printerSettings/printerSettings199.bin"/><Relationship Id="rId6" Type="http://schemas.openxmlformats.org/officeDocument/2006/relationships/printerSettings" Target="../printerSettings/printerSettings204.bin"/><Relationship Id="rId11" Type="http://schemas.openxmlformats.org/officeDocument/2006/relationships/printerSettings" Target="../printerSettings/printerSettings209.bin"/><Relationship Id="rId24" Type="http://schemas.openxmlformats.org/officeDocument/2006/relationships/printerSettings" Target="../printerSettings/printerSettings222.bin"/><Relationship Id="rId32" Type="http://schemas.openxmlformats.org/officeDocument/2006/relationships/printerSettings" Target="../printerSettings/printerSettings230.bin"/><Relationship Id="rId37" Type="http://schemas.openxmlformats.org/officeDocument/2006/relationships/printerSettings" Target="../printerSettings/printerSettings235.bin"/><Relationship Id="rId40" Type="http://schemas.openxmlformats.org/officeDocument/2006/relationships/printerSettings" Target="../printerSettings/printerSettings238.bin"/><Relationship Id="rId45" Type="http://schemas.openxmlformats.org/officeDocument/2006/relationships/comments" Target="../comments2.xml"/><Relationship Id="rId5" Type="http://schemas.openxmlformats.org/officeDocument/2006/relationships/printerSettings" Target="../printerSettings/printerSettings203.bin"/><Relationship Id="rId15" Type="http://schemas.openxmlformats.org/officeDocument/2006/relationships/printerSettings" Target="../printerSettings/printerSettings213.bin"/><Relationship Id="rId23" Type="http://schemas.openxmlformats.org/officeDocument/2006/relationships/printerSettings" Target="../printerSettings/printerSettings221.bin"/><Relationship Id="rId28" Type="http://schemas.openxmlformats.org/officeDocument/2006/relationships/printerSettings" Target="../printerSettings/printerSettings226.bin"/><Relationship Id="rId36" Type="http://schemas.openxmlformats.org/officeDocument/2006/relationships/printerSettings" Target="../printerSettings/printerSettings234.bin"/><Relationship Id="rId10" Type="http://schemas.openxmlformats.org/officeDocument/2006/relationships/printerSettings" Target="../printerSettings/printerSettings208.bin"/><Relationship Id="rId19" Type="http://schemas.openxmlformats.org/officeDocument/2006/relationships/printerSettings" Target="../printerSettings/printerSettings217.bin"/><Relationship Id="rId31" Type="http://schemas.openxmlformats.org/officeDocument/2006/relationships/printerSettings" Target="../printerSettings/printerSettings229.bin"/><Relationship Id="rId44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02.bin"/><Relationship Id="rId9" Type="http://schemas.openxmlformats.org/officeDocument/2006/relationships/printerSettings" Target="../printerSettings/printerSettings207.bin"/><Relationship Id="rId14" Type="http://schemas.openxmlformats.org/officeDocument/2006/relationships/printerSettings" Target="../printerSettings/printerSettings212.bin"/><Relationship Id="rId22" Type="http://schemas.openxmlformats.org/officeDocument/2006/relationships/printerSettings" Target="../printerSettings/printerSettings220.bin"/><Relationship Id="rId27" Type="http://schemas.openxmlformats.org/officeDocument/2006/relationships/printerSettings" Target="../printerSettings/printerSettings225.bin"/><Relationship Id="rId30" Type="http://schemas.openxmlformats.org/officeDocument/2006/relationships/printerSettings" Target="../printerSettings/printerSettings228.bin"/><Relationship Id="rId35" Type="http://schemas.openxmlformats.org/officeDocument/2006/relationships/printerSettings" Target="../printerSettings/printerSettings233.bin"/><Relationship Id="rId43" Type="http://schemas.openxmlformats.org/officeDocument/2006/relationships/printerSettings" Target="../printerSettings/printerSettings24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9.bin"/><Relationship Id="rId13" Type="http://schemas.openxmlformats.org/officeDocument/2006/relationships/printerSettings" Target="../printerSettings/printerSettings254.bin"/><Relationship Id="rId18" Type="http://schemas.openxmlformats.org/officeDocument/2006/relationships/printerSettings" Target="../printerSettings/printerSettings259.bin"/><Relationship Id="rId26" Type="http://schemas.openxmlformats.org/officeDocument/2006/relationships/printerSettings" Target="../printerSettings/printerSettings267.bin"/><Relationship Id="rId3" Type="http://schemas.openxmlformats.org/officeDocument/2006/relationships/printerSettings" Target="../printerSettings/printerSettings244.bin"/><Relationship Id="rId21" Type="http://schemas.openxmlformats.org/officeDocument/2006/relationships/printerSettings" Target="../printerSettings/printerSettings262.bin"/><Relationship Id="rId34" Type="http://schemas.openxmlformats.org/officeDocument/2006/relationships/printerSettings" Target="../printerSettings/printerSettings275.bin"/><Relationship Id="rId7" Type="http://schemas.openxmlformats.org/officeDocument/2006/relationships/printerSettings" Target="../printerSettings/printerSettings248.bin"/><Relationship Id="rId12" Type="http://schemas.openxmlformats.org/officeDocument/2006/relationships/printerSettings" Target="../printerSettings/printerSettings253.bin"/><Relationship Id="rId17" Type="http://schemas.openxmlformats.org/officeDocument/2006/relationships/printerSettings" Target="../printerSettings/printerSettings258.bin"/><Relationship Id="rId25" Type="http://schemas.openxmlformats.org/officeDocument/2006/relationships/printerSettings" Target="../printerSettings/printerSettings266.bin"/><Relationship Id="rId33" Type="http://schemas.openxmlformats.org/officeDocument/2006/relationships/printerSettings" Target="../printerSettings/printerSettings274.bin"/><Relationship Id="rId2" Type="http://schemas.openxmlformats.org/officeDocument/2006/relationships/printerSettings" Target="../printerSettings/printerSettings243.bin"/><Relationship Id="rId16" Type="http://schemas.openxmlformats.org/officeDocument/2006/relationships/printerSettings" Target="../printerSettings/printerSettings257.bin"/><Relationship Id="rId20" Type="http://schemas.openxmlformats.org/officeDocument/2006/relationships/printerSettings" Target="../printerSettings/printerSettings261.bin"/><Relationship Id="rId29" Type="http://schemas.openxmlformats.org/officeDocument/2006/relationships/printerSettings" Target="../printerSettings/printerSettings270.bin"/><Relationship Id="rId1" Type="http://schemas.openxmlformats.org/officeDocument/2006/relationships/printerSettings" Target="../printerSettings/printerSettings242.bin"/><Relationship Id="rId6" Type="http://schemas.openxmlformats.org/officeDocument/2006/relationships/printerSettings" Target="../printerSettings/printerSettings247.bin"/><Relationship Id="rId11" Type="http://schemas.openxmlformats.org/officeDocument/2006/relationships/printerSettings" Target="../printerSettings/printerSettings252.bin"/><Relationship Id="rId24" Type="http://schemas.openxmlformats.org/officeDocument/2006/relationships/printerSettings" Target="../printerSettings/printerSettings265.bin"/><Relationship Id="rId32" Type="http://schemas.openxmlformats.org/officeDocument/2006/relationships/printerSettings" Target="../printerSettings/printerSettings273.bin"/><Relationship Id="rId5" Type="http://schemas.openxmlformats.org/officeDocument/2006/relationships/printerSettings" Target="../printerSettings/printerSettings246.bin"/><Relationship Id="rId15" Type="http://schemas.openxmlformats.org/officeDocument/2006/relationships/printerSettings" Target="../printerSettings/printerSettings256.bin"/><Relationship Id="rId23" Type="http://schemas.openxmlformats.org/officeDocument/2006/relationships/printerSettings" Target="../printerSettings/printerSettings264.bin"/><Relationship Id="rId28" Type="http://schemas.openxmlformats.org/officeDocument/2006/relationships/printerSettings" Target="../printerSettings/printerSettings269.bin"/><Relationship Id="rId36" Type="http://schemas.openxmlformats.org/officeDocument/2006/relationships/comments" Target="../comments3.xml"/><Relationship Id="rId10" Type="http://schemas.openxmlformats.org/officeDocument/2006/relationships/printerSettings" Target="../printerSettings/printerSettings251.bin"/><Relationship Id="rId19" Type="http://schemas.openxmlformats.org/officeDocument/2006/relationships/printerSettings" Target="../printerSettings/printerSettings260.bin"/><Relationship Id="rId31" Type="http://schemas.openxmlformats.org/officeDocument/2006/relationships/printerSettings" Target="../printerSettings/printerSettings272.bin"/><Relationship Id="rId4" Type="http://schemas.openxmlformats.org/officeDocument/2006/relationships/printerSettings" Target="../printerSettings/printerSettings245.bin"/><Relationship Id="rId9" Type="http://schemas.openxmlformats.org/officeDocument/2006/relationships/printerSettings" Target="../printerSettings/printerSettings250.bin"/><Relationship Id="rId14" Type="http://schemas.openxmlformats.org/officeDocument/2006/relationships/printerSettings" Target="../printerSettings/printerSettings255.bin"/><Relationship Id="rId22" Type="http://schemas.openxmlformats.org/officeDocument/2006/relationships/printerSettings" Target="../printerSettings/printerSettings263.bin"/><Relationship Id="rId27" Type="http://schemas.openxmlformats.org/officeDocument/2006/relationships/printerSettings" Target="../printerSettings/printerSettings268.bin"/><Relationship Id="rId30" Type="http://schemas.openxmlformats.org/officeDocument/2006/relationships/printerSettings" Target="../printerSettings/printerSettings271.bin"/><Relationship Id="rId3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3.2" x14ac:dyDescent="0.25"/>
  <cols>
    <col min="1" max="1" width="6.33203125" customWidth="1"/>
    <col min="2" max="2" width="37.44140625" customWidth="1"/>
    <col min="17" max="17" width="7.5546875" customWidth="1"/>
    <col min="18" max="18" width="10.6640625" style="172" customWidth="1"/>
  </cols>
  <sheetData>
    <row r="1" spans="1:18" ht="13.8" thickBot="1" x14ac:dyDescent="0.3">
      <c r="A1" s="172"/>
      <c r="C1" s="172" t="s">
        <v>282</v>
      </c>
      <c r="D1" s="229" t="s">
        <v>283</v>
      </c>
      <c r="E1" s="229" t="s">
        <v>284</v>
      </c>
      <c r="F1" s="229" t="s">
        <v>285</v>
      </c>
      <c r="G1" s="229" t="s">
        <v>286</v>
      </c>
      <c r="H1" s="229" t="s">
        <v>287</v>
      </c>
      <c r="I1" s="229" t="s">
        <v>288</v>
      </c>
      <c r="J1" s="229" t="s">
        <v>289</v>
      </c>
      <c r="K1" s="229" t="s">
        <v>290</v>
      </c>
      <c r="L1" s="229" t="s">
        <v>291</v>
      </c>
      <c r="M1" s="229" t="s">
        <v>292</v>
      </c>
      <c r="N1" s="229" t="s">
        <v>293</v>
      </c>
      <c r="O1" s="229" t="s">
        <v>294</v>
      </c>
      <c r="P1" s="229" t="s">
        <v>295</v>
      </c>
      <c r="Q1" s="172"/>
    </row>
    <row r="2" spans="1:18" ht="16.2" thickBot="1" x14ac:dyDescent="0.35">
      <c r="A2" s="204"/>
      <c r="B2" s="202" t="s">
        <v>269</v>
      </c>
      <c r="C2" s="246">
        <v>41281</v>
      </c>
      <c r="D2" s="245">
        <f>C2+7</f>
        <v>41288</v>
      </c>
      <c r="E2" s="245">
        <f t="shared" ref="E2:P2" si="0">D2+7</f>
        <v>41295</v>
      </c>
      <c r="F2" s="245">
        <f t="shared" si="0"/>
        <v>41302</v>
      </c>
      <c r="G2" s="245">
        <f t="shared" si="0"/>
        <v>41309</v>
      </c>
      <c r="H2" s="245">
        <f t="shared" si="0"/>
        <v>41316</v>
      </c>
      <c r="I2" s="245">
        <f t="shared" si="0"/>
        <v>41323</v>
      </c>
      <c r="J2" s="245">
        <f t="shared" si="0"/>
        <v>41330</v>
      </c>
      <c r="K2" s="245">
        <f t="shared" si="0"/>
        <v>41337</v>
      </c>
      <c r="L2" s="245">
        <f t="shared" si="0"/>
        <v>41344</v>
      </c>
      <c r="M2" s="245">
        <f t="shared" si="0"/>
        <v>41351</v>
      </c>
      <c r="N2" s="245">
        <f t="shared" si="0"/>
        <v>41358</v>
      </c>
      <c r="O2" s="245">
        <f t="shared" si="0"/>
        <v>41365</v>
      </c>
      <c r="P2" s="245">
        <f t="shared" si="0"/>
        <v>41372</v>
      </c>
      <c r="Q2" s="173" t="s">
        <v>267</v>
      </c>
      <c r="R2" s="244" t="s">
        <v>268</v>
      </c>
    </row>
    <row r="3" spans="1:18" ht="15.6" x14ac:dyDescent="0.3">
      <c r="A3" s="199">
        <f>ROW()-2</f>
        <v>1</v>
      </c>
      <c r="B3" s="192" t="str">
        <f>Підсумки!C3</f>
        <v>Андріюк Анастасія Анатоліївна</v>
      </c>
      <c r="C3" s="182"/>
      <c r="D3" s="182"/>
      <c r="E3" s="182"/>
      <c r="F3" s="182"/>
      <c r="G3" s="182"/>
      <c r="H3" s="182"/>
      <c r="I3" s="174"/>
      <c r="J3" s="174"/>
      <c r="K3" s="174"/>
      <c r="L3" s="174"/>
      <c r="M3" s="174"/>
      <c r="N3" s="174"/>
      <c r="O3" s="174"/>
      <c r="P3" s="175"/>
      <c r="Q3" s="200">
        <f>14-SUM(C3:P3)</f>
        <v>14</v>
      </c>
      <c r="R3" s="201">
        <f>Підсумки!E3</f>
        <v>56</v>
      </c>
    </row>
    <row r="4" spans="1:18" ht="15.6" x14ac:dyDescent="0.3">
      <c r="A4" s="176">
        <f t="shared" ref="A4:A25" si="1">ROW()-2</f>
        <v>2</v>
      </c>
      <c r="B4" s="191" t="str">
        <f>Підсумки!C4</f>
        <v>Гвозденко Владислав Олександрович</v>
      </c>
      <c r="C4" s="183"/>
      <c r="D4" s="183"/>
      <c r="E4" s="183"/>
      <c r="F4" s="183"/>
      <c r="G4" s="183"/>
      <c r="H4" s="183"/>
      <c r="I4" s="177"/>
      <c r="J4" s="177"/>
      <c r="K4" s="177"/>
      <c r="L4" s="177"/>
      <c r="M4" s="177"/>
      <c r="N4" s="177"/>
      <c r="O4" s="177"/>
      <c r="P4" s="178"/>
      <c r="Q4" s="200">
        <f t="shared" ref="Q4:Q25" si="2">14-SUM(C4:P4)</f>
        <v>14</v>
      </c>
      <c r="R4" s="201">
        <f>Підсумки!E4</f>
        <v>42</v>
      </c>
    </row>
    <row r="5" spans="1:18" ht="15.6" x14ac:dyDescent="0.3">
      <c r="A5" s="176">
        <f t="shared" si="1"/>
        <v>3</v>
      </c>
      <c r="B5" s="191" t="str">
        <f>Підсумки!C5</f>
        <v>Герасимчук Максим Володимирович</v>
      </c>
      <c r="C5" s="183"/>
      <c r="D5" s="183"/>
      <c r="E5" s="183"/>
      <c r="F5" s="183"/>
      <c r="G5" s="183"/>
      <c r="H5" s="183"/>
      <c r="I5" s="177"/>
      <c r="J5" s="177"/>
      <c r="K5" s="177"/>
      <c r="L5" s="177"/>
      <c r="M5" s="177"/>
      <c r="N5" s="177"/>
      <c r="O5" s="177"/>
      <c r="P5" s="178"/>
      <c r="Q5" s="200">
        <f t="shared" si="2"/>
        <v>14</v>
      </c>
      <c r="R5" s="201">
        <f>Підсумки!E5</f>
        <v>48.5</v>
      </c>
    </row>
    <row r="6" spans="1:18" ht="15.6" x14ac:dyDescent="0.3">
      <c r="A6" s="176">
        <f t="shared" si="1"/>
        <v>4</v>
      </c>
      <c r="B6" s="191" t="str">
        <f>Підсумки!C6</f>
        <v>Глущенко Аліна Юріївна</v>
      </c>
      <c r="C6" s="183"/>
      <c r="D6" s="183"/>
      <c r="E6" s="183"/>
      <c r="F6" s="183"/>
      <c r="G6" s="183"/>
      <c r="H6" s="183"/>
      <c r="I6" s="177"/>
      <c r="J6" s="177"/>
      <c r="K6" s="177"/>
      <c r="L6" s="177"/>
      <c r="M6" s="177"/>
      <c r="N6" s="177"/>
      <c r="O6" s="177"/>
      <c r="P6" s="178"/>
      <c r="Q6" s="200">
        <f t="shared" si="2"/>
        <v>14</v>
      </c>
      <c r="R6" s="201">
        <f>Підсумки!E6</f>
        <v>40</v>
      </c>
    </row>
    <row r="7" spans="1:18" ht="15.6" x14ac:dyDescent="0.3">
      <c r="A7" s="176">
        <f t="shared" si="1"/>
        <v>5</v>
      </c>
      <c r="B7" s="191" t="str">
        <f>Підсумки!C7</f>
        <v>Горьков Микита Іванович</v>
      </c>
      <c r="C7" s="183"/>
      <c r="D7" s="183"/>
      <c r="E7" s="183"/>
      <c r="F7" s="183"/>
      <c r="G7" s="183"/>
      <c r="H7" s="183"/>
      <c r="I7" s="177"/>
      <c r="J7" s="177"/>
      <c r="K7" s="177"/>
      <c r="L7" s="177"/>
      <c r="M7" s="177"/>
      <c r="N7" s="177"/>
      <c r="O7" s="177"/>
      <c r="P7" s="178"/>
      <c r="Q7" s="200">
        <f t="shared" si="2"/>
        <v>14</v>
      </c>
      <c r="R7" s="201">
        <f>Підсумки!E7</f>
        <v>53</v>
      </c>
    </row>
    <row r="8" spans="1:18" ht="15.6" x14ac:dyDescent="0.3">
      <c r="A8" s="176">
        <f t="shared" si="1"/>
        <v>6</v>
      </c>
      <c r="B8" s="191" t="str">
        <f>Підсумки!C8</f>
        <v>Гуменюк Андрій Борисович</v>
      </c>
      <c r="C8" s="183"/>
      <c r="D8" s="183"/>
      <c r="E8" s="183"/>
      <c r="F8" s="183"/>
      <c r="G8" s="183"/>
      <c r="H8" s="183"/>
      <c r="I8" s="177"/>
      <c r="J8" s="177"/>
      <c r="K8" s="177"/>
      <c r="L8" s="177"/>
      <c r="M8" s="177"/>
      <c r="N8" s="177"/>
      <c r="O8" s="177"/>
      <c r="P8" s="178"/>
      <c r="Q8" s="200">
        <f t="shared" si="2"/>
        <v>14</v>
      </c>
      <c r="R8" s="201">
        <f>Підсумки!E8</f>
        <v>54.5</v>
      </c>
    </row>
    <row r="9" spans="1:18" ht="15.6" x14ac:dyDescent="0.3">
      <c r="A9" s="176">
        <f t="shared" si="1"/>
        <v>7</v>
      </c>
      <c r="B9" s="191" t="str">
        <f>Підсумки!C9</f>
        <v>Дем'янчик Сергій Олександрович</v>
      </c>
      <c r="C9" s="183"/>
      <c r="D9" s="183"/>
      <c r="E9" s="183"/>
      <c r="F9" s="183"/>
      <c r="G9" s="183"/>
      <c r="H9" s="183"/>
      <c r="I9" s="177"/>
      <c r="J9" s="177"/>
      <c r="K9" s="177"/>
      <c r="L9" s="177"/>
      <c r="M9" s="177"/>
      <c r="N9" s="177"/>
      <c r="O9" s="177"/>
      <c r="P9" s="178"/>
      <c r="Q9" s="200">
        <f t="shared" si="2"/>
        <v>14</v>
      </c>
      <c r="R9" s="201">
        <f>Підсумки!E9</f>
        <v>41.5</v>
      </c>
    </row>
    <row r="10" spans="1:18" ht="15.6" x14ac:dyDescent="0.3">
      <c r="A10" s="176">
        <f t="shared" si="1"/>
        <v>8</v>
      </c>
      <c r="B10" s="191" t="str">
        <f>Підсумки!C10</f>
        <v>Захарко Сергій Степанович</v>
      </c>
      <c r="C10" s="183"/>
      <c r="D10" s="183"/>
      <c r="E10" s="183"/>
      <c r="F10" s="183"/>
      <c r="G10" s="183"/>
      <c r="H10" s="183"/>
      <c r="I10" s="177"/>
      <c r="J10" s="177"/>
      <c r="K10" s="177"/>
      <c r="L10" s="177"/>
      <c r="M10" s="177"/>
      <c r="N10" s="177"/>
      <c r="O10" s="177"/>
      <c r="P10" s="178"/>
      <c r="Q10" s="200">
        <f t="shared" si="2"/>
        <v>14</v>
      </c>
      <c r="R10" s="201">
        <f>Підсумки!E10</f>
        <v>50</v>
      </c>
    </row>
    <row r="11" spans="1:18" ht="15.6" x14ac:dyDescent="0.3">
      <c r="A11" s="176">
        <f t="shared" si="1"/>
        <v>9</v>
      </c>
      <c r="B11" s="191" t="str">
        <f>Підсумки!C11</f>
        <v>Іваніна Олексій Васильович</v>
      </c>
      <c r="C11" s="183"/>
      <c r="D11" s="183"/>
      <c r="E11" s="183"/>
      <c r="F11" s="183"/>
      <c r="G11" s="183"/>
      <c r="H11" s="183"/>
      <c r="I11" s="177"/>
      <c r="J11" s="177"/>
      <c r="K11" s="177"/>
      <c r="L11" s="177"/>
      <c r="M11" s="177"/>
      <c r="N11" s="177"/>
      <c r="O11" s="177"/>
      <c r="P11" s="178"/>
      <c r="Q11" s="200">
        <f t="shared" si="2"/>
        <v>14</v>
      </c>
      <c r="R11" s="201">
        <f>Підсумки!E11</f>
        <v>46.5</v>
      </c>
    </row>
    <row r="12" spans="1:18" ht="15.6" x14ac:dyDescent="0.3">
      <c r="A12" s="176">
        <f t="shared" si="1"/>
        <v>10</v>
      </c>
      <c r="B12" s="191" t="str">
        <f>Підсумки!C12</f>
        <v>Косова Аліна Геннадіївна</v>
      </c>
      <c r="C12" s="183"/>
      <c r="D12" s="183"/>
      <c r="E12" s="183"/>
      <c r="F12" s="183"/>
      <c r="G12" s="183"/>
      <c r="H12" s="183"/>
      <c r="I12" s="177"/>
      <c r="J12" s="177"/>
      <c r="K12" s="177"/>
      <c r="L12" s="177"/>
      <c r="M12" s="177"/>
      <c r="N12" s="177"/>
      <c r="O12" s="177"/>
      <c r="P12" s="178"/>
      <c r="Q12" s="200">
        <f t="shared" si="2"/>
        <v>14</v>
      </c>
      <c r="R12" s="201">
        <f>Підсумки!E12</f>
        <v>47</v>
      </c>
    </row>
    <row r="13" spans="1:18" ht="15.6" x14ac:dyDescent="0.3">
      <c r="A13" s="176">
        <f t="shared" si="1"/>
        <v>11</v>
      </c>
      <c r="B13" s="191" t="str">
        <f>Підсумки!C13</f>
        <v>Костік Світлана Сергіївна</v>
      </c>
      <c r="C13" s="183"/>
      <c r="D13" s="183"/>
      <c r="E13" s="183"/>
      <c r="F13" s="183"/>
      <c r="G13" s="183"/>
      <c r="H13" s="183"/>
      <c r="I13" s="177"/>
      <c r="J13" s="177"/>
      <c r="K13" s="177"/>
      <c r="L13" s="177"/>
      <c r="M13" s="177"/>
      <c r="N13" s="177"/>
      <c r="O13" s="177"/>
      <c r="P13" s="178"/>
      <c r="Q13" s="200">
        <f t="shared" si="2"/>
        <v>14</v>
      </c>
      <c r="R13" s="201">
        <f>Підсумки!E13</f>
        <v>69</v>
      </c>
    </row>
    <row r="14" spans="1:18" ht="15.6" x14ac:dyDescent="0.3">
      <c r="A14" s="176">
        <f t="shared" si="1"/>
        <v>12</v>
      </c>
      <c r="B14" s="191" t="str">
        <f>Підсумки!C14</f>
        <v>Кравченко Ірина Андріївна</v>
      </c>
      <c r="C14" s="183"/>
      <c r="D14" s="183"/>
      <c r="E14" s="183"/>
      <c r="F14" s="183"/>
      <c r="G14" s="183"/>
      <c r="H14" s="183"/>
      <c r="I14" s="177"/>
      <c r="J14" s="177"/>
      <c r="K14" s="177"/>
      <c r="L14" s="177"/>
      <c r="M14" s="177"/>
      <c r="N14" s="177"/>
      <c r="O14" s="177"/>
      <c r="P14" s="178"/>
      <c r="Q14" s="200">
        <f t="shared" si="2"/>
        <v>14</v>
      </c>
      <c r="R14" s="201">
        <f>Підсумки!E14</f>
        <v>52.5</v>
      </c>
    </row>
    <row r="15" spans="1:18" ht="15.6" x14ac:dyDescent="0.3">
      <c r="A15" s="176">
        <f t="shared" si="1"/>
        <v>13</v>
      </c>
      <c r="B15" s="191" t="str">
        <f>Підсумки!C16</f>
        <v>Мінаєв Олексій Вадимович</v>
      </c>
      <c r="C15" s="183"/>
      <c r="D15" s="183"/>
      <c r="E15" s="183"/>
      <c r="F15" s="183"/>
      <c r="G15" s="183"/>
      <c r="H15" s="183"/>
      <c r="I15" s="177"/>
      <c r="J15" s="177"/>
      <c r="K15" s="177"/>
      <c r="L15" s="177"/>
      <c r="M15" s="177"/>
      <c r="N15" s="177"/>
      <c r="O15" s="177"/>
      <c r="P15" s="178"/>
      <c r="Q15" s="200">
        <f t="shared" si="2"/>
        <v>14</v>
      </c>
      <c r="R15" s="201">
        <f>Підсумки!E16</f>
        <v>52.5</v>
      </c>
    </row>
    <row r="16" spans="1:18" ht="15.6" x14ac:dyDescent="0.3">
      <c r="A16" s="176">
        <f t="shared" si="1"/>
        <v>14</v>
      </c>
      <c r="B16" s="191" t="str">
        <f>Підсумки!C17</f>
        <v>Міхов Денис Анатолійович</v>
      </c>
      <c r="C16" s="183"/>
      <c r="D16" s="183"/>
      <c r="E16" s="183"/>
      <c r="F16" s="183"/>
      <c r="G16" s="183"/>
      <c r="H16" s="183"/>
      <c r="I16" s="177"/>
      <c r="J16" s="177"/>
      <c r="K16" s="177"/>
      <c r="L16" s="177"/>
      <c r="M16" s="177"/>
      <c r="N16" s="177"/>
      <c r="O16" s="177"/>
      <c r="P16" s="178"/>
      <c r="Q16" s="200">
        <f t="shared" si="2"/>
        <v>14</v>
      </c>
      <c r="R16" s="201">
        <f>Підсумки!E17</f>
        <v>70</v>
      </c>
    </row>
    <row r="17" spans="1:18" ht="15.6" x14ac:dyDescent="0.3">
      <c r="A17" s="176">
        <f t="shared" si="1"/>
        <v>15</v>
      </c>
      <c r="B17" s="191" t="str">
        <f>Підсумки!C18</f>
        <v>Новікова Олена Олександрівна</v>
      </c>
      <c r="C17" s="183"/>
      <c r="D17" s="183"/>
      <c r="E17" s="183"/>
      <c r="F17" s="183"/>
      <c r="G17" s="183"/>
      <c r="H17" s="183"/>
      <c r="I17" s="177"/>
      <c r="J17" s="177"/>
      <c r="K17" s="177"/>
      <c r="L17" s="177"/>
      <c r="M17" s="177"/>
      <c r="N17" s="177"/>
      <c r="O17" s="177"/>
      <c r="P17" s="178"/>
      <c r="Q17" s="200">
        <f t="shared" si="2"/>
        <v>14</v>
      </c>
      <c r="R17" s="201">
        <f>Підсумки!E18</f>
        <v>48</v>
      </c>
    </row>
    <row r="18" spans="1:18" ht="15.6" x14ac:dyDescent="0.3">
      <c r="A18" s="176">
        <f t="shared" si="1"/>
        <v>16</v>
      </c>
      <c r="B18" s="191" t="str">
        <f>Підсумки!C19</f>
        <v>Овечкін Дмитро Вікторович</v>
      </c>
      <c r="C18" s="183"/>
      <c r="D18" s="183"/>
      <c r="E18" s="183"/>
      <c r="F18" s="183"/>
      <c r="G18" s="183"/>
      <c r="H18" s="183"/>
      <c r="I18" s="177"/>
      <c r="J18" s="177"/>
      <c r="K18" s="177"/>
      <c r="L18" s="177"/>
      <c r="M18" s="177"/>
      <c r="N18" s="177"/>
      <c r="O18" s="177"/>
      <c r="P18" s="178"/>
      <c r="Q18" s="200">
        <f t="shared" si="2"/>
        <v>14</v>
      </c>
      <c r="R18" s="201">
        <f>Підсумки!E19</f>
        <v>59.5</v>
      </c>
    </row>
    <row r="19" spans="1:18" ht="15.6" x14ac:dyDescent="0.3">
      <c r="A19" s="176">
        <f t="shared" si="1"/>
        <v>17</v>
      </c>
      <c r="B19" s="191" t="str">
        <f>Підсумки!C20</f>
        <v>Омельяненко Станіслав Володимирович</v>
      </c>
      <c r="C19" s="183"/>
      <c r="D19" s="183"/>
      <c r="E19" s="183"/>
      <c r="F19" s="183"/>
      <c r="G19" s="183"/>
      <c r="H19" s="183"/>
      <c r="I19" s="177"/>
      <c r="J19" s="177"/>
      <c r="K19" s="177"/>
      <c r="L19" s="177"/>
      <c r="M19" s="177"/>
      <c r="N19" s="177"/>
      <c r="O19" s="177"/>
      <c r="P19" s="178"/>
      <c r="Q19" s="200">
        <f t="shared" si="2"/>
        <v>14</v>
      </c>
      <c r="R19" s="201">
        <f>Підсумки!E20</f>
        <v>69</v>
      </c>
    </row>
    <row r="20" spans="1:18" ht="15.6" x14ac:dyDescent="0.3">
      <c r="A20" s="176">
        <f t="shared" si="1"/>
        <v>18</v>
      </c>
      <c r="B20" s="191" t="str">
        <f>Підсумки!C21</f>
        <v>Поманисочка Юлія Ігорівна</v>
      </c>
      <c r="C20" s="183"/>
      <c r="D20" s="183"/>
      <c r="E20" s="183"/>
      <c r="F20" s="183"/>
      <c r="G20" s="183"/>
      <c r="H20" s="183"/>
      <c r="I20" s="177"/>
      <c r="J20" s="177"/>
      <c r="K20" s="177"/>
      <c r="L20" s="177"/>
      <c r="M20" s="177"/>
      <c r="N20" s="177"/>
      <c r="O20" s="177"/>
      <c r="P20" s="178"/>
      <c r="Q20" s="200">
        <f t="shared" si="2"/>
        <v>14</v>
      </c>
      <c r="R20" s="201">
        <f>Підсумки!E21</f>
        <v>70</v>
      </c>
    </row>
    <row r="21" spans="1:18" ht="15.6" x14ac:dyDescent="0.3">
      <c r="A21" s="176">
        <f t="shared" si="1"/>
        <v>19</v>
      </c>
      <c r="B21" s="191" t="str">
        <f>Підсумки!C22</f>
        <v>Приходченко Владислав Сергійович</v>
      </c>
      <c r="C21" s="183"/>
      <c r="D21" s="183"/>
      <c r="E21" s="183"/>
      <c r="F21" s="183"/>
      <c r="G21" s="183"/>
      <c r="H21" s="183"/>
      <c r="I21" s="177"/>
      <c r="J21" s="177"/>
      <c r="K21" s="177"/>
      <c r="L21" s="177"/>
      <c r="M21" s="177"/>
      <c r="N21" s="177"/>
      <c r="O21" s="177"/>
      <c r="P21" s="178"/>
      <c r="Q21" s="200">
        <f t="shared" si="2"/>
        <v>14</v>
      </c>
      <c r="R21" s="201">
        <f>Підсумки!E22</f>
        <v>49.5</v>
      </c>
    </row>
    <row r="22" spans="1:18" ht="15.6" x14ac:dyDescent="0.3">
      <c r="A22" s="176">
        <f t="shared" si="1"/>
        <v>20</v>
      </c>
      <c r="B22" s="191" t="str">
        <f>Підсумки!C23</f>
        <v>Розганяєв Владислав Олександрович</v>
      </c>
      <c r="C22" s="183"/>
      <c r="D22" s="183"/>
      <c r="E22" s="183"/>
      <c r="F22" s="183"/>
      <c r="G22" s="183"/>
      <c r="H22" s="183"/>
      <c r="I22" s="177"/>
      <c r="J22" s="177"/>
      <c r="K22" s="177"/>
      <c r="L22" s="177"/>
      <c r="M22" s="177"/>
      <c r="N22" s="177"/>
      <c r="O22" s="177"/>
      <c r="P22" s="178"/>
      <c r="Q22" s="200">
        <f t="shared" si="2"/>
        <v>14</v>
      </c>
      <c r="R22" s="201">
        <f>Підсумки!E23</f>
        <v>59.5</v>
      </c>
    </row>
    <row r="23" spans="1:18" ht="15.6" x14ac:dyDescent="0.3">
      <c r="A23" s="176">
        <f t="shared" si="1"/>
        <v>21</v>
      </c>
      <c r="B23" s="191" t="str">
        <f>Підсумки!C24</f>
        <v>Романюк Антоніна Олександрівна</v>
      </c>
      <c r="C23" s="183"/>
      <c r="D23" s="183"/>
      <c r="E23" s="183"/>
      <c r="F23" s="183"/>
      <c r="G23" s="183"/>
      <c r="H23" s="183"/>
      <c r="I23" s="177"/>
      <c r="J23" s="177"/>
      <c r="K23" s="177"/>
      <c r="L23" s="177"/>
      <c r="M23" s="177"/>
      <c r="N23" s="177"/>
      <c r="O23" s="177"/>
      <c r="P23" s="178"/>
      <c r="Q23" s="200">
        <f t="shared" si="2"/>
        <v>14</v>
      </c>
      <c r="R23" s="201">
        <f>Підсумки!E24</f>
        <v>64</v>
      </c>
    </row>
    <row r="24" spans="1:18" ht="15.6" x14ac:dyDescent="0.3">
      <c r="A24" s="177">
        <f t="shared" si="1"/>
        <v>22</v>
      </c>
      <c r="B24" s="191" t="str">
        <f>Підсумки!C25</f>
        <v>Смєлов Олександр Володимирович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200">
        <f t="shared" si="2"/>
        <v>14</v>
      </c>
      <c r="R24" s="201">
        <f>Підсумки!E25</f>
        <v>41</v>
      </c>
    </row>
    <row r="25" spans="1:18" ht="15.6" x14ac:dyDescent="0.3">
      <c r="A25" s="177">
        <f t="shared" si="1"/>
        <v>23</v>
      </c>
      <c r="B25" s="191" t="str">
        <f>Підсумки!C26</f>
        <v>Спесивець Владислав Ігорович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200">
        <f t="shared" si="2"/>
        <v>14</v>
      </c>
      <c r="R25" s="201">
        <f>Підсумки!E26</f>
        <v>61</v>
      </c>
    </row>
    <row r="26" spans="1:18" ht="15.6" x14ac:dyDescent="0.3">
      <c r="A26" s="194"/>
      <c r="B26" s="195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6"/>
      <c r="R26" s="197"/>
    </row>
    <row r="27" spans="1:18" ht="13.8" thickBot="1" x14ac:dyDescent="0.3">
      <c r="A27" s="172"/>
      <c r="C27" s="181">
        <f t="shared" ref="C27:H27" si="3">SUM(C3:C24)</f>
        <v>0</v>
      </c>
      <c r="D27" s="181">
        <f t="shared" si="3"/>
        <v>0</v>
      </c>
      <c r="E27" s="181">
        <f t="shared" si="3"/>
        <v>0</v>
      </c>
      <c r="F27" s="181">
        <f t="shared" si="3"/>
        <v>0</v>
      </c>
      <c r="G27" s="181">
        <f t="shared" si="3"/>
        <v>0</v>
      </c>
      <c r="H27" s="181">
        <f t="shared" si="3"/>
        <v>0</v>
      </c>
      <c r="I27" s="181">
        <f t="shared" ref="I27:P27" si="4">SUM(I3:I24)</f>
        <v>0</v>
      </c>
      <c r="J27" s="181">
        <f t="shared" si="4"/>
        <v>0</v>
      </c>
      <c r="K27" s="181">
        <f t="shared" si="4"/>
        <v>0</v>
      </c>
      <c r="L27" s="181">
        <f t="shared" si="4"/>
        <v>0</v>
      </c>
      <c r="M27" s="181">
        <f t="shared" si="4"/>
        <v>0</v>
      </c>
      <c r="N27" s="181">
        <f t="shared" si="4"/>
        <v>0</v>
      </c>
      <c r="O27" s="181">
        <f t="shared" si="4"/>
        <v>0</v>
      </c>
      <c r="P27" s="181">
        <f t="shared" si="4"/>
        <v>0</v>
      </c>
      <c r="Q27" s="181"/>
    </row>
    <row r="28" spans="1:18" ht="16.2" thickBot="1" x14ac:dyDescent="0.35">
      <c r="A28" s="204"/>
      <c r="B28" s="202" t="s">
        <v>245</v>
      </c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244"/>
    </row>
    <row r="29" spans="1:18" ht="15.6" x14ac:dyDescent="0.3">
      <c r="A29" s="174">
        <v>1</v>
      </c>
      <c r="B29" s="192" t="str">
        <f>Підсумки!C29</f>
        <v>Баланчук Андрій Вадимович</v>
      </c>
      <c r="C29" s="182"/>
      <c r="D29" s="182"/>
      <c r="E29" s="182"/>
      <c r="F29" s="182"/>
      <c r="G29" s="182"/>
      <c r="H29" s="182"/>
      <c r="I29" s="174"/>
      <c r="J29" s="174"/>
      <c r="K29" s="174"/>
      <c r="L29" s="174"/>
      <c r="M29" s="174"/>
      <c r="N29" s="174"/>
      <c r="O29" s="174"/>
      <c r="P29" s="175"/>
      <c r="Q29" s="203">
        <f>14-SUM(C29:P29)</f>
        <v>14</v>
      </c>
      <c r="R29" s="201">
        <f>Підсумки!E29</f>
        <v>33.5</v>
      </c>
    </row>
    <row r="30" spans="1:18" ht="15.6" x14ac:dyDescent="0.3">
      <c r="A30" s="177">
        <v>2</v>
      </c>
      <c r="B30" s="192" t="str">
        <f>Підсумки!C30</f>
        <v>Барчук Дмитро Юрійович</v>
      </c>
      <c r="C30" s="183"/>
      <c r="D30" s="183"/>
      <c r="E30" s="183"/>
      <c r="F30" s="183"/>
      <c r="G30" s="183"/>
      <c r="H30" s="183"/>
      <c r="I30" s="177"/>
      <c r="J30" s="177"/>
      <c r="K30" s="177"/>
      <c r="L30" s="177"/>
      <c r="M30" s="177"/>
      <c r="N30" s="177"/>
      <c r="O30" s="177"/>
      <c r="P30" s="178"/>
      <c r="Q30" s="203">
        <f t="shared" ref="Q30:Q51" si="5">14-SUM(C30:P30)</f>
        <v>14</v>
      </c>
      <c r="R30" s="201">
        <f>Підсумки!E30</f>
        <v>0</v>
      </c>
    </row>
    <row r="31" spans="1:18" ht="15.6" x14ac:dyDescent="0.3">
      <c r="A31" s="177">
        <v>3</v>
      </c>
      <c r="B31" s="192" t="str">
        <f>Підсумки!C31</f>
        <v>Безуглов Ігор Андрійович</v>
      </c>
      <c r="C31" s="183"/>
      <c r="D31" s="183"/>
      <c r="E31" s="183"/>
      <c r="F31" s="183"/>
      <c r="G31" s="183"/>
      <c r="H31" s="183"/>
      <c r="I31" s="177"/>
      <c r="J31" s="177"/>
      <c r="K31" s="177"/>
      <c r="L31" s="177"/>
      <c r="M31" s="177"/>
      <c r="N31" s="177"/>
      <c r="O31" s="177"/>
      <c r="P31" s="178"/>
      <c r="Q31" s="203">
        <f t="shared" si="5"/>
        <v>14</v>
      </c>
      <c r="R31" s="201">
        <f>Підсумки!E31</f>
        <v>67</v>
      </c>
    </row>
    <row r="32" spans="1:18" ht="15.6" x14ac:dyDescent="0.3">
      <c r="A32" s="177">
        <v>4</v>
      </c>
      <c r="B32" s="192" t="str">
        <f>Підсумки!C32</f>
        <v>Беседін Богдан Валерійович</v>
      </c>
      <c r="C32" s="183"/>
      <c r="D32" s="183"/>
      <c r="E32" s="183"/>
      <c r="F32" s="183"/>
      <c r="G32" s="183"/>
      <c r="H32" s="183"/>
      <c r="I32" s="177"/>
      <c r="J32" s="177"/>
      <c r="K32" s="177"/>
      <c r="L32" s="177"/>
      <c r="M32" s="177"/>
      <c r="N32" s="177"/>
      <c r="O32" s="177"/>
      <c r="P32" s="178"/>
      <c r="Q32" s="203">
        <f t="shared" si="5"/>
        <v>14</v>
      </c>
      <c r="R32" s="201">
        <f>Підсумки!E32</f>
        <v>67.5</v>
      </c>
    </row>
    <row r="33" spans="1:18" ht="15.6" x14ac:dyDescent="0.3">
      <c r="A33" s="177">
        <v>5</v>
      </c>
      <c r="B33" s="192" t="str">
        <f>Підсумки!C33</f>
        <v>Бєлий Дмитро Семенович</v>
      </c>
      <c r="C33" s="183"/>
      <c r="D33" s="183"/>
      <c r="E33" s="183"/>
      <c r="F33" s="183"/>
      <c r="G33" s="183"/>
      <c r="H33" s="183"/>
      <c r="I33" s="177"/>
      <c r="J33" s="177"/>
      <c r="K33" s="177"/>
      <c r="L33" s="177"/>
      <c r="M33" s="177"/>
      <c r="N33" s="177"/>
      <c r="O33" s="177"/>
      <c r="P33" s="178"/>
      <c r="Q33" s="203">
        <f t="shared" si="5"/>
        <v>14</v>
      </c>
      <c r="R33" s="201">
        <f>Підсумки!E33</f>
        <v>55</v>
      </c>
    </row>
    <row r="34" spans="1:18" ht="15.6" x14ac:dyDescent="0.3">
      <c r="A34" s="177">
        <v>6</v>
      </c>
      <c r="B34" s="192" t="str">
        <f>Підсумки!C34</f>
        <v>Гапчук Андрій Олександрович</v>
      </c>
      <c r="C34" s="183"/>
      <c r="D34" s="183"/>
      <c r="E34" s="183"/>
      <c r="F34" s="183"/>
      <c r="G34" s="183"/>
      <c r="H34" s="183"/>
      <c r="I34" s="177"/>
      <c r="J34" s="177"/>
      <c r="K34" s="177"/>
      <c r="L34" s="177"/>
      <c r="M34" s="177"/>
      <c r="N34" s="177"/>
      <c r="O34" s="177"/>
      <c r="P34" s="178"/>
      <c r="Q34" s="203">
        <f t="shared" si="5"/>
        <v>14</v>
      </c>
      <c r="R34" s="201">
        <f>Підсумки!E34</f>
        <v>68</v>
      </c>
    </row>
    <row r="35" spans="1:18" ht="15.6" x14ac:dyDescent="0.3">
      <c r="A35" s="177">
        <v>7</v>
      </c>
      <c r="B35" s="192" t="str">
        <f>Підсумки!C35</f>
        <v>Горшков Владислав Олександрович</v>
      </c>
      <c r="C35" s="183"/>
      <c r="D35" s="183"/>
      <c r="E35" s="183"/>
      <c r="F35" s="183"/>
      <c r="G35" s="183"/>
      <c r="H35" s="183"/>
      <c r="I35" s="177"/>
      <c r="J35" s="177"/>
      <c r="K35" s="177"/>
      <c r="L35" s="177"/>
      <c r="M35" s="177"/>
      <c r="N35" s="177"/>
      <c r="O35" s="177"/>
      <c r="P35" s="178"/>
      <c r="Q35" s="203">
        <f t="shared" si="5"/>
        <v>14</v>
      </c>
      <c r="R35" s="201">
        <f>Підсумки!E35</f>
        <v>0</v>
      </c>
    </row>
    <row r="36" spans="1:18" ht="15.6" x14ac:dyDescent="0.3">
      <c r="A36" s="177">
        <v>8</v>
      </c>
      <c r="B36" s="192" t="str">
        <f>Підсумки!C36</f>
        <v>Дем'янов Дмитро Олегович</v>
      </c>
      <c r="C36" s="183"/>
      <c r="D36" s="183"/>
      <c r="E36" s="183"/>
      <c r="F36" s="183"/>
      <c r="G36" s="183"/>
      <c r="H36" s="183"/>
      <c r="I36" s="177"/>
      <c r="J36" s="177"/>
      <c r="K36" s="177"/>
      <c r="L36" s="177"/>
      <c r="M36" s="177"/>
      <c r="N36" s="177"/>
      <c r="O36" s="177"/>
      <c r="P36" s="178"/>
      <c r="Q36" s="203">
        <f t="shared" si="5"/>
        <v>14</v>
      </c>
      <c r="R36" s="201">
        <f>Підсумки!E36</f>
        <v>50.5</v>
      </c>
    </row>
    <row r="37" spans="1:18" ht="15.6" x14ac:dyDescent="0.3">
      <c r="A37" s="177">
        <v>9</v>
      </c>
      <c r="B37" s="192" t="str">
        <f>Підсумки!C37</f>
        <v>Дмитрієв Дмитро Григорович</v>
      </c>
      <c r="C37" s="183"/>
      <c r="D37" s="183"/>
      <c r="E37" s="183"/>
      <c r="F37" s="183"/>
      <c r="G37" s="183"/>
      <c r="H37" s="183"/>
      <c r="I37" s="177"/>
      <c r="J37" s="177"/>
      <c r="K37" s="177"/>
      <c r="L37" s="177"/>
      <c r="M37" s="177"/>
      <c r="N37" s="177"/>
      <c r="O37" s="177"/>
      <c r="P37" s="178"/>
      <c r="Q37" s="203">
        <f t="shared" si="5"/>
        <v>14</v>
      </c>
      <c r="R37" s="201">
        <f>Підсумки!E37</f>
        <v>56</v>
      </c>
    </row>
    <row r="38" spans="1:18" ht="15.6" x14ac:dyDescent="0.3">
      <c r="A38" s="177">
        <v>10</v>
      </c>
      <c r="B38" s="192" t="str">
        <f>Підсумки!C38</f>
        <v>Журавель Анна Володимирівна</v>
      </c>
      <c r="C38" s="183"/>
      <c r="D38" s="183"/>
      <c r="E38" s="183"/>
      <c r="F38" s="183"/>
      <c r="G38" s="183"/>
      <c r="H38" s="183"/>
      <c r="I38" s="177"/>
      <c r="J38" s="177"/>
      <c r="K38" s="177"/>
      <c r="L38" s="177"/>
      <c r="M38" s="177"/>
      <c r="N38" s="177"/>
      <c r="O38" s="177"/>
      <c r="P38" s="178"/>
      <c r="Q38" s="203">
        <f t="shared" si="5"/>
        <v>14</v>
      </c>
      <c r="R38" s="201">
        <f>Підсумки!E38</f>
        <v>57</v>
      </c>
    </row>
    <row r="39" spans="1:18" ht="15.6" x14ac:dyDescent="0.3">
      <c r="A39" s="177">
        <v>11</v>
      </c>
      <c r="B39" s="192" t="str">
        <f>Підсумки!C39</f>
        <v>Зайцев Юрій Геннадійович</v>
      </c>
      <c r="C39" s="183"/>
      <c r="D39" s="183"/>
      <c r="E39" s="183"/>
      <c r="F39" s="183"/>
      <c r="G39" s="183"/>
      <c r="H39" s="183"/>
      <c r="I39" s="177"/>
      <c r="J39" s="177"/>
      <c r="K39" s="177"/>
      <c r="L39" s="177"/>
      <c r="M39" s="177"/>
      <c r="N39" s="177"/>
      <c r="O39" s="177"/>
      <c r="P39" s="178"/>
      <c r="Q39" s="203">
        <f t="shared" si="5"/>
        <v>14</v>
      </c>
      <c r="R39" s="201">
        <f>Підсумки!E39</f>
        <v>48</v>
      </c>
    </row>
    <row r="40" spans="1:18" ht="15.6" x14ac:dyDescent="0.3">
      <c r="A40" s="177">
        <v>12</v>
      </c>
      <c r="B40" s="192" t="str">
        <f>Підсумки!C40</f>
        <v>Іванченко Віталій Валерійович</v>
      </c>
      <c r="C40" s="183"/>
      <c r="D40" s="183"/>
      <c r="E40" s="183"/>
      <c r="F40" s="183"/>
      <c r="G40" s="183"/>
      <c r="H40" s="183"/>
      <c r="I40" s="177"/>
      <c r="J40" s="177"/>
      <c r="K40" s="177"/>
      <c r="L40" s="177"/>
      <c r="M40" s="177"/>
      <c r="N40" s="177"/>
      <c r="O40" s="177"/>
      <c r="P40" s="178"/>
      <c r="Q40" s="203">
        <f t="shared" si="5"/>
        <v>14</v>
      </c>
      <c r="R40" s="201">
        <f>Підсумки!E40</f>
        <v>67.5</v>
      </c>
    </row>
    <row r="41" spans="1:18" ht="15.6" x14ac:dyDescent="0.3">
      <c r="A41" s="177">
        <v>13</v>
      </c>
      <c r="B41" s="192" t="str">
        <f>Підсумки!C41</f>
        <v>Кінаш Дмитро Вікторович</v>
      </c>
      <c r="C41" s="183"/>
      <c r="D41" s="183"/>
      <c r="E41" s="183"/>
      <c r="F41" s="183"/>
      <c r="G41" s="183"/>
      <c r="H41" s="183"/>
      <c r="I41" s="177"/>
      <c r="J41" s="177"/>
      <c r="K41" s="177"/>
      <c r="L41" s="177"/>
      <c r="M41" s="177"/>
      <c r="N41" s="177"/>
      <c r="O41" s="177"/>
      <c r="P41" s="178"/>
      <c r="Q41" s="203">
        <f t="shared" si="5"/>
        <v>14</v>
      </c>
      <c r="R41" s="201">
        <f>Підсумки!E41</f>
        <v>44</v>
      </c>
    </row>
    <row r="42" spans="1:18" ht="15.6" x14ac:dyDescent="0.3">
      <c r="A42" s="177">
        <v>14</v>
      </c>
      <c r="B42" s="192" t="str">
        <f>Підсумки!C42</f>
        <v>Ковальова Лілія Олександрівна</v>
      </c>
      <c r="C42" s="183"/>
      <c r="D42" s="183"/>
      <c r="E42" s="183"/>
      <c r="F42" s="183"/>
      <c r="G42" s="183"/>
      <c r="H42" s="183"/>
      <c r="I42" s="177"/>
      <c r="J42" s="177"/>
      <c r="K42" s="177"/>
      <c r="L42" s="177"/>
      <c r="M42" s="177"/>
      <c r="N42" s="177"/>
      <c r="O42" s="177"/>
      <c r="P42" s="178"/>
      <c r="Q42" s="203">
        <f t="shared" si="5"/>
        <v>14</v>
      </c>
      <c r="R42" s="201">
        <f>Підсумки!E42</f>
        <v>52</v>
      </c>
    </row>
    <row r="43" spans="1:18" ht="15.6" x14ac:dyDescent="0.3">
      <c r="A43" s="177">
        <v>15</v>
      </c>
      <c r="B43" s="192" t="str">
        <f>Підсумки!C43</f>
        <v>Котов Євгеній Олександрович</v>
      </c>
      <c r="C43" s="183"/>
      <c r="D43" s="183"/>
      <c r="E43" s="183"/>
      <c r="F43" s="183"/>
      <c r="G43" s="183"/>
      <c r="H43" s="183"/>
      <c r="I43" s="177"/>
      <c r="J43" s="177"/>
      <c r="K43" s="177"/>
      <c r="L43" s="177"/>
      <c r="M43" s="177"/>
      <c r="N43" s="177"/>
      <c r="O43" s="177"/>
      <c r="P43" s="178"/>
      <c r="Q43" s="203">
        <f t="shared" si="5"/>
        <v>14</v>
      </c>
      <c r="R43" s="201">
        <f>Підсумки!E43</f>
        <v>70</v>
      </c>
    </row>
    <row r="44" spans="1:18" ht="15.6" x14ac:dyDescent="0.3">
      <c r="A44" s="177">
        <v>16</v>
      </c>
      <c r="B44" s="192" t="str">
        <f>Підсумки!C44</f>
        <v>Мамедов Руслан Алімович</v>
      </c>
      <c r="C44" s="183"/>
      <c r="D44" s="183"/>
      <c r="E44" s="183"/>
      <c r="F44" s="183"/>
      <c r="G44" s="183"/>
      <c r="H44" s="183"/>
      <c r="I44" s="177"/>
      <c r="J44" s="177"/>
      <c r="K44" s="177"/>
      <c r="L44" s="177"/>
      <c r="M44" s="177"/>
      <c r="N44" s="177"/>
      <c r="O44" s="177"/>
      <c r="P44" s="178"/>
      <c r="Q44" s="203">
        <f t="shared" si="5"/>
        <v>14</v>
      </c>
      <c r="R44" s="201">
        <f>Підсумки!E44</f>
        <v>14</v>
      </c>
    </row>
    <row r="45" spans="1:18" ht="15.6" x14ac:dyDescent="0.3">
      <c r="A45" s="177">
        <v>17</v>
      </c>
      <c r="B45" s="192" t="str">
        <f>Підсумки!C45</f>
        <v>Маханько Едуард Костянтинович</v>
      </c>
      <c r="C45" s="183"/>
      <c r="D45" s="183"/>
      <c r="E45" s="183"/>
      <c r="F45" s="183"/>
      <c r="G45" s="183"/>
      <c r="H45" s="183"/>
      <c r="I45" s="177"/>
      <c r="J45" s="177"/>
      <c r="K45" s="177"/>
      <c r="L45" s="177"/>
      <c r="M45" s="177"/>
      <c r="N45" s="177"/>
      <c r="O45" s="177"/>
      <c r="P45" s="178"/>
      <c r="Q45" s="203">
        <f t="shared" si="5"/>
        <v>14</v>
      </c>
      <c r="R45" s="201">
        <f>Підсумки!E45</f>
        <v>38</v>
      </c>
    </row>
    <row r="46" spans="1:18" ht="15.6" x14ac:dyDescent="0.3">
      <c r="A46" s="177">
        <v>18</v>
      </c>
      <c r="B46" s="192" t="str">
        <f>Підсумки!C46</f>
        <v>Нікітюк Роман Юрійович</v>
      </c>
      <c r="C46" s="183"/>
      <c r="D46" s="183"/>
      <c r="E46" s="183"/>
      <c r="F46" s="183"/>
      <c r="G46" s="183"/>
      <c r="H46" s="183"/>
      <c r="I46" s="177"/>
      <c r="J46" s="177"/>
      <c r="K46" s="177"/>
      <c r="L46" s="177"/>
      <c r="M46" s="177"/>
      <c r="N46" s="177"/>
      <c r="O46" s="177"/>
      <c r="P46" s="178"/>
      <c r="Q46" s="203">
        <f t="shared" si="5"/>
        <v>14</v>
      </c>
      <c r="R46" s="201">
        <f>Підсумки!E46</f>
        <v>15</v>
      </c>
    </row>
    <row r="47" spans="1:18" ht="15.6" x14ac:dyDescent="0.3">
      <c r="A47" s="177">
        <v>19</v>
      </c>
      <c r="B47" s="192" t="str">
        <f>Підсумки!C47</f>
        <v>Палаш Олег Олегович</v>
      </c>
      <c r="C47" s="183"/>
      <c r="D47" s="183"/>
      <c r="E47" s="183"/>
      <c r="F47" s="183"/>
      <c r="G47" s="183"/>
      <c r="H47" s="183"/>
      <c r="I47" s="177"/>
      <c r="J47" s="177"/>
      <c r="K47" s="177"/>
      <c r="L47" s="177"/>
      <c r="M47" s="177"/>
      <c r="N47" s="177"/>
      <c r="O47" s="177"/>
      <c r="P47" s="178"/>
      <c r="Q47" s="203">
        <f t="shared" si="5"/>
        <v>14</v>
      </c>
      <c r="R47" s="201">
        <f>Підсумки!E47</f>
        <v>48</v>
      </c>
    </row>
    <row r="48" spans="1:18" ht="15.6" x14ac:dyDescent="0.3">
      <c r="A48" s="177">
        <v>20</v>
      </c>
      <c r="B48" s="192" t="str">
        <f>Підсумки!C48</f>
        <v>Печериця Володимир Ігорович</v>
      </c>
      <c r="C48" s="183"/>
      <c r="D48" s="183"/>
      <c r="E48" s="183"/>
      <c r="F48" s="183"/>
      <c r="G48" s="183"/>
      <c r="H48" s="183"/>
      <c r="I48" s="177"/>
      <c r="J48" s="177"/>
      <c r="K48" s="177"/>
      <c r="L48" s="177"/>
      <c r="M48" s="177"/>
      <c r="N48" s="177"/>
      <c r="O48" s="177"/>
      <c r="P48" s="178"/>
      <c r="Q48" s="203">
        <f t="shared" si="5"/>
        <v>14</v>
      </c>
      <c r="R48" s="201">
        <f>Підсумки!E48</f>
        <v>48</v>
      </c>
    </row>
    <row r="49" spans="1:18" ht="15.6" x14ac:dyDescent="0.3">
      <c r="A49" s="177">
        <v>21</v>
      </c>
      <c r="B49" s="192" t="str">
        <f>Підсумки!C49</f>
        <v>Сорока Ігор Юрійович</v>
      </c>
      <c r="C49" s="183"/>
      <c r="D49" s="183"/>
      <c r="E49" s="183"/>
      <c r="F49" s="183"/>
      <c r="G49" s="183"/>
      <c r="H49" s="183"/>
      <c r="I49" s="177"/>
      <c r="J49" s="177"/>
      <c r="K49" s="177"/>
      <c r="L49" s="177"/>
      <c r="M49" s="177"/>
      <c r="N49" s="177"/>
      <c r="O49" s="177"/>
      <c r="P49" s="178"/>
      <c r="Q49" s="203">
        <f t="shared" si="5"/>
        <v>14</v>
      </c>
      <c r="R49" s="201">
        <f>Підсумки!E49</f>
        <v>0</v>
      </c>
    </row>
    <row r="50" spans="1:18" ht="15.6" x14ac:dyDescent="0.3">
      <c r="A50" s="177">
        <v>22</v>
      </c>
      <c r="B50" s="192" t="str">
        <f>Підсумки!C50</f>
        <v>Устенюк Любов Станіславівна</v>
      </c>
      <c r="C50" s="183"/>
      <c r="D50" s="183"/>
      <c r="E50" s="183"/>
      <c r="F50" s="183"/>
      <c r="G50" s="183"/>
      <c r="H50" s="183"/>
      <c r="I50" s="177"/>
      <c r="J50" s="177"/>
      <c r="K50" s="177"/>
      <c r="L50" s="177"/>
      <c r="M50" s="177"/>
      <c r="N50" s="177"/>
      <c r="O50" s="177"/>
      <c r="P50" s="178"/>
      <c r="Q50" s="203">
        <f t="shared" si="5"/>
        <v>14</v>
      </c>
      <c r="R50" s="201">
        <f>Підсумки!E50</f>
        <v>0</v>
      </c>
    </row>
    <row r="51" spans="1:18" ht="16.2" thickBot="1" x14ac:dyDescent="0.35">
      <c r="A51" s="179"/>
      <c r="B51" s="193"/>
      <c r="C51" s="184"/>
      <c r="D51" s="184"/>
      <c r="E51" s="184"/>
      <c r="F51" s="184"/>
      <c r="G51" s="184"/>
      <c r="H51" s="184"/>
      <c r="I51" s="179"/>
      <c r="J51" s="179"/>
      <c r="K51" s="179"/>
      <c r="L51" s="179"/>
      <c r="M51" s="179"/>
      <c r="N51" s="179"/>
      <c r="O51" s="179"/>
      <c r="P51" s="180"/>
      <c r="Q51" s="198">
        <f t="shared" si="5"/>
        <v>14</v>
      </c>
      <c r="R51" s="185">
        <f>Підсумки!E51</f>
        <v>62</v>
      </c>
    </row>
    <row r="52" spans="1:18" x14ac:dyDescent="0.25">
      <c r="A52" s="174"/>
      <c r="C52" s="181">
        <f t="shared" ref="C52:P52" si="6">SUM(C29:C50)</f>
        <v>0</v>
      </c>
      <c r="D52" s="181">
        <f t="shared" si="6"/>
        <v>0</v>
      </c>
      <c r="E52" s="181">
        <f t="shared" si="6"/>
        <v>0</v>
      </c>
      <c r="F52" s="181">
        <f t="shared" si="6"/>
        <v>0</v>
      </c>
      <c r="G52" s="181">
        <f t="shared" si="6"/>
        <v>0</v>
      </c>
      <c r="H52" s="181">
        <f t="shared" si="6"/>
        <v>0</v>
      </c>
      <c r="I52" s="181">
        <f t="shared" si="6"/>
        <v>0</v>
      </c>
      <c r="J52" s="181">
        <f t="shared" si="6"/>
        <v>0</v>
      </c>
      <c r="K52" s="181">
        <f t="shared" si="6"/>
        <v>0</v>
      </c>
      <c r="L52" s="181">
        <f t="shared" si="6"/>
        <v>0</v>
      </c>
      <c r="M52" s="181">
        <f t="shared" si="6"/>
        <v>0</v>
      </c>
      <c r="N52" s="181">
        <f t="shared" si="6"/>
        <v>0</v>
      </c>
      <c r="O52" s="181">
        <f t="shared" si="6"/>
        <v>0</v>
      </c>
      <c r="P52" s="181">
        <f t="shared" si="6"/>
        <v>0</v>
      </c>
      <c r="Q52" s="181"/>
    </row>
  </sheetData>
  <customSheetViews>
    <customSheetView guid="{C5D960BD-C1A6-4228-A267-A87ADCF0AB55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2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5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6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B144"/>
  <sheetViews>
    <sheetView showGridLines="0" zoomScale="90" zoomScaleNormal="9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V28" sqref="V28"/>
    </sheetView>
  </sheetViews>
  <sheetFormatPr defaultColWidth="9.33203125" defaultRowHeight="13.2" x14ac:dyDescent="0.25"/>
  <cols>
    <col min="1" max="1" width="4.33203125" style="1" customWidth="1"/>
    <col min="2" max="2" width="34.109375" style="30" customWidth="1"/>
    <col min="3" max="3" width="6.6640625" style="30" customWidth="1"/>
    <col min="4" max="4" width="9.6640625" style="30" customWidth="1"/>
    <col min="5" max="5" width="6.6640625" style="30" customWidth="1"/>
    <col min="6" max="6" width="16" style="30" customWidth="1"/>
    <col min="7" max="7" width="11.33203125" style="1" customWidth="1"/>
    <col min="8" max="8" width="15.33203125" style="1" customWidth="1"/>
    <col min="9" max="9" width="12.33203125" style="1" customWidth="1"/>
    <col min="10" max="10" width="13.6640625" style="1" customWidth="1"/>
    <col min="11" max="11" width="11.33203125" style="1" customWidth="1"/>
    <col min="12" max="12" width="10.44140625" style="1" customWidth="1"/>
    <col min="13" max="13" width="11.5546875" style="1" customWidth="1"/>
    <col min="14" max="14" width="9.6640625" style="1" customWidth="1"/>
    <col min="15" max="15" width="12.33203125" style="1" customWidth="1"/>
    <col min="16" max="16" width="9.6640625" style="1" customWidth="1"/>
    <col min="17" max="17" width="13.33203125" style="1" customWidth="1"/>
    <col min="18" max="18" width="10" style="1" customWidth="1"/>
    <col min="19" max="19" width="11.33203125" style="1" customWidth="1"/>
    <col min="20" max="20" width="12" style="1" customWidth="1"/>
    <col min="21" max="21" width="10" style="1" customWidth="1"/>
    <col min="22" max="22" width="10.5546875" style="1" customWidth="1"/>
    <col min="23" max="23" width="12.6640625" style="1" customWidth="1"/>
    <col min="24" max="24" width="13.33203125" style="1" customWidth="1"/>
    <col min="25" max="25" width="9.33203125" style="1" customWidth="1"/>
    <col min="26" max="26" width="10" style="1" customWidth="1"/>
    <col min="27" max="27" width="9.6640625" style="1" customWidth="1"/>
    <col min="28" max="28" width="10.6640625" style="1" customWidth="1"/>
    <col min="29" max="29" width="10.33203125" style="1" customWidth="1"/>
    <col min="30" max="30" width="10" style="1" customWidth="1"/>
    <col min="31" max="31" width="10.33203125" style="1" customWidth="1"/>
    <col min="32" max="33" width="11.6640625" style="1" customWidth="1"/>
    <col min="34" max="34" width="11.5546875" style="1" customWidth="1"/>
    <col min="35" max="35" width="10.6640625" style="1" customWidth="1"/>
    <col min="36" max="37" width="11" style="1" customWidth="1"/>
    <col min="38" max="38" width="10.6640625" style="1" customWidth="1"/>
    <col min="39" max="39" width="9.88671875" style="1" customWidth="1"/>
    <col min="40" max="40" width="10.6640625" style="1" customWidth="1"/>
    <col min="41" max="41" width="10" style="1" customWidth="1"/>
    <col min="42" max="42" width="10.33203125" style="1" customWidth="1"/>
    <col min="43" max="43" width="11.33203125" style="1" customWidth="1"/>
    <col min="44" max="44" width="8" style="1" customWidth="1"/>
    <col min="45" max="45" width="10.33203125" style="1" customWidth="1"/>
    <col min="46" max="46" width="10.44140625" style="1" bestFit="1" customWidth="1"/>
    <col min="47" max="47" width="9.6640625" style="1" customWidth="1"/>
    <col min="48" max="48" width="11.44140625" style="1" customWidth="1"/>
    <col min="49" max="49" width="10.44140625" style="1" customWidth="1"/>
    <col min="50" max="50" width="11.33203125" style="1" customWidth="1"/>
    <col min="51" max="51" width="9.33203125" style="1"/>
    <col min="52" max="52" width="12" style="1" customWidth="1"/>
    <col min="53" max="53" width="9.33203125" style="1"/>
    <col min="54" max="54" width="10.44140625" style="1" bestFit="1" customWidth="1"/>
    <col min="55" max="16384" width="9.33203125" style="1"/>
  </cols>
  <sheetData>
    <row r="1" spans="1:44" x14ac:dyDescent="0.25">
      <c r="V1" s="4"/>
      <c r="W1" s="1" t="s">
        <v>266</v>
      </c>
    </row>
    <row r="2" spans="1:44" ht="26.25" customHeight="1" thickBot="1" x14ac:dyDescent="0.35">
      <c r="A2" s="21"/>
      <c r="B2" s="247" t="s">
        <v>372</v>
      </c>
      <c r="C2" s="205" t="s">
        <v>347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8" t="s">
        <v>200</v>
      </c>
      <c r="S2" s="769" t="s">
        <v>189</v>
      </c>
      <c r="T2" s="769"/>
      <c r="U2" t="s">
        <v>202</v>
      </c>
      <c r="V2" s="769"/>
      <c r="W2" s="769"/>
      <c r="X2" t="s">
        <v>176</v>
      </c>
      <c r="Y2" s="160" t="s">
        <v>207</v>
      </c>
      <c r="Z2" s="644" t="s">
        <v>176</v>
      </c>
      <c r="AA2" s="644"/>
      <c r="AB2" s="644" t="s">
        <v>176</v>
      </c>
      <c r="AC2" s="644"/>
      <c r="AD2" s="40"/>
      <c r="AE2" s="40" t="s">
        <v>12</v>
      </c>
      <c r="AF2" s="41"/>
      <c r="AG2" s="166"/>
      <c r="AH2" s="41"/>
      <c r="AI2" s="48" t="s">
        <v>18</v>
      </c>
      <c r="AJ2" s="42"/>
      <c r="AK2" s="165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5">
      <c r="A3" s="249"/>
      <c r="B3" s="822" t="s">
        <v>263</v>
      </c>
      <c r="C3" s="810" t="s">
        <v>131</v>
      </c>
      <c r="D3" s="783" t="s">
        <v>174</v>
      </c>
      <c r="E3" s="781" t="s">
        <v>38</v>
      </c>
      <c r="F3" s="756" t="s">
        <v>132</v>
      </c>
      <c r="G3" s="758"/>
      <c r="H3" s="756" t="s">
        <v>133</v>
      </c>
      <c r="I3" s="772"/>
      <c r="J3" s="151" t="s">
        <v>134</v>
      </c>
      <c r="K3" s="152"/>
      <c r="L3" s="153"/>
      <c r="M3" s="756" t="s">
        <v>135</v>
      </c>
      <c r="N3" s="758"/>
      <c r="O3" s="756" t="s">
        <v>136</v>
      </c>
      <c r="P3" s="766"/>
      <c r="Q3" s="758"/>
      <c r="R3" s="141" t="s">
        <v>137</v>
      </c>
      <c r="S3" s="155"/>
      <c r="T3" s="155"/>
      <c r="U3" s="756" t="s">
        <v>138</v>
      </c>
      <c r="V3" s="758"/>
      <c r="W3" s="151" t="s">
        <v>139</v>
      </c>
      <c r="X3" s="152"/>
      <c r="Y3" s="153"/>
      <c r="Z3" s="770" t="s">
        <v>140</v>
      </c>
      <c r="AA3" s="771"/>
      <c r="AB3" s="756" t="s">
        <v>141</v>
      </c>
      <c r="AC3" s="772"/>
      <c r="AD3" s="747" t="s">
        <v>142</v>
      </c>
      <c r="AE3" s="748"/>
      <c r="AF3" s="756" t="s">
        <v>143</v>
      </c>
      <c r="AG3" s="757"/>
      <c r="AH3" s="758"/>
      <c r="AI3" s="756" t="s">
        <v>144</v>
      </c>
      <c r="AJ3" s="757"/>
      <c r="AK3" s="758"/>
      <c r="AL3" s="747" t="s">
        <v>246</v>
      </c>
      <c r="AM3" s="748"/>
    </row>
    <row r="4" spans="1:44" ht="22.5" customHeight="1" x14ac:dyDescent="0.3">
      <c r="A4" s="250"/>
      <c r="B4" s="823"/>
      <c r="C4" s="811"/>
      <c r="D4" s="784"/>
      <c r="E4" s="782"/>
      <c r="F4" s="33" t="s">
        <v>145</v>
      </c>
      <c r="G4" s="34"/>
      <c r="H4" s="33" t="s">
        <v>146</v>
      </c>
      <c r="I4" s="154"/>
      <c r="J4" s="448" t="s">
        <v>147</v>
      </c>
      <c r="K4" s="39"/>
      <c r="L4" s="46"/>
      <c r="M4" s="33" t="s">
        <v>148</v>
      </c>
      <c r="N4" s="34"/>
      <c r="O4" s="36" t="s">
        <v>149</v>
      </c>
      <c r="P4" s="43"/>
      <c r="Q4" s="23"/>
      <c r="R4" s="35"/>
      <c r="S4" s="36" t="s">
        <v>150</v>
      </c>
      <c r="T4" s="22"/>
      <c r="U4" s="36" t="s">
        <v>258</v>
      </c>
      <c r="V4" s="23"/>
      <c r="W4" s="643" t="s">
        <v>258</v>
      </c>
      <c r="X4" s="75" t="s">
        <v>237</v>
      </c>
      <c r="Y4" s="76"/>
      <c r="Z4" s="643" t="s">
        <v>258</v>
      </c>
      <c r="AA4" s="38"/>
      <c r="AB4" s="643" t="s">
        <v>258</v>
      </c>
      <c r="AC4" s="22"/>
      <c r="AD4" s="37" t="s">
        <v>151</v>
      </c>
      <c r="AE4" s="453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53"/>
    </row>
    <row r="5" spans="1:44" ht="37.35" customHeight="1" x14ac:dyDescent="0.25">
      <c r="A5" s="250"/>
      <c r="B5" s="824"/>
      <c r="C5" s="811"/>
      <c r="D5" s="784"/>
      <c r="E5" s="782"/>
      <c r="F5" s="749" t="s">
        <v>172</v>
      </c>
      <c r="G5" s="751" t="s">
        <v>166</v>
      </c>
      <c r="H5" s="749" t="s">
        <v>172</v>
      </c>
      <c r="I5" s="774" t="s">
        <v>166</v>
      </c>
      <c r="J5" s="749" t="s">
        <v>172</v>
      </c>
      <c r="K5" s="755" t="s">
        <v>221</v>
      </c>
      <c r="L5" s="47" t="s">
        <v>152</v>
      </c>
      <c r="M5" s="749" t="s">
        <v>172</v>
      </c>
      <c r="N5" s="645" t="s">
        <v>166</v>
      </c>
      <c r="O5" s="749" t="s">
        <v>172</v>
      </c>
      <c r="P5" s="755" t="s">
        <v>220</v>
      </c>
      <c r="Q5" s="47" t="s">
        <v>152</v>
      </c>
      <c r="R5" s="762" t="s">
        <v>172</v>
      </c>
      <c r="S5" s="755" t="s">
        <v>257</v>
      </c>
      <c r="T5" s="186" t="s">
        <v>152</v>
      </c>
      <c r="U5" s="749" t="s">
        <v>172</v>
      </c>
      <c r="V5" s="751" t="s">
        <v>166</v>
      </c>
      <c r="W5" s="749" t="s">
        <v>172</v>
      </c>
      <c r="X5" s="755" t="s">
        <v>173</v>
      </c>
      <c r="Y5" s="47" t="s">
        <v>152</v>
      </c>
      <c r="Z5" s="762" t="s">
        <v>172</v>
      </c>
      <c r="AA5" s="645" t="s">
        <v>166</v>
      </c>
      <c r="AB5" s="749" t="s">
        <v>172</v>
      </c>
      <c r="AC5" s="645" t="s">
        <v>166</v>
      </c>
      <c r="AD5" s="749" t="s">
        <v>172</v>
      </c>
      <c r="AE5" s="751" t="s">
        <v>166</v>
      </c>
      <c r="AF5" s="749" t="s">
        <v>172</v>
      </c>
      <c r="AG5" s="753" t="s">
        <v>305</v>
      </c>
      <c r="AH5" s="47" t="s">
        <v>152</v>
      </c>
      <c r="AI5" s="749" t="s">
        <v>172</v>
      </c>
      <c r="AJ5" s="753" t="s">
        <v>306</v>
      </c>
      <c r="AK5" s="47" t="s">
        <v>152</v>
      </c>
      <c r="AL5" s="749" t="s">
        <v>172</v>
      </c>
      <c r="AM5" s="751" t="s">
        <v>166</v>
      </c>
    </row>
    <row r="6" spans="1:44" ht="28.95" customHeight="1" thickBot="1" x14ac:dyDescent="0.3">
      <c r="A6" s="250"/>
      <c r="B6" s="824"/>
      <c r="C6" s="811"/>
      <c r="D6" s="784"/>
      <c r="E6" s="782"/>
      <c r="F6" s="750"/>
      <c r="G6" s="752"/>
      <c r="H6" s="750"/>
      <c r="I6" s="775"/>
      <c r="J6" s="750"/>
      <c r="K6" s="754"/>
      <c r="L6" s="89">
        <v>6</v>
      </c>
      <c r="M6" s="750"/>
      <c r="N6" s="646"/>
      <c r="O6" s="750"/>
      <c r="P6" s="754"/>
      <c r="Q6" s="89">
        <v>16</v>
      </c>
      <c r="R6" s="763"/>
      <c r="S6" s="773"/>
      <c r="T6" s="187">
        <v>6</v>
      </c>
      <c r="U6" s="750"/>
      <c r="V6" s="752"/>
      <c r="W6" s="750"/>
      <c r="X6" s="754"/>
      <c r="Y6" s="89">
        <v>20</v>
      </c>
      <c r="Z6" s="763"/>
      <c r="AA6" s="646"/>
      <c r="AB6" s="750"/>
      <c r="AC6" s="646"/>
      <c r="AD6" s="750"/>
      <c r="AE6" s="752"/>
      <c r="AF6" s="750"/>
      <c r="AG6" s="754"/>
      <c r="AH6" s="89" t="s">
        <v>400</v>
      </c>
      <c r="AI6" s="750"/>
      <c r="AJ6" s="754"/>
      <c r="AK6" s="89" t="s">
        <v>401</v>
      </c>
      <c r="AL6" s="750"/>
      <c r="AM6" s="752"/>
    </row>
    <row r="7" spans="1:44" ht="22.5" customHeight="1" thickBot="1" x14ac:dyDescent="0.35">
      <c r="A7" s="250"/>
      <c r="B7" s="824"/>
      <c r="C7" s="780"/>
      <c r="D7" s="784"/>
      <c r="E7" s="782"/>
      <c r="F7" s="524">
        <v>42027</v>
      </c>
      <c r="G7" s="88"/>
      <c r="H7" s="87">
        <f>F7+7</f>
        <v>42034</v>
      </c>
      <c r="I7" s="523"/>
      <c r="J7" s="208">
        <f>H7+7</f>
        <v>42041</v>
      </c>
      <c r="K7" s="209"/>
      <c r="L7" s="210"/>
      <c r="M7" s="142">
        <f>J7+7</f>
        <v>42048</v>
      </c>
      <c r="N7" s="143"/>
      <c r="O7" s="208">
        <f>M7+7</f>
        <v>42055</v>
      </c>
      <c r="P7" s="209"/>
      <c r="Q7" s="210"/>
      <c r="R7" s="208">
        <f>O7+7</f>
        <v>42062</v>
      </c>
      <c r="S7" s="209"/>
      <c r="T7" s="210"/>
      <c r="U7" s="208">
        <f>R7+7</f>
        <v>42069</v>
      </c>
      <c r="V7" s="210"/>
      <c r="W7" s="208">
        <f>U7+7</f>
        <v>42076</v>
      </c>
      <c r="X7" s="209"/>
      <c r="Y7" s="210"/>
      <c r="Z7" s="208">
        <f>W7+7</f>
        <v>42083</v>
      </c>
      <c r="AA7" s="210"/>
      <c r="AB7" s="208">
        <f>Z7+7</f>
        <v>42090</v>
      </c>
      <c r="AC7" s="210"/>
      <c r="AD7" s="208">
        <f>AB7+7</f>
        <v>42097</v>
      </c>
      <c r="AE7" s="210"/>
      <c r="AF7" s="759">
        <f>AD7+7</f>
        <v>42104</v>
      </c>
      <c r="AG7" s="760"/>
      <c r="AH7" s="761"/>
      <c r="AI7" s="759">
        <f>AF7+7</f>
        <v>42111</v>
      </c>
      <c r="AJ7" s="760"/>
      <c r="AK7" s="761"/>
      <c r="AL7" s="618">
        <f>AI7+7</f>
        <v>42118</v>
      </c>
      <c r="AM7" s="714"/>
    </row>
    <row r="8" spans="1:44" s="398" customFormat="1" ht="26.25" customHeight="1" x14ac:dyDescent="0.3">
      <c r="A8" s="532">
        <v>1</v>
      </c>
      <c r="B8" s="700" t="s">
        <v>360</v>
      </c>
      <c r="C8" s="697">
        <v>1</v>
      </c>
      <c r="D8" s="393">
        <f t="shared" ref="D8:D21" si="0">SUM(L8,Q8,T8,Y8,AA8,AC8,AH8,AK8)</f>
        <v>52</v>
      </c>
      <c r="E8" s="423">
        <f t="shared" ref="E8:E21" si="1">SUM(D8:D8)</f>
        <v>52</v>
      </c>
      <c r="F8" s="426"/>
      <c r="G8" s="564"/>
      <c r="H8" s="425"/>
      <c r="I8" s="395"/>
      <c r="J8" s="571"/>
      <c r="K8" s="697">
        <v>1</v>
      </c>
      <c r="L8" s="397">
        <v>4</v>
      </c>
      <c r="M8" s="584"/>
      <c r="N8" s="397"/>
      <c r="O8" s="641"/>
      <c r="P8" s="592">
        <v>1</v>
      </c>
      <c r="Q8" s="509">
        <f t="shared" ref="Q8:Q21" si="2">IF(P8=0,"",VLOOKUP(P8,Підс3,2,FALSE))</f>
        <v>13</v>
      </c>
      <c r="R8" s="392"/>
      <c r="S8" s="592">
        <v>1</v>
      </c>
      <c r="T8" s="397">
        <v>4</v>
      </c>
      <c r="U8" s="550" t="s">
        <v>398</v>
      </c>
      <c r="V8" s="428"/>
      <c r="W8" s="392"/>
      <c r="X8" s="592">
        <v>1</v>
      </c>
      <c r="Y8" s="509">
        <f t="shared" ref="Y8:Y21" si="3">IF(X8=0,"",VLOOKUP(X8,Підс3,3,FALSE))</f>
        <v>11</v>
      </c>
      <c r="Z8" s="427"/>
      <c r="AA8" s="428"/>
      <c r="AB8" s="396"/>
      <c r="AC8" s="397"/>
      <c r="AD8" s="427"/>
      <c r="AE8" s="428"/>
      <c r="AF8" s="392"/>
      <c r="AG8" s="592">
        <v>1</v>
      </c>
      <c r="AH8" s="397">
        <v>10</v>
      </c>
      <c r="AI8" s="392"/>
      <c r="AJ8" s="592">
        <v>1</v>
      </c>
      <c r="AK8" s="428">
        <v>10</v>
      </c>
      <c r="AL8" s="396"/>
      <c r="AM8" s="510"/>
    </row>
    <row r="9" spans="1:44" s="435" customFormat="1" ht="18" thickBot="1" x14ac:dyDescent="0.35">
      <c r="A9" s="513">
        <v>2</v>
      </c>
      <c r="B9" s="700" t="s">
        <v>361</v>
      </c>
      <c r="C9" s="711">
        <v>2</v>
      </c>
      <c r="D9" s="506">
        <f t="shared" si="0"/>
        <v>70</v>
      </c>
      <c r="E9" s="542">
        <f t="shared" si="1"/>
        <v>70</v>
      </c>
      <c r="F9" s="434"/>
      <c r="G9" s="567"/>
      <c r="H9" s="433"/>
      <c r="I9" s="577"/>
      <c r="J9" s="572"/>
      <c r="K9" s="711">
        <v>2</v>
      </c>
      <c r="L9" s="401">
        <v>6</v>
      </c>
      <c r="M9" s="433"/>
      <c r="N9" s="431"/>
      <c r="O9" s="642"/>
      <c r="P9" s="341">
        <v>2</v>
      </c>
      <c r="Q9" s="507">
        <f t="shared" si="2"/>
        <v>16</v>
      </c>
      <c r="R9" s="430"/>
      <c r="S9" s="341">
        <v>2</v>
      </c>
      <c r="T9" s="401">
        <v>6</v>
      </c>
      <c r="U9" s="642" t="s">
        <v>397</v>
      </c>
      <c r="V9" s="547"/>
      <c r="W9" s="430"/>
      <c r="X9" s="341">
        <v>2</v>
      </c>
      <c r="Y9" s="507">
        <f t="shared" si="3"/>
        <v>20</v>
      </c>
      <c r="Z9" s="434"/>
      <c r="AA9" s="432"/>
      <c r="AB9" s="433"/>
      <c r="AC9" s="557"/>
      <c r="AD9" s="405"/>
      <c r="AE9" s="432"/>
      <c r="AF9" s="430"/>
      <c r="AG9" s="341">
        <v>2</v>
      </c>
      <c r="AH9" s="530">
        <v>11</v>
      </c>
      <c r="AI9" s="430"/>
      <c r="AJ9" s="341">
        <v>2</v>
      </c>
      <c r="AK9" s="548">
        <v>11</v>
      </c>
      <c r="AL9" s="433"/>
      <c r="AM9" s="603"/>
    </row>
    <row r="10" spans="1:44" s="398" customFormat="1" ht="17.399999999999999" x14ac:dyDescent="0.3">
      <c r="A10" s="532">
        <v>3</v>
      </c>
      <c r="B10" s="706" t="s">
        <v>362</v>
      </c>
      <c r="C10" s="709">
        <v>3</v>
      </c>
      <c r="D10" s="506">
        <f t="shared" si="0"/>
        <v>14</v>
      </c>
      <c r="E10" s="542">
        <f t="shared" si="1"/>
        <v>14</v>
      </c>
      <c r="F10" s="405"/>
      <c r="G10" s="568"/>
      <c r="H10" s="404"/>
      <c r="I10" s="575"/>
      <c r="J10" s="569"/>
      <c r="K10" s="709">
        <v>3</v>
      </c>
      <c r="L10" s="401">
        <v>6</v>
      </c>
      <c r="M10" s="404"/>
      <c r="N10" s="401"/>
      <c r="O10" s="642"/>
      <c r="P10" s="256">
        <v>3</v>
      </c>
      <c r="Q10" s="507">
        <f t="shared" si="2"/>
        <v>8</v>
      </c>
      <c r="R10" s="408"/>
      <c r="S10" s="256">
        <v>3</v>
      </c>
      <c r="T10" s="401"/>
      <c r="U10" s="717" t="s">
        <v>398</v>
      </c>
      <c r="V10" s="548"/>
      <c r="W10" s="408"/>
      <c r="X10" s="256">
        <v>3</v>
      </c>
      <c r="Y10" s="507" t="str">
        <f t="shared" si="3"/>
        <v xml:space="preserve"> </v>
      </c>
      <c r="Z10" s="405"/>
      <c r="AA10" s="403"/>
      <c r="AB10" s="404"/>
      <c r="AC10" s="530"/>
      <c r="AD10" s="405"/>
      <c r="AE10" s="403"/>
      <c r="AF10" s="408"/>
      <c r="AG10" s="256">
        <v>3</v>
      </c>
      <c r="AH10" s="530"/>
      <c r="AI10" s="408"/>
      <c r="AJ10" s="256">
        <v>3</v>
      </c>
      <c r="AK10" s="548"/>
      <c r="AL10" s="404"/>
      <c r="AM10" s="512"/>
    </row>
    <row r="11" spans="1:44" s="398" customFormat="1" ht="18" thickBot="1" x14ac:dyDescent="0.35">
      <c r="A11" s="513">
        <v>4</v>
      </c>
      <c r="B11" s="700" t="s">
        <v>363</v>
      </c>
      <c r="C11" s="711">
        <v>4</v>
      </c>
      <c r="D11" s="506">
        <f t="shared" si="0"/>
        <v>38</v>
      </c>
      <c r="E11" s="542">
        <f t="shared" si="1"/>
        <v>38</v>
      </c>
      <c r="F11" s="405"/>
      <c r="G11" s="568"/>
      <c r="H11" s="404"/>
      <c r="I11" s="575"/>
      <c r="J11" s="569"/>
      <c r="K11" s="711">
        <v>4</v>
      </c>
      <c r="L11" s="401">
        <v>6</v>
      </c>
      <c r="M11" s="404"/>
      <c r="N11" s="401"/>
      <c r="O11" s="642"/>
      <c r="P11" s="341">
        <v>4</v>
      </c>
      <c r="Q11" s="507">
        <f t="shared" si="2"/>
        <v>8</v>
      </c>
      <c r="R11" s="399"/>
      <c r="S11" s="341">
        <v>4</v>
      </c>
      <c r="T11" s="401">
        <v>5</v>
      </c>
      <c r="U11" s="642" t="s">
        <v>397</v>
      </c>
      <c r="V11" s="548"/>
      <c r="W11" s="399"/>
      <c r="X11" s="341">
        <v>4</v>
      </c>
      <c r="Y11" s="507">
        <f t="shared" si="3"/>
        <v>8</v>
      </c>
      <c r="Z11" s="405"/>
      <c r="AA11" s="403"/>
      <c r="AB11" s="404"/>
      <c r="AC11" s="401"/>
      <c r="AD11" s="405"/>
      <c r="AE11" s="403"/>
      <c r="AF11" s="399"/>
      <c r="AG11" s="341">
        <v>4</v>
      </c>
      <c r="AH11" s="401">
        <v>5</v>
      </c>
      <c r="AI11" s="399"/>
      <c r="AJ11" s="341">
        <v>4</v>
      </c>
      <c r="AK11" s="403">
        <v>6</v>
      </c>
      <c r="AL11" s="404"/>
      <c r="AM11" s="512"/>
    </row>
    <row r="12" spans="1:44" s="398" customFormat="1" ht="17.399999999999999" x14ac:dyDescent="0.3">
      <c r="A12" s="532">
        <v>5</v>
      </c>
      <c r="B12" s="700" t="s">
        <v>364</v>
      </c>
      <c r="C12" s="709">
        <v>5</v>
      </c>
      <c r="D12" s="506">
        <f t="shared" si="0"/>
        <v>15</v>
      </c>
      <c r="E12" s="542">
        <f t="shared" si="1"/>
        <v>15</v>
      </c>
      <c r="F12" s="405"/>
      <c r="G12" s="568"/>
      <c r="H12" s="404"/>
      <c r="I12" s="575"/>
      <c r="J12" s="573"/>
      <c r="K12" s="709">
        <v>5</v>
      </c>
      <c r="L12" s="401">
        <v>4</v>
      </c>
      <c r="M12" s="404"/>
      <c r="N12" s="401"/>
      <c r="O12" s="642"/>
      <c r="P12" s="256">
        <v>5</v>
      </c>
      <c r="Q12" s="507">
        <f t="shared" si="2"/>
        <v>8</v>
      </c>
      <c r="R12" s="408"/>
      <c r="S12" s="256">
        <v>5</v>
      </c>
      <c r="T12" s="401">
        <v>3</v>
      </c>
      <c r="U12" s="717" t="s">
        <v>397</v>
      </c>
      <c r="V12" s="403"/>
      <c r="W12" s="408"/>
      <c r="X12" s="256">
        <v>5</v>
      </c>
      <c r="Y12" s="507" t="str">
        <f t="shared" si="3"/>
        <v xml:space="preserve"> </v>
      </c>
      <c r="Z12" s="405"/>
      <c r="AA12" s="403"/>
      <c r="AB12" s="404"/>
      <c r="AC12" s="401"/>
      <c r="AD12" s="405"/>
      <c r="AE12" s="403"/>
      <c r="AF12" s="408"/>
      <c r="AG12" s="256">
        <v>5</v>
      </c>
      <c r="AH12" s="401"/>
      <c r="AI12" s="408"/>
      <c r="AJ12" s="256">
        <v>5</v>
      </c>
      <c r="AK12" s="403"/>
      <c r="AL12" s="404"/>
      <c r="AM12" s="512"/>
    </row>
    <row r="13" spans="1:44" s="398" customFormat="1" ht="18" thickBot="1" x14ac:dyDescent="0.35">
      <c r="A13" s="513">
        <v>6</v>
      </c>
      <c r="B13" s="700" t="s">
        <v>365</v>
      </c>
      <c r="C13" s="711">
        <v>6</v>
      </c>
      <c r="D13" s="506">
        <f t="shared" si="0"/>
        <v>48</v>
      </c>
      <c r="E13" s="542">
        <f t="shared" si="1"/>
        <v>48</v>
      </c>
      <c r="F13" s="405"/>
      <c r="G13" s="568"/>
      <c r="H13" s="404"/>
      <c r="I13" s="575"/>
      <c r="J13" s="569"/>
      <c r="K13" s="711">
        <v>6</v>
      </c>
      <c r="L13" s="401">
        <v>4</v>
      </c>
      <c r="M13" s="404"/>
      <c r="N13" s="401"/>
      <c r="O13" s="642"/>
      <c r="P13" s="341">
        <v>6</v>
      </c>
      <c r="Q13" s="507">
        <f t="shared" si="2"/>
        <v>8</v>
      </c>
      <c r="R13" s="399"/>
      <c r="S13" s="341">
        <v>6</v>
      </c>
      <c r="T13" s="401">
        <v>5</v>
      </c>
      <c r="U13" s="642" t="s">
        <v>397</v>
      </c>
      <c r="V13" s="403"/>
      <c r="W13" s="399"/>
      <c r="X13" s="341">
        <v>6</v>
      </c>
      <c r="Y13" s="507">
        <f t="shared" si="3"/>
        <v>11</v>
      </c>
      <c r="Z13" s="405"/>
      <c r="AA13" s="403"/>
      <c r="AB13" s="404"/>
      <c r="AC13" s="401"/>
      <c r="AD13" s="405"/>
      <c r="AE13" s="403"/>
      <c r="AF13" s="399"/>
      <c r="AG13" s="341">
        <v>6</v>
      </c>
      <c r="AH13" s="401">
        <v>10</v>
      </c>
      <c r="AI13" s="399"/>
      <c r="AJ13" s="341">
        <v>6</v>
      </c>
      <c r="AK13" s="403">
        <v>10</v>
      </c>
      <c r="AL13" s="404"/>
      <c r="AM13" s="512"/>
    </row>
    <row r="14" spans="1:44" s="438" customFormat="1" ht="17.399999999999999" x14ac:dyDescent="0.3">
      <c r="A14" s="532">
        <v>7</v>
      </c>
      <c r="B14" s="700" t="s">
        <v>366</v>
      </c>
      <c r="C14" s="709">
        <v>7</v>
      </c>
      <c r="D14" s="506">
        <f t="shared" si="0"/>
        <v>48</v>
      </c>
      <c r="E14" s="542">
        <f t="shared" si="1"/>
        <v>48</v>
      </c>
      <c r="F14" s="405"/>
      <c r="G14" s="568"/>
      <c r="H14" s="404"/>
      <c r="I14" s="575"/>
      <c r="J14" s="569"/>
      <c r="K14" s="709">
        <v>7</v>
      </c>
      <c r="L14" s="401">
        <v>6</v>
      </c>
      <c r="M14" s="404"/>
      <c r="N14" s="401"/>
      <c r="O14" s="642"/>
      <c r="P14" s="256">
        <v>7</v>
      </c>
      <c r="Q14" s="507">
        <f t="shared" si="2"/>
        <v>8</v>
      </c>
      <c r="R14" s="408"/>
      <c r="S14" s="256">
        <v>7</v>
      </c>
      <c r="T14" s="401">
        <v>5</v>
      </c>
      <c r="U14" s="717" t="s">
        <v>398</v>
      </c>
      <c r="V14" s="548"/>
      <c r="W14" s="408"/>
      <c r="X14" s="256">
        <v>7</v>
      </c>
      <c r="Y14" s="507">
        <f t="shared" si="3"/>
        <v>9</v>
      </c>
      <c r="Z14" s="405"/>
      <c r="AA14" s="403"/>
      <c r="AB14" s="404"/>
      <c r="AC14" s="530"/>
      <c r="AD14" s="405"/>
      <c r="AE14" s="403"/>
      <c r="AF14" s="408"/>
      <c r="AG14" s="256">
        <v>7</v>
      </c>
      <c r="AH14" s="401">
        <v>10</v>
      </c>
      <c r="AI14" s="408"/>
      <c r="AJ14" s="256">
        <v>7</v>
      </c>
      <c r="AK14" s="548">
        <v>10</v>
      </c>
      <c r="AL14" s="404"/>
      <c r="AM14" s="604"/>
    </row>
    <row r="15" spans="1:44" s="435" customFormat="1" ht="18" thickBot="1" x14ac:dyDescent="0.35">
      <c r="A15" s="513">
        <v>8</v>
      </c>
      <c r="B15" s="700" t="s">
        <v>367</v>
      </c>
      <c r="C15" s="711">
        <v>8</v>
      </c>
      <c r="D15" s="506">
        <f t="shared" si="0"/>
        <v>0</v>
      </c>
      <c r="E15" s="542">
        <f t="shared" si="1"/>
        <v>0</v>
      </c>
      <c r="F15" s="434"/>
      <c r="G15" s="567"/>
      <c r="H15" s="433"/>
      <c r="I15" s="577"/>
      <c r="J15" s="572"/>
      <c r="K15" s="711">
        <v>8</v>
      </c>
      <c r="L15" s="401"/>
      <c r="M15" s="433"/>
      <c r="N15" s="431"/>
      <c r="O15" s="642"/>
      <c r="P15" s="341">
        <v>8</v>
      </c>
      <c r="Q15" s="507" t="str">
        <f t="shared" si="2"/>
        <v xml:space="preserve"> </v>
      </c>
      <c r="R15" s="430"/>
      <c r="S15" s="341">
        <v>8</v>
      </c>
      <c r="T15" s="401"/>
      <c r="U15" s="642" t="s">
        <v>397</v>
      </c>
      <c r="V15" s="547"/>
      <c r="W15" s="430"/>
      <c r="X15" s="341">
        <v>8</v>
      </c>
      <c r="Y15" s="507" t="str">
        <f t="shared" si="3"/>
        <v xml:space="preserve"> </v>
      </c>
      <c r="Z15" s="434"/>
      <c r="AA15" s="432"/>
      <c r="AB15" s="433"/>
      <c r="AC15" s="557"/>
      <c r="AD15" s="405"/>
      <c r="AE15" s="432"/>
      <c r="AF15" s="430"/>
      <c r="AG15" s="341">
        <v>8</v>
      </c>
      <c r="AH15" s="401"/>
      <c r="AI15" s="430"/>
      <c r="AJ15" s="341">
        <v>8</v>
      </c>
      <c r="AK15" s="548"/>
      <c r="AL15" s="433"/>
      <c r="AM15" s="603"/>
    </row>
    <row r="16" spans="1:44" s="398" customFormat="1" ht="17.399999999999999" x14ac:dyDescent="0.3">
      <c r="A16" s="532">
        <v>9</v>
      </c>
      <c r="B16" s="700" t="s">
        <v>368</v>
      </c>
      <c r="C16" s="709">
        <v>9</v>
      </c>
      <c r="D16" s="506">
        <f t="shared" si="0"/>
        <v>0</v>
      </c>
      <c r="E16" s="542">
        <f t="shared" si="1"/>
        <v>0</v>
      </c>
      <c r="F16" s="405"/>
      <c r="G16" s="568"/>
      <c r="H16" s="404"/>
      <c r="I16" s="575"/>
      <c r="J16" s="569"/>
      <c r="K16" s="709">
        <v>9</v>
      </c>
      <c r="L16" s="401"/>
      <c r="M16" s="404"/>
      <c r="N16" s="401"/>
      <c r="O16" s="642"/>
      <c r="P16" s="256">
        <v>9</v>
      </c>
      <c r="Q16" s="507" t="str">
        <f t="shared" si="2"/>
        <v xml:space="preserve"> </v>
      </c>
      <c r="R16" s="408"/>
      <c r="S16" s="256">
        <v>9</v>
      </c>
      <c r="T16" s="401"/>
      <c r="U16" s="717" t="s">
        <v>398</v>
      </c>
      <c r="V16" s="548"/>
      <c r="W16" s="408"/>
      <c r="X16" s="256">
        <v>9</v>
      </c>
      <c r="Y16" s="507" t="str">
        <f t="shared" si="3"/>
        <v xml:space="preserve"> </v>
      </c>
      <c r="Z16" s="405"/>
      <c r="AA16" s="403"/>
      <c r="AB16" s="404"/>
      <c r="AC16" s="530"/>
      <c r="AD16" s="405"/>
      <c r="AE16" s="403"/>
      <c r="AF16" s="408"/>
      <c r="AG16" s="256">
        <v>9</v>
      </c>
      <c r="AH16" s="401"/>
      <c r="AI16" s="408"/>
      <c r="AJ16" s="256">
        <v>9</v>
      </c>
      <c r="AK16" s="548"/>
      <c r="AL16" s="404"/>
      <c r="AM16" s="512"/>
    </row>
    <row r="17" spans="1:54" s="398" customFormat="1" ht="18" thickBot="1" x14ac:dyDescent="0.35">
      <c r="A17" s="513">
        <v>10</v>
      </c>
      <c r="B17" s="700" t="s">
        <v>369</v>
      </c>
      <c r="C17" s="711">
        <v>10</v>
      </c>
      <c r="D17" s="506">
        <f t="shared" si="0"/>
        <v>62</v>
      </c>
      <c r="E17" s="542">
        <f t="shared" si="1"/>
        <v>62</v>
      </c>
      <c r="F17" s="405"/>
      <c r="G17" s="568"/>
      <c r="H17" s="404"/>
      <c r="I17" s="575"/>
      <c r="J17" s="569"/>
      <c r="K17" s="711">
        <v>10</v>
      </c>
      <c r="L17" s="401">
        <v>5</v>
      </c>
      <c r="M17" s="404"/>
      <c r="N17" s="401"/>
      <c r="O17" s="642"/>
      <c r="P17" s="341">
        <v>10</v>
      </c>
      <c r="Q17" s="507">
        <f t="shared" si="2"/>
        <v>15</v>
      </c>
      <c r="R17" s="399"/>
      <c r="S17" s="341">
        <v>10</v>
      </c>
      <c r="T17" s="401">
        <v>6</v>
      </c>
      <c r="U17" s="642" t="s">
        <v>397</v>
      </c>
      <c r="V17" s="548"/>
      <c r="W17" s="399"/>
      <c r="X17" s="341">
        <v>10</v>
      </c>
      <c r="Y17" s="507">
        <f t="shared" si="3"/>
        <v>19</v>
      </c>
      <c r="Z17" s="405"/>
      <c r="AA17" s="403"/>
      <c r="AB17" s="404"/>
      <c r="AC17" s="530"/>
      <c r="AD17" s="405"/>
      <c r="AE17" s="403"/>
      <c r="AF17" s="399"/>
      <c r="AG17" s="341">
        <v>10</v>
      </c>
      <c r="AH17" s="401">
        <v>6</v>
      </c>
      <c r="AI17" s="399"/>
      <c r="AJ17" s="341">
        <v>10</v>
      </c>
      <c r="AK17" s="548">
        <v>11</v>
      </c>
      <c r="AL17" s="404"/>
      <c r="AM17" s="512"/>
    </row>
    <row r="18" spans="1:54" s="398" customFormat="1" ht="17.399999999999999" x14ac:dyDescent="0.3">
      <c r="A18" s="532">
        <v>11</v>
      </c>
      <c r="B18" s="700" t="s">
        <v>370</v>
      </c>
      <c r="C18" s="709">
        <v>11</v>
      </c>
      <c r="D18" s="506">
        <f t="shared" si="0"/>
        <v>14</v>
      </c>
      <c r="E18" s="542">
        <f t="shared" si="1"/>
        <v>14</v>
      </c>
      <c r="F18" s="405"/>
      <c r="G18" s="565"/>
      <c r="H18" s="404"/>
      <c r="I18" s="575"/>
      <c r="J18" s="573"/>
      <c r="K18" s="709">
        <v>11</v>
      </c>
      <c r="L18" s="401">
        <v>6</v>
      </c>
      <c r="M18" s="404"/>
      <c r="N18" s="401"/>
      <c r="O18" s="642"/>
      <c r="P18" s="256">
        <v>11</v>
      </c>
      <c r="Q18" s="507">
        <f t="shared" si="2"/>
        <v>8</v>
      </c>
      <c r="R18" s="408"/>
      <c r="S18" s="256">
        <v>11</v>
      </c>
      <c r="T18" s="401"/>
      <c r="U18" s="405" t="s">
        <v>398</v>
      </c>
      <c r="V18" s="403"/>
      <c r="W18" s="408"/>
      <c r="X18" s="256">
        <v>11</v>
      </c>
      <c r="Y18" s="507" t="str">
        <f t="shared" si="3"/>
        <v xml:space="preserve"> </v>
      </c>
      <c r="Z18" s="405"/>
      <c r="AA18" s="403"/>
      <c r="AB18" s="404"/>
      <c r="AC18" s="530"/>
      <c r="AD18" s="405"/>
      <c r="AE18" s="403"/>
      <c r="AF18" s="408"/>
      <c r="AG18" s="256">
        <v>11</v>
      </c>
      <c r="AH18" s="401"/>
      <c r="AI18" s="408"/>
      <c r="AJ18" s="256">
        <v>11</v>
      </c>
      <c r="AK18" s="548"/>
      <c r="AL18" s="404"/>
      <c r="AM18" s="512"/>
    </row>
    <row r="19" spans="1:54" s="398" customFormat="1" ht="17.399999999999999" x14ac:dyDescent="0.3">
      <c r="A19" s="513">
        <v>12</v>
      </c>
      <c r="B19" s="700" t="s">
        <v>371</v>
      </c>
      <c r="C19" s="711">
        <v>12</v>
      </c>
      <c r="D19" s="506">
        <f t="shared" si="0"/>
        <v>70</v>
      </c>
      <c r="E19" s="542">
        <f t="shared" si="1"/>
        <v>70</v>
      </c>
      <c r="F19" s="405"/>
      <c r="G19" s="565"/>
      <c r="H19" s="404"/>
      <c r="I19" s="575"/>
      <c r="J19" s="569"/>
      <c r="K19" s="711">
        <v>12</v>
      </c>
      <c r="L19" s="401">
        <v>6</v>
      </c>
      <c r="M19" s="404"/>
      <c r="N19" s="401"/>
      <c r="O19" s="642"/>
      <c r="P19" s="341">
        <v>12</v>
      </c>
      <c r="Q19" s="507">
        <f t="shared" si="2"/>
        <v>16</v>
      </c>
      <c r="R19" s="408"/>
      <c r="S19" s="341">
        <v>12</v>
      </c>
      <c r="T19" s="401">
        <v>6</v>
      </c>
      <c r="U19" s="405" t="s">
        <v>397</v>
      </c>
      <c r="V19" s="403"/>
      <c r="W19" s="408"/>
      <c r="X19" s="341">
        <v>12</v>
      </c>
      <c r="Y19" s="507">
        <f t="shared" si="3"/>
        <v>20</v>
      </c>
      <c r="Z19" s="405"/>
      <c r="AA19" s="403"/>
      <c r="AB19" s="404"/>
      <c r="AC19" s="530"/>
      <c r="AD19" s="405"/>
      <c r="AE19" s="403"/>
      <c r="AF19" s="408"/>
      <c r="AG19" s="341">
        <v>12</v>
      </c>
      <c r="AH19" s="401">
        <v>11</v>
      </c>
      <c r="AI19" s="408"/>
      <c r="AJ19" s="341">
        <v>12</v>
      </c>
      <c r="AK19" s="548">
        <v>11</v>
      </c>
      <c r="AL19" s="404"/>
      <c r="AM19" s="512"/>
    </row>
    <row r="20" spans="1:54" s="398" customFormat="1" ht="17.399999999999999" x14ac:dyDescent="0.3">
      <c r="A20" s="533">
        <v>13</v>
      </c>
      <c r="B20" s="700"/>
      <c r="C20" s="709">
        <v>13</v>
      </c>
      <c r="D20" s="506">
        <f t="shared" si="0"/>
        <v>0</v>
      </c>
      <c r="E20" s="542">
        <f t="shared" si="1"/>
        <v>0</v>
      </c>
      <c r="F20" s="405"/>
      <c r="G20" s="565"/>
      <c r="H20" s="404"/>
      <c r="I20" s="575"/>
      <c r="J20" s="573"/>
      <c r="K20" s="621"/>
      <c r="L20" s="401"/>
      <c r="M20" s="404"/>
      <c r="N20" s="401"/>
      <c r="O20" s="642"/>
      <c r="P20" s="256">
        <v>13</v>
      </c>
      <c r="Q20" s="507" t="str">
        <f t="shared" si="2"/>
        <v xml:space="preserve"> </v>
      </c>
      <c r="R20" s="588"/>
      <c r="S20" s="256">
        <v>13</v>
      </c>
      <c r="T20" s="401"/>
      <c r="U20" s="405"/>
      <c r="V20" s="590"/>
      <c r="W20" s="636"/>
      <c r="X20" s="256">
        <v>13</v>
      </c>
      <c r="Y20" s="507" t="str">
        <f t="shared" si="3"/>
        <v xml:space="preserve"> </v>
      </c>
      <c r="Z20" s="405"/>
      <c r="AA20" s="403"/>
      <c r="AB20" s="404"/>
      <c r="AC20" s="401"/>
      <c r="AD20" s="405"/>
      <c r="AE20" s="403"/>
      <c r="AF20" s="559"/>
      <c r="AG20" s="256">
        <v>13</v>
      </c>
      <c r="AH20" s="401"/>
      <c r="AI20" s="559"/>
      <c r="AJ20" s="256">
        <v>13</v>
      </c>
      <c r="AK20" s="403"/>
      <c r="AL20" s="404"/>
      <c r="AM20" s="512"/>
    </row>
    <row r="21" spans="1:54" s="398" customFormat="1" ht="18" thickBot="1" x14ac:dyDescent="0.35">
      <c r="A21" s="534">
        <v>14</v>
      </c>
      <c r="B21" s="710"/>
      <c r="C21" s="341">
        <v>14</v>
      </c>
      <c r="D21" s="414">
        <f t="shared" si="0"/>
        <v>0</v>
      </c>
      <c r="E21" s="543">
        <f t="shared" si="1"/>
        <v>0</v>
      </c>
      <c r="F21" s="421"/>
      <c r="G21" s="566"/>
      <c r="H21" s="420"/>
      <c r="I21" s="576"/>
      <c r="J21" s="570"/>
      <c r="K21" s="625"/>
      <c r="L21" s="416"/>
      <c r="M21" s="420"/>
      <c r="N21" s="416"/>
      <c r="O21" s="642"/>
      <c r="P21" s="341">
        <v>14</v>
      </c>
      <c r="Q21" s="507" t="str">
        <f t="shared" si="2"/>
        <v xml:space="preserve"> </v>
      </c>
      <c r="R21" s="589"/>
      <c r="S21" s="341">
        <v>14</v>
      </c>
      <c r="T21" s="416"/>
      <c r="U21" s="421"/>
      <c r="V21" s="591"/>
      <c r="W21" s="637"/>
      <c r="X21" s="341">
        <v>14</v>
      </c>
      <c r="Y21" s="515" t="str">
        <f t="shared" si="3"/>
        <v xml:space="preserve"> </v>
      </c>
      <c r="Z21" s="421"/>
      <c r="AA21" s="418"/>
      <c r="AB21" s="420"/>
      <c r="AC21" s="416"/>
      <c r="AD21" s="421"/>
      <c r="AE21" s="418"/>
      <c r="AF21" s="560"/>
      <c r="AG21" s="341">
        <v>14</v>
      </c>
      <c r="AH21" s="416"/>
      <c r="AI21" s="560"/>
      <c r="AJ21" s="341">
        <v>14</v>
      </c>
      <c r="AK21" s="418"/>
      <c r="AL21" s="420"/>
      <c r="AM21" s="517"/>
    </row>
    <row r="22" spans="1:54" ht="17.399999999999999" x14ac:dyDescent="0.3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/>
      <c r="M22" s="20"/>
      <c r="N22" s="79"/>
      <c r="O22" s="104"/>
      <c r="P22" s="79"/>
      <c r="Q22" s="94"/>
      <c r="R22" s="79"/>
      <c r="S22" s="79"/>
      <c r="T22" s="94"/>
      <c r="U22" s="79"/>
      <c r="V22" s="104">
        <f>COUNT(P8:P21)</f>
        <v>14</v>
      </c>
      <c r="W22" s="94"/>
      <c r="X22" s="79"/>
      <c r="Y22" s="104">
        <f>COUNT(S8:S21)</f>
        <v>14</v>
      </c>
      <c r="Z22" s="79"/>
      <c r="AA22" s="94"/>
      <c r="AB22" s="79"/>
      <c r="AC22" s="79"/>
      <c r="AD22" s="79"/>
      <c r="AE22" s="79"/>
      <c r="AF22" s="104"/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14</v>
      </c>
      <c r="AZ22" s="29"/>
      <c r="BA22" s="29"/>
      <c r="BB22" s="29"/>
    </row>
    <row r="23" spans="1:54" ht="17.399999999999999" x14ac:dyDescent="0.3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 t="s">
        <v>310</v>
      </c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6" x14ac:dyDescent="0.3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6" x14ac:dyDescent="0.3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6" x14ac:dyDescent="0.3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6" x14ac:dyDescent="0.3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6" x14ac:dyDescent="0.3">
      <c r="A29" s="52"/>
      <c r="B29" s="49"/>
      <c r="C29" s="26"/>
      <c r="D29" s="26"/>
      <c r="E29" s="26"/>
      <c r="F29" s="26"/>
      <c r="G29" s="20"/>
      <c r="H29" s="20" t="s">
        <v>402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15.6" x14ac:dyDescent="0.3">
      <c r="A30" s="52"/>
      <c r="B30" s="49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5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>
        <f>IF($D40=0," ",$D40)</f>
        <v>13</v>
      </c>
      <c r="U32" s="106">
        <f>IF($D46=0," ",$D46)</f>
        <v>11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5">
      <c r="A33" s="51"/>
      <c r="B33" s="95" t="s">
        <v>1</v>
      </c>
      <c r="C33" s="159">
        <v>2</v>
      </c>
      <c r="D33" s="375">
        <v>2</v>
      </c>
      <c r="E33" s="376">
        <v>2</v>
      </c>
      <c r="F33" s="375">
        <v>1</v>
      </c>
      <c r="G33" s="375">
        <v>1</v>
      </c>
      <c r="H33" s="377">
        <v>1</v>
      </c>
      <c r="I33" s="377">
        <v>1</v>
      </c>
      <c r="J33" s="377">
        <v>1</v>
      </c>
      <c r="K33" s="377"/>
      <c r="L33" s="378"/>
      <c r="M33" s="377">
        <v>2</v>
      </c>
      <c r="N33" s="377">
        <v>1</v>
      </c>
      <c r="O33" s="377">
        <v>2</v>
      </c>
      <c r="P33" s="377"/>
      <c r="Q33" s="375"/>
      <c r="R33" s="375"/>
      <c r="S33" s="134">
        <v>2</v>
      </c>
      <c r="T33" s="106">
        <f>IF($E40=0," ",$E40)</f>
        <v>16</v>
      </c>
      <c r="U33" s="106">
        <f>IF($E46=0," ",$E46)</f>
        <v>20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5">
      <c r="A34" s="51"/>
      <c r="B34" s="95" t="s">
        <v>3</v>
      </c>
      <c r="C34" s="159">
        <v>2</v>
      </c>
      <c r="D34" s="375">
        <v>2</v>
      </c>
      <c r="E34" s="376">
        <v>2</v>
      </c>
      <c r="F34" s="379">
        <v>1</v>
      </c>
      <c r="G34" s="375">
        <v>1</v>
      </c>
      <c r="H34" s="377">
        <v>1</v>
      </c>
      <c r="I34" s="377">
        <v>1</v>
      </c>
      <c r="J34" s="377">
        <v>1</v>
      </c>
      <c r="K34" s="377"/>
      <c r="L34" s="378"/>
      <c r="M34" s="377">
        <v>2</v>
      </c>
      <c r="N34" s="377">
        <v>1</v>
      </c>
      <c r="O34" s="377">
        <v>2</v>
      </c>
      <c r="P34" s="377"/>
      <c r="Q34" s="379"/>
      <c r="R34" s="379"/>
      <c r="S34" s="134">
        <v>3</v>
      </c>
      <c r="T34" s="106">
        <f>IF($F40=0," ",$F40)</f>
        <v>8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399999999999999" x14ac:dyDescent="0.25">
      <c r="A35" s="51"/>
      <c r="B35" s="95" t="s">
        <v>5</v>
      </c>
      <c r="C35" s="159">
        <v>2</v>
      </c>
      <c r="D35" s="375">
        <v>1</v>
      </c>
      <c r="E35" s="376">
        <v>2</v>
      </c>
      <c r="F35" s="379">
        <v>1</v>
      </c>
      <c r="G35" s="375">
        <v>1</v>
      </c>
      <c r="H35" s="377">
        <v>1</v>
      </c>
      <c r="I35" s="377">
        <v>1</v>
      </c>
      <c r="J35" s="377">
        <v>1</v>
      </c>
      <c r="K35" s="377"/>
      <c r="L35" s="378"/>
      <c r="M35" s="377">
        <v>2</v>
      </c>
      <c r="N35" s="377">
        <v>1</v>
      </c>
      <c r="O35" s="377">
        <v>2</v>
      </c>
      <c r="P35" s="377"/>
      <c r="Q35" s="379"/>
      <c r="R35" s="379"/>
      <c r="S35" s="134">
        <v>4</v>
      </c>
      <c r="T35" s="106">
        <f>IF($G40=0," ",$G40)</f>
        <v>8</v>
      </c>
      <c r="U35" s="106">
        <f>IF($G46=0," ",$G46)</f>
        <v>8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5">
      <c r="A36" s="51"/>
      <c r="B36" s="95" t="s">
        <v>6</v>
      </c>
      <c r="C36" s="159">
        <v>2</v>
      </c>
      <c r="D36" s="375">
        <v>1</v>
      </c>
      <c r="E36" s="376">
        <v>2</v>
      </c>
      <c r="F36" s="379">
        <v>1</v>
      </c>
      <c r="G36" s="375">
        <v>1</v>
      </c>
      <c r="H36" s="377">
        <v>1</v>
      </c>
      <c r="I36" s="377">
        <v>1</v>
      </c>
      <c r="J36" s="377">
        <v>1</v>
      </c>
      <c r="K36" s="377"/>
      <c r="L36" s="378"/>
      <c r="M36" s="377">
        <v>2</v>
      </c>
      <c r="N36" s="377">
        <v>1</v>
      </c>
      <c r="O36" s="377">
        <v>2</v>
      </c>
      <c r="P36" s="377"/>
      <c r="Q36" s="379"/>
      <c r="R36" s="379"/>
      <c r="S36" s="134">
        <v>5</v>
      </c>
      <c r="T36" s="106">
        <f>IF($H40=0," ",$H40)</f>
        <v>8</v>
      </c>
      <c r="U36" s="106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5">
      <c r="A37" s="51"/>
      <c r="B37" s="95" t="s">
        <v>7</v>
      </c>
      <c r="C37" s="159">
        <v>4</v>
      </c>
      <c r="D37" s="375">
        <v>4</v>
      </c>
      <c r="E37" s="376">
        <v>4</v>
      </c>
      <c r="F37" s="379">
        <v>2</v>
      </c>
      <c r="G37" s="375">
        <v>2</v>
      </c>
      <c r="H37" s="377">
        <v>2</v>
      </c>
      <c r="I37" s="377">
        <v>2</v>
      </c>
      <c r="J37" s="377">
        <v>2</v>
      </c>
      <c r="K37" s="377"/>
      <c r="L37" s="378"/>
      <c r="M37" s="377">
        <v>4</v>
      </c>
      <c r="N37" s="377">
        <v>2</v>
      </c>
      <c r="O37" s="377">
        <v>4</v>
      </c>
      <c r="P37" s="377"/>
      <c r="Q37" s="377"/>
      <c r="R37" s="377"/>
      <c r="S37" s="134">
        <v>6</v>
      </c>
      <c r="T37" s="106">
        <f>IF($I40=0," ",$I40)</f>
        <v>8</v>
      </c>
      <c r="U37" s="106">
        <f>IF($I46=0," ",$I46)</f>
        <v>11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399999999999999" x14ac:dyDescent="0.25">
      <c r="A38" s="51"/>
      <c r="B38" s="95" t="s">
        <v>8</v>
      </c>
      <c r="C38" s="159">
        <v>2</v>
      </c>
      <c r="D38" s="375">
        <v>1</v>
      </c>
      <c r="E38" s="376">
        <v>2</v>
      </c>
      <c r="F38" s="379">
        <v>1</v>
      </c>
      <c r="G38" s="375">
        <v>1</v>
      </c>
      <c r="H38" s="377">
        <v>1</v>
      </c>
      <c r="I38" s="377">
        <v>1</v>
      </c>
      <c r="J38" s="377">
        <v>1</v>
      </c>
      <c r="K38" s="377"/>
      <c r="L38" s="378"/>
      <c r="M38" s="377">
        <v>1</v>
      </c>
      <c r="N38" s="377">
        <v>1</v>
      </c>
      <c r="O38" s="377">
        <v>2</v>
      </c>
      <c r="P38" s="377"/>
      <c r="Q38" s="377"/>
      <c r="R38" s="377"/>
      <c r="S38" s="134">
        <v>7</v>
      </c>
      <c r="T38" s="106">
        <f>IF($J40=0," ",$J40)</f>
        <v>8</v>
      </c>
      <c r="U38" s="106">
        <f>IF($J46=0," ",$J46)</f>
        <v>9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399999999999999" x14ac:dyDescent="0.25">
      <c r="A39" s="51"/>
      <c r="B39" s="95" t="s">
        <v>160</v>
      </c>
      <c r="C39" s="159">
        <v>2</v>
      </c>
      <c r="D39" s="375">
        <v>2</v>
      </c>
      <c r="E39" s="376">
        <v>2</v>
      </c>
      <c r="F39" s="379">
        <v>1</v>
      </c>
      <c r="G39" s="375">
        <v>1</v>
      </c>
      <c r="H39" s="377">
        <v>1</v>
      </c>
      <c r="I39" s="377">
        <v>1</v>
      </c>
      <c r="J39" s="377">
        <v>1</v>
      </c>
      <c r="K39" s="377"/>
      <c r="L39" s="378"/>
      <c r="M39" s="377">
        <v>2</v>
      </c>
      <c r="N39" s="377">
        <v>1</v>
      </c>
      <c r="O39" s="377">
        <v>2</v>
      </c>
      <c r="P39" s="377"/>
      <c r="Q39" s="377"/>
      <c r="R39" s="377"/>
      <c r="S39" s="134">
        <v>8</v>
      </c>
      <c r="T39" s="106" t="str">
        <f>IF($K40=0," ",$K40)</f>
        <v xml:space="preserve"> </v>
      </c>
      <c r="U39" s="106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399999999999999" x14ac:dyDescent="0.25">
      <c r="A40" s="51"/>
      <c r="B40" s="91" t="s">
        <v>38</v>
      </c>
      <c r="C40" s="159">
        <f>SUM(C33:C39)</f>
        <v>16</v>
      </c>
      <c r="D40" s="159">
        <f t="shared" ref="D40:O40" si="4">SUM(D33:D39)</f>
        <v>13</v>
      </c>
      <c r="E40" s="159">
        <f t="shared" si="4"/>
        <v>16</v>
      </c>
      <c r="F40" s="159">
        <f t="shared" si="4"/>
        <v>8</v>
      </c>
      <c r="G40" s="159">
        <f t="shared" si="4"/>
        <v>8</v>
      </c>
      <c r="H40" s="159">
        <f t="shared" si="4"/>
        <v>8</v>
      </c>
      <c r="I40" s="159">
        <f t="shared" si="4"/>
        <v>8</v>
      </c>
      <c r="J40" s="159">
        <f t="shared" si="4"/>
        <v>8</v>
      </c>
      <c r="K40" s="159">
        <f t="shared" si="4"/>
        <v>0</v>
      </c>
      <c r="L40" s="159">
        <f t="shared" si="4"/>
        <v>0</v>
      </c>
      <c r="M40" s="159">
        <f t="shared" si="4"/>
        <v>15</v>
      </c>
      <c r="N40" s="159">
        <f t="shared" si="4"/>
        <v>8</v>
      </c>
      <c r="O40" s="159">
        <f t="shared" si="4"/>
        <v>16</v>
      </c>
      <c r="P40" s="445">
        <f t="shared" ref="P40" si="5">SUM(P33:P39)</f>
        <v>0</v>
      </c>
      <c r="Q40" s="159">
        <f>SUM(Q33:Q39)</f>
        <v>0</v>
      </c>
      <c r="R40" s="159">
        <f>SUM(R33:R39)</f>
        <v>0</v>
      </c>
      <c r="S40" s="134">
        <v>9</v>
      </c>
      <c r="T40" s="106" t="str">
        <f>IF($L40=0," ",$L40)</f>
        <v xml:space="preserve"> </v>
      </c>
      <c r="U40" s="106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6" x14ac:dyDescent="0.2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44"/>
      <c r="Q41" s="81"/>
      <c r="R41" s="81"/>
      <c r="S41" s="134">
        <v>10</v>
      </c>
      <c r="T41" s="106">
        <f>IF($M40=0," ",$M40)</f>
        <v>15</v>
      </c>
      <c r="U41" s="106">
        <f>IF($M46=0," ",$M46)</f>
        <v>19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399999999999999" x14ac:dyDescent="0.25">
      <c r="A42" s="51"/>
      <c r="B42" s="97" t="s">
        <v>13</v>
      </c>
      <c r="C42" s="159">
        <v>10</v>
      </c>
      <c r="D42" s="388">
        <v>5</v>
      </c>
      <c r="E42" s="388">
        <v>10</v>
      </c>
      <c r="F42" s="388"/>
      <c r="G42" s="389">
        <v>4</v>
      </c>
      <c r="H42" s="389"/>
      <c r="I42" s="389">
        <v>5</v>
      </c>
      <c r="J42" s="389">
        <v>5</v>
      </c>
      <c r="K42" s="389"/>
      <c r="L42" s="389"/>
      <c r="M42" s="389">
        <v>10</v>
      </c>
      <c r="N42" s="389"/>
      <c r="O42" s="389">
        <v>10</v>
      </c>
      <c r="P42" s="389"/>
      <c r="Q42" s="389"/>
      <c r="R42" s="389"/>
      <c r="S42" s="134">
        <v>11</v>
      </c>
      <c r="T42" s="106">
        <f>IF($N40=0," ",$N40)</f>
        <v>8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399999999999999" x14ac:dyDescent="0.25">
      <c r="A43" s="51"/>
      <c r="B43" s="97" t="s">
        <v>161</v>
      </c>
      <c r="C43" s="159">
        <v>2</v>
      </c>
      <c r="D43" s="388">
        <v>2</v>
      </c>
      <c r="E43" s="388">
        <v>2</v>
      </c>
      <c r="F43" s="388"/>
      <c r="G43" s="389">
        <v>1</v>
      </c>
      <c r="H43" s="389"/>
      <c r="I43" s="389">
        <v>1</v>
      </c>
      <c r="J43" s="389">
        <v>1</v>
      </c>
      <c r="K43" s="389"/>
      <c r="L43" s="389"/>
      <c r="M43" s="389">
        <v>2</v>
      </c>
      <c r="N43" s="389"/>
      <c r="O43" s="389">
        <v>2</v>
      </c>
      <c r="P43" s="389"/>
      <c r="Q43" s="389"/>
      <c r="R43" s="389"/>
      <c r="S43" s="134">
        <v>12</v>
      </c>
      <c r="T43" s="106">
        <f>IF($O40=0," ",$O40)</f>
        <v>16</v>
      </c>
      <c r="U43" s="106">
        <f>IF($O46=0," ",$O46)</f>
        <v>20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399999999999999" x14ac:dyDescent="0.25">
      <c r="A44" s="51"/>
      <c r="B44" s="97" t="s">
        <v>15</v>
      </c>
      <c r="C44" s="159">
        <v>4</v>
      </c>
      <c r="D44" s="390">
        <v>2</v>
      </c>
      <c r="E44" s="390">
        <v>4</v>
      </c>
      <c r="F44" s="390"/>
      <c r="G44" s="391">
        <v>1</v>
      </c>
      <c r="H44" s="391"/>
      <c r="I44" s="391">
        <v>3</v>
      </c>
      <c r="J44" s="391">
        <v>2</v>
      </c>
      <c r="K44" s="391"/>
      <c r="L44" s="391"/>
      <c r="M44" s="391">
        <v>4</v>
      </c>
      <c r="N44" s="391"/>
      <c r="O44" s="391">
        <v>4</v>
      </c>
      <c r="P44" s="391"/>
      <c r="Q44" s="391"/>
      <c r="R44" s="391"/>
      <c r="S44" s="134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399999999999999" x14ac:dyDescent="0.25">
      <c r="A45" s="51"/>
      <c r="B45" s="161" t="s">
        <v>227</v>
      </c>
      <c r="C45" s="159">
        <v>4</v>
      </c>
      <c r="D45" s="390">
        <v>2</v>
      </c>
      <c r="E45" s="390">
        <v>4</v>
      </c>
      <c r="F45" s="390"/>
      <c r="G45" s="391">
        <v>2</v>
      </c>
      <c r="H45" s="391"/>
      <c r="I45" s="391">
        <v>2</v>
      </c>
      <c r="J45" s="391">
        <v>1</v>
      </c>
      <c r="K45" s="391"/>
      <c r="L45" s="391"/>
      <c r="M45" s="391">
        <v>3</v>
      </c>
      <c r="N45" s="391"/>
      <c r="O45" s="391">
        <v>4</v>
      </c>
      <c r="P45" s="391"/>
      <c r="Q45" s="391"/>
      <c r="R45" s="391"/>
      <c r="S45" s="134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399999999999999" x14ac:dyDescent="0.25">
      <c r="A46" s="51"/>
      <c r="B46" s="91" t="s">
        <v>38</v>
      </c>
      <c r="C46" s="159">
        <f>SUM(C42:C45)</f>
        <v>20</v>
      </c>
      <c r="D46" s="92">
        <f t="shared" ref="D46:R46" si="6">SUM(D42:D45)</f>
        <v>11</v>
      </c>
      <c r="E46" s="92">
        <f t="shared" si="6"/>
        <v>20</v>
      </c>
      <c r="F46" s="92">
        <f t="shared" si="6"/>
        <v>0</v>
      </c>
      <c r="G46" s="92">
        <f t="shared" si="6"/>
        <v>8</v>
      </c>
      <c r="H46" s="92">
        <f t="shared" si="6"/>
        <v>0</v>
      </c>
      <c r="I46" s="92">
        <f t="shared" si="6"/>
        <v>11</v>
      </c>
      <c r="J46" s="92">
        <f t="shared" si="6"/>
        <v>9</v>
      </c>
      <c r="K46" s="92">
        <f t="shared" si="6"/>
        <v>0</v>
      </c>
      <c r="L46" s="92">
        <f t="shared" si="6"/>
        <v>0</v>
      </c>
      <c r="M46" s="92">
        <f t="shared" si="6"/>
        <v>19</v>
      </c>
      <c r="N46" s="92">
        <f t="shared" si="6"/>
        <v>0</v>
      </c>
      <c r="O46" s="92">
        <f t="shared" si="6"/>
        <v>20</v>
      </c>
      <c r="P46" s="92">
        <f t="shared" si="6"/>
        <v>0</v>
      </c>
      <c r="Q46" s="92">
        <f t="shared" si="6"/>
        <v>0</v>
      </c>
      <c r="R46" s="92">
        <f t="shared" si="6"/>
        <v>0</v>
      </c>
      <c r="S46" s="134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 t="s">
        <v>404</v>
      </c>
      <c r="W46" s="29" t="s">
        <v>404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4"/>
      <c r="T47" s="20">
        <f>COUNTIF(T32:T46,"&gt;0")</f>
        <v>10</v>
      </c>
      <c r="U47" s="20">
        <f>COUNTIF(U32:U46,"&gt;0")</f>
        <v>7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5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5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5">
      <c r="A50" s="51"/>
      <c r="B50" s="53"/>
    </row>
    <row r="51" spans="1:50" x14ac:dyDescent="0.25">
      <c r="A51" s="51"/>
      <c r="B51" s="53"/>
    </row>
    <row r="52" spans="1:50" x14ac:dyDescent="0.25">
      <c r="A52" s="51"/>
      <c r="B52" s="53"/>
    </row>
    <row r="53" spans="1:50" x14ac:dyDescent="0.25">
      <c r="A53" s="51"/>
      <c r="B53" s="53"/>
    </row>
    <row r="54" spans="1:50" x14ac:dyDescent="0.25">
      <c r="A54" s="51"/>
      <c r="B54" s="53"/>
    </row>
    <row r="55" spans="1:50" x14ac:dyDescent="0.25">
      <c r="A55" s="51"/>
      <c r="B55" s="53"/>
    </row>
    <row r="56" spans="1:50" x14ac:dyDescent="0.25">
      <c r="A56" s="51"/>
      <c r="B56" s="53"/>
    </row>
    <row r="57" spans="1:50" x14ac:dyDescent="0.25">
      <c r="A57" s="51"/>
      <c r="B57" s="53"/>
    </row>
    <row r="58" spans="1:50" x14ac:dyDescent="0.25">
      <c r="A58" s="51"/>
      <c r="B58" s="53"/>
    </row>
    <row r="59" spans="1:50" x14ac:dyDescent="0.25">
      <c r="A59" s="51"/>
      <c r="B59" s="53"/>
    </row>
    <row r="60" spans="1:50" x14ac:dyDescent="0.25">
      <c r="A60" s="51"/>
      <c r="B60" s="53"/>
    </row>
    <row r="61" spans="1:50" x14ac:dyDescent="0.25">
      <c r="A61" s="51"/>
      <c r="B61" s="53"/>
    </row>
    <row r="62" spans="1:50" x14ac:dyDescent="0.25">
      <c r="A62" s="51"/>
      <c r="B62" s="53"/>
    </row>
    <row r="63" spans="1:50" x14ac:dyDescent="0.25">
      <c r="A63" s="51"/>
      <c r="B63" s="53"/>
    </row>
    <row r="64" spans="1:50" x14ac:dyDescent="0.25">
      <c r="A64" s="51"/>
      <c r="B64" s="53"/>
    </row>
    <row r="65" spans="1:2" x14ac:dyDescent="0.25">
      <c r="A65" s="51"/>
      <c r="B65" s="53"/>
    </row>
    <row r="66" spans="1:2" x14ac:dyDescent="0.25">
      <c r="A66" s="51"/>
      <c r="B66" s="53"/>
    </row>
    <row r="67" spans="1:2" x14ac:dyDescent="0.25">
      <c r="A67" s="51"/>
      <c r="B67" s="53"/>
    </row>
    <row r="68" spans="1:2" x14ac:dyDescent="0.25">
      <c r="A68" s="51"/>
      <c r="B68" s="53"/>
    </row>
    <row r="69" spans="1:2" x14ac:dyDescent="0.25">
      <c r="A69" s="51"/>
      <c r="B69" s="53"/>
    </row>
    <row r="70" spans="1:2" x14ac:dyDescent="0.25">
      <c r="A70" s="51"/>
      <c r="B70" s="53"/>
    </row>
    <row r="71" spans="1:2" x14ac:dyDescent="0.25">
      <c r="A71" s="51"/>
      <c r="B71" s="53"/>
    </row>
    <row r="72" spans="1:2" x14ac:dyDescent="0.25">
      <c r="A72" s="51"/>
      <c r="B72" s="53"/>
    </row>
    <row r="73" spans="1:2" x14ac:dyDescent="0.25">
      <c r="A73" s="51"/>
      <c r="B73" s="53"/>
    </row>
    <row r="74" spans="1:2" x14ac:dyDescent="0.25">
      <c r="A74" s="51"/>
      <c r="B74" s="53"/>
    </row>
    <row r="75" spans="1:2" x14ac:dyDescent="0.25">
      <c r="A75" s="51"/>
      <c r="B75" s="53"/>
    </row>
    <row r="76" spans="1:2" x14ac:dyDescent="0.25">
      <c r="A76" s="51"/>
      <c r="B76" s="53"/>
    </row>
    <row r="77" spans="1:2" x14ac:dyDescent="0.25">
      <c r="A77" s="51"/>
      <c r="B77" s="53"/>
    </row>
    <row r="78" spans="1:2" x14ac:dyDescent="0.25">
      <c r="A78" s="51"/>
      <c r="B78" s="53"/>
    </row>
    <row r="79" spans="1:2" x14ac:dyDescent="0.25">
      <c r="A79" s="51"/>
      <c r="B79" s="53"/>
    </row>
    <row r="80" spans="1:2" x14ac:dyDescent="0.25">
      <c r="A80" s="51"/>
      <c r="B80" s="53"/>
    </row>
    <row r="81" spans="1:2" x14ac:dyDescent="0.25">
      <c r="A81" s="51"/>
      <c r="B81" s="53"/>
    </row>
    <row r="82" spans="1:2" x14ac:dyDescent="0.25">
      <c r="A82" s="51"/>
      <c r="B82" s="53"/>
    </row>
    <row r="83" spans="1:2" x14ac:dyDescent="0.25">
      <c r="A83" s="51"/>
      <c r="B83" s="53"/>
    </row>
    <row r="84" spans="1:2" x14ac:dyDescent="0.25">
      <c r="A84" s="51"/>
      <c r="B84" s="53"/>
    </row>
    <row r="85" spans="1:2" x14ac:dyDescent="0.25">
      <c r="A85" s="51"/>
      <c r="B85" s="53"/>
    </row>
    <row r="86" spans="1:2" x14ac:dyDescent="0.25">
      <c r="A86" s="51"/>
      <c r="B86" s="53"/>
    </row>
    <row r="87" spans="1:2" x14ac:dyDescent="0.25">
      <c r="A87" s="51"/>
      <c r="B87" s="53"/>
    </row>
    <row r="88" spans="1:2" x14ac:dyDescent="0.25">
      <c r="A88" s="51"/>
      <c r="B88" s="53"/>
    </row>
    <row r="89" spans="1:2" x14ac:dyDescent="0.25">
      <c r="A89" s="51"/>
      <c r="B89" s="53"/>
    </row>
    <row r="90" spans="1:2" x14ac:dyDescent="0.25">
      <c r="A90" s="51"/>
      <c r="B90" s="53"/>
    </row>
    <row r="91" spans="1:2" x14ac:dyDescent="0.25">
      <c r="A91" s="51"/>
      <c r="B91" s="53"/>
    </row>
    <row r="92" spans="1:2" x14ac:dyDescent="0.25">
      <c r="A92" s="51"/>
      <c r="B92" s="53"/>
    </row>
    <row r="93" spans="1:2" x14ac:dyDescent="0.25">
      <c r="A93" s="51"/>
      <c r="B93" s="53"/>
    </row>
    <row r="94" spans="1:2" x14ac:dyDescent="0.25">
      <c r="A94" s="51"/>
      <c r="B94" s="53"/>
    </row>
    <row r="95" spans="1:2" x14ac:dyDescent="0.25">
      <c r="A95" s="51"/>
      <c r="B95" s="53"/>
    </row>
    <row r="96" spans="1:2" x14ac:dyDescent="0.25">
      <c r="A96" s="51"/>
      <c r="B96" s="53"/>
    </row>
    <row r="97" spans="1:2" x14ac:dyDescent="0.25">
      <c r="A97" s="51"/>
      <c r="B97" s="53"/>
    </row>
    <row r="98" spans="1:2" x14ac:dyDescent="0.25">
      <c r="A98" s="51"/>
      <c r="B98" s="53"/>
    </row>
    <row r="99" spans="1:2" x14ac:dyDescent="0.25">
      <c r="A99" s="51"/>
      <c r="B99" s="53"/>
    </row>
    <row r="100" spans="1:2" x14ac:dyDescent="0.25">
      <c r="A100" s="51"/>
      <c r="B100" s="53"/>
    </row>
    <row r="101" spans="1:2" x14ac:dyDescent="0.25">
      <c r="A101" s="51"/>
      <c r="B101" s="53"/>
    </row>
    <row r="102" spans="1:2" x14ac:dyDescent="0.25">
      <c r="A102" s="51"/>
      <c r="B102" s="53"/>
    </row>
    <row r="103" spans="1:2" x14ac:dyDescent="0.25">
      <c r="A103" s="51"/>
      <c r="B103" s="53"/>
    </row>
    <row r="104" spans="1:2" x14ac:dyDescent="0.25">
      <c r="A104" s="51"/>
      <c r="B104" s="53"/>
    </row>
    <row r="105" spans="1:2" x14ac:dyDescent="0.25">
      <c r="A105" s="51"/>
      <c r="B105" s="53"/>
    </row>
    <row r="106" spans="1:2" x14ac:dyDescent="0.25">
      <c r="A106" s="51"/>
      <c r="B106" s="53"/>
    </row>
    <row r="107" spans="1:2" x14ac:dyDescent="0.25">
      <c r="A107" s="51"/>
      <c r="B107" s="53"/>
    </row>
    <row r="108" spans="1:2" x14ac:dyDescent="0.25">
      <c r="A108" s="51"/>
      <c r="B108" s="53"/>
    </row>
    <row r="109" spans="1:2" x14ac:dyDescent="0.25">
      <c r="A109" s="51"/>
      <c r="B109" s="53"/>
    </row>
    <row r="110" spans="1:2" x14ac:dyDescent="0.25">
      <c r="A110" s="51"/>
      <c r="B110" s="53"/>
    </row>
    <row r="111" spans="1:2" x14ac:dyDescent="0.25">
      <c r="A111" s="51"/>
      <c r="B111" s="53"/>
    </row>
    <row r="112" spans="1:2" x14ac:dyDescent="0.25">
      <c r="A112" s="51"/>
      <c r="B112" s="53"/>
    </row>
    <row r="113" spans="1:2" x14ac:dyDescent="0.25">
      <c r="A113" s="51"/>
      <c r="B113" s="53"/>
    </row>
    <row r="114" spans="1:2" x14ac:dyDescent="0.25">
      <c r="A114" s="51"/>
      <c r="B114" s="53"/>
    </row>
    <row r="115" spans="1:2" x14ac:dyDescent="0.25">
      <c r="A115" s="51"/>
      <c r="B115" s="53"/>
    </row>
    <row r="116" spans="1:2" x14ac:dyDescent="0.25">
      <c r="A116" s="51"/>
      <c r="B116" s="53"/>
    </row>
    <row r="117" spans="1:2" x14ac:dyDescent="0.25">
      <c r="A117" s="51"/>
      <c r="B117" s="53"/>
    </row>
    <row r="118" spans="1:2" x14ac:dyDescent="0.25">
      <c r="A118" s="51"/>
      <c r="B118" s="53"/>
    </row>
    <row r="119" spans="1:2" x14ac:dyDescent="0.25">
      <c r="A119" s="51"/>
      <c r="B119" s="53"/>
    </row>
    <row r="120" spans="1:2" x14ac:dyDescent="0.25">
      <c r="A120" s="51"/>
      <c r="B120" s="53"/>
    </row>
    <row r="121" spans="1:2" x14ac:dyDescent="0.25">
      <c r="A121" s="51"/>
      <c r="B121" s="53"/>
    </row>
    <row r="122" spans="1:2" x14ac:dyDescent="0.25">
      <c r="A122" s="51"/>
      <c r="B122" s="53"/>
    </row>
    <row r="123" spans="1:2" x14ac:dyDescent="0.25">
      <c r="A123" s="51"/>
      <c r="B123" s="53"/>
    </row>
    <row r="124" spans="1:2" x14ac:dyDescent="0.25">
      <c r="A124" s="51"/>
      <c r="B124" s="53"/>
    </row>
    <row r="125" spans="1:2" x14ac:dyDescent="0.25">
      <c r="A125" s="51"/>
      <c r="B125" s="53"/>
    </row>
    <row r="126" spans="1:2" x14ac:dyDescent="0.25">
      <c r="A126" s="51"/>
      <c r="B126" s="53"/>
    </row>
    <row r="127" spans="1:2" x14ac:dyDescent="0.25">
      <c r="A127" s="51"/>
      <c r="B127" s="53"/>
    </row>
    <row r="128" spans="1:2" x14ac:dyDescent="0.25">
      <c r="A128" s="51"/>
      <c r="B128" s="53"/>
    </row>
    <row r="129" spans="1:2" x14ac:dyDescent="0.25">
      <c r="A129" s="51"/>
      <c r="B129" s="53"/>
    </row>
    <row r="130" spans="1:2" x14ac:dyDescent="0.25">
      <c r="A130" s="51"/>
      <c r="B130" s="53"/>
    </row>
    <row r="131" spans="1:2" x14ac:dyDescent="0.25">
      <c r="A131" s="51"/>
      <c r="B131" s="53"/>
    </row>
    <row r="132" spans="1:2" x14ac:dyDescent="0.25">
      <c r="A132" s="51"/>
      <c r="B132" s="53"/>
    </row>
    <row r="133" spans="1:2" x14ac:dyDescent="0.25">
      <c r="A133" s="51"/>
      <c r="B133" s="53"/>
    </row>
    <row r="134" spans="1:2" x14ac:dyDescent="0.25">
      <c r="A134" s="51"/>
      <c r="B134" s="53"/>
    </row>
    <row r="135" spans="1:2" x14ac:dyDescent="0.25">
      <c r="A135" s="51"/>
      <c r="B135" s="53"/>
    </row>
    <row r="136" spans="1:2" x14ac:dyDescent="0.25">
      <c r="A136" s="51"/>
      <c r="B136" s="53"/>
    </row>
    <row r="137" spans="1:2" x14ac:dyDescent="0.25">
      <c r="A137" s="51"/>
      <c r="B137" s="53"/>
    </row>
    <row r="138" spans="1:2" x14ac:dyDescent="0.25">
      <c r="A138" s="51"/>
      <c r="B138" s="53"/>
    </row>
    <row r="139" spans="1:2" x14ac:dyDescent="0.25">
      <c r="A139" s="51"/>
      <c r="B139" s="53"/>
    </row>
    <row r="140" spans="1:2" x14ac:dyDescent="0.25">
      <c r="A140" s="51"/>
      <c r="B140" s="53"/>
    </row>
    <row r="141" spans="1:2" x14ac:dyDescent="0.25">
      <c r="A141" s="51"/>
      <c r="B141" s="53"/>
    </row>
    <row r="142" spans="1:2" x14ac:dyDescent="0.25">
      <c r="A142" s="51"/>
      <c r="B142" s="53"/>
    </row>
    <row r="143" spans="1:2" x14ac:dyDescent="0.25">
      <c r="A143" s="51"/>
      <c r="B143" s="53"/>
    </row>
    <row r="144" spans="1:2" x14ac:dyDescent="0.25">
      <c r="A144" s="51"/>
      <c r="B144" s="53"/>
    </row>
  </sheetData>
  <customSheetViews>
    <customSheetView guid="{C5D960BD-C1A6-4228-A267-A87ADCF0AB55}" scale="90" showPageBreaks="1" showGridLines="0" fitToPage="1" printArea="1">
      <pane xSplit="5" ySplit="7" topLeftCell="F8" activePane="bottomRight" state="frozen"/>
      <selection pane="bottomRight" activeCell="V28" sqref="V28"/>
      <pageMargins left="0.56000000000000005" right="0.57999999999999996" top="0.64" bottom="0.65" header="0.5" footer="0.5"/>
      <pageSetup paperSize="9" scale="35" fitToWidth="2" orientation="portrait" horizontalDpi="4294967293" r:id="rId1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Q45" sqref="Q45"/>
      <pageMargins left="0.56000000000000005" right="0.57999999999999996" top="0.64" bottom="0.65" header="0.5" footer="0.5"/>
      <pageSetup paperSize="9" scale="32" fitToWidth="2" orientation="portrait" horizontalDpi="4294967293" r:id="rId2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57999999999999996" top="0.64" bottom="0.65" header="0.5" footer="0.5"/>
      <pageSetup paperSize="9" scale="31" fitToWidth="2" orientation="portrait" horizontalDpi="4294967293" verticalDpi="0" r:id="rId3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9" scale="31" fitToWidth="2" orientation="portrait" horizontalDpi="4294967293" r:id="rId4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5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6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7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8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3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26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27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28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29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30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31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32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33"/>
      <headerFooter alignWithMargins="0">
        <oddHeader>&amp;C2006/2007 уч.рік 5 трим</oddHeader>
      </headerFooter>
    </customSheetView>
  </customSheetViews>
  <mergeCells count="44">
    <mergeCell ref="B3:B7"/>
    <mergeCell ref="F5:F6"/>
    <mergeCell ref="G5:G6"/>
    <mergeCell ref="M3:N3"/>
    <mergeCell ref="J5:J6"/>
    <mergeCell ref="K5:K6"/>
    <mergeCell ref="M5:M6"/>
    <mergeCell ref="H3:I3"/>
    <mergeCell ref="C3:C7"/>
    <mergeCell ref="D3:D7"/>
    <mergeCell ref="F3:G3"/>
    <mergeCell ref="E3:E7"/>
    <mergeCell ref="H5:H6"/>
    <mergeCell ref="I5:I6"/>
    <mergeCell ref="V2:W2"/>
    <mergeCell ref="U5:U6"/>
    <mergeCell ref="S2:T2"/>
    <mergeCell ref="O3:Q3"/>
    <mergeCell ref="P5:P6"/>
    <mergeCell ref="O5:O6"/>
    <mergeCell ref="R5:R6"/>
    <mergeCell ref="S5:S6"/>
    <mergeCell ref="V5:V6"/>
    <mergeCell ref="Z5:Z6"/>
    <mergeCell ref="Z3:AA3"/>
    <mergeCell ref="U3:V3"/>
    <mergeCell ref="X5:X6"/>
    <mergeCell ref="W5:W6"/>
    <mergeCell ref="AF5:AF6"/>
    <mergeCell ref="AI5:AI6"/>
    <mergeCell ref="AJ5:AJ6"/>
    <mergeCell ref="AF7:AH7"/>
    <mergeCell ref="AB3:AC3"/>
    <mergeCell ref="AB5:AB6"/>
    <mergeCell ref="AE5:AE6"/>
    <mergeCell ref="AD5:AD6"/>
    <mergeCell ref="AD3:AE3"/>
    <mergeCell ref="AF3:AH3"/>
    <mergeCell ref="AL3:AM3"/>
    <mergeCell ref="AL5:AL6"/>
    <mergeCell ref="AM5:AM6"/>
    <mergeCell ref="AI7:AK7"/>
    <mergeCell ref="AG5:AG6"/>
    <mergeCell ref="AI3:AK3"/>
  </mergeCells>
  <phoneticPr fontId="1" type="noConversion"/>
  <conditionalFormatting sqref="M27:M28 F22:F23">
    <cfRule type="cellIs" dxfId="5" priority="2" stopIfTrue="1" operator="greaterThan">
      <formula>21</formula>
    </cfRule>
  </conditionalFormatting>
  <conditionalFormatting sqref="E8:E21">
    <cfRule type="cellIs" dxfId="4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35" fitToWidth="2" orientation="portrait" horizontalDpi="4294967293" r:id="rId34"/>
  <headerFooter alignWithMargins="0">
    <oddHeader>&amp;C2006/2007 уч.рік 5 трим</oddHeader>
  </headerFooter>
  <legacyDrawing r:id="rId3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144"/>
  <sheetViews>
    <sheetView showGridLines="0" zoomScale="70" zoomScaleNormal="90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B8" sqref="B8:C19"/>
    </sheetView>
  </sheetViews>
  <sheetFormatPr defaultColWidth="9.33203125" defaultRowHeight="13.2" x14ac:dyDescent="0.25"/>
  <cols>
    <col min="1" max="1" width="4.33203125" style="1" customWidth="1"/>
    <col min="2" max="2" width="43.5546875" style="30" customWidth="1"/>
    <col min="3" max="3" width="6.6640625" style="30" customWidth="1"/>
    <col min="4" max="4" width="9.6640625" style="30" customWidth="1"/>
    <col min="5" max="5" width="6.6640625" style="30" customWidth="1"/>
    <col min="6" max="6" width="11" style="30" customWidth="1"/>
    <col min="7" max="7" width="12.6640625" style="1" customWidth="1"/>
    <col min="8" max="8" width="9.6640625" style="1" customWidth="1"/>
    <col min="9" max="9" width="12.33203125" style="1" customWidth="1"/>
    <col min="10" max="10" width="10.44140625" style="1" customWidth="1"/>
    <col min="11" max="11" width="11.109375" style="1" customWidth="1"/>
    <col min="12" max="12" width="10.44140625" style="1" customWidth="1"/>
    <col min="13" max="13" width="11.5546875" style="1" customWidth="1"/>
    <col min="14" max="14" width="10" style="1" customWidth="1"/>
    <col min="15" max="15" width="10.33203125" style="1" customWidth="1"/>
    <col min="16" max="16" width="9.6640625" style="1" customWidth="1"/>
    <col min="17" max="17" width="11.6640625" style="1" customWidth="1"/>
    <col min="18" max="18" width="10" style="1" customWidth="1"/>
    <col min="19" max="19" width="9.44140625" style="1" customWidth="1"/>
    <col min="20" max="20" width="9.33203125" style="1" customWidth="1"/>
    <col min="21" max="21" width="13" style="1" customWidth="1"/>
    <col min="22" max="22" width="15" style="1" customWidth="1"/>
    <col min="23" max="23" width="10.44140625" style="1" customWidth="1"/>
    <col min="24" max="24" width="13.33203125" style="1" customWidth="1"/>
    <col min="25" max="25" width="9.33203125" style="1" customWidth="1"/>
    <col min="26" max="26" width="8.44140625" style="1" customWidth="1"/>
    <col min="27" max="27" width="9.6640625" style="1" customWidth="1"/>
    <col min="28" max="28" width="10.6640625" style="1" customWidth="1"/>
    <col min="29" max="29" width="11.44140625" style="1" customWidth="1"/>
    <col min="30" max="30" width="10" style="1" customWidth="1"/>
    <col min="31" max="31" width="10.33203125" style="1" customWidth="1"/>
    <col min="32" max="32" width="10.44140625" style="1" customWidth="1"/>
    <col min="33" max="33" width="11.6640625" style="1" customWidth="1"/>
    <col min="34" max="34" width="11.44140625" style="1" customWidth="1"/>
    <col min="35" max="35" width="10.6640625" style="1" customWidth="1"/>
    <col min="36" max="36" width="11" style="1" customWidth="1"/>
    <col min="37" max="37" width="9.6640625" style="1" customWidth="1"/>
    <col min="38" max="38" width="10.6640625" style="1" customWidth="1"/>
    <col min="39" max="40" width="9.88671875" style="1" customWidth="1"/>
    <col min="41" max="41" width="10" style="1" customWidth="1"/>
    <col min="42" max="42" width="9" style="1" customWidth="1"/>
    <col min="43" max="43" width="11.33203125" style="1" customWidth="1"/>
    <col min="44" max="44" width="8" style="1" customWidth="1"/>
    <col min="45" max="45" width="9.33203125" style="1" customWidth="1"/>
    <col min="46" max="46" width="10.44140625" style="1" bestFit="1" customWidth="1"/>
    <col min="47" max="47" width="9.6640625" style="1" customWidth="1"/>
    <col min="48" max="48" width="11.44140625" style="1" customWidth="1"/>
    <col min="49" max="49" width="10.44140625" style="1" customWidth="1"/>
    <col min="50" max="50" width="11.44140625" style="1" customWidth="1"/>
    <col min="51" max="51" width="9.33203125" style="1"/>
    <col min="52" max="52" width="12" style="1" customWidth="1"/>
    <col min="53" max="53" width="9.33203125" style="1"/>
    <col min="54" max="54" width="10.44140625" style="1" bestFit="1" customWidth="1"/>
    <col min="55" max="16384" width="9.33203125" style="1"/>
  </cols>
  <sheetData>
    <row r="1" spans="1:44" x14ac:dyDescent="0.25">
      <c r="V1" s="4"/>
      <c r="W1" s="1" t="s">
        <v>266</v>
      </c>
    </row>
    <row r="2" spans="1:44" ht="48.75" customHeight="1" thickBot="1" x14ac:dyDescent="0.35">
      <c r="A2" s="20"/>
      <c r="B2" s="247" t="s">
        <v>296</v>
      </c>
      <c r="C2" s="205" t="s">
        <v>347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8" t="s">
        <v>200</v>
      </c>
      <c r="S2" s="769" t="s">
        <v>189</v>
      </c>
      <c r="T2" s="769"/>
      <c r="U2" t="s">
        <v>202</v>
      </c>
      <c r="V2" s="769"/>
      <c r="W2" s="769"/>
      <c r="X2" t="s">
        <v>176</v>
      </c>
      <c r="Y2" s="160"/>
      <c r="Z2" s="644" t="s">
        <v>176</v>
      </c>
      <c r="AA2" s="644"/>
      <c r="AB2" s="644" t="s">
        <v>176</v>
      </c>
      <c r="AC2" s="644"/>
      <c r="AD2" s="40"/>
      <c r="AE2" s="40" t="s">
        <v>12</v>
      </c>
      <c r="AF2" s="41"/>
      <c r="AG2" s="166"/>
      <c r="AH2" s="41"/>
      <c r="AI2" s="48" t="s">
        <v>18</v>
      </c>
      <c r="AJ2" s="42"/>
      <c r="AK2" s="165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5">
      <c r="A3" s="776"/>
      <c r="B3" s="814" t="s">
        <v>308</v>
      </c>
      <c r="C3" s="810" t="s">
        <v>131</v>
      </c>
      <c r="D3" s="783" t="s">
        <v>174</v>
      </c>
      <c r="E3" s="781" t="s">
        <v>38</v>
      </c>
      <c r="F3" s="756" t="s">
        <v>132</v>
      </c>
      <c r="G3" s="758"/>
      <c r="H3" s="756" t="s">
        <v>133</v>
      </c>
      <c r="I3" s="772"/>
      <c r="J3" s="151" t="s">
        <v>134</v>
      </c>
      <c r="K3" s="152"/>
      <c r="L3" s="153"/>
      <c r="M3" s="756" t="s">
        <v>135</v>
      </c>
      <c r="N3" s="758"/>
      <c r="O3" s="756" t="s">
        <v>136</v>
      </c>
      <c r="P3" s="766"/>
      <c r="Q3" s="758"/>
      <c r="R3" s="141" t="s">
        <v>137</v>
      </c>
      <c r="S3" s="155"/>
      <c r="T3" s="155"/>
      <c r="U3" s="756" t="s">
        <v>138</v>
      </c>
      <c r="V3" s="758"/>
      <c r="W3" s="151" t="s">
        <v>139</v>
      </c>
      <c r="X3" s="152"/>
      <c r="Y3" s="251"/>
      <c r="Z3" s="770" t="s">
        <v>140</v>
      </c>
      <c r="AA3" s="771"/>
      <c r="AB3" s="756" t="s">
        <v>141</v>
      </c>
      <c r="AC3" s="772"/>
      <c r="AD3" s="747" t="s">
        <v>142</v>
      </c>
      <c r="AE3" s="748"/>
      <c r="AF3" s="756" t="s">
        <v>143</v>
      </c>
      <c r="AG3" s="757"/>
      <c r="AH3" s="758"/>
      <c r="AI3" s="756" t="s">
        <v>144</v>
      </c>
      <c r="AJ3" s="757"/>
      <c r="AK3" s="772"/>
      <c r="AL3" s="747" t="s">
        <v>246</v>
      </c>
      <c r="AM3" s="748"/>
    </row>
    <row r="4" spans="1:44" ht="22.5" customHeight="1" x14ac:dyDescent="0.3">
      <c r="A4" s="777"/>
      <c r="B4" s="815"/>
      <c r="C4" s="811"/>
      <c r="D4" s="784"/>
      <c r="E4" s="782"/>
      <c r="F4" s="371" t="s">
        <v>145</v>
      </c>
      <c r="G4" s="34"/>
      <c r="H4" s="371" t="s">
        <v>146</v>
      </c>
      <c r="I4" s="154"/>
      <c r="J4" s="448" t="s">
        <v>147</v>
      </c>
      <c r="K4" s="39"/>
      <c r="L4" s="46"/>
      <c r="M4" s="371" t="s">
        <v>148</v>
      </c>
      <c r="N4" s="34"/>
      <c r="O4" s="367" t="s">
        <v>149</v>
      </c>
      <c r="P4" s="370"/>
      <c r="Q4" s="23"/>
      <c r="R4" s="35"/>
      <c r="S4" s="367" t="s">
        <v>150</v>
      </c>
      <c r="T4" s="22"/>
      <c r="U4" s="367" t="s">
        <v>258</v>
      </c>
      <c r="V4" s="23"/>
      <c r="W4" s="643" t="s">
        <v>258</v>
      </c>
      <c r="X4" s="75" t="s">
        <v>237</v>
      </c>
      <c r="Y4" s="76"/>
      <c r="Z4" s="643" t="s">
        <v>258</v>
      </c>
      <c r="AA4" s="38"/>
      <c r="AB4" s="643" t="s">
        <v>258</v>
      </c>
      <c r="AC4" s="22"/>
      <c r="AD4" s="37" t="s">
        <v>151</v>
      </c>
      <c r="AE4" s="453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53"/>
    </row>
    <row r="5" spans="1:44" ht="37.35" customHeight="1" x14ac:dyDescent="0.25">
      <c r="A5" s="777"/>
      <c r="B5" s="816"/>
      <c r="C5" s="811"/>
      <c r="D5" s="784"/>
      <c r="E5" s="782"/>
      <c r="F5" s="749" t="s">
        <v>172</v>
      </c>
      <c r="G5" s="751" t="s">
        <v>166</v>
      </c>
      <c r="H5" s="749" t="s">
        <v>172</v>
      </c>
      <c r="I5" s="774" t="s">
        <v>166</v>
      </c>
      <c r="J5" s="749" t="s">
        <v>172</v>
      </c>
      <c r="K5" s="755" t="s">
        <v>221</v>
      </c>
      <c r="L5" s="47" t="s">
        <v>152</v>
      </c>
      <c r="M5" s="749" t="s">
        <v>172</v>
      </c>
      <c r="N5" s="645" t="s">
        <v>166</v>
      </c>
      <c r="O5" s="749" t="s">
        <v>172</v>
      </c>
      <c r="P5" s="755" t="s">
        <v>220</v>
      </c>
      <c r="Q5" s="47" t="s">
        <v>152</v>
      </c>
      <c r="R5" s="762" t="s">
        <v>172</v>
      </c>
      <c r="S5" s="755" t="s">
        <v>257</v>
      </c>
      <c r="T5" s="156" t="s">
        <v>152</v>
      </c>
      <c r="U5" s="749" t="s">
        <v>172</v>
      </c>
      <c r="V5" s="751" t="s">
        <v>166</v>
      </c>
      <c r="W5" s="749" t="s">
        <v>172</v>
      </c>
      <c r="X5" s="755" t="s">
        <v>173</v>
      </c>
      <c r="Y5" s="252" t="s">
        <v>152</v>
      </c>
      <c r="Z5" s="762" t="s">
        <v>172</v>
      </c>
      <c r="AA5" s="645" t="s">
        <v>166</v>
      </c>
      <c r="AB5" s="749" t="s">
        <v>172</v>
      </c>
      <c r="AC5" s="645" t="s">
        <v>166</v>
      </c>
      <c r="AD5" s="749" t="s">
        <v>172</v>
      </c>
      <c r="AE5" s="751" t="s">
        <v>166</v>
      </c>
      <c r="AF5" s="749" t="s">
        <v>172</v>
      </c>
      <c r="AG5" s="753" t="s">
        <v>305</v>
      </c>
      <c r="AH5" s="47" t="s">
        <v>152</v>
      </c>
      <c r="AI5" s="749" t="s">
        <v>172</v>
      </c>
      <c r="AJ5" s="753" t="s">
        <v>306</v>
      </c>
      <c r="AK5" s="156" t="s">
        <v>152</v>
      </c>
      <c r="AL5" s="749" t="s">
        <v>172</v>
      </c>
      <c r="AM5" s="751" t="s">
        <v>166</v>
      </c>
    </row>
    <row r="6" spans="1:44" ht="28.95" customHeight="1" thickBot="1" x14ac:dyDescent="0.3">
      <c r="A6" s="777"/>
      <c r="B6" s="816"/>
      <c r="C6" s="811"/>
      <c r="D6" s="784"/>
      <c r="E6" s="782"/>
      <c r="F6" s="750"/>
      <c r="G6" s="752"/>
      <c r="H6" s="750"/>
      <c r="I6" s="775"/>
      <c r="J6" s="750"/>
      <c r="K6" s="754"/>
      <c r="L6" s="89">
        <v>6</v>
      </c>
      <c r="M6" s="750"/>
      <c r="N6" s="646"/>
      <c r="O6" s="750"/>
      <c r="P6" s="754"/>
      <c r="Q6" s="89">
        <v>16</v>
      </c>
      <c r="R6" s="763"/>
      <c r="S6" s="773"/>
      <c r="T6" s="157">
        <v>6</v>
      </c>
      <c r="U6" s="750"/>
      <c r="V6" s="752"/>
      <c r="W6" s="750"/>
      <c r="X6" s="754"/>
      <c r="Y6" s="253">
        <v>20</v>
      </c>
      <c r="Z6" s="763"/>
      <c r="AA6" s="646"/>
      <c r="AB6" s="750"/>
      <c r="AC6" s="646"/>
      <c r="AD6" s="750"/>
      <c r="AE6" s="752"/>
      <c r="AF6" s="750"/>
      <c r="AG6" s="754"/>
      <c r="AH6" s="89" t="s">
        <v>400</v>
      </c>
      <c r="AI6" s="750"/>
      <c r="AJ6" s="754"/>
      <c r="AK6" s="157" t="s">
        <v>401</v>
      </c>
      <c r="AL6" s="750"/>
      <c r="AM6" s="752"/>
    </row>
    <row r="7" spans="1:44" ht="16.2" thickBot="1" x14ac:dyDescent="0.35">
      <c r="A7" s="777"/>
      <c r="B7" s="816"/>
      <c r="C7" s="780"/>
      <c r="D7" s="784"/>
      <c r="E7" s="782"/>
      <c r="F7" s="87">
        <v>42017</v>
      </c>
      <c r="G7" s="502"/>
      <c r="H7" s="518">
        <v>42027</v>
      </c>
      <c r="I7" s="715"/>
      <c r="J7" s="759">
        <f>F7+14</f>
        <v>42031</v>
      </c>
      <c r="K7" s="760"/>
      <c r="L7" s="761"/>
      <c r="M7" s="817">
        <f>H7+14</f>
        <v>42041</v>
      </c>
      <c r="N7" s="818"/>
      <c r="O7" s="759">
        <f>M7+7</f>
        <v>42048</v>
      </c>
      <c r="P7" s="760"/>
      <c r="Q7" s="761"/>
      <c r="R7" s="759">
        <f>O7+7</f>
        <v>42055</v>
      </c>
      <c r="S7" s="760"/>
      <c r="T7" s="760"/>
      <c r="U7" s="759">
        <f>R7+7</f>
        <v>42062</v>
      </c>
      <c r="V7" s="761"/>
      <c r="W7" s="759">
        <f>U7+7</f>
        <v>42069</v>
      </c>
      <c r="X7" s="760"/>
      <c r="Y7" s="819"/>
      <c r="Z7" s="759">
        <f>W7+7</f>
        <v>42076</v>
      </c>
      <c r="AA7" s="761"/>
      <c r="AB7" s="817">
        <f>Z7+7</f>
        <v>42083</v>
      </c>
      <c r="AC7" s="821"/>
      <c r="AD7" s="503">
        <f>AB7+7</f>
        <v>42090</v>
      </c>
      <c r="AE7" s="504"/>
      <c r="AF7" s="817">
        <f>AD7+7</f>
        <v>42097</v>
      </c>
      <c r="AG7" s="820"/>
      <c r="AH7" s="505"/>
      <c r="AI7" s="759">
        <f>AF7+7</f>
        <v>42104</v>
      </c>
      <c r="AJ7" s="760"/>
      <c r="AK7" s="760"/>
      <c r="AL7" s="619">
        <f>AI7+7</f>
        <v>42111</v>
      </c>
      <c r="AM7" s="620"/>
    </row>
    <row r="8" spans="1:44" s="398" customFormat="1" ht="17.399999999999999" x14ac:dyDescent="0.3">
      <c r="A8" s="508">
        <v>1</v>
      </c>
      <c r="B8" s="535" t="s">
        <v>373</v>
      </c>
      <c r="C8" s="592">
        <v>1</v>
      </c>
      <c r="D8" s="393">
        <f t="shared" ref="D8:D21" si="0">SUM(L8,Q8,T8,Y8,AA8,AC8,AH8,AK8)</f>
        <v>38</v>
      </c>
      <c r="E8" s="423">
        <f t="shared" ref="E8:E21" si="1">SUM(D8:D8)</f>
        <v>38</v>
      </c>
      <c r="F8" s="633"/>
      <c r="G8" s="564"/>
      <c r="H8" s="656"/>
      <c r="I8" s="574"/>
      <c r="J8" s="633"/>
      <c r="K8" s="624"/>
      <c r="L8" s="686">
        <v>5</v>
      </c>
      <c r="M8" s="656"/>
      <c r="N8" s="574"/>
      <c r="O8" s="633"/>
      <c r="P8" s="592">
        <v>12</v>
      </c>
      <c r="Q8" s="509">
        <f t="shared" ref="Q8:Q21" si="2">IF(P8=0,"",VLOOKUP(P8,Підс2,2,FALSE))</f>
        <v>8</v>
      </c>
      <c r="R8" s="461"/>
      <c r="S8" s="592">
        <v>1</v>
      </c>
      <c r="T8" s="720">
        <v>0</v>
      </c>
      <c r="U8" s="427"/>
      <c r="V8" s="428"/>
      <c r="W8" s="461"/>
      <c r="X8" s="592"/>
      <c r="Y8" s="509">
        <v>11</v>
      </c>
      <c r="Z8" s="633"/>
      <c r="AA8" s="428"/>
      <c r="AB8" s="396"/>
      <c r="AC8" s="397"/>
      <c r="AD8" s="427"/>
      <c r="AE8" s="428"/>
      <c r="AF8" s="656"/>
      <c r="AG8" s="592">
        <v>1</v>
      </c>
      <c r="AH8" s="687">
        <v>7</v>
      </c>
      <c r="AI8" s="461"/>
      <c r="AJ8" s="592">
        <v>1</v>
      </c>
      <c r="AK8" s="599">
        <v>7</v>
      </c>
      <c r="AL8" s="396"/>
      <c r="AM8" s="510"/>
    </row>
    <row r="9" spans="1:44" s="398" customFormat="1" ht="17.399999999999999" x14ac:dyDescent="0.3">
      <c r="A9" s="511">
        <v>2</v>
      </c>
      <c r="B9" s="536" t="s">
        <v>374</v>
      </c>
      <c r="C9" s="593">
        <v>2</v>
      </c>
      <c r="D9" s="506">
        <f t="shared" si="0"/>
        <v>68</v>
      </c>
      <c r="E9" s="542">
        <f t="shared" si="1"/>
        <v>68</v>
      </c>
      <c r="F9" s="634"/>
      <c r="G9" s="565"/>
      <c r="H9" s="657"/>
      <c r="I9" s="575"/>
      <c r="J9" s="634"/>
      <c r="K9" s="622"/>
      <c r="L9" s="441">
        <v>6</v>
      </c>
      <c r="M9" s="657"/>
      <c r="N9" s="575"/>
      <c r="O9" s="634"/>
      <c r="P9" s="593">
        <v>11</v>
      </c>
      <c r="Q9" s="507">
        <f t="shared" si="2"/>
        <v>14</v>
      </c>
      <c r="R9" s="462"/>
      <c r="S9" s="593">
        <v>2</v>
      </c>
      <c r="T9" s="342">
        <v>6</v>
      </c>
      <c r="U9" s="405"/>
      <c r="V9" s="403"/>
      <c r="W9" s="462"/>
      <c r="X9" s="593">
        <v>11</v>
      </c>
      <c r="Y9" s="507">
        <f t="shared" ref="Y9:Y21" si="3">IF(X9=0,"",VLOOKUP(X9,Підс2,3,FALSE))</f>
        <v>20</v>
      </c>
      <c r="Z9" s="634"/>
      <c r="AA9" s="403"/>
      <c r="AB9" s="404"/>
      <c r="AC9" s="401"/>
      <c r="AD9" s="405"/>
      <c r="AE9" s="403"/>
      <c r="AF9" s="657"/>
      <c r="AG9" s="593">
        <v>2</v>
      </c>
      <c r="AH9" s="688">
        <v>11</v>
      </c>
      <c r="AI9" s="462"/>
      <c r="AJ9" s="593">
        <v>2</v>
      </c>
      <c r="AK9" s="441">
        <v>11</v>
      </c>
      <c r="AL9" s="404"/>
      <c r="AM9" s="512"/>
    </row>
    <row r="10" spans="1:44" s="398" customFormat="1" ht="17.399999999999999" x14ac:dyDescent="0.3">
      <c r="A10" s="513">
        <v>3</v>
      </c>
      <c r="B10" s="536" t="s">
        <v>375</v>
      </c>
      <c r="C10" s="593">
        <v>3</v>
      </c>
      <c r="D10" s="506">
        <f t="shared" si="0"/>
        <v>59</v>
      </c>
      <c r="E10" s="542">
        <f t="shared" si="1"/>
        <v>59</v>
      </c>
      <c r="F10" s="634"/>
      <c r="G10" s="565"/>
      <c r="H10" s="657"/>
      <c r="I10" s="575"/>
      <c r="J10" s="634"/>
      <c r="K10" s="622"/>
      <c r="L10" s="441">
        <v>6</v>
      </c>
      <c r="M10" s="657"/>
      <c r="N10" s="575"/>
      <c r="O10" s="634"/>
      <c r="P10" s="593">
        <v>10</v>
      </c>
      <c r="Q10" s="507">
        <f t="shared" si="2"/>
        <v>16</v>
      </c>
      <c r="R10" s="462"/>
      <c r="S10" s="593">
        <v>3</v>
      </c>
      <c r="T10" s="342">
        <v>4</v>
      </c>
      <c r="U10" s="405"/>
      <c r="V10" s="403"/>
      <c r="W10" s="462"/>
      <c r="X10" s="593">
        <v>10</v>
      </c>
      <c r="Y10" s="507">
        <f t="shared" si="3"/>
        <v>15</v>
      </c>
      <c r="Z10" s="634"/>
      <c r="AA10" s="403"/>
      <c r="AB10" s="404"/>
      <c r="AC10" s="401"/>
      <c r="AD10" s="405"/>
      <c r="AE10" s="403"/>
      <c r="AF10" s="657"/>
      <c r="AG10" s="593">
        <v>3</v>
      </c>
      <c r="AH10" s="688">
        <v>9</v>
      </c>
      <c r="AI10" s="462"/>
      <c r="AJ10" s="593">
        <v>3</v>
      </c>
      <c r="AK10" s="441">
        <v>9</v>
      </c>
      <c r="AL10" s="404"/>
      <c r="AM10" s="512"/>
    </row>
    <row r="11" spans="1:44" s="398" customFormat="1" ht="24" customHeight="1" x14ac:dyDescent="0.3">
      <c r="A11" s="511">
        <v>4</v>
      </c>
      <c r="B11" s="536" t="s">
        <v>376</v>
      </c>
      <c r="C11" s="593">
        <v>4</v>
      </c>
      <c r="D11" s="506">
        <f t="shared" si="0"/>
        <v>70</v>
      </c>
      <c r="E11" s="542">
        <f t="shared" si="1"/>
        <v>70</v>
      </c>
      <c r="F11" s="634"/>
      <c r="G11" s="565"/>
      <c r="H11" s="657"/>
      <c r="I11" s="575"/>
      <c r="J11" s="634"/>
      <c r="K11" s="622"/>
      <c r="L11" s="441">
        <v>6</v>
      </c>
      <c r="M11" s="657"/>
      <c r="N11" s="575"/>
      <c r="O11" s="634"/>
      <c r="P11" s="593">
        <v>1</v>
      </c>
      <c r="Q11" s="507">
        <f t="shared" si="2"/>
        <v>16</v>
      </c>
      <c r="R11" s="462"/>
      <c r="S11" s="593">
        <v>4</v>
      </c>
      <c r="T11" s="342">
        <v>6</v>
      </c>
      <c r="U11" s="405"/>
      <c r="V11" s="403"/>
      <c r="W11" s="462"/>
      <c r="X11" s="593">
        <v>1</v>
      </c>
      <c r="Y11" s="507">
        <f t="shared" si="3"/>
        <v>20</v>
      </c>
      <c r="Z11" s="634"/>
      <c r="AA11" s="403"/>
      <c r="AB11" s="404"/>
      <c r="AC11" s="401"/>
      <c r="AD11" s="405"/>
      <c r="AE11" s="403"/>
      <c r="AF11" s="657"/>
      <c r="AG11" s="593">
        <v>4</v>
      </c>
      <c r="AH11" s="688">
        <f>3+5+3</f>
        <v>11</v>
      </c>
      <c r="AI11" s="462"/>
      <c r="AJ11" s="593">
        <v>4</v>
      </c>
      <c r="AK11" s="441">
        <v>11</v>
      </c>
      <c r="AL11" s="404"/>
      <c r="AM11" s="512"/>
    </row>
    <row r="12" spans="1:44" s="398" customFormat="1" ht="17.399999999999999" x14ac:dyDescent="0.3">
      <c r="A12" s="513">
        <v>5</v>
      </c>
      <c r="B12" s="536" t="s">
        <v>377</v>
      </c>
      <c r="C12" s="593">
        <v>5</v>
      </c>
      <c r="D12" s="506">
        <f t="shared" si="0"/>
        <v>54</v>
      </c>
      <c r="E12" s="542">
        <f t="shared" si="1"/>
        <v>54</v>
      </c>
      <c r="F12" s="634"/>
      <c r="G12" s="565"/>
      <c r="H12" s="657"/>
      <c r="I12" s="575"/>
      <c r="J12" s="634"/>
      <c r="K12" s="622"/>
      <c r="L12" s="441">
        <v>3</v>
      </c>
      <c r="M12" s="657"/>
      <c r="N12" s="575"/>
      <c r="O12" s="634"/>
      <c r="P12" s="593">
        <v>9</v>
      </c>
      <c r="Q12" s="507">
        <f t="shared" si="2"/>
        <v>12</v>
      </c>
      <c r="R12" s="462"/>
      <c r="S12" s="593">
        <v>5</v>
      </c>
      <c r="T12" s="342">
        <v>6</v>
      </c>
      <c r="U12" s="405"/>
      <c r="V12" s="403"/>
      <c r="W12" s="462"/>
      <c r="X12" s="593">
        <v>9</v>
      </c>
      <c r="Y12" s="507">
        <f t="shared" si="3"/>
        <v>18</v>
      </c>
      <c r="Z12" s="634"/>
      <c r="AA12" s="403"/>
      <c r="AB12" s="404"/>
      <c r="AC12" s="401"/>
      <c r="AD12" s="405"/>
      <c r="AE12" s="403"/>
      <c r="AF12" s="657"/>
      <c r="AG12" s="593">
        <v>5</v>
      </c>
      <c r="AH12" s="342">
        <f>3+0+1</f>
        <v>4</v>
      </c>
      <c r="AI12" s="462"/>
      <c r="AJ12" s="593">
        <v>5</v>
      </c>
      <c r="AK12" s="441">
        <v>11</v>
      </c>
      <c r="AL12" s="404"/>
      <c r="AM12" s="512"/>
    </row>
    <row r="13" spans="1:44" s="398" customFormat="1" ht="17.399999999999999" x14ac:dyDescent="0.3">
      <c r="A13" s="511">
        <v>6</v>
      </c>
      <c r="B13" s="536" t="s">
        <v>378</v>
      </c>
      <c r="C13" s="593">
        <v>6</v>
      </c>
      <c r="D13" s="506">
        <f t="shared" si="0"/>
        <v>70</v>
      </c>
      <c r="E13" s="542">
        <f t="shared" si="1"/>
        <v>70</v>
      </c>
      <c r="F13" s="634"/>
      <c r="G13" s="565"/>
      <c r="H13" s="657"/>
      <c r="I13" s="575"/>
      <c r="J13" s="634"/>
      <c r="K13" s="622"/>
      <c r="L13" s="441">
        <v>6</v>
      </c>
      <c r="M13" s="657"/>
      <c r="N13" s="575"/>
      <c r="O13" s="634"/>
      <c r="P13" s="593">
        <v>8</v>
      </c>
      <c r="Q13" s="507">
        <f t="shared" si="2"/>
        <v>16</v>
      </c>
      <c r="R13" s="462"/>
      <c r="S13" s="593">
        <v>6</v>
      </c>
      <c r="T13" s="342">
        <v>6</v>
      </c>
      <c r="U13" s="405"/>
      <c r="V13" s="403"/>
      <c r="W13" s="462"/>
      <c r="X13" s="593">
        <v>8</v>
      </c>
      <c r="Y13" s="507">
        <f t="shared" si="3"/>
        <v>20</v>
      </c>
      <c r="Z13" s="634"/>
      <c r="AA13" s="403"/>
      <c r="AB13" s="404"/>
      <c r="AC13" s="401"/>
      <c r="AD13" s="405"/>
      <c r="AE13" s="403"/>
      <c r="AF13" s="657"/>
      <c r="AG13" s="593">
        <v>6</v>
      </c>
      <c r="AH13" s="342">
        <f>3+5+3</f>
        <v>11</v>
      </c>
      <c r="AI13" s="462"/>
      <c r="AJ13" s="593">
        <v>6</v>
      </c>
      <c r="AK13" s="441">
        <v>11</v>
      </c>
      <c r="AL13" s="404"/>
      <c r="AM13" s="512"/>
    </row>
    <row r="14" spans="1:44" s="398" customFormat="1" ht="17.399999999999999" x14ac:dyDescent="0.3">
      <c r="A14" s="513">
        <v>7</v>
      </c>
      <c r="B14" s="536" t="s">
        <v>379</v>
      </c>
      <c r="C14" s="593">
        <v>7</v>
      </c>
      <c r="D14" s="506">
        <f t="shared" si="0"/>
        <v>69</v>
      </c>
      <c r="E14" s="542">
        <f t="shared" si="1"/>
        <v>69</v>
      </c>
      <c r="F14" s="634"/>
      <c r="G14" s="565"/>
      <c r="H14" s="657"/>
      <c r="I14" s="575"/>
      <c r="J14" s="634"/>
      <c r="K14" s="622"/>
      <c r="L14" s="441">
        <v>6</v>
      </c>
      <c r="M14" s="657"/>
      <c r="N14" s="575"/>
      <c r="O14" s="634"/>
      <c r="P14" s="593">
        <v>7</v>
      </c>
      <c r="Q14" s="507">
        <f t="shared" si="2"/>
        <v>16</v>
      </c>
      <c r="R14" s="462"/>
      <c r="S14" s="593">
        <v>7</v>
      </c>
      <c r="T14" s="342">
        <v>6</v>
      </c>
      <c r="U14" s="405"/>
      <c r="V14" s="403"/>
      <c r="W14" s="462"/>
      <c r="X14" s="593">
        <v>7</v>
      </c>
      <c r="Y14" s="507">
        <f t="shared" si="3"/>
        <v>20</v>
      </c>
      <c r="Z14" s="634"/>
      <c r="AA14" s="403"/>
      <c r="AB14" s="404"/>
      <c r="AC14" s="401"/>
      <c r="AD14" s="405"/>
      <c r="AE14" s="403"/>
      <c r="AF14" s="657"/>
      <c r="AG14" s="593">
        <v>7</v>
      </c>
      <c r="AH14" s="342">
        <v>11</v>
      </c>
      <c r="AI14" s="462"/>
      <c r="AJ14" s="593">
        <v>7</v>
      </c>
      <c r="AK14" s="441">
        <f>2+3+5</f>
        <v>10</v>
      </c>
      <c r="AL14" s="404"/>
      <c r="AM14" s="512"/>
    </row>
    <row r="15" spans="1:44" s="398" customFormat="1" ht="17.399999999999999" x14ac:dyDescent="0.3">
      <c r="A15" s="511">
        <v>8</v>
      </c>
      <c r="B15" s="536" t="s">
        <v>380</v>
      </c>
      <c r="C15" s="593">
        <v>8</v>
      </c>
      <c r="D15" s="506">
        <f t="shared" si="0"/>
        <v>52</v>
      </c>
      <c r="E15" s="542">
        <f t="shared" si="1"/>
        <v>52</v>
      </c>
      <c r="F15" s="634"/>
      <c r="G15" s="565"/>
      <c r="H15" s="657"/>
      <c r="I15" s="575"/>
      <c r="J15" s="634"/>
      <c r="K15" s="622"/>
      <c r="L15" s="441">
        <v>5</v>
      </c>
      <c r="M15" s="657"/>
      <c r="N15" s="575"/>
      <c r="O15" s="634"/>
      <c r="P15" s="593">
        <v>6</v>
      </c>
      <c r="Q15" s="507">
        <f t="shared" si="2"/>
        <v>10</v>
      </c>
      <c r="R15" s="462"/>
      <c r="S15" s="593">
        <v>8</v>
      </c>
      <c r="T15" s="721">
        <v>6</v>
      </c>
      <c r="U15" s="405"/>
      <c r="V15" s="403"/>
      <c r="W15" s="462"/>
      <c r="X15" s="593">
        <v>6</v>
      </c>
      <c r="Y15" s="507">
        <f t="shared" si="3"/>
        <v>20</v>
      </c>
      <c r="Z15" s="634"/>
      <c r="AA15" s="403"/>
      <c r="AB15" s="404"/>
      <c r="AC15" s="401"/>
      <c r="AD15" s="405"/>
      <c r="AE15" s="403"/>
      <c r="AF15" s="657"/>
      <c r="AG15" s="593">
        <v>8</v>
      </c>
      <c r="AH15" s="342">
        <f>3+5+3</f>
        <v>11</v>
      </c>
      <c r="AI15" s="462"/>
      <c r="AJ15" s="593">
        <v>8</v>
      </c>
      <c r="AK15" s="441"/>
      <c r="AL15" s="404"/>
      <c r="AM15" s="512"/>
    </row>
    <row r="16" spans="1:44" s="398" customFormat="1" ht="18" customHeight="1" x14ac:dyDescent="0.3">
      <c r="A16" s="513">
        <v>9</v>
      </c>
      <c r="B16" s="536" t="s">
        <v>381</v>
      </c>
      <c r="C16" s="593">
        <v>9</v>
      </c>
      <c r="D16" s="506">
        <f t="shared" si="0"/>
        <v>61</v>
      </c>
      <c r="E16" s="542">
        <f t="shared" si="1"/>
        <v>61</v>
      </c>
      <c r="F16" s="634"/>
      <c r="G16" s="565"/>
      <c r="H16" s="657"/>
      <c r="I16" s="575"/>
      <c r="J16" s="634"/>
      <c r="K16" s="622"/>
      <c r="L16" s="441">
        <v>5</v>
      </c>
      <c r="M16" s="657"/>
      <c r="N16" s="575"/>
      <c r="O16" s="634"/>
      <c r="P16" s="593">
        <v>5</v>
      </c>
      <c r="Q16" s="507">
        <f t="shared" si="2"/>
        <v>11</v>
      </c>
      <c r="R16" s="462"/>
      <c r="S16" s="593">
        <v>9</v>
      </c>
      <c r="T16" s="342">
        <v>6</v>
      </c>
      <c r="U16" s="405"/>
      <c r="V16" s="403"/>
      <c r="W16" s="462"/>
      <c r="X16" s="593">
        <v>5</v>
      </c>
      <c r="Y16" s="507">
        <f t="shared" si="3"/>
        <v>19</v>
      </c>
      <c r="Z16" s="634"/>
      <c r="AA16" s="403"/>
      <c r="AB16" s="404"/>
      <c r="AC16" s="401"/>
      <c r="AD16" s="405"/>
      <c r="AE16" s="403"/>
      <c r="AF16" s="657"/>
      <c r="AG16" s="593">
        <v>9</v>
      </c>
      <c r="AH16" s="342">
        <v>10</v>
      </c>
      <c r="AI16" s="462"/>
      <c r="AJ16" s="593">
        <v>9</v>
      </c>
      <c r="AK16" s="441">
        <v>10</v>
      </c>
      <c r="AL16" s="404"/>
      <c r="AM16" s="512"/>
    </row>
    <row r="17" spans="1:51" s="398" customFormat="1" ht="17.399999999999999" x14ac:dyDescent="0.3">
      <c r="A17" s="511">
        <v>10</v>
      </c>
      <c r="B17" s="659" t="s">
        <v>382</v>
      </c>
      <c r="C17" s="593">
        <v>10</v>
      </c>
      <c r="D17" s="506">
        <f t="shared" si="0"/>
        <v>58</v>
      </c>
      <c r="E17" s="542">
        <f t="shared" si="1"/>
        <v>58</v>
      </c>
      <c r="F17" s="634"/>
      <c r="G17" s="565"/>
      <c r="H17" s="657"/>
      <c r="I17" s="575"/>
      <c r="J17" s="634"/>
      <c r="K17" s="622"/>
      <c r="L17" s="441">
        <v>4</v>
      </c>
      <c r="M17" s="657"/>
      <c r="N17" s="575"/>
      <c r="O17" s="634"/>
      <c r="P17" s="593">
        <v>4</v>
      </c>
      <c r="Q17" s="507">
        <f t="shared" si="2"/>
        <v>13</v>
      </c>
      <c r="R17" s="462"/>
      <c r="S17" s="593">
        <v>10</v>
      </c>
      <c r="T17" s="342">
        <v>6</v>
      </c>
      <c r="U17" s="405"/>
      <c r="V17" s="403"/>
      <c r="W17" s="462"/>
      <c r="X17" s="593">
        <v>4</v>
      </c>
      <c r="Y17" s="507">
        <f t="shared" si="3"/>
        <v>15</v>
      </c>
      <c r="Z17" s="634"/>
      <c r="AA17" s="403"/>
      <c r="AB17" s="404"/>
      <c r="AC17" s="401"/>
      <c r="AD17" s="405"/>
      <c r="AE17" s="403"/>
      <c r="AF17" s="657"/>
      <c r="AG17" s="593">
        <v>10</v>
      </c>
      <c r="AH17" s="342">
        <v>10</v>
      </c>
      <c r="AI17" s="462"/>
      <c r="AJ17" s="593">
        <v>10</v>
      </c>
      <c r="AK17" s="441">
        <v>10</v>
      </c>
      <c r="AL17" s="404"/>
      <c r="AM17" s="512"/>
    </row>
    <row r="18" spans="1:51" s="398" customFormat="1" ht="17.399999999999999" x14ac:dyDescent="0.3">
      <c r="A18" s="513">
        <v>11</v>
      </c>
      <c r="B18" s="536" t="s">
        <v>383</v>
      </c>
      <c r="C18" s="593">
        <v>11</v>
      </c>
      <c r="D18" s="506">
        <f t="shared" si="0"/>
        <v>5</v>
      </c>
      <c r="E18" s="542">
        <f t="shared" si="1"/>
        <v>5</v>
      </c>
      <c r="F18" s="634"/>
      <c r="G18" s="565"/>
      <c r="H18" s="657"/>
      <c r="I18" s="575"/>
      <c r="J18" s="634"/>
      <c r="K18" s="622"/>
      <c r="L18" s="441">
        <v>5</v>
      </c>
      <c r="M18" s="657"/>
      <c r="N18" s="575"/>
      <c r="O18" s="634"/>
      <c r="P18" s="593"/>
      <c r="Q18" s="507" t="str">
        <f t="shared" si="2"/>
        <v/>
      </c>
      <c r="R18" s="462"/>
      <c r="S18" s="593">
        <v>11</v>
      </c>
      <c r="T18" s="342"/>
      <c r="U18" s="405"/>
      <c r="V18" s="403"/>
      <c r="W18" s="462"/>
      <c r="X18" s="593"/>
      <c r="Y18" s="507" t="str">
        <f t="shared" si="3"/>
        <v/>
      </c>
      <c r="Z18" s="634"/>
      <c r="AA18" s="403"/>
      <c r="AB18" s="404"/>
      <c r="AC18" s="401"/>
      <c r="AD18" s="405"/>
      <c r="AE18" s="403"/>
      <c r="AF18" s="657"/>
      <c r="AG18" s="593">
        <v>11</v>
      </c>
      <c r="AH18" s="342"/>
      <c r="AI18" s="462"/>
      <c r="AJ18" s="593">
        <v>11</v>
      </c>
      <c r="AK18" s="441"/>
      <c r="AL18" s="404"/>
      <c r="AM18" s="512"/>
    </row>
    <row r="19" spans="1:51" s="398" customFormat="1" ht="23.25" customHeight="1" x14ac:dyDescent="0.3">
      <c r="A19" s="511">
        <v>12</v>
      </c>
      <c r="B19" s="536" t="s">
        <v>384</v>
      </c>
      <c r="C19" s="593">
        <v>12</v>
      </c>
      <c r="D19" s="506">
        <f t="shared" si="0"/>
        <v>53</v>
      </c>
      <c r="E19" s="542">
        <f t="shared" si="1"/>
        <v>53</v>
      </c>
      <c r="F19" s="634"/>
      <c r="G19" s="565"/>
      <c r="H19" s="657"/>
      <c r="I19" s="575"/>
      <c r="J19" s="634"/>
      <c r="K19" s="622"/>
      <c r="L19" s="441">
        <v>5</v>
      </c>
      <c r="M19" s="657"/>
      <c r="N19" s="575"/>
      <c r="O19" s="634"/>
      <c r="P19" s="593">
        <v>3</v>
      </c>
      <c r="Q19" s="507">
        <f t="shared" si="2"/>
        <v>10</v>
      </c>
      <c r="R19" s="440"/>
      <c r="S19" s="593">
        <v>12</v>
      </c>
      <c r="T19" s="342">
        <v>6</v>
      </c>
      <c r="U19" s="405"/>
      <c r="V19" s="403"/>
      <c r="W19" s="440"/>
      <c r="X19" s="593">
        <v>3</v>
      </c>
      <c r="Y19" s="507">
        <f t="shared" si="3"/>
        <v>17</v>
      </c>
      <c r="Z19" s="634"/>
      <c r="AA19" s="403"/>
      <c r="AB19" s="404"/>
      <c r="AC19" s="530"/>
      <c r="AD19" s="405"/>
      <c r="AE19" s="403"/>
      <c r="AF19" s="661"/>
      <c r="AG19" s="593">
        <v>12</v>
      </c>
      <c r="AH19" s="342">
        <v>11</v>
      </c>
      <c r="AI19" s="440"/>
      <c r="AJ19" s="593">
        <v>12</v>
      </c>
      <c r="AK19" s="689">
        <f>0+2+2</f>
        <v>4</v>
      </c>
      <c r="AL19" s="404"/>
      <c r="AM19" s="512"/>
    </row>
    <row r="20" spans="1:51" s="398" customFormat="1" ht="17.399999999999999" x14ac:dyDescent="0.3">
      <c r="A20" s="513">
        <v>13</v>
      </c>
      <c r="B20" s="703"/>
      <c r="C20" s="593">
        <v>13</v>
      </c>
      <c r="D20" s="506">
        <f t="shared" si="0"/>
        <v>0</v>
      </c>
      <c r="E20" s="542">
        <f t="shared" si="1"/>
        <v>0</v>
      </c>
      <c r="F20" s="634"/>
      <c r="G20" s="565"/>
      <c r="H20" s="657"/>
      <c r="I20" s="575"/>
      <c r="J20" s="634"/>
      <c r="K20" s="622"/>
      <c r="L20" s="441"/>
      <c r="M20" s="657"/>
      <c r="N20" s="575"/>
      <c r="O20" s="634"/>
      <c r="P20" s="593"/>
      <c r="Q20" s="507" t="str">
        <f t="shared" si="2"/>
        <v/>
      </c>
      <c r="R20" s="555"/>
      <c r="S20" s="593">
        <v>13</v>
      </c>
      <c r="T20" s="342"/>
      <c r="U20" s="405"/>
      <c r="V20" s="403"/>
      <c r="W20" s="555"/>
      <c r="X20" s="593">
        <v>13</v>
      </c>
      <c r="Y20" s="507" t="str">
        <f t="shared" si="3"/>
        <v xml:space="preserve"> </v>
      </c>
      <c r="Z20" s="634"/>
      <c r="AA20" s="403"/>
      <c r="AB20" s="404"/>
      <c r="AC20" s="530"/>
      <c r="AD20" s="405"/>
      <c r="AE20" s="403"/>
      <c r="AF20" s="662"/>
      <c r="AG20" s="593">
        <v>13</v>
      </c>
      <c r="AH20" s="342"/>
      <c r="AI20" s="555"/>
      <c r="AJ20" s="593">
        <v>13</v>
      </c>
      <c r="AK20" s="689"/>
      <c r="AL20" s="404"/>
      <c r="AM20" s="512"/>
    </row>
    <row r="21" spans="1:51" s="398" customFormat="1" ht="18" thickBot="1" x14ac:dyDescent="0.35">
      <c r="A21" s="514">
        <v>14</v>
      </c>
      <c r="B21" s="464"/>
      <c r="C21" s="546"/>
      <c r="D21" s="414">
        <f t="shared" si="0"/>
        <v>0</v>
      </c>
      <c r="E21" s="543">
        <f t="shared" si="1"/>
        <v>0</v>
      </c>
      <c r="F21" s="635"/>
      <c r="G21" s="566"/>
      <c r="H21" s="658"/>
      <c r="I21" s="576"/>
      <c r="J21" s="635"/>
      <c r="K21" s="625"/>
      <c r="L21" s="418"/>
      <c r="M21" s="658"/>
      <c r="N21" s="416"/>
      <c r="O21" s="635"/>
      <c r="P21" s="582"/>
      <c r="Q21" s="515" t="str">
        <f t="shared" si="2"/>
        <v/>
      </c>
      <c r="R21" s="556"/>
      <c r="S21" s="582"/>
      <c r="T21" s="416"/>
      <c r="U21" s="421"/>
      <c r="V21" s="418"/>
      <c r="W21" s="556"/>
      <c r="X21" s="582"/>
      <c r="Y21" s="515" t="str">
        <f t="shared" si="3"/>
        <v/>
      </c>
      <c r="Z21" s="421"/>
      <c r="AA21" s="418"/>
      <c r="AB21" s="420"/>
      <c r="AC21" s="531"/>
      <c r="AD21" s="421"/>
      <c r="AE21" s="418"/>
      <c r="AF21" s="663"/>
      <c r="AG21" s="582"/>
      <c r="AH21" s="416"/>
      <c r="AI21" s="556"/>
      <c r="AJ21" s="582"/>
      <c r="AK21" s="595"/>
      <c r="AL21" s="420"/>
      <c r="AM21" s="517"/>
    </row>
    <row r="22" spans="1:51" ht="17.399999999999999" x14ac:dyDescent="0.3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12</v>
      </c>
      <c r="M22" s="20"/>
      <c r="N22" s="79"/>
      <c r="O22" s="79"/>
      <c r="P22" s="79"/>
      <c r="Q22" s="104">
        <f>COUNT(Q8:Q21)</f>
        <v>11</v>
      </c>
      <c r="R22" s="20"/>
      <c r="S22" s="79"/>
      <c r="T22" s="104">
        <f>COUNT(T8:T21)</f>
        <v>11</v>
      </c>
      <c r="U22" s="20"/>
      <c r="V22" s="20"/>
      <c r="W22" s="206"/>
      <c r="X22" s="207"/>
      <c r="Y22" s="20"/>
      <c r="Z22" s="79"/>
      <c r="AA22" s="94"/>
      <c r="AB22" s="79"/>
      <c r="AC22" s="79"/>
      <c r="AD22" s="79"/>
      <c r="AE22" s="79"/>
      <c r="AF22" s="20"/>
      <c r="AG22" s="79"/>
      <c r="AH22" s="79"/>
      <c r="AI22" s="79"/>
      <c r="AJ22" s="79"/>
      <c r="AK22" s="94"/>
      <c r="AL22" s="79"/>
      <c r="AM22" s="20"/>
      <c r="AN22" s="45"/>
      <c r="AO22" s="44"/>
      <c r="AP22" s="25"/>
      <c r="AR22" s="20">
        <f>COUNT(AG8:AG21)</f>
        <v>13</v>
      </c>
      <c r="AW22" s="20">
        <f>COUNT(AJ8:AJ21)</f>
        <v>13</v>
      </c>
    </row>
    <row r="23" spans="1:51" ht="17.399999999999999" x14ac:dyDescent="0.3">
      <c r="A23" s="100"/>
      <c r="B23" s="536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7.399999999999999" x14ac:dyDescent="0.3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 x14ac:dyDescent="0.2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6" x14ac:dyDescent="0.3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6" x14ac:dyDescent="0.3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6" x14ac:dyDescent="0.3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6" x14ac:dyDescent="0.3">
      <c r="A29" s="52"/>
      <c r="B29" s="49"/>
      <c r="C29" s="26"/>
      <c r="D29" s="26"/>
      <c r="E29" s="26"/>
      <c r="F29" s="26"/>
      <c r="G29" s="20"/>
      <c r="H29" s="20" t="s">
        <v>402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6" x14ac:dyDescent="0.3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26.25" customHeight="1" x14ac:dyDescent="0.25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6" x14ac:dyDescent="0.2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>
        <f>IF($D40=0," ",$D40)</f>
        <v>16</v>
      </c>
      <c r="U32" s="106">
        <f>IF($D46=0," ",$D46)</f>
        <v>20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399999999999999" x14ac:dyDescent="0.25">
      <c r="A33" s="51"/>
      <c r="B33" s="95" t="s">
        <v>1</v>
      </c>
      <c r="C33" s="159">
        <v>2</v>
      </c>
      <c r="D33" s="375">
        <v>2</v>
      </c>
      <c r="E33" s="375"/>
      <c r="F33" s="375">
        <v>1</v>
      </c>
      <c r="G33" s="375">
        <v>2</v>
      </c>
      <c r="H33" s="377">
        <v>2</v>
      </c>
      <c r="I33" s="377">
        <v>2</v>
      </c>
      <c r="J33" s="377">
        <v>2</v>
      </c>
      <c r="K33" s="377">
        <v>2</v>
      </c>
      <c r="L33" s="377">
        <v>1</v>
      </c>
      <c r="M33" s="377">
        <v>2</v>
      </c>
      <c r="N33" s="377">
        <v>2</v>
      </c>
      <c r="O33" s="377">
        <v>1</v>
      </c>
      <c r="P33" s="377"/>
      <c r="Q33" s="377"/>
      <c r="R33" s="377"/>
      <c r="S33" s="134">
        <v>2</v>
      </c>
      <c r="T33" s="106" t="str">
        <f>IF($E40=0," ",$E40)</f>
        <v xml:space="preserve"> </v>
      </c>
      <c r="U33" s="106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399999999999999" x14ac:dyDescent="0.25">
      <c r="A34" s="51"/>
      <c r="B34" s="95" t="s">
        <v>3</v>
      </c>
      <c r="C34" s="159">
        <v>2</v>
      </c>
      <c r="D34" s="375">
        <v>2</v>
      </c>
      <c r="E34" s="375"/>
      <c r="F34" s="375">
        <v>2</v>
      </c>
      <c r="G34" s="375">
        <v>2</v>
      </c>
      <c r="H34" s="377">
        <v>2</v>
      </c>
      <c r="I34" s="377">
        <v>2</v>
      </c>
      <c r="J34" s="377">
        <v>2</v>
      </c>
      <c r="K34" s="377">
        <v>2</v>
      </c>
      <c r="L34" s="377">
        <v>2</v>
      </c>
      <c r="M34" s="377">
        <v>2</v>
      </c>
      <c r="N34" s="377">
        <v>2</v>
      </c>
      <c r="O34" s="377">
        <v>2</v>
      </c>
      <c r="P34" s="377"/>
      <c r="Q34" s="377"/>
      <c r="R34" s="377"/>
      <c r="S34" s="134">
        <v>3</v>
      </c>
      <c r="T34" s="106">
        <f>IF($F40=0," ",$F40)</f>
        <v>10</v>
      </c>
      <c r="U34" s="106">
        <f>IF($F46=0," ",$F46)</f>
        <v>17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399999999999999" x14ac:dyDescent="0.25">
      <c r="A35" s="51"/>
      <c r="B35" s="95" t="s">
        <v>5</v>
      </c>
      <c r="C35" s="159">
        <v>2</v>
      </c>
      <c r="D35" s="375">
        <v>2</v>
      </c>
      <c r="E35" s="375"/>
      <c r="F35" s="375">
        <v>2</v>
      </c>
      <c r="G35" s="375">
        <v>2</v>
      </c>
      <c r="H35" s="377">
        <v>2</v>
      </c>
      <c r="I35" s="377">
        <v>2</v>
      </c>
      <c r="J35" s="377">
        <v>2</v>
      </c>
      <c r="K35" s="377">
        <v>2</v>
      </c>
      <c r="L35" s="377">
        <v>2</v>
      </c>
      <c r="M35" s="377">
        <v>2</v>
      </c>
      <c r="N35" s="377">
        <v>2</v>
      </c>
      <c r="O35" s="377">
        <v>0</v>
      </c>
      <c r="P35" s="377"/>
      <c r="Q35" s="377"/>
      <c r="R35" s="377"/>
      <c r="S35" s="134">
        <v>4</v>
      </c>
      <c r="T35" s="106">
        <f>IF($G40=0," ",$G40)</f>
        <v>13</v>
      </c>
      <c r="U35" s="106">
        <f>IF($G46=0," ",$G46)</f>
        <v>15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399999999999999" x14ac:dyDescent="0.25">
      <c r="A36" s="51"/>
      <c r="B36" s="95" t="s">
        <v>6</v>
      </c>
      <c r="C36" s="159">
        <v>2</v>
      </c>
      <c r="D36" s="375">
        <v>2</v>
      </c>
      <c r="E36" s="375"/>
      <c r="F36" s="375">
        <v>1</v>
      </c>
      <c r="G36" s="375">
        <v>2</v>
      </c>
      <c r="H36" s="377">
        <v>1</v>
      </c>
      <c r="I36" s="377">
        <v>0</v>
      </c>
      <c r="J36" s="377">
        <v>2</v>
      </c>
      <c r="K36" s="377">
        <v>2</v>
      </c>
      <c r="L36" s="377">
        <v>0</v>
      </c>
      <c r="M36" s="377">
        <v>2</v>
      </c>
      <c r="N36" s="377">
        <v>2</v>
      </c>
      <c r="O36" s="377">
        <v>1</v>
      </c>
      <c r="P36" s="377"/>
      <c r="Q36" s="377"/>
      <c r="R36" s="377"/>
      <c r="S36" s="134">
        <v>5</v>
      </c>
      <c r="T36" s="106">
        <f>IF($H40=0," ",$H40)</f>
        <v>11</v>
      </c>
      <c r="U36" s="106">
        <f>IF($H46=0," ",$H46)</f>
        <v>19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399999999999999" x14ac:dyDescent="0.25">
      <c r="A37" s="51"/>
      <c r="B37" s="95" t="s">
        <v>7</v>
      </c>
      <c r="C37" s="159">
        <v>4</v>
      </c>
      <c r="D37" s="375">
        <v>4</v>
      </c>
      <c r="E37" s="375"/>
      <c r="F37" s="375">
        <v>3</v>
      </c>
      <c r="G37" s="375">
        <v>4</v>
      </c>
      <c r="H37" s="377">
        <v>1</v>
      </c>
      <c r="I37" s="377">
        <v>0</v>
      </c>
      <c r="J37" s="377">
        <v>4</v>
      </c>
      <c r="K37" s="377">
        <v>4</v>
      </c>
      <c r="L37" s="377">
        <v>3</v>
      </c>
      <c r="M37" s="377">
        <v>4</v>
      </c>
      <c r="N37" s="377">
        <v>2</v>
      </c>
      <c r="O37" s="377">
        <v>2</v>
      </c>
      <c r="P37" s="377"/>
      <c r="Q37" s="377"/>
      <c r="R37" s="377"/>
      <c r="S37" s="134">
        <v>6</v>
      </c>
      <c r="T37" s="106">
        <f>IF($I40=0," ",$I40)</f>
        <v>10</v>
      </c>
      <c r="U37" s="106">
        <f>IF($I46=0," ",$I46)</f>
        <v>20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399999999999999" x14ac:dyDescent="0.25">
      <c r="A38" s="51"/>
      <c r="B38" s="95" t="s">
        <v>8</v>
      </c>
      <c r="C38" s="159">
        <v>2</v>
      </c>
      <c r="D38" s="375">
        <v>2</v>
      </c>
      <c r="E38" s="375"/>
      <c r="F38" s="375">
        <v>1</v>
      </c>
      <c r="G38" s="375">
        <v>1</v>
      </c>
      <c r="H38" s="377">
        <v>2</v>
      </c>
      <c r="I38" s="377">
        <v>2</v>
      </c>
      <c r="J38" s="377">
        <v>2</v>
      </c>
      <c r="K38" s="377">
        <v>2</v>
      </c>
      <c r="L38" s="377">
        <v>2</v>
      </c>
      <c r="M38" s="377">
        <v>2</v>
      </c>
      <c r="N38" s="377">
        <v>2</v>
      </c>
      <c r="O38" s="377">
        <v>2</v>
      </c>
      <c r="P38" s="377"/>
      <c r="Q38" s="377"/>
      <c r="R38" s="377"/>
      <c r="S38" s="134">
        <v>7</v>
      </c>
      <c r="T38" s="106">
        <f>IF($J40=0," ",$J40)</f>
        <v>16</v>
      </c>
      <c r="U38" s="106">
        <f>IF($J46=0," ",$J46)</f>
        <v>20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399999999999999" x14ac:dyDescent="0.25">
      <c r="A39" s="51"/>
      <c r="B39" s="95" t="s">
        <v>160</v>
      </c>
      <c r="C39" s="159">
        <v>2</v>
      </c>
      <c r="D39" s="375">
        <v>2</v>
      </c>
      <c r="E39" s="375"/>
      <c r="F39" s="375">
        <v>0</v>
      </c>
      <c r="G39" s="377">
        <v>0</v>
      </c>
      <c r="H39" s="377">
        <v>1</v>
      </c>
      <c r="I39" s="377">
        <v>2</v>
      </c>
      <c r="J39" s="377">
        <v>2</v>
      </c>
      <c r="K39" s="377">
        <v>2</v>
      </c>
      <c r="L39" s="377">
        <v>2</v>
      </c>
      <c r="M39" s="377">
        <v>2</v>
      </c>
      <c r="N39" s="377">
        <v>2</v>
      </c>
      <c r="O39" s="377">
        <v>0</v>
      </c>
      <c r="P39" s="377"/>
      <c r="Q39" s="377"/>
      <c r="R39" s="377"/>
      <c r="S39" s="134">
        <v>8</v>
      </c>
      <c r="T39" s="106">
        <f>IF($K40=0," ",$K40)</f>
        <v>16</v>
      </c>
      <c r="U39" s="106">
        <f>IF($K46=0," ",$K46)</f>
        <v>20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6" x14ac:dyDescent="0.25">
      <c r="A40" s="51"/>
      <c r="B40" s="91" t="s">
        <v>38</v>
      </c>
      <c r="C40" s="92">
        <f>SUM(C33:C39)</f>
        <v>16</v>
      </c>
      <c r="D40" s="92">
        <f t="shared" ref="D40:R40" si="4">SUM(D33:D39)</f>
        <v>16</v>
      </c>
      <c r="E40" s="92">
        <f t="shared" si="4"/>
        <v>0</v>
      </c>
      <c r="F40" s="92">
        <f t="shared" si="4"/>
        <v>10</v>
      </c>
      <c r="G40" s="92">
        <f t="shared" si="4"/>
        <v>13</v>
      </c>
      <c r="H40" s="92">
        <f t="shared" si="4"/>
        <v>11</v>
      </c>
      <c r="I40" s="92">
        <f t="shared" si="4"/>
        <v>10</v>
      </c>
      <c r="J40" s="92">
        <f t="shared" si="4"/>
        <v>16</v>
      </c>
      <c r="K40" s="92">
        <f t="shared" si="4"/>
        <v>16</v>
      </c>
      <c r="L40" s="92">
        <f t="shared" si="4"/>
        <v>12</v>
      </c>
      <c r="M40" s="92">
        <f t="shared" si="4"/>
        <v>16</v>
      </c>
      <c r="N40" s="92">
        <f t="shared" si="4"/>
        <v>14</v>
      </c>
      <c r="O40" s="92">
        <f t="shared" si="4"/>
        <v>8</v>
      </c>
      <c r="P40" s="446">
        <f t="shared" si="4"/>
        <v>0</v>
      </c>
      <c r="Q40" s="92">
        <f t="shared" si="4"/>
        <v>0</v>
      </c>
      <c r="R40" s="92">
        <f t="shared" si="4"/>
        <v>0</v>
      </c>
      <c r="S40" s="134">
        <v>9</v>
      </c>
      <c r="T40" s="106">
        <f>IF($L40=0," ",$L40)</f>
        <v>12</v>
      </c>
      <c r="U40" s="106">
        <f>IF($L46=0," ",$L46)</f>
        <v>18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6" x14ac:dyDescent="0.2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44"/>
      <c r="Q41" s="86"/>
      <c r="R41" s="81"/>
      <c r="S41" s="134">
        <v>10</v>
      </c>
      <c r="T41" s="106">
        <f>IF($M40=0," ",$M40)</f>
        <v>16</v>
      </c>
      <c r="U41" s="106">
        <f>IF($M46=0," ",$M46)</f>
        <v>15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399999999999999" x14ac:dyDescent="0.25">
      <c r="A42" s="51"/>
      <c r="B42" s="97" t="s">
        <v>13</v>
      </c>
      <c r="C42" s="159">
        <v>10</v>
      </c>
      <c r="D42" s="388">
        <v>10</v>
      </c>
      <c r="E42" s="388"/>
      <c r="F42" s="388">
        <v>10</v>
      </c>
      <c r="G42" s="389">
        <v>10</v>
      </c>
      <c r="H42" s="389">
        <v>10</v>
      </c>
      <c r="I42" s="389">
        <v>10</v>
      </c>
      <c r="J42" s="389">
        <v>10</v>
      </c>
      <c r="K42" s="389">
        <v>10</v>
      </c>
      <c r="L42" s="389">
        <v>10</v>
      </c>
      <c r="M42" s="389">
        <v>10</v>
      </c>
      <c r="N42" s="389">
        <v>10</v>
      </c>
      <c r="O42" s="389"/>
      <c r="P42" s="389"/>
      <c r="Q42" s="389"/>
      <c r="R42" s="389"/>
      <c r="S42" s="134">
        <v>11</v>
      </c>
      <c r="T42" s="106">
        <f>IF($N40=0," ",$N40)</f>
        <v>14</v>
      </c>
      <c r="U42" s="106">
        <f>IF($N46=0," ",$N46)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399999999999999" x14ac:dyDescent="0.25">
      <c r="A43" s="51"/>
      <c r="B43" s="97" t="s">
        <v>161</v>
      </c>
      <c r="C43" s="159">
        <v>2</v>
      </c>
      <c r="D43" s="388">
        <v>2</v>
      </c>
      <c r="E43" s="388"/>
      <c r="F43" s="388">
        <v>2</v>
      </c>
      <c r="G43" s="389">
        <v>2</v>
      </c>
      <c r="H43" s="389">
        <v>2</v>
      </c>
      <c r="I43" s="389">
        <v>2</v>
      </c>
      <c r="J43" s="389">
        <v>2</v>
      </c>
      <c r="K43" s="389">
        <v>2</v>
      </c>
      <c r="L43" s="389">
        <v>0</v>
      </c>
      <c r="M43" s="389">
        <v>1</v>
      </c>
      <c r="N43" s="389">
        <v>2</v>
      </c>
      <c r="O43" s="389"/>
      <c r="P43" s="389"/>
      <c r="Q43" s="389"/>
      <c r="R43" s="389"/>
      <c r="S43" s="134">
        <v>12</v>
      </c>
      <c r="T43" s="106">
        <f>IF($O40=0," ",$O40)</f>
        <v>8</v>
      </c>
      <c r="U43" s="106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399999999999999" x14ac:dyDescent="0.25">
      <c r="A44" s="51"/>
      <c r="B44" s="97" t="s">
        <v>15</v>
      </c>
      <c r="C44" s="159">
        <v>4</v>
      </c>
      <c r="D44" s="388">
        <v>4</v>
      </c>
      <c r="E44" s="390"/>
      <c r="F44" s="390">
        <v>4</v>
      </c>
      <c r="G44" s="391">
        <v>0</v>
      </c>
      <c r="H44" s="391">
        <v>3</v>
      </c>
      <c r="I44" s="391">
        <v>4</v>
      </c>
      <c r="J44" s="388">
        <v>4</v>
      </c>
      <c r="K44" s="391">
        <v>4</v>
      </c>
      <c r="L44" s="391">
        <v>4</v>
      </c>
      <c r="M44" s="391">
        <v>2</v>
      </c>
      <c r="N44" s="391">
        <v>4</v>
      </c>
      <c r="O44" s="391"/>
      <c r="P44" s="391"/>
      <c r="Q44" s="391"/>
      <c r="R44" s="391"/>
      <c r="S44" s="134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399999999999999" x14ac:dyDescent="0.25">
      <c r="A45" s="51"/>
      <c r="B45" s="161" t="s">
        <v>227</v>
      </c>
      <c r="C45" s="159">
        <v>4</v>
      </c>
      <c r="D45" s="390">
        <v>4</v>
      </c>
      <c r="E45" s="390"/>
      <c r="F45" s="390">
        <v>1</v>
      </c>
      <c r="G45" s="391">
        <v>3</v>
      </c>
      <c r="H45" s="391">
        <v>4</v>
      </c>
      <c r="I45" s="391">
        <v>4</v>
      </c>
      <c r="J45" s="388">
        <v>4</v>
      </c>
      <c r="K45" s="391">
        <v>4</v>
      </c>
      <c r="L45" s="391">
        <v>4</v>
      </c>
      <c r="M45" s="391">
        <v>2</v>
      </c>
      <c r="N45" s="391">
        <v>4</v>
      </c>
      <c r="O45" s="391"/>
      <c r="P45" s="391"/>
      <c r="Q45" s="391"/>
      <c r="R45" s="391"/>
      <c r="S45" s="134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5.6" x14ac:dyDescent="0.25">
      <c r="A46" s="51"/>
      <c r="B46" s="91" t="s">
        <v>38</v>
      </c>
      <c r="C46" s="92">
        <f>SUM(C42:C45)</f>
        <v>20</v>
      </c>
      <c r="D46" s="92">
        <f t="shared" ref="D46:R46" si="5">SUM(D42:D45)</f>
        <v>20</v>
      </c>
      <c r="E46" s="92">
        <f t="shared" si="5"/>
        <v>0</v>
      </c>
      <c r="F46" s="92">
        <f t="shared" si="5"/>
        <v>17</v>
      </c>
      <c r="G46" s="92">
        <f t="shared" si="5"/>
        <v>15</v>
      </c>
      <c r="H46" s="92">
        <f t="shared" si="5"/>
        <v>19</v>
      </c>
      <c r="I46" s="92">
        <f t="shared" si="5"/>
        <v>20</v>
      </c>
      <c r="J46" s="92">
        <f t="shared" si="5"/>
        <v>20</v>
      </c>
      <c r="K46" s="92">
        <f t="shared" si="5"/>
        <v>20</v>
      </c>
      <c r="L46" s="92">
        <f t="shared" si="5"/>
        <v>18</v>
      </c>
      <c r="M46" s="92">
        <f t="shared" si="5"/>
        <v>15</v>
      </c>
      <c r="N46" s="92">
        <f t="shared" si="5"/>
        <v>20</v>
      </c>
      <c r="O46" s="92">
        <f t="shared" si="5"/>
        <v>0</v>
      </c>
      <c r="P46" s="92">
        <f t="shared" si="5"/>
        <v>0</v>
      </c>
      <c r="Q46" s="92">
        <f t="shared" si="5"/>
        <v>0</v>
      </c>
      <c r="R46" s="92">
        <f t="shared" si="5"/>
        <v>0</v>
      </c>
      <c r="S46" s="134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5"/>
      <c r="T47" s="20">
        <f>COUNTIF(T32:T46,"&gt;0")</f>
        <v>11</v>
      </c>
      <c r="U47" s="20">
        <f>COUNTIF(U32:U46,"&gt;0")</f>
        <v>10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5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5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5">
      <c r="A50" s="51"/>
      <c r="B50" s="53"/>
    </row>
    <row r="51" spans="1:50" x14ac:dyDescent="0.25">
      <c r="A51" s="51"/>
      <c r="B51" s="53"/>
    </row>
    <row r="52" spans="1:50" x14ac:dyDescent="0.25">
      <c r="A52" s="51"/>
      <c r="B52" s="53"/>
    </row>
    <row r="53" spans="1:50" x14ac:dyDescent="0.25">
      <c r="A53" s="51"/>
      <c r="B53" s="53"/>
    </row>
    <row r="54" spans="1:50" x14ac:dyDescent="0.25">
      <c r="A54" s="51"/>
      <c r="B54" s="53"/>
    </row>
    <row r="55" spans="1:50" x14ac:dyDescent="0.25">
      <c r="A55" s="51"/>
      <c r="B55" s="53"/>
    </row>
    <row r="56" spans="1:50" x14ac:dyDescent="0.25">
      <c r="A56" s="51"/>
      <c r="B56" s="53"/>
    </row>
    <row r="57" spans="1:50" x14ac:dyDescent="0.25">
      <c r="A57" s="51"/>
      <c r="B57" s="53"/>
    </row>
    <row r="58" spans="1:50" x14ac:dyDescent="0.25">
      <c r="A58" s="51"/>
      <c r="B58" s="53"/>
    </row>
    <row r="59" spans="1:50" x14ac:dyDescent="0.25">
      <c r="A59" s="51"/>
      <c r="B59" s="53"/>
    </row>
    <row r="60" spans="1:50" x14ac:dyDescent="0.25">
      <c r="A60" s="51"/>
      <c r="B60" s="53"/>
    </row>
    <row r="61" spans="1:50" x14ac:dyDescent="0.25">
      <c r="A61" s="51"/>
      <c r="B61" s="53"/>
    </row>
    <row r="62" spans="1:50" x14ac:dyDescent="0.25">
      <c r="A62" s="51"/>
      <c r="B62" s="53"/>
    </row>
    <row r="63" spans="1:50" x14ac:dyDescent="0.25">
      <c r="A63" s="51"/>
      <c r="B63" s="53"/>
    </row>
    <row r="64" spans="1:50" x14ac:dyDescent="0.25">
      <c r="A64" s="51"/>
      <c r="B64" s="53"/>
    </row>
    <row r="65" spans="1:2" x14ac:dyDescent="0.25">
      <c r="A65" s="51"/>
      <c r="B65" s="53"/>
    </row>
    <row r="66" spans="1:2" x14ac:dyDescent="0.25">
      <c r="A66" s="51"/>
      <c r="B66" s="53"/>
    </row>
    <row r="67" spans="1:2" x14ac:dyDescent="0.25">
      <c r="A67" s="51"/>
      <c r="B67" s="53"/>
    </row>
    <row r="68" spans="1:2" x14ac:dyDescent="0.25">
      <c r="A68" s="51"/>
      <c r="B68" s="53"/>
    </row>
    <row r="69" spans="1:2" x14ac:dyDescent="0.25">
      <c r="A69" s="51"/>
      <c r="B69" s="53"/>
    </row>
    <row r="70" spans="1:2" x14ac:dyDescent="0.25">
      <c r="A70" s="51"/>
      <c r="B70" s="53"/>
    </row>
    <row r="71" spans="1:2" x14ac:dyDescent="0.25">
      <c r="A71" s="51"/>
      <c r="B71" s="53"/>
    </row>
    <row r="72" spans="1:2" x14ac:dyDescent="0.25">
      <c r="A72" s="51"/>
      <c r="B72" s="53"/>
    </row>
    <row r="73" spans="1:2" x14ac:dyDescent="0.25">
      <c r="A73" s="51"/>
      <c r="B73" s="53"/>
    </row>
    <row r="74" spans="1:2" x14ac:dyDescent="0.25">
      <c r="A74" s="51"/>
      <c r="B74" s="53"/>
    </row>
    <row r="75" spans="1:2" x14ac:dyDescent="0.25">
      <c r="A75" s="51"/>
      <c r="B75" s="53"/>
    </row>
    <row r="76" spans="1:2" x14ac:dyDescent="0.25">
      <c r="A76" s="51"/>
      <c r="B76" s="53"/>
    </row>
    <row r="77" spans="1:2" x14ac:dyDescent="0.25">
      <c r="A77" s="51"/>
      <c r="B77" s="53"/>
    </row>
    <row r="78" spans="1:2" x14ac:dyDescent="0.25">
      <c r="A78" s="51"/>
      <c r="B78" s="53"/>
    </row>
    <row r="79" spans="1:2" x14ac:dyDescent="0.25">
      <c r="A79" s="51"/>
      <c r="B79" s="53"/>
    </row>
    <row r="80" spans="1:2" x14ac:dyDescent="0.25">
      <c r="A80" s="51"/>
      <c r="B80" s="53"/>
    </row>
    <row r="81" spans="1:2" x14ac:dyDescent="0.25">
      <c r="A81" s="51"/>
      <c r="B81" s="53"/>
    </row>
    <row r="82" spans="1:2" x14ac:dyDescent="0.25">
      <c r="A82" s="51"/>
      <c r="B82" s="53"/>
    </row>
    <row r="83" spans="1:2" x14ac:dyDescent="0.25">
      <c r="A83" s="51"/>
      <c r="B83" s="53"/>
    </row>
    <row r="84" spans="1:2" x14ac:dyDescent="0.25">
      <c r="A84" s="51"/>
      <c r="B84" s="53"/>
    </row>
    <row r="85" spans="1:2" x14ac:dyDescent="0.25">
      <c r="A85" s="51"/>
      <c r="B85" s="53"/>
    </row>
    <row r="86" spans="1:2" x14ac:dyDescent="0.25">
      <c r="A86" s="51"/>
      <c r="B86" s="53"/>
    </row>
    <row r="87" spans="1:2" x14ac:dyDescent="0.25">
      <c r="A87" s="51"/>
      <c r="B87" s="53"/>
    </row>
    <row r="88" spans="1:2" x14ac:dyDescent="0.25">
      <c r="A88" s="51"/>
      <c r="B88" s="53"/>
    </row>
    <row r="89" spans="1:2" x14ac:dyDescent="0.25">
      <c r="A89" s="51"/>
      <c r="B89" s="53"/>
    </row>
    <row r="90" spans="1:2" x14ac:dyDescent="0.25">
      <c r="A90" s="51"/>
      <c r="B90" s="53"/>
    </row>
    <row r="91" spans="1:2" x14ac:dyDescent="0.25">
      <c r="A91" s="51"/>
      <c r="B91" s="53"/>
    </row>
    <row r="92" spans="1:2" x14ac:dyDescent="0.25">
      <c r="A92" s="51"/>
      <c r="B92" s="53"/>
    </row>
    <row r="93" spans="1:2" x14ac:dyDescent="0.25">
      <c r="A93" s="51"/>
      <c r="B93" s="53"/>
    </row>
    <row r="94" spans="1:2" x14ac:dyDescent="0.25">
      <c r="A94" s="51"/>
      <c r="B94" s="53"/>
    </row>
    <row r="95" spans="1:2" x14ac:dyDescent="0.25">
      <c r="A95" s="51"/>
      <c r="B95" s="53"/>
    </row>
    <row r="96" spans="1:2" x14ac:dyDescent="0.25">
      <c r="A96" s="51"/>
      <c r="B96" s="53"/>
    </row>
    <row r="97" spans="1:2" x14ac:dyDescent="0.25">
      <c r="A97" s="51"/>
      <c r="B97" s="53"/>
    </row>
    <row r="98" spans="1:2" x14ac:dyDescent="0.25">
      <c r="A98" s="51"/>
      <c r="B98" s="53"/>
    </row>
    <row r="99" spans="1:2" x14ac:dyDescent="0.25">
      <c r="A99" s="51"/>
      <c r="B99" s="53"/>
    </row>
    <row r="100" spans="1:2" x14ac:dyDescent="0.25">
      <c r="A100" s="51"/>
      <c r="B100" s="53"/>
    </row>
    <row r="101" spans="1:2" x14ac:dyDescent="0.25">
      <c r="A101" s="51"/>
      <c r="B101" s="53"/>
    </row>
    <row r="102" spans="1:2" x14ac:dyDescent="0.25">
      <c r="A102" s="51"/>
      <c r="B102" s="53"/>
    </row>
    <row r="103" spans="1:2" x14ac:dyDescent="0.25">
      <c r="A103" s="51"/>
      <c r="B103" s="53"/>
    </row>
    <row r="104" spans="1:2" x14ac:dyDescent="0.25">
      <c r="A104" s="51"/>
      <c r="B104" s="53"/>
    </row>
    <row r="105" spans="1:2" x14ac:dyDescent="0.25">
      <c r="A105" s="51"/>
      <c r="B105" s="53"/>
    </row>
    <row r="106" spans="1:2" x14ac:dyDescent="0.25">
      <c r="A106" s="51"/>
      <c r="B106" s="53"/>
    </row>
    <row r="107" spans="1:2" x14ac:dyDescent="0.25">
      <c r="A107" s="51"/>
      <c r="B107" s="53"/>
    </row>
    <row r="108" spans="1:2" x14ac:dyDescent="0.25">
      <c r="A108" s="51"/>
      <c r="B108" s="53"/>
    </row>
    <row r="109" spans="1:2" x14ac:dyDescent="0.25">
      <c r="A109" s="51"/>
      <c r="B109" s="53"/>
    </row>
    <row r="110" spans="1:2" x14ac:dyDescent="0.25">
      <c r="A110" s="51"/>
      <c r="B110" s="53"/>
    </row>
    <row r="111" spans="1:2" x14ac:dyDescent="0.25">
      <c r="A111" s="51"/>
      <c r="B111" s="53"/>
    </row>
    <row r="112" spans="1:2" x14ac:dyDescent="0.25">
      <c r="A112" s="51"/>
      <c r="B112" s="53"/>
    </row>
    <row r="113" spans="1:2" x14ac:dyDescent="0.25">
      <c r="A113" s="51"/>
      <c r="B113" s="53"/>
    </row>
    <row r="114" spans="1:2" x14ac:dyDescent="0.25">
      <c r="A114" s="51"/>
      <c r="B114" s="53"/>
    </row>
    <row r="115" spans="1:2" x14ac:dyDescent="0.25">
      <c r="A115" s="51"/>
      <c r="B115" s="53"/>
    </row>
    <row r="116" spans="1:2" x14ac:dyDescent="0.25">
      <c r="A116" s="51"/>
      <c r="B116" s="53"/>
    </row>
    <row r="117" spans="1:2" x14ac:dyDescent="0.25">
      <c r="A117" s="51"/>
      <c r="B117" s="53"/>
    </row>
    <row r="118" spans="1:2" x14ac:dyDescent="0.25">
      <c r="A118" s="51"/>
      <c r="B118" s="53"/>
    </row>
    <row r="119" spans="1:2" x14ac:dyDescent="0.25">
      <c r="A119" s="51"/>
      <c r="B119" s="53"/>
    </row>
    <row r="120" spans="1:2" x14ac:dyDescent="0.25">
      <c r="A120" s="51"/>
      <c r="B120" s="53"/>
    </row>
    <row r="121" spans="1:2" x14ac:dyDescent="0.25">
      <c r="A121" s="51"/>
      <c r="B121" s="53"/>
    </row>
    <row r="122" spans="1:2" x14ac:dyDescent="0.25">
      <c r="A122" s="51"/>
      <c r="B122" s="53"/>
    </row>
    <row r="123" spans="1:2" x14ac:dyDescent="0.25">
      <c r="A123" s="51"/>
      <c r="B123" s="53"/>
    </row>
    <row r="124" spans="1:2" x14ac:dyDescent="0.25">
      <c r="A124" s="51"/>
      <c r="B124" s="53"/>
    </row>
    <row r="125" spans="1:2" x14ac:dyDescent="0.25">
      <c r="A125" s="51"/>
      <c r="B125" s="53"/>
    </row>
    <row r="126" spans="1:2" x14ac:dyDescent="0.25">
      <c r="A126" s="51"/>
      <c r="B126" s="53"/>
    </row>
    <row r="127" spans="1:2" x14ac:dyDescent="0.25">
      <c r="A127" s="51"/>
      <c r="B127" s="53"/>
    </row>
    <row r="128" spans="1:2" x14ac:dyDescent="0.25">
      <c r="A128" s="51"/>
      <c r="B128" s="53"/>
    </row>
    <row r="129" spans="1:2" x14ac:dyDescent="0.25">
      <c r="A129" s="51"/>
      <c r="B129" s="53"/>
    </row>
    <row r="130" spans="1:2" x14ac:dyDescent="0.25">
      <c r="A130" s="51"/>
      <c r="B130" s="53"/>
    </row>
    <row r="131" spans="1:2" x14ac:dyDescent="0.25">
      <c r="A131" s="51"/>
      <c r="B131" s="53"/>
    </row>
    <row r="132" spans="1:2" x14ac:dyDescent="0.25">
      <c r="A132" s="51"/>
      <c r="B132" s="53"/>
    </row>
    <row r="133" spans="1:2" x14ac:dyDescent="0.25">
      <c r="A133" s="51"/>
      <c r="B133" s="53"/>
    </row>
    <row r="134" spans="1:2" x14ac:dyDescent="0.25">
      <c r="A134" s="51"/>
      <c r="B134" s="53"/>
    </row>
    <row r="135" spans="1:2" x14ac:dyDescent="0.25">
      <c r="A135" s="51"/>
      <c r="B135" s="53"/>
    </row>
    <row r="136" spans="1:2" x14ac:dyDescent="0.25">
      <c r="A136" s="51"/>
      <c r="B136" s="53"/>
    </row>
    <row r="137" spans="1:2" x14ac:dyDescent="0.25">
      <c r="A137" s="51"/>
      <c r="B137" s="53"/>
    </row>
    <row r="138" spans="1:2" x14ac:dyDescent="0.25">
      <c r="A138" s="51"/>
      <c r="B138" s="53"/>
    </row>
    <row r="139" spans="1:2" x14ac:dyDescent="0.25">
      <c r="A139" s="51"/>
      <c r="B139" s="53"/>
    </row>
    <row r="140" spans="1:2" x14ac:dyDescent="0.25">
      <c r="A140" s="51"/>
      <c r="B140" s="53"/>
    </row>
    <row r="141" spans="1:2" x14ac:dyDescent="0.25">
      <c r="A141" s="51"/>
      <c r="B141" s="53"/>
    </row>
    <row r="142" spans="1:2" x14ac:dyDescent="0.25">
      <c r="A142" s="51"/>
      <c r="B142" s="53"/>
    </row>
    <row r="143" spans="1:2" x14ac:dyDescent="0.25">
      <c r="A143" s="51"/>
      <c r="B143" s="53"/>
    </row>
    <row r="144" spans="1:2" x14ac:dyDescent="0.25">
      <c r="A144" s="51"/>
      <c r="B144" s="53"/>
    </row>
  </sheetData>
  <customSheetViews>
    <customSheetView guid="{C5D960BD-C1A6-4228-A267-A87ADCF0AB55}" scale="70" showPageBreaks="1" showGridLines="0" fitToPage="1" printArea="1">
      <pane xSplit="6" ySplit="6" topLeftCell="I7" activePane="bottomRight" state="frozen"/>
      <selection pane="bottomRight" activeCell="B8" sqref="B8:C19"/>
      <pageMargins left="0.56000000000000005" right="0.25" top="0.64" bottom="0.65" header="0.5" footer="0.5"/>
      <pageSetup scale="37" fitToWidth="2" orientation="portrait" r:id="rId1"/>
      <headerFooter alignWithMargins="0">
        <oddHeader>&amp;C</oddHeader>
      </headerFooter>
    </customSheetView>
    <customSheetView guid="{6C8D603E-9A1B-49F4-AEFE-06707C7BCD53}" scale="90" showPageBreaks="1" showGridLines="0" fitToPage="1" printArea="1">
      <pane xSplit="6" ySplit="6" topLeftCell="V7" activePane="bottomRight" state="frozen"/>
      <selection pane="bottomRight" activeCell="Y8" sqref="Y8"/>
      <pageMargins left="0.56000000000000005" right="0.25" top="0.64" bottom="0.65" header="0.5" footer="0.5"/>
      <pageSetup scale="37" fitToWidth="2" orientation="portrait" r:id="rId2"/>
      <headerFooter alignWithMargins="0">
        <oddHeader>&amp;C</oddHeader>
      </headerFooter>
    </customSheetView>
    <customSheetView guid="{1C44C54F-C0A4-451D-B8A0-B8C17D7E284D}" scale="70" showGridLines="0" fitToPage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41" fitToWidth="2" orientation="portrait" r:id="rId3"/>
      <headerFooter alignWithMargins="0">
        <oddHeader>&amp;C</oddHeader>
      </headerFooter>
    </customSheetView>
    <customSheetView guid="{4BCF288A-A595-4C42-82E7-535EDC2AC415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4"/>
      <headerFooter alignWithMargins="0">
        <oddHeader>&amp;C</oddHeader>
      </headerFooter>
    </customSheetView>
    <customSheetView guid="{C2F30B35-D639-4BB4-A50F-41AB6A913442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5"/>
      <headerFooter alignWithMargins="0">
        <oddHeader>&amp;C</oddHeader>
      </headerFooter>
    </customSheetView>
  </customSheetViews>
  <mergeCells count="53">
    <mergeCell ref="AB7:AC7"/>
    <mergeCell ref="AF7:AG7"/>
    <mergeCell ref="AI7:AK7"/>
    <mergeCell ref="J7:L7"/>
    <mergeCell ref="M7:N7"/>
    <mergeCell ref="O7:Q7"/>
    <mergeCell ref="R7:T7"/>
    <mergeCell ref="U7:V7"/>
    <mergeCell ref="W7:Y7"/>
    <mergeCell ref="AM5:AM6"/>
    <mergeCell ref="W5:W6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L5:AL6"/>
    <mergeCell ref="AF3:AH3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M3:N3"/>
    <mergeCell ref="O3:Q3"/>
    <mergeCell ref="U3:V3"/>
    <mergeCell ref="Z3:AA3"/>
    <mergeCell ref="AB3:AC3"/>
    <mergeCell ref="O5:O6"/>
    <mergeCell ref="AD3:AE3"/>
    <mergeCell ref="S2:T2"/>
    <mergeCell ref="V2:W2"/>
    <mergeCell ref="A3:A7"/>
    <mergeCell ref="B3:B7"/>
    <mergeCell ref="C3:C7"/>
    <mergeCell ref="D3:D7"/>
    <mergeCell ref="E3:E7"/>
    <mergeCell ref="F3:G3"/>
    <mergeCell ref="H3:I3"/>
    <mergeCell ref="V5:V6"/>
    <mergeCell ref="P5:P6"/>
    <mergeCell ref="R5:R6"/>
    <mergeCell ref="S5:S6"/>
    <mergeCell ref="U5:U6"/>
    <mergeCell ref="Z7:AA7"/>
  </mergeCells>
  <conditionalFormatting sqref="M29 F22:F24">
    <cfRule type="cellIs" dxfId="3" priority="2" stopIfTrue="1" operator="greaterThan">
      <formula>21</formula>
    </cfRule>
  </conditionalFormatting>
  <conditionalFormatting sqref="E8:E21">
    <cfRule type="cellIs" dxfId="2" priority="1" stopIfTrue="1" operator="greaterThan">
      <formula>21</formula>
    </cfRule>
  </conditionalFormatting>
  <pageMargins left="0.56000000000000005" right="0.25" top="0.64" bottom="0.65" header="0.5" footer="0.5"/>
  <pageSetup scale="37" fitToWidth="2" orientation="portrait" r:id="rId6"/>
  <headerFooter alignWithMargins="0">
    <oddHeader>&amp;C</oddHeader>
  </headerFooter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44"/>
  <sheetViews>
    <sheetView showGridLines="0" zoomScale="85" zoomScaleNormal="80" workbookViewId="0">
      <pane xSplit="5" ySplit="6" topLeftCell="G7" activePane="bottomRight" state="frozen"/>
      <selection pane="topRight" activeCell="F1" sqref="F1"/>
      <selection pane="bottomLeft" activeCell="A7" sqref="A7"/>
      <selection pane="bottomRight" activeCell="B3" sqref="B3:B7"/>
    </sheetView>
  </sheetViews>
  <sheetFormatPr defaultColWidth="9.33203125" defaultRowHeight="13.2" x14ac:dyDescent="0.25"/>
  <cols>
    <col min="1" max="1" width="4.33203125" style="1" customWidth="1"/>
    <col min="2" max="2" width="49.5546875" style="30" customWidth="1"/>
    <col min="3" max="3" width="6.6640625" style="30" customWidth="1"/>
    <col min="4" max="4" width="9.6640625" style="30" customWidth="1"/>
    <col min="5" max="5" width="6.6640625" style="30" customWidth="1"/>
    <col min="6" max="6" width="13.88671875" style="30" customWidth="1"/>
    <col min="7" max="7" width="11.33203125" style="1" customWidth="1"/>
    <col min="8" max="8" width="13.44140625" style="1" customWidth="1"/>
    <col min="9" max="9" width="12.33203125" style="1" customWidth="1"/>
    <col min="10" max="10" width="13.6640625" style="1" customWidth="1"/>
    <col min="11" max="11" width="11.33203125" style="1" customWidth="1"/>
    <col min="12" max="12" width="10.44140625" style="1" customWidth="1"/>
    <col min="13" max="13" width="15.88671875" style="1" customWidth="1"/>
    <col min="14" max="14" width="15.6640625" style="1" customWidth="1"/>
    <col min="15" max="15" width="16.109375" style="1" customWidth="1"/>
    <col min="16" max="16" width="9.6640625" style="1" customWidth="1"/>
    <col min="17" max="17" width="13.33203125" style="1" customWidth="1"/>
    <col min="18" max="18" width="14.5546875" style="1" customWidth="1"/>
    <col min="19" max="19" width="11.33203125" style="1" customWidth="1"/>
    <col min="20" max="20" width="12" style="1" customWidth="1"/>
    <col min="21" max="21" width="13" style="1" customWidth="1"/>
    <col min="22" max="22" width="10.5546875" style="1" customWidth="1"/>
    <col min="23" max="23" width="12.6640625" style="1" customWidth="1"/>
    <col min="24" max="24" width="13.33203125" style="1" customWidth="1"/>
    <col min="25" max="25" width="9.33203125" style="1" customWidth="1"/>
    <col min="26" max="26" width="12.88671875" style="1" customWidth="1"/>
    <col min="27" max="27" width="9.6640625" style="1" customWidth="1"/>
    <col min="28" max="28" width="10.6640625" style="1" customWidth="1"/>
    <col min="29" max="29" width="10.33203125" style="1" customWidth="1"/>
    <col min="30" max="30" width="12.44140625" style="1" customWidth="1"/>
    <col min="31" max="31" width="10.33203125" style="1" customWidth="1"/>
    <col min="32" max="32" width="8" style="1" customWidth="1"/>
    <col min="33" max="33" width="11.6640625" style="1" customWidth="1"/>
    <col min="34" max="34" width="11.5546875" style="1" customWidth="1"/>
    <col min="35" max="35" width="10.6640625" style="1" customWidth="1"/>
    <col min="36" max="37" width="11" style="1" customWidth="1"/>
    <col min="38" max="38" width="10.6640625" style="1" customWidth="1"/>
    <col min="39" max="39" width="9.88671875" style="1" customWidth="1"/>
    <col min="40" max="40" width="10.6640625" style="1" customWidth="1"/>
    <col min="41" max="41" width="10" style="1" customWidth="1"/>
    <col min="42" max="42" width="10.33203125" style="1" customWidth="1"/>
    <col min="43" max="43" width="11.33203125" style="1" customWidth="1"/>
    <col min="44" max="44" width="8" style="1" customWidth="1"/>
    <col min="45" max="45" width="10.33203125" style="1" customWidth="1"/>
    <col min="46" max="46" width="10.44140625" style="1" bestFit="1" customWidth="1"/>
    <col min="47" max="47" width="9.6640625" style="1" customWidth="1"/>
    <col min="48" max="48" width="11.44140625" style="1" customWidth="1"/>
    <col min="49" max="49" width="10.44140625" style="1" customWidth="1"/>
    <col min="50" max="50" width="11.33203125" style="1" customWidth="1"/>
    <col min="51" max="51" width="9.33203125" style="1"/>
    <col min="52" max="52" width="12" style="1" customWidth="1"/>
    <col min="53" max="53" width="9.33203125" style="1"/>
    <col min="54" max="54" width="10.44140625" style="1" bestFit="1" customWidth="1"/>
    <col min="55" max="16384" width="9.33203125" style="1"/>
  </cols>
  <sheetData>
    <row r="1" spans="1:44" x14ac:dyDescent="0.25">
      <c r="V1" s="4"/>
      <c r="W1" s="1" t="s">
        <v>266</v>
      </c>
    </row>
    <row r="2" spans="1:44" ht="26.25" customHeight="1" thickBot="1" x14ac:dyDescent="0.35">
      <c r="A2" s="21"/>
      <c r="B2" s="247" t="s">
        <v>296</v>
      </c>
      <c r="C2" s="205" t="s">
        <v>347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8" t="s">
        <v>200</v>
      </c>
      <c r="S2" s="769" t="s">
        <v>189</v>
      </c>
      <c r="T2" s="769"/>
      <c r="U2" t="s">
        <v>202</v>
      </c>
      <c r="V2" s="769"/>
      <c r="W2" s="769"/>
      <c r="X2" t="s">
        <v>176</v>
      </c>
      <c r="Y2" s="160" t="s">
        <v>207</v>
      </c>
      <c r="Z2" s="644" t="s">
        <v>176</v>
      </c>
      <c r="AA2" s="644"/>
      <c r="AB2" s="644" t="s">
        <v>176</v>
      </c>
      <c r="AC2" s="644"/>
      <c r="AD2" s="40"/>
      <c r="AE2" s="40" t="s">
        <v>12</v>
      </c>
      <c r="AF2" s="41"/>
      <c r="AG2" s="166"/>
      <c r="AH2" s="41"/>
      <c r="AI2" s="48" t="s">
        <v>18</v>
      </c>
      <c r="AJ2" s="42"/>
      <c r="AK2" s="165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5">
      <c r="A3" s="249"/>
      <c r="B3" s="822" t="s">
        <v>309</v>
      </c>
      <c r="C3" s="810" t="s">
        <v>131</v>
      </c>
      <c r="D3" s="783" t="s">
        <v>174</v>
      </c>
      <c r="E3" s="781" t="s">
        <v>38</v>
      </c>
      <c r="F3" s="756" t="s">
        <v>132</v>
      </c>
      <c r="G3" s="758"/>
      <c r="H3" s="756" t="s">
        <v>133</v>
      </c>
      <c r="I3" s="772"/>
      <c r="J3" s="151" t="s">
        <v>134</v>
      </c>
      <c r="K3" s="152"/>
      <c r="L3" s="153"/>
      <c r="M3" s="756" t="s">
        <v>135</v>
      </c>
      <c r="N3" s="758"/>
      <c r="O3" s="756" t="s">
        <v>136</v>
      </c>
      <c r="P3" s="766"/>
      <c r="Q3" s="758"/>
      <c r="R3" s="141" t="s">
        <v>137</v>
      </c>
      <c r="S3" s="155"/>
      <c r="T3" s="155"/>
      <c r="U3" s="756" t="s">
        <v>138</v>
      </c>
      <c r="V3" s="758"/>
      <c r="W3" s="151" t="s">
        <v>139</v>
      </c>
      <c r="X3" s="152"/>
      <c r="Y3" s="153"/>
      <c r="Z3" s="770" t="s">
        <v>140</v>
      </c>
      <c r="AA3" s="771"/>
      <c r="AB3" s="756" t="s">
        <v>141</v>
      </c>
      <c r="AC3" s="772"/>
      <c r="AD3" s="747" t="s">
        <v>142</v>
      </c>
      <c r="AE3" s="748"/>
      <c r="AF3" s="756" t="s">
        <v>143</v>
      </c>
      <c r="AG3" s="757"/>
      <c r="AH3" s="758"/>
      <c r="AI3" s="756" t="s">
        <v>144</v>
      </c>
      <c r="AJ3" s="757"/>
      <c r="AK3" s="758"/>
      <c r="AL3" s="747" t="s">
        <v>246</v>
      </c>
      <c r="AM3" s="748"/>
    </row>
    <row r="4" spans="1:44" ht="22.5" customHeight="1" x14ac:dyDescent="0.3">
      <c r="A4" s="250"/>
      <c r="B4" s="823"/>
      <c r="C4" s="811"/>
      <c r="D4" s="784"/>
      <c r="E4" s="782"/>
      <c r="F4" s="371" t="s">
        <v>145</v>
      </c>
      <c r="G4" s="34"/>
      <c r="H4" s="371" t="s">
        <v>146</v>
      </c>
      <c r="I4" s="154"/>
      <c r="J4" s="448" t="s">
        <v>147</v>
      </c>
      <c r="K4" s="39"/>
      <c r="L4" s="46"/>
      <c r="M4" s="371" t="s">
        <v>148</v>
      </c>
      <c r="N4" s="34"/>
      <c r="O4" s="367" t="s">
        <v>149</v>
      </c>
      <c r="P4" s="370"/>
      <c r="Q4" s="23"/>
      <c r="R4" s="35"/>
      <c r="S4" s="367" t="s">
        <v>150</v>
      </c>
      <c r="T4" s="22"/>
      <c r="U4" s="367" t="s">
        <v>258</v>
      </c>
      <c r="V4" s="23"/>
      <c r="W4" s="643" t="s">
        <v>258</v>
      </c>
      <c r="X4" s="75" t="s">
        <v>237</v>
      </c>
      <c r="Y4" s="76"/>
      <c r="Z4" s="643" t="s">
        <v>258</v>
      </c>
      <c r="AA4" s="38"/>
      <c r="AB4" s="643" t="s">
        <v>258</v>
      </c>
      <c r="AC4" s="22"/>
      <c r="AD4" s="37" t="s">
        <v>151</v>
      </c>
      <c r="AE4" s="453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53"/>
    </row>
    <row r="5" spans="1:44" ht="37.35" customHeight="1" x14ac:dyDescent="0.25">
      <c r="A5" s="250"/>
      <c r="B5" s="824"/>
      <c r="C5" s="811"/>
      <c r="D5" s="784"/>
      <c r="E5" s="782"/>
      <c r="F5" s="749" t="s">
        <v>172</v>
      </c>
      <c r="G5" s="751" t="s">
        <v>166</v>
      </c>
      <c r="H5" s="749" t="s">
        <v>172</v>
      </c>
      <c r="I5" s="774" t="s">
        <v>166</v>
      </c>
      <c r="J5" s="749" t="s">
        <v>172</v>
      </c>
      <c r="K5" s="755" t="s">
        <v>221</v>
      </c>
      <c r="L5" s="47" t="s">
        <v>152</v>
      </c>
      <c r="M5" s="749" t="s">
        <v>172</v>
      </c>
      <c r="N5" s="645" t="s">
        <v>166</v>
      </c>
      <c r="O5" s="749" t="s">
        <v>172</v>
      </c>
      <c r="P5" s="755" t="s">
        <v>220</v>
      </c>
      <c r="Q5" s="47" t="s">
        <v>152</v>
      </c>
      <c r="R5" s="762" t="s">
        <v>172</v>
      </c>
      <c r="S5" s="755" t="s">
        <v>257</v>
      </c>
      <c r="T5" s="186" t="s">
        <v>152</v>
      </c>
      <c r="U5" s="749" t="s">
        <v>172</v>
      </c>
      <c r="V5" s="751" t="s">
        <v>166</v>
      </c>
      <c r="W5" s="749" t="s">
        <v>172</v>
      </c>
      <c r="X5" s="755" t="s">
        <v>173</v>
      </c>
      <c r="Y5" s="47" t="s">
        <v>152</v>
      </c>
      <c r="Z5" s="762" t="s">
        <v>172</v>
      </c>
      <c r="AA5" s="645" t="s">
        <v>166</v>
      </c>
      <c r="AB5" s="749" t="s">
        <v>172</v>
      </c>
      <c r="AC5" s="645" t="s">
        <v>166</v>
      </c>
      <c r="AD5" s="749" t="s">
        <v>172</v>
      </c>
      <c r="AE5" s="751" t="s">
        <v>166</v>
      </c>
      <c r="AF5" s="749" t="s">
        <v>172</v>
      </c>
      <c r="AG5" s="753" t="s">
        <v>305</v>
      </c>
      <c r="AH5" s="47" t="s">
        <v>152</v>
      </c>
      <c r="AI5" s="749" t="s">
        <v>172</v>
      </c>
      <c r="AJ5" s="753" t="s">
        <v>306</v>
      </c>
      <c r="AK5" s="47" t="s">
        <v>152</v>
      </c>
      <c r="AL5" s="749" t="s">
        <v>172</v>
      </c>
      <c r="AM5" s="751" t="s">
        <v>166</v>
      </c>
    </row>
    <row r="6" spans="1:44" ht="28.95" customHeight="1" thickBot="1" x14ac:dyDescent="0.3">
      <c r="A6" s="250"/>
      <c r="B6" s="824"/>
      <c r="C6" s="811"/>
      <c r="D6" s="784"/>
      <c r="E6" s="782"/>
      <c r="F6" s="750"/>
      <c r="G6" s="752"/>
      <c r="H6" s="750"/>
      <c r="I6" s="775"/>
      <c r="J6" s="750"/>
      <c r="K6" s="754"/>
      <c r="L6" s="89">
        <v>6</v>
      </c>
      <c r="M6" s="750"/>
      <c r="N6" s="646"/>
      <c r="O6" s="750"/>
      <c r="P6" s="754"/>
      <c r="Q6" s="89">
        <v>16</v>
      </c>
      <c r="R6" s="763"/>
      <c r="S6" s="773"/>
      <c r="T6" s="187">
        <v>6</v>
      </c>
      <c r="U6" s="750"/>
      <c r="V6" s="752"/>
      <c r="W6" s="750"/>
      <c r="X6" s="754"/>
      <c r="Y6" s="89">
        <v>20</v>
      </c>
      <c r="Z6" s="763"/>
      <c r="AA6" s="646"/>
      <c r="AB6" s="750"/>
      <c r="AC6" s="646"/>
      <c r="AD6" s="750"/>
      <c r="AE6" s="752"/>
      <c r="AF6" s="750"/>
      <c r="AG6" s="754"/>
      <c r="AH6" s="89" t="s">
        <v>400</v>
      </c>
      <c r="AI6" s="750"/>
      <c r="AJ6" s="754"/>
      <c r="AK6" s="89" t="s">
        <v>401</v>
      </c>
      <c r="AL6" s="750"/>
      <c r="AM6" s="752"/>
    </row>
    <row r="7" spans="1:44" ht="22.5" customHeight="1" thickBot="1" x14ac:dyDescent="0.35">
      <c r="A7" s="250"/>
      <c r="B7" s="824"/>
      <c r="C7" s="780"/>
      <c r="D7" s="784"/>
      <c r="E7" s="782"/>
      <c r="F7" s="87">
        <v>42020</v>
      </c>
      <c r="G7" s="88"/>
      <c r="H7" s="87">
        <f>F7+7</f>
        <v>42027</v>
      </c>
      <c r="I7" s="523"/>
      <c r="J7" s="208">
        <f>H7+7</f>
        <v>42034</v>
      </c>
      <c r="K7" s="209"/>
      <c r="L7" s="210"/>
      <c r="M7" s="142">
        <f>J7+7</f>
        <v>42041</v>
      </c>
      <c r="N7" s="143"/>
      <c r="O7" s="208">
        <f>M7+7</f>
        <v>42048</v>
      </c>
      <c r="P7" s="209"/>
      <c r="Q7" s="210"/>
      <c r="R7" s="208">
        <f>O7+7</f>
        <v>42055</v>
      </c>
      <c r="S7" s="209"/>
      <c r="T7" s="210"/>
      <c r="U7" s="208">
        <f>R7+7</f>
        <v>42062</v>
      </c>
      <c r="V7" s="210"/>
      <c r="W7" s="208">
        <f>U7+7</f>
        <v>42069</v>
      </c>
      <c r="X7" s="209"/>
      <c r="Y7" s="210"/>
      <c r="Z7" s="208">
        <f>W7+7</f>
        <v>42076</v>
      </c>
      <c r="AA7" s="210"/>
      <c r="AB7" s="208">
        <f>Z7+7</f>
        <v>42083</v>
      </c>
      <c r="AC7" s="210"/>
      <c r="AD7" s="208">
        <f>AB7+7</f>
        <v>42090</v>
      </c>
      <c r="AE7" s="210"/>
      <c r="AF7" s="759">
        <f>AD7+7</f>
        <v>42097</v>
      </c>
      <c r="AG7" s="760"/>
      <c r="AH7" s="761"/>
      <c r="AI7" s="759">
        <f>AF7+7</f>
        <v>42104</v>
      </c>
      <c r="AJ7" s="760"/>
      <c r="AK7" s="760"/>
      <c r="AL7" s="368">
        <f>AI7+7</f>
        <v>42111</v>
      </c>
      <c r="AM7" s="369"/>
    </row>
    <row r="8" spans="1:44" s="398" customFormat="1" ht="26.25" customHeight="1" x14ac:dyDescent="0.3">
      <c r="A8" s="532">
        <v>1</v>
      </c>
      <c r="B8" s="535" t="s">
        <v>385</v>
      </c>
      <c r="C8" s="592">
        <v>15</v>
      </c>
      <c r="D8" s="395">
        <f t="shared" ref="D8:D21" si="0">SUM(L8,Q8,T8,Y8,AA8,AC8,AH8,AK8)</f>
        <v>63</v>
      </c>
      <c r="E8" s="562">
        <f t="shared" ref="E8:E21" si="1">SUM(D8:D8)</f>
        <v>63</v>
      </c>
      <c r="F8" s="425"/>
      <c r="G8" s="564"/>
      <c r="H8" s="425"/>
      <c r="I8" s="561"/>
      <c r="J8" s="607"/>
      <c r="K8" s="592">
        <v>15</v>
      </c>
      <c r="L8" s="666">
        <v>5</v>
      </c>
      <c r="M8" s="539"/>
      <c r="N8" s="428"/>
      <c r="O8" s="392"/>
      <c r="P8" s="592">
        <v>4</v>
      </c>
      <c r="Q8" s="340">
        <f t="shared" ref="Q8:Q21" si="2">IF(P8=0,"",VLOOKUP(P8,Підс3,2,FALSE))</f>
        <v>13</v>
      </c>
      <c r="R8" s="550"/>
      <c r="S8" s="592">
        <v>15</v>
      </c>
      <c r="T8" s="428">
        <v>6</v>
      </c>
      <c r="U8" s="392"/>
      <c r="V8" s="397"/>
      <c r="W8" s="550"/>
      <c r="X8" s="592">
        <v>4</v>
      </c>
      <c r="Y8" s="585">
        <f t="shared" ref="Y8:Y21" si="3">IF(X8=0,"",VLOOKUP(X8,Підс3,3,FALSE))</f>
        <v>17</v>
      </c>
      <c r="Z8" s="396"/>
      <c r="AA8" s="397"/>
      <c r="AB8" s="427"/>
      <c r="AC8" s="428"/>
      <c r="AD8" s="396"/>
      <c r="AE8" s="397"/>
      <c r="AF8" s="550"/>
      <c r="AG8" s="592">
        <v>15</v>
      </c>
      <c r="AH8" s="428">
        <v>11</v>
      </c>
      <c r="AI8" s="392"/>
      <c r="AJ8" s="592">
        <v>15</v>
      </c>
      <c r="AK8" s="397">
        <v>11</v>
      </c>
      <c r="AL8" s="427"/>
      <c r="AM8" s="510"/>
    </row>
    <row r="9" spans="1:44" s="435" customFormat="1" ht="17.399999999999999" x14ac:dyDescent="0.3">
      <c r="A9" s="513">
        <v>2</v>
      </c>
      <c r="B9" s="536" t="s">
        <v>386</v>
      </c>
      <c r="C9" s="341">
        <v>14</v>
      </c>
      <c r="D9" s="544">
        <f t="shared" si="0"/>
        <v>55</v>
      </c>
      <c r="E9" s="366">
        <f t="shared" si="1"/>
        <v>55</v>
      </c>
      <c r="F9" s="433"/>
      <c r="G9" s="567"/>
      <c r="H9" s="433"/>
      <c r="I9" s="581"/>
      <c r="J9" s="608"/>
      <c r="K9" s="341">
        <v>14</v>
      </c>
      <c r="L9" s="667">
        <v>5</v>
      </c>
      <c r="M9" s="434"/>
      <c r="N9" s="432"/>
      <c r="O9" s="430"/>
      <c r="P9" s="341">
        <v>5</v>
      </c>
      <c r="Q9" s="254">
        <f t="shared" si="2"/>
        <v>14</v>
      </c>
      <c r="R9" s="499"/>
      <c r="S9" s="341">
        <v>14</v>
      </c>
      <c r="T9" s="403">
        <v>6</v>
      </c>
      <c r="U9" s="430"/>
      <c r="V9" s="557"/>
      <c r="W9" s="499"/>
      <c r="X9" s="341">
        <v>5</v>
      </c>
      <c r="Y9" s="586">
        <f t="shared" si="3"/>
        <v>10</v>
      </c>
      <c r="Z9" s="433"/>
      <c r="AA9" s="431"/>
      <c r="AB9" s="434"/>
      <c r="AC9" s="547"/>
      <c r="AD9" s="433"/>
      <c r="AE9" s="431"/>
      <c r="AF9" s="499"/>
      <c r="AG9" s="341">
        <v>14</v>
      </c>
      <c r="AH9" s="548">
        <v>11</v>
      </c>
      <c r="AI9" s="430"/>
      <c r="AJ9" s="341">
        <v>14</v>
      </c>
      <c r="AK9" s="530">
        <f>1+3+5</f>
        <v>9</v>
      </c>
      <c r="AL9" s="434"/>
      <c r="AM9" s="603"/>
    </row>
    <row r="10" spans="1:44" s="398" customFormat="1" ht="17.399999999999999" x14ac:dyDescent="0.3">
      <c r="A10" s="533">
        <v>3</v>
      </c>
      <c r="B10" s="536" t="s">
        <v>387</v>
      </c>
      <c r="C10" s="256">
        <v>13</v>
      </c>
      <c r="D10" s="544">
        <f t="shared" si="0"/>
        <v>66</v>
      </c>
      <c r="E10" s="366">
        <f t="shared" si="1"/>
        <v>66</v>
      </c>
      <c r="F10" s="404"/>
      <c r="G10" s="568"/>
      <c r="H10" s="404"/>
      <c r="I10" s="565"/>
      <c r="J10" s="439"/>
      <c r="K10" s="256">
        <v>13</v>
      </c>
      <c r="L10" s="667">
        <v>5</v>
      </c>
      <c r="M10" s="405"/>
      <c r="N10" s="403"/>
      <c r="O10" s="408"/>
      <c r="P10" s="256">
        <v>6</v>
      </c>
      <c r="Q10" s="254">
        <f t="shared" si="2"/>
        <v>16</v>
      </c>
      <c r="R10" s="500"/>
      <c r="S10" s="256">
        <v>13</v>
      </c>
      <c r="T10" s="432">
        <v>6</v>
      </c>
      <c r="U10" s="408"/>
      <c r="V10" s="530"/>
      <c r="W10" s="500"/>
      <c r="X10" s="256">
        <v>6</v>
      </c>
      <c r="Y10" s="586">
        <f t="shared" si="3"/>
        <v>17</v>
      </c>
      <c r="Z10" s="404"/>
      <c r="AA10" s="401"/>
      <c r="AB10" s="405"/>
      <c r="AC10" s="548"/>
      <c r="AD10" s="404"/>
      <c r="AE10" s="401"/>
      <c r="AF10" s="500"/>
      <c r="AG10" s="256">
        <v>13</v>
      </c>
      <c r="AH10" s="548">
        <f>3+5+3</f>
        <v>11</v>
      </c>
      <c r="AI10" s="408"/>
      <c r="AJ10" s="256">
        <v>13</v>
      </c>
      <c r="AK10" s="530">
        <f>3+3+5</f>
        <v>11</v>
      </c>
      <c r="AL10" s="405"/>
      <c r="AM10" s="512"/>
    </row>
    <row r="11" spans="1:44" s="398" customFormat="1" ht="17.399999999999999" x14ac:dyDescent="0.3">
      <c r="A11" s="513">
        <v>4</v>
      </c>
      <c r="B11" s="536" t="s">
        <v>388</v>
      </c>
      <c r="C11" s="341">
        <v>12</v>
      </c>
      <c r="D11" s="544">
        <f t="shared" si="0"/>
        <v>58</v>
      </c>
      <c r="E11" s="366">
        <f t="shared" si="1"/>
        <v>58</v>
      </c>
      <c r="F11" s="404"/>
      <c r="G11" s="568"/>
      <c r="H11" s="404"/>
      <c r="I11" s="565"/>
      <c r="J11" s="439"/>
      <c r="K11" s="341">
        <v>12</v>
      </c>
      <c r="L11" s="667">
        <v>5</v>
      </c>
      <c r="M11" s="405"/>
      <c r="N11" s="403"/>
      <c r="O11" s="399"/>
      <c r="P11" s="341">
        <v>3</v>
      </c>
      <c r="Q11" s="254">
        <f t="shared" si="2"/>
        <v>12</v>
      </c>
      <c r="R11" s="501"/>
      <c r="S11" s="341">
        <v>12</v>
      </c>
      <c r="T11" s="403">
        <v>6</v>
      </c>
      <c r="U11" s="399"/>
      <c r="V11" s="530"/>
      <c r="W11" s="501"/>
      <c r="X11" s="341">
        <v>3</v>
      </c>
      <c r="Y11" s="586">
        <f t="shared" si="3"/>
        <v>17</v>
      </c>
      <c r="Z11" s="404"/>
      <c r="AA11" s="401"/>
      <c r="AB11" s="405"/>
      <c r="AC11" s="403"/>
      <c r="AD11" s="404"/>
      <c r="AE11" s="401"/>
      <c r="AF11" s="501"/>
      <c r="AG11" s="341">
        <v>12</v>
      </c>
      <c r="AH11" s="403">
        <f>3+4+0</f>
        <v>7</v>
      </c>
      <c r="AI11" s="399"/>
      <c r="AJ11" s="341">
        <v>12</v>
      </c>
      <c r="AK11" s="401">
        <v>11</v>
      </c>
      <c r="AL11" s="405"/>
      <c r="AM11" s="512"/>
    </row>
    <row r="12" spans="1:44" s="398" customFormat="1" ht="17.399999999999999" x14ac:dyDescent="0.3">
      <c r="A12" s="533">
        <v>5</v>
      </c>
      <c r="B12" s="536" t="s">
        <v>389</v>
      </c>
      <c r="C12" s="256">
        <v>11</v>
      </c>
      <c r="D12" s="544">
        <f t="shared" si="0"/>
        <v>50</v>
      </c>
      <c r="E12" s="366">
        <f t="shared" si="1"/>
        <v>50</v>
      </c>
      <c r="F12" s="404"/>
      <c r="G12" s="568"/>
      <c r="H12" s="404"/>
      <c r="I12" s="565"/>
      <c r="J12" s="609"/>
      <c r="K12" s="256">
        <v>11</v>
      </c>
      <c r="L12" s="667">
        <v>5</v>
      </c>
      <c r="M12" s="405"/>
      <c r="N12" s="403"/>
      <c r="O12" s="408"/>
      <c r="P12" s="256">
        <v>8</v>
      </c>
      <c r="Q12" s="254">
        <f t="shared" si="2"/>
        <v>12</v>
      </c>
      <c r="R12" s="500"/>
      <c r="S12" s="256">
        <v>11</v>
      </c>
      <c r="T12" s="403">
        <v>6</v>
      </c>
      <c r="U12" s="408"/>
      <c r="V12" s="401"/>
      <c r="W12" s="500"/>
      <c r="X12" s="256">
        <v>8</v>
      </c>
      <c r="Y12" s="586">
        <f t="shared" si="3"/>
        <v>16</v>
      </c>
      <c r="Z12" s="404"/>
      <c r="AA12" s="401"/>
      <c r="AB12" s="405"/>
      <c r="AC12" s="403"/>
      <c r="AD12" s="404"/>
      <c r="AE12" s="401"/>
      <c r="AF12" s="500"/>
      <c r="AG12" s="256">
        <v>11</v>
      </c>
      <c r="AH12" s="403"/>
      <c r="AI12" s="408"/>
      <c r="AJ12" s="256">
        <v>11</v>
      </c>
      <c r="AK12" s="401">
        <v>11</v>
      </c>
      <c r="AL12" s="405"/>
      <c r="AM12" s="512"/>
    </row>
    <row r="13" spans="1:44" s="398" customFormat="1" ht="17.399999999999999" x14ac:dyDescent="0.3">
      <c r="A13" s="513">
        <v>6</v>
      </c>
      <c r="B13" s="536" t="s">
        <v>390</v>
      </c>
      <c r="C13" s="341">
        <v>10</v>
      </c>
      <c r="D13" s="544">
        <f t="shared" si="0"/>
        <v>0</v>
      </c>
      <c r="E13" s="366">
        <f t="shared" si="1"/>
        <v>0</v>
      </c>
      <c r="F13" s="404"/>
      <c r="G13" s="568"/>
      <c r="H13" s="404"/>
      <c r="I13" s="565"/>
      <c r="J13" s="439"/>
      <c r="K13" s="341">
        <v>10</v>
      </c>
      <c r="L13" s="667"/>
      <c r="M13" s="405"/>
      <c r="N13" s="403"/>
      <c r="O13" s="399"/>
      <c r="P13" s="341"/>
      <c r="Q13" s="254" t="str">
        <f t="shared" si="2"/>
        <v/>
      </c>
      <c r="R13" s="501"/>
      <c r="S13" s="341">
        <v>10</v>
      </c>
      <c r="T13" s="403"/>
      <c r="U13" s="399"/>
      <c r="V13" s="401"/>
      <c r="W13" s="501"/>
      <c r="X13" s="341"/>
      <c r="Y13" s="586" t="str">
        <f t="shared" si="3"/>
        <v/>
      </c>
      <c r="Z13" s="404"/>
      <c r="AA13" s="401"/>
      <c r="AB13" s="405"/>
      <c r="AC13" s="403"/>
      <c r="AD13" s="404"/>
      <c r="AE13" s="401"/>
      <c r="AF13" s="501"/>
      <c r="AG13" s="341">
        <v>10</v>
      </c>
      <c r="AH13" s="403"/>
      <c r="AI13" s="399"/>
      <c r="AJ13" s="341">
        <v>10</v>
      </c>
      <c r="AK13" s="401"/>
      <c r="AL13" s="405"/>
      <c r="AM13" s="512"/>
    </row>
    <row r="14" spans="1:44" s="438" customFormat="1" ht="17.399999999999999" x14ac:dyDescent="0.3">
      <c r="A14" s="533">
        <v>7</v>
      </c>
      <c r="B14" s="536" t="s">
        <v>391</v>
      </c>
      <c r="C14" s="256">
        <v>9</v>
      </c>
      <c r="D14" s="544">
        <f t="shared" si="0"/>
        <v>66</v>
      </c>
      <c r="E14" s="366">
        <f t="shared" si="1"/>
        <v>66</v>
      </c>
      <c r="F14" s="404"/>
      <c r="G14" s="568"/>
      <c r="H14" s="404"/>
      <c r="I14" s="565"/>
      <c r="J14" s="439"/>
      <c r="K14" s="256">
        <v>9</v>
      </c>
      <c r="L14" s="667">
        <v>6</v>
      </c>
      <c r="M14" s="405"/>
      <c r="N14" s="403"/>
      <c r="O14" s="408"/>
      <c r="P14" s="256">
        <v>10</v>
      </c>
      <c r="Q14" s="254">
        <f t="shared" si="2"/>
        <v>16</v>
      </c>
      <c r="R14" s="500"/>
      <c r="S14" s="256">
        <v>9</v>
      </c>
      <c r="T14" s="403">
        <v>6</v>
      </c>
      <c r="U14" s="408"/>
      <c r="V14" s="530"/>
      <c r="W14" s="500"/>
      <c r="X14" s="256">
        <v>10</v>
      </c>
      <c r="Y14" s="586">
        <f t="shared" si="3"/>
        <v>18</v>
      </c>
      <c r="Z14" s="404"/>
      <c r="AA14" s="401"/>
      <c r="AB14" s="405"/>
      <c r="AC14" s="548"/>
      <c r="AD14" s="404"/>
      <c r="AE14" s="401"/>
      <c r="AF14" s="500"/>
      <c r="AG14" s="256">
        <v>9</v>
      </c>
      <c r="AH14" s="403">
        <v>10</v>
      </c>
      <c r="AI14" s="408"/>
      <c r="AJ14" s="256">
        <v>9</v>
      </c>
      <c r="AK14" s="530">
        <v>10</v>
      </c>
      <c r="AL14" s="405"/>
      <c r="AM14" s="604"/>
    </row>
    <row r="15" spans="1:44" s="435" customFormat="1" ht="17.399999999999999" x14ac:dyDescent="0.3">
      <c r="A15" s="513">
        <v>8</v>
      </c>
      <c r="B15" s="536" t="s">
        <v>392</v>
      </c>
      <c r="C15" s="341">
        <v>8</v>
      </c>
      <c r="D15" s="544">
        <f t="shared" si="0"/>
        <v>44</v>
      </c>
      <c r="E15" s="366">
        <f t="shared" si="1"/>
        <v>44</v>
      </c>
      <c r="F15" s="433"/>
      <c r="G15" s="567"/>
      <c r="H15" s="433"/>
      <c r="I15" s="581"/>
      <c r="J15" s="608"/>
      <c r="K15" s="341">
        <v>8</v>
      </c>
      <c r="L15" s="667">
        <v>6</v>
      </c>
      <c r="M15" s="434"/>
      <c r="N15" s="432"/>
      <c r="O15" s="430"/>
      <c r="P15" s="341">
        <v>7</v>
      </c>
      <c r="Q15" s="254">
        <f t="shared" si="2"/>
        <v>7</v>
      </c>
      <c r="R15" s="499"/>
      <c r="S15" s="341">
        <v>8</v>
      </c>
      <c r="T15" s="403">
        <v>6</v>
      </c>
      <c r="U15" s="430"/>
      <c r="V15" s="557"/>
      <c r="W15" s="499"/>
      <c r="X15" s="341">
        <v>7</v>
      </c>
      <c r="Y15" s="586">
        <v>12</v>
      </c>
      <c r="Z15" s="433"/>
      <c r="AA15" s="431"/>
      <c r="AB15" s="434"/>
      <c r="AC15" s="547"/>
      <c r="AD15" s="433"/>
      <c r="AE15" s="431"/>
      <c r="AF15" s="499"/>
      <c r="AG15" s="341">
        <v>8</v>
      </c>
      <c r="AH15" s="403">
        <v>7</v>
      </c>
      <c r="AI15" s="430"/>
      <c r="AJ15" s="341">
        <v>8</v>
      </c>
      <c r="AK15" s="530">
        <v>6</v>
      </c>
      <c r="AL15" s="434"/>
      <c r="AM15" s="603"/>
    </row>
    <row r="16" spans="1:44" s="398" customFormat="1" ht="17.399999999999999" x14ac:dyDescent="0.3">
      <c r="A16" s="533">
        <v>9</v>
      </c>
      <c r="B16" s="536" t="s">
        <v>393</v>
      </c>
      <c r="C16" s="256">
        <v>7</v>
      </c>
      <c r="D16" s="544">
        <f t="shared" si="0"/>
        <v>50</v>
      </c>
      <c r="E16" s="366">
        <f t="shared" si="1"/>
        <v>50</v>
      </c>
      <c r="F16" s="404"/>
      <c r="G16" s="568"/>
      <c r="H16" s="404"/>
      <c r="I16" s="565"/>
      <c r="J16" s="439"/>
      <c r="K16" s="256">
        <v>7</v>
      </c>
      <c r="L16" s="667">
        <v>5</v>
      </c>
      <c r="M16" s="405"/>
      <c r="N16" s="403"/>
      <c r="O16" s="408"/>
      <c r="P16" s="256">
        <v>12</v>
      </c>
      <c r="Q16" s="254">
        <f t="shared" si="2"/>
        <v>6</v>
      </c>
      <c r="R16" s="500"/>
      <c r="S16" s="256">
        <v>7</v>
      </c>
      <c r="T16" s="432">
        <v>6</v>
      </c>
      <c r="U16" s="408"/>
      <c r="V16" s="530"/>
      <c r="W16" s="500"/>
      <c r="X16" s="256">
        <v>12</v>
      </c>
      <c r="Y16" s="586">
        <f t="shared" si="3"/>
        <v>14</v>
      </c>
      <c r="Z16" s="404"/>
      <c r="AA16" s="401"/>
      <c r="AB16" s="405"/>
      <c r="AC16" s="548"/>
      <c r="AD16" s="404"/>
      <c r="AE16" s="401"/>
      <c r="AF16" s="500"/>
      <c r="AG16" s="256">
        <v>7</v>
      </c>
      <c r="AH16" s="403">
        <f>3+3+2</f>
        <v>8</v>
      </c>
      <c r="AI16" s="408"/>
      <c r="AJ16" s="256">
        <v>7</v>
      </c>
      <c r="AK16" s="530">
        <v>11</v>
      </c>
      <c r="AL16" s="405"/>
      <c r="AM16" s="512"/>
    </row>
    <row r="17" spans="1:54" s="398" customFormat="1" ht="17.399999999999999" x14ac:dyDescent="0.3">
      <c r="A17" s="513">
        <v>10</v>
      </c>
      <c r="B17" s="536" t="s">
        <v>394</v>
      </c>
      <c r="C17" s="341">
        <v>6</v>
      </c>
      <c r="D17" s="544">
        <f t="shared" si="0"/>
        <v>65</v>
      </c>
      <c r="E17" s="366">
        <f t="shared" si="1"/>
        <v>65</v>
      </c>
      <c r="F17" s="404"/>
      <c r="G17" s="568"/>
      <c r="H17" s="404"/>
      <c r="I17" s="565"/>
      <c r="J17" s="439"/>
      <c r="K17" s="341">
        <v>6</v>
      </c>
      <c r="L17" s="667">
        <v>5</v>
      </c>
      <c r="M17" s="405"/>
      <c r="N17" s="403"/>
      <c r="O17" s="399"/>
      <c r="P17" s="341">
        <v>13</v>
      </c>
      <c r="Q17" s="254">
        <f t="shared" si="2"/>
        <v>13</v>
      </c>
      <c r="R17" s="501"/>
      <c r="S17" s="341">
        <v>6</v>
      </c>
      <c r="T17" s="403">
        <v>6</v>
      </c>
      <c r="U17" s="399"/>
      <c r="V17" s="530"/>
      <c r="W17" s="501"/>
      <c r="X17" s="341">
        <v>13</v>
      </c>
      <c r="Y17" s="586">
        <f t="shared" si="3"/>
        <v>19</v>
      </c>
      <c r="Z17" s="404"/>
      <c r="AA17" s="401"/>
      <c r="AB17" s="405"/>
      <c r="AC17" s="548"/>
      <c r="AD17" s="404"/>
      <c r="AE17" s="401"/>
      <c r="AF17" s="501"/>
      <c r="AG17" s="341">
        <v>6</v>
      </c>
      <c r="AH17" s="403">
        <v>11</v>
      </c>
      <c r="AI17" s="399"/>
      <c r="AJ17" s="341">
        <v>6</v>
      </c>
      <c r="AK17" s="530">
        <v>11</v>
      </c>
      <c r="AL17" s="405"/>
      <c r="AM17" s="512"/>
    </row>
    <row r="18" spans="1:54" s="398" customFormat="1" ht="17.399999999999999" x14ac:dyDescent="0.3">
      <c r="A18" s="533">
        <v>11</v>
      </c>
      <c r="B18" s="703" t="s">
        <v>395</v>
      </c>
      <c r="C18" s="256">
        <v>5</v>
      </c>
      <c r="D18" s="544">
        <f t="shared" si="0"/>
        <v>70</v>
      </c>
      <c r="E18" s="366">
        <f t="shared" si="1"/>
        <v>70</v>
      </c>
      <c r="F18" s="404"/>
      <c r="G18" s="565"/>
      <c r="H18" s="404"/>
      <c r="I18" s="565"/>
      <c r="J18" s="609"/>
      <c r="K18" s="256">
        <v>2</v>
      </c>
      <c r="L18" s="667">
        <v>6</v>
      </c>
      <c r="M18" s="405"/>
      <c r="N18" s="403"/>
      <c r="O18" s="408"/>
      <c r="P18" s="256">
        <v>2</v>
      </c>
      <c r="Q18" s="254">
        <f t="shared" si="2"/>
        <v>16</v>
      </c>
      <c r="R18" s="500"/>
      <c r="S18" s="256">
        <v>5</v>
      </c>
      <c r="T18" s="403">
        <v>6</v>
      </c>
      <c r="U18" s="404"/>
      <c r="V18" s="401"/>
      <c r="W18" s="500"/>
      <c r="X18" s="256">
        <v>2</v>
      </c>
      <c r="Y18" s="586">
        <f t="shared" si="3"/>
        <v>20</v>
      </c>
      <c r="Z18" s="404"/>
      <c r="AA18" s="401"/>
      <c r="AB18" s="405"/>
      <c r="AC18" s="548"/>
      <c r="AD18" s="404"/>
      <c r="AE18" s="401"/>
      <c r="AF18" s="500"/>
      <c r="AG18" s="256">
        <v>5</v>
      </c>
      <c r="AH18" s="403">
        <v>11</v>
      </c>
      <c r="AI18" s="408"/>
      <c r="AJ18" s="256">
        <v>5</v>
      </c>
      <c r="AK18" s="530">
        <v>11</v>
      </c>
      <c r="AL18" s="405"/>
      <c r="AM18" s="512"/>
    </row>
    <row r="19" spans="1:54" s="398" customFormat="1" ht="17.399999999999999" x14ac:dyDescent="0.3">
      <c r="A19" s="513">
        <v>12</v>
      </c>
      <c r="B19" s="536" t="s">
        <v>396</v>
      </c>
      <c r="C19" s="341">
        <v>4</v>
      </c>
      <c r="D19" s="544">
        <f t="shared" si="0"/>
        <v>55</v>
      </c>
      <c r="E19" s="366">
        <f t="shared" si="1"/>
        <v>55</v>
      </c>
      <c r="F19" s="404"/>
      <c r="G19" s="565"/>
      <c r="H19" s="404"/>
      <c r="I19" s="565"/>
      <c r="J19" s="439"/>
      <c r="K19" s="341">
        <v>4</v>
      </c>
      <c r="L19" s="667">
        <v>5</v>
      </c>
      <c r="M19" s="405"/>
      <c r="N19" s="403"/>
      <c r="O19" s="558"/>
      <c r="P19" s="341">
        <v>1</v>
      </c>
      <c r="Q19" s="254">
        <f t="shared" si="2"/>
        <v>10</v>
      </c>
      <c r="R19" s="551"/>
      <c r="S19" s="341">
        <v>4</v>
      </c>
      <c r="T19" s="403">
        <v>6</v>
      </c>
      <c r="U19" s="404"/>
      <c r="V19" s="401"/>
      <c r="W19" s="551"/>
      <c r="X19" s="341">
        <v>1</v>
      </c>
      <c r="Y19" s="586">
        <f t="shared" si="3"/>
        <v>16</v>
      </c>
      <c r="Z19" s="404"/>
      <c r="AA19" s="401"/>
      <c r="AB19" s="405"/>
      <c r="AC19" s="548"/>
      <c r="AD19" s="404"/>
      <c r="AE19" s="401"/>
      <c r="AF19" s="551"/>
      <c r="AG19" s="341">
        <v>4</v>
      </c>
      <c r="AH19" s="403">
        <f>3+3+1</f>
        <v>7</v>
      </c>
      <c r="AI19" s="558"/>
      <c r="AJ19" s="341">
        <v>4</v>
      </c>
      <c r="AK19" s="530">
        <v>11</v>
      </c>
      <c r="AL19" s="405"/>
      <c r="AM19" s="512"/>
    </row>
    <row r="20" spans="1:54" s="398" customFormat="1" ht="17.399999999999999" x14ac:dyDescent="0.3">
      <c r="A20" s="533">
        <v>13</v>
      </c>
      <c r="B20" s="703"/>
      <c r="C20" s="256">
        <v>3</v>
      </c>
      <c r="D20" s="544">
        <f t="shared" si="0"/>
        <v>0</v>
      </c>
      <c r="E20" s="366">
        <f t="shared" si="1"/>
        <v>0</v>
      </c>
      <c r="F20" s="404"/>
      <c r="G20" s="565"/>
      <c r="H20" s="404"/>
      <c r="I20" s="565"/>
      <c r="J20" s="609"/>
      <c r="K20" s="670"/>
      <c r="L20" s="667"/>
      <c r="M20" s="405"/>
      <c r="N20" s="403"/>
      <c r="O20" s="408"/>
      <c r="P20" s="256"/>
      <c r="Q20" s="254" t="str">
        <f t="shared" si="2"/>
        <v/>
      </c>
      <c r="R20" s="611"/>
      <c r="S20" s="256">
        <v>3</v>
      </c>
      <c r="T20" s="403"/>
      <c r="U20" s="404"/>
      <c r="V20" s="616"/>
      <c r="W20" s="614"/>
      <c r="X20" s="256"/>
      <c r="Y20" s="586" t="str">
        <f t="shared" si="3"/>
        <v/>
      </c>
      <c r="Z20" s="404"/>
      <c r="AA20" s="401"/>
      <c r="AB20" s="405"/>
      <c r="AC20" s="403"/>
      <c r="AD20" s="404"/>
      <c r="AE20" s="401"/>
      <c r="AF20" s="552"/>
      <c r="AG20" s="256">
        <v>3</v>
      </c>
      <c r="AH20" s="403"/>
      <c r="AI20" s="559"/>
      <c r="AJ20" s="256">
        <v>3</v>
      </c>
      <c r="AK20" s="401"/>
      <c r="AL20" s="405"/>
      <c r="AM20" s="512"/>
    </row>
    <row r="21" spans="1:54" s="398" customFormat="1" ht="18" thickBot="1" x14ac:dyDescent="0.35">
      <c r="A21" s="534">
        <v>14</v>
      </c>
      <c r="B21" s="537"/>
      <c r="C21" s="341">
        <v>2</v>
      </c>
      <c r="D21" s="545">
        <f t="shared" si="0"/>
        <v>0</v>
      </c>
      <c r="E21" s="563">
        <f t="shared" si="1"/>
        <v>0</v>
      </c>
      <c r="F21" s="420"/>
      <c r="G21" s="566"/>
      <c r="H21" s="420"/>
      <c r="I21" s="566"/>
      <c r="J21" s="610"/>
      <c r="K21" s="669"/>
      <c r="L21" s="668"/>
      <c r="M21" s="421"/>
      <c r="N21" s="418"/>
      <c r="O21" s="613"/>
      <c r="P21" s="341"/>
      <c r="Q21" s="255" t="str">
        <f t="shared" si="2"/>
        <v/>
      </c>
      <c r="R21" s="612"/>
      <c r="S21" s="341">
        <v>2</v>
      </c>
      <c r="T21" s="418"/>
      <c r="U21" s="420"/>
      <c r="V21" s="617"/>
      <c r="W21" s="615"/>
      <c r="X21" s="341"/>
      <c r="Y21" s="586" t="str">
        <f t="shared" si="3"/>
        <v/>
      </c>
      <c r="Z21" s="420"/>
      <c r="AA21" s="416"/>
      <c r="AB21" s="421"/>
      <c r="AC21" s="418"/>
      <c r="AD21" s="420"/>
      <c r="AE21" s="416"/>
      <c r="AF21" s="553"/>
      <c r="AG21" s="341">
        <v>2</v>
      </c>
      <c r="AH21" s="418"/>
      <c r="AI21" s="560"/>
      <c r="AJ21" s="341">
        <v>2</v>
      </c>
      <c r="AK21" s="416"/>
      <c r="AL21" s="421"/>
      <c r="AM21" s="517"/>
    </row>
    <row r="22" spans="1:54" ht="17.399999999999999" x14ac:dyDescent="0.3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/>
      <c r="M22" s="20"/>
      <c r="N22" s="79"/>
      <c r="O22" s="104"/>
      <c r="P22" s="79"/>
      <c r="Q22" s="94"/>
      <c r="R22" s="79"/>
      <c r="S22" s="79"/>
      <c r="T22" s="94"/>
      <c r="U22" s="79"/>
      <c r="V22" s="104">
        <f>COUNT(P8:P21)</f>
        <v>11</v>
      </c>
      <c r="W22" s="94"/>
      <c r="X22" s="79"/>
      <c r="Y22" s="104">
        <f>COUNT(S8:S21)</f>
        <v>14</v>
      </c>
      <c r="Z22" s="79"/>
      <c r="AA22" s="94"/>
      <c r="AB22" s="79"/>
      <c r="AC22" s="79"/>
      <c r="AD22" s="79"/>
      <c r="AE22" s="79"/>
      <c r="AF22" s="104"/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14</v>
      </c>
      <c r="AZ22" s="29"/>
      <c r="BA22" s="29"/>
      <c r="BB22" s="29"/>
    </row>
    <row r="23" spans="1:54" ht="17.399999999999999" x14ac:dyDescent="0.3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6" x14ac:dyDescent="0.3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6" x14ac:dyDescent="0.3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6" x14ac:dyDescent="0.3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6" x14ac:dyDescent="0.3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6" x14ac:dyDescent="0.3">
      <c r="A29" s="52"/>
      <c r="B29" s="49"/>
      <c r="C29" s="26"/>
      <c r="D29" s="26"/>
      <c r="E29" s="26"/>
      <c r="F29" s="26"/>
      <c r="G29" s="20"/>
      <c r="H29" s="20" t="s">
        <v>402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15.6" x14ac:dyDescent="0.3">
      <c r="A30" s="52"/>
      <c r="B30" s="49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5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>
        <f>IF($D40=0," ",$D40)</f>
        <v>10</v>
      </c>
      <c r="U32" s="106">
        <f>IF($D46=0," ",$D46)</f>
        <v>16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5">
      <c r="A33" s="51"/>
      <c r="B33" s="95" t="s">
        <v>1</v>
      </c>
      <c r="C33" s="159">
        <v>2</v>
      </c>
      <c r="D33" s="375">
        <v>2</v>
      </c>
      <c r="E33" s="376">
        <v>2</v>
      </c>
      <c r="F33" s="375">
        <v>1</v>
      </c>
      <c r="G33" s="375">
        <v>2</v>
      </c>
      <c r="H33" s="377">
        <v>2</v>
      </c>
      <c r="I33" s="377">
        <v>2</v>
      </c>
      <c r="J33" s="377">
        <v>1</v>
      </c>
      <c r="K33" s="377">
        <v>2</v>
      </c>
      <c r="L33" s="378"/>
      <c r="M33" s="377">
        <v>2</v>
      </c>
      <c r="N33" s="377"/>
      <c r="O33" s="377">
        <v>1</v>
      </c>
      <c r="P33" s="375">
        <v>2</v>
      </c>
      <c r="Q33" s="377"/>
      <c r="R33" s="375"/>
      <c r="S33" s="134">
        <v>2</v>
      </c>
      <c r="T33" s="106">
        <f>IF($E40=0," ",$E40)</f>
        <v>16</v>
      </c>
      <c r="U33" s="106">
        <f>IF($E46=0," ",$E46)</f>
        <v>20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5">
      <c r="A34" s="51"/>
      <c r="B34" s="95" t="s">
        <v>3</v>
      </c>
      <c r="C34" s="159">
        <v>2</v>
      </c>
      <c r="D34" s="375">
        <v>1</v>
      </c>
      <c r="E34" s="376">
        <v>2</v>
      </c>
      <c r="F34" s="379">
        <v>2</v>
      </c>
      <c r="G34" s="375">
        <v>2</v>
      </c>
      <c r="H34" s="377">
        <v>2</v>
      </c>
      <c r="I34" s="377">
        <v>2</v>
      </c>
      <c r="J34" s="377">
        <v>1</v>
      </c>
      <c r="K34" s="377">
        <v>2</v>
      </c>
      <c r="L34" s="378"/>
      <c r="M34" s="377">
        <v>2</v>
      </c>
      <c r="N34" s="377"/>
      <c r="O34" s="377">
        <v>2</v>
      </c>
      <c r="P34" s="379">
        <v>2</v>
      </c>
      <c r="Q34" s="377"/>
      <c r="R34" s="379"/>
      <c r="S34" s="134">
        <v>3</v>
      </c>
      <c r="T34" s="106">
        <f>IF($F40=0," ",$F40)</f>
        <v>12</v>
      </c>
      <c r="U34" s="106">
        <f>IF($F46=0," ",$F46)</f>
        <v>17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399999999999999" x14ac:dyDescent="0.25">
      <c r="A35" s="51"/>
      <c r="B35" s="95" t="s">
        <v>5</v>
      </c>
      <c r="C35" s="159">
        <v>2</v>
      </c>
      <c r="D35" s="375">
        <v>0</v>
      </c>
      <c r="E35" s="376">
        <v>2</v>
      </c>
      <c r="F35" s="379">
        <v>1</v>
      </c>
      <c r="G35" s="375">
        <v>2</v>
      </c>
      <c r="H35" s="377">
        <v>2</v>
      </c>
      <c r="I35" s="377">
        <v>2</v>
      </c>
      <c r="J35" s="377">
        <v>1</v>
      </c>
      <c r="K35" s="377">
        <v>2</v>
      </c>
      <c r="L35" s="378"/>
      <c r="M35" s="377">
        <v>2</v>
      </c>
      <c r="N35" s="377"/>
      <c r="O35" s="377">
        <v>1</v>
      </c>
      <c r="P35" s="379">
        <v>2</v>
      </c>
      <c r="Q35" s="377"/>
      <c r="R35" s="379"/>
      <c r="S35" s="134">
        <v>4</v>
      </c>
      <c r="T35" s="106">
        <f>IF($G40=0," ",$G40)</f>
        <v>13</v>
      </c>
      <c r="U35" s="106">
        <f>IF($G46=0," ",$G46)</f>
        <v>17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5">
      <c r="A36" s="51"/>
      <c r="B36" s="95" t="s">
        <v>6</v>
      </c>
      <c r="C36" s="159">
        <v>2</v>
      </c>
      <c r="D36" s="375">
        <v>0</v>
      </c>
      <c r="E36" s="376">
        <v>2</v>
      </c>
      <c r="F36" s="379">
        <v>1</v>
      </c>
      <c r="G36" s="375">
        <v>1</v>
      </c>
      <c r="H36" s="377">
        <v>2</v>
      </c>
      <c r="I36" s="377">
        <v>2</v>
      </c>
      <c r="J36" s="377">
        <v>1</v>
      </c>
      <c r="K36" s="377">
        <v>2</v>
      </c>
      <c r="L36" s="378"/>
      <c r="M36" s="377">
        <v>2</v>
      </c>
      <c r="N36" s="377"/>
      <c r="O36" s="377">
        <v>0</v>
      </c>
      <c r="P36" s="379">
        <v>0</v>
      </c>
      <c r="Q36" s="377"/>
      <c r="R36" s="379"/>
      <c r="S36" s="134">
        <v>5</v>
      </c>
      <c r="T36" s="106">
        <f>IF($H40=0," ",$H40)</f>
        <v>14</v>
      </c>
      <c r="U36" s="106">
        <f>IF($H46=0," ",$H46)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5">
      <c r="A37" s="51"/>
      <c r="B37" s="95" t="s">
        <v>7</v>
      </c>
      <c r="C37" s="159">
        <v>4</v>
      </c>
      <c r="D37" s="375">
        <v>3</v>
      </c>
      <c r="E37" s="376">
        <v>4</v>
      </c>
      <c r="F37" s="379">
        <v>3</v>
      </c>
      <c r="G37" s="375">
        <v>2</v>
      </c>
      <c r="H37" s="377">
        <v>2</v>
      </c>
      <c r="I37" s="377">
        <v>4</v>
      </c>
      <c r="J37" s="377">
        <v>1</v>
      </c>
      <c r="K37" s="377">
        <v>2</v>
      </c>
      <c r="L37" s="378"/>
      <c r="M37" s="377">
        <v>4</v>
      </c>
      <c r="N37" s="377"/>
      <c r="O37" s="377">
        <v>0</v>
      </c>
      <c r="P37" s="379">
        <v>4</v>
      </c>
      <c r="Q37" s="377"/>
      <c r="R37" s="377"/>
      <c r="S37" s="134">
        <v>6</v>
      </c>
      <c r="T37" s="106">
        <f>IF($I40=0," ",$I40)</f>
        <v>16</v>
      </c>
      <c r="U37" s="106">
        <f>IF($I46=0," ",$I46)</f>
        <v>17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399999999999999" x14ac:dyDescent="0.25">
      <c r="A38" s="51"/>
      <c r="B38" s="95" t="s">
        <v>8</v>
      </c>
      <c r="C38" s="159">
        <v>2</v>
      </c>
      <c r="D38" s="375">
        <v>2</v>
      </c>
      <c r="E38" s="376">
        <v>2</v>
      </c>
      <c r="F38" s="379">
        <v>2</v>
      </c>
      <c r="G38" s="375">
        <v>2</v>
      </c>
      <c r="H38" s="377">
        <v>2</v>
      </c>
      <c r="I38" s="377">
        <v>2</v>
      </c>
      <c r="J38" s="377">
        <v>1</v>
      </c>
      <c r="K38" s="377">
        <v>1</v>
      </c>
      <c r="L38" s="378"/>
      <c r="M38" s="377">
        <v>2</v>
      </c>
      <c r="N38" s="377"/>
      <c r="O38" s="377">
        <v>2</v>
      </c>
      <c r="P38" s="379">
        <v>1</v>
      </c>
      <c r="Q38" s="377"/>
      <c r="R38" s="377"/>
      <c r="S38" s="134">
        <v>7</v>
      </c>
      <c r="T38" s="106">
        <f>IF($J40=0," ",$J40)</f>
        <v>7</v>
      </c>
      <c r="U38" s="106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399999999999999" x14ac:dyDescent="0.25">
      <c r="A39" s="51"/>
      <c r="B39" s="95" t="s">
        <v>160</v>
      </c>
      <c r="C39" s="159">
        <v>2</v>
      </c>
      <c r="D39" s="375">
        <v>2</v>
      </c>
      <c r="E39" s="376">
        <v>2</v>
      </c>
      <c r="F39" s="379">
        <v>2</v>
      </c>
      <c r="G39" s="375">
        <v>2</v>
      </c>
      <c r="H39" s="377">
        <v>2</v>
      </c>
      <c r="I39" s="377">
        <v>2</v>
      </c>
      <c r="J39" s="377">
        <v>1</v>
      </c>
      <c r="K39" s="377">
        <v>1</v>
      </c>
      <c r="L39" s="378"/>
      <c r="M39" s="377">
        <v>2</v>
      </c>
      <c r="N39" s="377"/>
      <c r="O39" s="377">
        <v>0</v>
      </c>
      <c r="P39" s="379">
        <v>2</v>
      </c>
      <c r="Q39" s="377"/>
      <c r="R39" s="377"/>
      <c r="S39" s="134">
        <v>8</v>
      </c>
      <c r="T39" s="106">
        <f>IF($K40=0," ",$K40)</f>
        <v>12</v>
      </c>
      <c r="U39" s="106">
        <f>IF($K46=0," ",$K46)</f>
        <v>16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399999999999999" x14ac:dyDescent="0.25">
      <c r="A40" s="51"/>
      <c r="B40" s="91" t="s">
        <v>38</v>
      </c>
      <c r="C40" s="159">
        <f>SUM(C33:C39)</f>
        <v>16</v>
      </c>
      <c r="D40" s="159">
        <f t="shared" ref="D40:Q40" si="4">SUM(D33:D39)</f>
        <v>10</v>
      </c>
      <c r="E40" s="159">
        <f t="shared" si="4"/>
        <v>16</v>
      </c>
      <c r="F40" s="159">
        <f t="shared" si="4"/>
        <v>12</v>
      </c>
      <c r="G40" s="159">
        <f t="shared" si="4"/>
        <v>13</v>
      </c>
      <c r="H40" s="159">
        <f t="shared" si="4"/>
        <v>14</v>
      </c>
      <c r="I40" s="159">
        <f t="shared" si="4"/>
        <v>16</v>
      </c>
      <c r="J40" s="159">
        <f t="shared" si="4"/>
        <v>7</v>
      </c>
      <c r="K40" s="159">
        <f t="shared" si="4"/>
        <v>12</v>
      </c>
      <c r="L40" s="159">
        <f t="shared" si="4"/>
        <v>0</v>
      </c>
      <c r="M40" s="159">
        <f t="shared" si="4"/>
        <v>16</v>
      </c>
      <c r="N40" s="159">
        <f t="shared" si="4"/>
        <v>0</v>
      </c>
      <c r="O40" s="159">
        <f t="shared" si="4"/>
        <v>6</v>
      </c>
      <c r="P40" s="445">
        <f t="shared" si="4"/>
        <v>13</v>
      </c>
      <c r="Q40" s="159">
        <f t="shared" si="4"/>
        <v>0</v>
      </c>
      <c r="R40" s="159">
        <f>SUM(R33:R39)</f>
        <v>0</v>
      </c>
      <c r="S40" s="134">
        <v>9</v>
      </c>
      <c r="T40" s="106" t="str">
        <f>IF($L40=0," ",$L40)</f>
        <v xml:space="preserve"> </v>
      </c>
      <c r="U40" s="106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6" x14ac:dyDescent="0.2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44"/>
      <c r="Q41" s="86"/>
      <c r="R41" s="81"/>
      <c r="S41" s="134">
        <v>10</v>
      </c>
      <c r="T41" s="106">
        <f>IF($M40=0," ",$M40)</f>
        <v>16</v>
      </c>
      <c r="U41" s="106">
        <f>IF($M46=0," ",$M46)</f>
        <v>18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399999999999999" x14ac:dyDescent="0.25">
      <c r="A42" s="51"/>
      <c r="B42" s="97" t="s">
        <v>13</v>
      </c>
      <c r="C42" s="159">
        <v>10</v>
      </c>
      <c r="D42" s="388">
        <v>10</v>
      </c>
      <c r="E42" s="388">
        <v>10</v>
      </c>
      <c r="F42" s="388">
        <v>10</v>
      </c>
      <c r="G42" s="389">
        <v>9</v>
      </c>
      <c r="H42" s="389">
        <v>10</v>
      </c>
      <c r="I42" s="389">
        <v>10</v>
      </c>
      <c r="J42" s="389"/>
      <c r="K42" s="389">
        <v>10</v>
      </c>
      <c r="L42" s="389"/>
      <c r="M42" s="389">
        <v>9</v>
      </c>
      <c r="N42" s="389"/>
      <c r="O42" s="389">
        <v>10</v>
      </c>
      <c r="P42" s="389">
        <v>9</v>
      </c>
      <c r="Q42" s="389"/>
      <c r="R42" s="389"/>
      <c r="S42" s="134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399999999999999" x14ac:dyDescent="0.25">
      <c r="A43" s="51"/>
      <c r="B43" s="97" t="s">
        <v>161</v>
      </c>
      <c r="C43" s="159">
        <v>2</v>
      </c>
      <c r="D43" s="388">
        <v>2</v>
      </c>
      <c r="E43" s="388">
        <v>2</v>
      </c>
      <c r="F43" s="388">
        <v>2</v>
      </c>
      <c r="G43" s="389">
        <v>2</v>
      </c>
      <c r="H43" s="389"/>
      <c r="I43" s="389">
        <v>2</v>
      </c>
      <c r="J43" s="389"/>
      <c r="K43" s="389"/>
      <c r="L43" s="389"/>
      <c r="M43" s="389">
        <v>1</v>
      </c>
      <c r="N43" s="389"/>
      <c r="O43" s="389">
        <v>1</v>
      </c>
      <c r="P43" s="389">
        <v>2</v>
      </c>
      <c r="Q43" s="389"/>
      <c r="R43" s="389"/>
      <c r="S43" s="134">
        <v>12</v>
      </c>
      <c r="T43" s="106">
        <f>IF($O40=0," ",$O40)</f>
        <v>6</v>
      </c>
      <c r="U43" s="106">
        <f>IF($O46=0," ",$O46)</f>
        <v>14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399999999999999" x14ac:dyDescent="0.25">
      <c r="A44" s="51"/>
      <c r="B44" s="97" t="s">
        <v>15</v>
      </c>
      <c r="C44" s="159">
        <v>4</v>
      </c>
      <c r="D44" s="390">
        <v>4</v>
      </c>
      <c r="E44" s="390">
        <v>4</v>
      </c>
      <c r="F44" s="390">
        <v>3</v>
      </c>
      <c r="G44" s="391">
        <v>2</v>
      </c>
      <c r="H44" s="391"/>
      <c r="I44" s="391">
        <v>2</v>
      </c>
      <c r="J44" s="391"/>
      <c r="K44" s="391">
        <v>4</v>
      </c>
      <c r="L44" s="391"/>
      <c r="M44" s="391">
        <v>4</v>
      </c>
      <c r="N44" s="391"/>
      <c r="O44" s="391">
        <v>2</v>
      </c>
      <c r="P44" s="391">
        <v>4</v>
      </c>
      <c r="Q44" s="391"/>
      <c r="R44" s="391"/>
      <c r="S44" s="134">
        <v>13</v>
      </c>
      <c r="T44" s="106">
        <f>IF($P40=0," ",$P40)</f>
        <v>13</v>
      </c>
      <c r="U44" s="106">
        <f>IF($P46=0," ",$P46)</f>
        <v>19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399999999999999" x14ac:dyDescent="0.25">
      <c r="A45" s="51"/>
      <c r="B45" s="161" t="s">
        <v>227</v>
      </c>
      <c r="C45" s="159">
        <v>4</v>
      </c>
      <c r="D45" s="390"/>
      <c r="E45" s="390">
        <v>4</v>
      </c>
      <c r="F45" s="390">
        <v>2</v>
      </c>
      <c r="G45" s="391">
        <v>4</v>
      </c>
      <c r="H45" s="391"/>
      <c r="I45" s="391">
        <v>3</v>
      </c>
      <c r="J45" s="391"/>
      <c r="K45" s="391">
        <v>2</v>
      </c>
      <c r="L45" s="391"/>
      <c r="M45" s="391">
        <v>4</v>
      </c>
      <c r="N45" s="391"/>
      <c r="O45" s="391">
        <v>1</v>
      </c>
      <c r="P45" s="391">
        <v>4</v>
      </c>
      <c r="Q45" s="391"/>
      <c r="R45" s="391"/>
      <c r="S45" s="134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399999999999999" x14ac:dyDescent="0.25">
      <c r="A46" s="51"/>
      <c r="B46" s="91" t="s">
        <v>38</v>
      </c>
      <c r="C46" s="159">
        <f>SUM(C42:C45)</f>
        <v>20</v>
      </c>
      <c r="D46" s="92">
        <f t="shared" ref="D46:R46" si="5">SUM(D42:D45)</f>
        <v>16</v>
      </c>
      <c r="E46" s="92">
        <f t="shared" si="5"/>
        <v>20</v>
      </c>
      <c r="F46" s="92">
        <f t="shared" si="5"/>
        <v>17</v>
      </c>
      <c r="G46" s="92">
        <f t="shared" si="5"/>
        <v>17</v>
      </c>
      <c r="H46" s="92">
        <f t="shared" si="5"/>
        <v>10</v>
      </c>
      <c r="I46" s="92">
        <f t="shared" si="5"/>
        <v>17</v>
      </c>
      <c r="J46" s="92">
        <f t="shared" si="5"/>
        <v>0</v>
      </c>
      <c r="K46" s="92">
        <f t="shared" si="5"/>
        <v>16</v>
      </c>
      <c r="L46" s="92">
        <f t="shared" si="5"/>
        <v>0</v>
      </c>
      <c r="M46" s="92">
        <f t="shared" si="5"/>
        <v>18</v>
      </c>
      <c r="N46" s="92">
        <f t="shared" si="5"/>
        <v>0</v>
      </c>
      <c r="O46" s="92">
        <f t="shared" si="5"/>
        <v>14</v>
      </c>
      <c r="P46" s="92">
        <f t="shared" si="5"/>
        <v>19</v>
      </c>
      <c r="Q46" s="92">
        <f t="shared" si="5"/>
        <v>0</v>
      </c>
      <c r="R46" s="92">
        <f t="shared" si="5"/>
        <v>0</v>
      </c>
      <c r="S46" s="134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4"/>
      <c r="T47" s="20">
        <f>COUNTIF(T32:T46,"&gt;0")</f>
        <v>11</v>
      </c>
      <c r="U47" s="20">
        <f>COUNTIF(U32:U46,"&gt;0")</f>
        <v>10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5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5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5">
      <c r="A50" s="51"/>
      <c r="B50" s="53"/>
    </row>
    <row r="51" spans="1:50" x14ac:dyDescent="0.25">
      <c r="A51" s="51"/>
      <c r="B51" s="53"/>
    </row>
    <row r="52" spans="1:50" x14ac:dyDescent="0.25">
      <c r="A52" s="51"/>
      <c r="B52" s="53"/>
    </row>
    <row r="53" spans="1:50" x14ac:dyDescent="0.25">
      <c r="A53" s="51"/>
      <c r="B53" s="53"/>
    </row>
    <row r="54" spans="1:50" x14ac:dyDescent="0.25">
      <c r="A54" s="51"/>
      <c r="B54" s="53"/>
    </row>
    <row r="55" spans="1:50" x14ac:dyDescent="0.25">
      <c r="A55" s="51"/>
      <c r="B55" s="53"/>
    </row>
    <row r="56" spans="1:50" x14ac:dyDescent="0.25">
      <c r="A56" s="51"/>
      <c r="B56" s="53"/>
    </row>
    <row r="57" spans="1:50" x14ac:dyDescent="0.25">
      <c r="A57" s="51"/>
      <c r="B57" s="53"/>
    </row>
    <row r="58" spans="1:50" x14ac:dyDescent="0.25">
      <c r="A58" s="51"/>
      <c r="B58" s="53"/>
    </row>
    <row r="59" spans="1:50" x14ac:dyDescent="0.25">
      <c r="A59" s="51"/>
      <c r="B59" s="53"/>
    </row>
    <row r="60" spans="1:50" x14ac:dyDescent="0.25">
      <c r="A60" s="51"/>
      <c r="B60" s="53"/>
    </row>
    <row r="61" spans="1:50" x14ac:dyDescent="0.25">
      <c r="A61" s="51"/>
      <c r="B61" s="53"/>
    </row>
    <row r="62" spans="1:50" x14ac:dyDescent="0.25">
      <c r="A62" s="51"/>
      <c r="B62" s="53"/>
    </row>
    <row r="63" spans="1:50" x14ac:dyDescent="0.25">
      <c r="A63" s="51"/>
      <c r="B63" s="53"/>
    </row>
    <row r="64" spans="1:50" x14ac:dyDescent="0.25">
      <c r="A64" s="51"/>
      <c r="B64" s="53"/>
    </row>
    <row r="65" spans="1:2" x14ac:dyDescent="0.25">
      <c r="A65" s="51"/>
      <c r="B65" s="53"/>
    </row>
    <row r="66" spans="1:2" x14ac:dyDescent="0.25">
      <c r="A66" s="51"/>
      <c r="B66" s="53"/>
    </row>
    <row r="67" spans="1:2" x14ac:dyDescent="0.25">
      <c r="A67" s="51"/>
      <c r="B67" s="53"/>
    </row>
    <row r="68" spans="1:2" x14ac:dyDescent="0.25">
      <c r="A68" s="51"/>
      <c r="B68" s="53"/>
    </row>
    <row r="69" spans="1:2" x14ac:dyDescent="0.25">
      <c r="A69" s="51"/>
      <c r="B69" s="53"/>
    </row>
    <row r="70" spans="1:2" x14ac:dyDescent="0.25">
      <c r="A70" s="51"/>
      <c r="B70" s="53"/>
    </row>
    <row r="71" spans="1:2" x14ac:dyDescent="0.25">
      <c r="A71" s="51"/>
      <c r="B71" s="53"/>
    </row>
    <row r="72" spans="1:2" x14ac:dyDescent="0.25">
      <c r="A72" s="51"/>
      <c r="B72" s="53"/>
    </row>
    <row r="73" spans="1:2" x14ac:dyDescent="0.25">
      <c r="A73" s="51"/>
      <c r="B73" s="53"/>
    </row>
    <row r="74" spans="1:2" x14ac:dyDescent="0.25">
      <c r="A74" s="51"/>
      <c r="B74" s="53"/>
    </row>
    <row r="75" spans="1:2" x14ac:dyDescent="0.25">
      <c r="A75" s="51"/>
      <c r="B75" s="53"/>
    </row>
    <row r="76" spans="1:2" x14ac:dyDescent="0.25">
      <c r="A76" s="51"/>
      <c r="B76" s="53"/>
    </row>
    <row r="77" spans="1:2" x14ac:dyDescent="0.25">
      <c r="A77" s="51"/>
      <c r="B77" s="53"/>
    </row>
    <row r="78" spans="1:2" x14ac:dyDescent="0.25">
      <c r="A78" s="51"/>
      <c r="B78" s="53"/>
    </row>
    <row r="79" spans="1:2" x14ac:dyDescent="0.25">
      <c r="A79" s="51"/>
      <c r="B79" s="53"/>
    </row>
    <row r="80" spans="1:2" x14ac:dyDescent="0.25">
      <c r="A80" s="51"/>
      <c r="B80" s="53"/>
    </row>
    <row r="81" spans="1:2" x14ac:dyDescent="0.25">
      <c r="A81" s="51"/>
      <c r="B81" s="53"/>
    </row>
    <row r="82" spans="1:2" x14ac:dyDescent="0.25">
      <c r="A82" s="51"/>
      <c r="B82" s="53"/>
    </row>
    <row r="83" spans="1:2" x14ac:dyDescent="0.25">
      <c r="A83" s="51"/>
      <c r="B83" s="53"/>
    </row>
    <row r="84" spans="1:2" x14ac:dyDescent="0.25">
      <c r="A84" s="51"/>
      <c r="B84" s="53"/>
    </row>
    <row r="85" spans="1:2" x14ac:dyDescent="0.25">
      <c r="A85" s="51"/>
      <c r="B85" s="53"/>
    </row>
    <row r="86" spans="1:2" x14ac:dyDescent="0.25">
      <c r="A86" s="51"/>
      <c r="B86" s="53"/>
    </row>
    <row r="87" spans="1:2" x14ac:dyDescent="0.25">
      <c r="A87" s="51"/>
      <c r="B87" s="53"/>
    </row>
    <row r="88" spans="1:2" x14ac:dyDescent="0.25">
      <c r="A88" s="51"/>
      <c r="B88" s="53"/>
    </row>
    <row r="89" spans="1:2" x14ac:dyDescent="0.25">
      <c r="A89" s="51"/>
      <c r="B89" s="53"/>
    </row>
    <row r="90" spans="1:2" x14ac:dyDescent="0.25">
      <c r="A90" s="51"/>
      <c r="B90" s="53"/>
    </row>
    <row r="91" spans="1:2" x14ac:dyDescent="0.25">
      <c r="A91" s="51"/>
      <c r="B91" s="53"/>
    </row>
    <row r="92" spans="1:2" x14ac:dyDescent="0.25">
      <c r="A92" s="51"/>
      <c r="B92" s="53"/>
    </row>
    <row r="93" spans="1:2" x14ac:dyDescent="0.25">
      <c r="A93" s="51"/>
      <c r="B93" s="53"/>
    </row>
    <row r="94" spans="1:2" x14ac:dyDescent="0.25">
      <c r="A94" s="51"/>
      <c r="B94" s="53"/>
    </row>
    <row r="95" spans="1:2" x14ac:dyDescent="0.25">
      <c r="A95" s="51"/>
      <c r="B95" s="53"/>
    </row>
    <row r="96" spans="1:2" x14ac:dyDescent="0.25">
      <c r="A96" s="51"/>
      <c r="B96" s="53"/>
    </row>
    <row r="97" spans="1:2" x14ac:dyDescent="0.25">
      <c r="A97" s="51"/>
      <c r="B97" s="53"/>
    </row>
    <row r="98" spans="1:2" x14ac:dyDescent="0.25">
      <c r="A98" s="51"/>
      <c r="B98" s="53"/>
    </row>
    <row r="99" spans="1:2" x14ac:dyDescent="0.25">
      <c r="A99" s="51"/>
      <c r="B99" s="53"/>
    </row>
    <row r="100" spans="1:2" x14ac:dyDescent="0.25">
      <c r="A100" s="51"/>
      <c r="B100" s="53"/>
    </row>
    <row r="101" spans="1:2" x14ac:dyDescent="0.25">
      <c r="A101" s="51"/>
      <c r="B101" s="53"/>
    </row>
    <row r="102" spans="1:2" x14ac:dyDescent="0.25">
      <c r="A102" s="51"/>
      <c r="B102" s="53"/>
    </row>
    <row r="103" spans="1:2" x14ac:dyDescent="0.25">
      <c r="A103" s="51"/>
      <c r="B103" s="53"/>
    </row>
    <row r="104" spans="1:2" x14ac:dyDescent="0.25">
      <c r="A104" s="51"/>
      <c r="B104" s="53"/>
    </row>
    <row r="105" spans="1:2" x14ac:dyDescent="0.25">
      <c r="A105" s="51"/>
      <c r="B105" s="53"/>
    </row>
    <row r="106" spans="1:2" x14ac:dyDescent="0.25">
      <c r="A106" s="51"/>
      <c r="B106" s="53"/>
    </row>
    <row r="107" spans="1:2" x14ac:dyDescent="0.25">
      <c r="A107" s="51"/>
      <c r="B107" s="53"/>
    </row>
    <row r="108" spans="1:2" x14ac:dyDescent="0.25">
      <c r="A108" s="51"/>
      <c r="B108" s="53"/>
    </row>
    <row r="109" spans="1:2" x14ac:dyDescent="0.25">
      <c r="A109" s="51"/>
      <c r="B109" s="53"/>
    </row>
    <row r="110" spans="1:2" x14ac:dyDescent="0.25">
      <c r="A110" s="51"/>
      <c r="B110" s="53"/>
    </row>
    <row r="111" spans="1:2" x14ac:dyDescent="0.25">
      <c r="A111" s="51"/>
      <c r="B111" s="53"/>
    </row>
    <row r="112" spans="1:2" x14ac:dyDescent="0.25">
      <c r="A112" s="51"/>
      <c r="B112" s="53"/>
    </row>
    <row r="113" spans="1:2" x14ac:dyDescent="0.25">
      <c r="A113" s="51"/>
      <c r="B113" s="53"/>
    </row>
    <row r="114" spans="1:2" x14ac:dyDescent="0.25">
      <c r="A114" s="51"/>
      <c r="B114" s="53"/>
    </row>
    <row r="115" spans="1:2" x14ac:dyDescent="0.25">
      <c r="A115" s="51"/>
      <c r="B115" s="53"/>
    </row>
    <row r="116" spans="1:2" x14ac:dyDescent="0.25">
      <c r="A116" s="51"/>
      <c r="B116" s="53"/>
    </row>
    <row r="117" spans="1:2" x14ac:dyDescent="0.25">
      <c r="A117" s="51"/>
      <c r="B117" s="53"/>
    </row>
    <row r="118" spans="1:2" x14ac:dyDescent="0.25">
      <c r="A118" s="51"/>
      <c r="B118" s="53"/>
    </row>
    <row r="119" spans="1:2" x14ac:dyDescent="0.25">
      <c r="A119" s="51"/>
      <c r="B119" s="53"/>
    </row>
    <row r="120" spans="1:2" x14ac:dyDescent="0.25">
      <c r="A120" s="51"/>
      <c r="B120" s="53"/>
    </row>
    <row r="121" spans="1:2" x14ac:dyDescent="0.25">
      <c r="A121" s="51"/>
      <c r="B121" s="53"/>
    </row>
    <row r="122" spans="1:2" x14ac:dyDescent="0.25">
      <c r="A122" s="51"/>
      <c r="B122" s="53"/>
    </row>
    <row r="123" spans="1:2" x14ac:dyDescent="0.25">
      <c r="A123" s="51"/>
      <c r="B123" s="53"/>
    </row>
    <row r="124" spans="1:2" x14ac:dyDescent="0.25">
      <c r="A124" s="51"/>
      <c r="B124" s="53"/>
    </row>
    <row r="125" spans="1:2" x14ac:dyDescent="0.25">
      <c r="A125" s="51"/>
      <c r="B125" s="53"/>
    </row>
    <row r="126" spans="1:2" x14ac:dyDescent="0.25">
      <c r="A126" s="51"/>
      <c r="B126" s="53"/>
    </row>
    <row r="127" spans="1:2" x14ac:dyDescent="0.25">
      <c r="A127" s="51"/>
      <c r="B127" s="53"/>
    </row>
    <row r="128" spans="1:2" x14ac:dyDescent="0.25">
      <c r="A128" s="51"/>
      <c r="B128" s="53"/>
    </row>
    <row r="129" spans="1:2" x14ac:dyDescent="0.25">
      <c r="A129" s="51"/>
      <c r="B129" s="53"/>
    </row>
    <row r="130" spans="1:2" x14ac:dyDescent="0.25">
      <c r="A130" s="51"/>
      <c r="B130" s="53"/>
    </row>
    <row r="131" spans="1:2" x14ac:dyDescent="0.25">
      <c r="A131" s="51"/>
      <c r="B131" s="53"/>
    </row>
    <row r="132" spans="1:2" x14ac:dyDescent="0.25">
      <c r="A132" s="51"/>
      <c r="B132" s="53"/>
    </row>
    <row r="133" spans="1:2" x14ac:dyDescent="0.25">
      <c r="A133" s="51"/>
      <c r="B133" s="53"/>
    </row>
    <row r="134" spans="1:2" x14ac:dyDescent="0.25">
      <c r="A134" s="51"/>
      <c r="B134" s="53"/>
    </row>
    <row r="135" spans="1:2" x14ac:dyDescent="0.25">
      <c r="A135" s="51"/>
      <c r="B135" s="53"/>
    </row>
    <row r="136" spans="1:2" x14ac:dyDescent="0.25">
      <c r="A136" s="51"/>
      <c r="B136" s="53"/>
    </row>
    <row r="137" spans="1:2" x14ac:dyDescent="0.25">
      <c r="A137" s="51"/>
      <c r="B137" s="53"/>
    </row>
    <row r="138" spans="1:2" x14ac:dyDescent="0.25">
      <c r="A138" s="51"/>
      <c r="B138" s="53"/>
    </row>
    <row r="139" spans="1:2" x14ac:dyDescent="0.25">
      <c r="A139" s="51"/>
      <c r="B139" s="53"/>
    </row>
    <row r="140" spans="1:2" x14ac:dyDescent="0.25">
      <c r="A140" s="51"/>
      <c r="B140" s="53"/>
    </row>
    <row r="141" spans="1:2" x14ac:dyDescent="0.25">
      <c r="A141" s="51"/>
      <c r="B141" s="53"/>
    </row>
    <row r="142" spans="1:2" x14ac:dyDescent="0.25">
      <c r="A142" s="51"/>
      <c r="B142" s="53"/>
    </row>
    <row r="143" spans="1:2" x14ac:dyDescent="0.25">
      <c r="A143" s="51"/>
      <c r="B143" s="53"/>
    </row>
    <row r="144" spans="1:2" x14ac:dyDescent="0.25">
      <c r="A144" s="51"/>
      <c r="B144" s="53"/>
    </row>
  </sheetData>
  <customSheetViews>
    <customSheetView guid="{C5D960BD-C1A6-4228-A267-A87ADCF0AB55}" scale="85" showPageBreaks="1" showGridLines="0" fitToPage="1" printArea="1">
      <pane xSplit="5" ySplit="6" topLeftCell="G7" activePane="bottomRight" state="frozen"/>
      <selection pane="bottomRight" activeCell="B3" sqref="B3:B7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6C8D603E-9A1B-49F4-AEFE-06707C7BCD53}" scale="85" showPageBreaks="1" showGridLines="0" fitToPage="1" printArea="1">
      <pane xSplit="6" ySplit="6" topLeftCell="AB7" activePane="bottomRight" state="frozen"/>
      <selection pane="bottomRight" activeCell="AH9" sqref="AH9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1C44C54F-C0A4-451D-B8A0-B8C17D7E284D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  <customSheetView guid="{4BCF288A-A595-4C42-82E7-535EDC2AC415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4"/>
      <headerFooter alignWithMargins="0">
        <oddHeader>&amp;C2006/2007 уч.рік 5 трим</oddHeader>
      </headerFooter>
    </customSheetView>
    <customSheetView guid="{C2F30B35-D639-4BB4-A50F-41AB6A913442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5"/>
      <headerFooter alignWithMargins="0">
        <oddHeader>&amp;C2006/2007 уч.рік 5 трим</oddHeader>
      </headerFooter>
    </customSheetView>
  </customSheetViews>
  <mergeCells count="44">
    <mergeCell ref="AL5:AL6"/>
    <mergeCell ref="AM5:AM6"/>
    <mergeCell ref="AI7:AK7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O3:Q3"/>
    <mergeCell ref="U3:V3"/>
    <mergeCell ref="Z3:AA3"/>
    <mergeCell ref="AB3:AC3"/>
    <mergeCell ref="AD3:AE3"/>
    <mergeCell ref="P5:P6"/>
    <mergeCell ref="AF3:AH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W5:W6"/>
    <mergeCell ref="R5:R6"/>
    <mergeCell ref="S5:S6"/>
    <mergeCell ref="U5:U6"/>
    <mergeCell ref="V5:V6"/>
    <mergeCell ref="AF7:AH7"/>
  </mergeCells>
  <conditionalFormatting sqref="M27:M28 F22:F23">
    <cfRule type="cellIs" dxfId="1" priority="2" stopIfTrue="1" operator="greaterThan">
      <formula>21</formula>
    </cfRule>
  </conditionalFormatting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scale="32" fitToWidth="2" orientation="portrait" r:id="rId6"/>
  <headerFooter alignWithMargins="0">
    <oddHeader>&amp;C2006/2007 уч.рік 5 трим</oddHeader>
  </headerFooter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2" sqref="B12:E25"/>
    </sheetView>
  </sheetViews>
  <sheetFormatPr defaultRowHeight="13.2" x14ac:dyDescent="0.25"/>
  <cols>
    <col min="2" max="2" width="37.88671875" customWidth="1"/>
    <col min="5" max="5" width="4.5546875" customWidth="1"/>
  </cols>
  <sheetData>
    <row r="1" spans="1:5" x14ac:dyDescent="0.25">
      <c r="A1">
        <v>1</v>
      </c>
      <c r="B1" t="s">
        <v>349</v>
      </c>
      <c r="C1" s="735">
        <v>0</v>
      </c>
      <c r="D1" s="735">
        <v>1</v>
      </c>
      <c r="E1" s="735">
        <v>1</v>
      </c>
    </row>
    <row r="2" spans="1:5" x14ac:dyDescent="0.25">
      <c r="A2">
        <v>1</v>
      </c>
      <c r="B2" t="s">
        <v>350</v>
      </c>
      <c r="C2" s="735">
        <v>67</v>
      </c>
      <c r="D2" s="735">
        <v>24.847826086956523</v>
      </c>
      <c r="E2" s="735">
        <v>91.84782608695653</v>
      </c>
    </row>
    <row r="3" spans="1:5" x14ac:dyDescent="0.25">
      <c r="A3">
        <v>1</v>
      </c>
      <c r="B3" t="s">
        <v>354</v>
      </c>
      <c r="C3" s="735">
        <v>50.5</v>
      </c>
      <c r="D3" s="735">
        <v>25.978260869565219</v>
      </c>
      <c r="E3" s="735">
        <v>76.478260869565219</v>
      </c>
    </row>
    <row r="4" spans="1:5" x14ac:dyDescent="0.25">
      <c r="A4">
        <v>1</v>
      </c>
      <c r="B4" t="s">
        <v>355</v>
      </c>
      <c r="C4" s="735">
        <v>56</v>
      </c>
      <c r="D4" s="735">
        <v>22.239130434782609</v>
      </c>
      <c r="E4" s="735">
        <v>78.239130434782609</v>
      </c>
    </row>
    <row r="5" spans="1:5" x14ac:dyDescent="0.25">
      <c r="A5">
        <v>1</v>
      </c>
      <c r="B5" t="s">
        <v>356</v>
      </c>
      <c r="C5" s="735">
        <v>0</v>
      </c>
      <c r="D5" s="735">
        <v>16.826086956521738</v>
      </c>
      <c r="E5" s="735">
        <v>16.826086956521738</v>
      </c>
    </row>
    <row r="6" spans="1:5" x14ac:dyDescent="0.25">
      <c r="A6">
        <v>1</v>
      </c>
      <c r="B6" t="s">
        <v>357</v>
      </c>
      <c r="C6" s="735">
        <v>48</v>
      </c>
      <c r="D6" s="735">
        <v>17.5</v>
      </c>
      <c r="E6" s="735">
        <v>65.5</v>
      </c>
    </row>
    <row r="7" spans="1:5" x14ac:dyDescent="0.25">
      <c r="A7">
        <v>1</v>
      </c>
      <c r="B7" t="s">
        <v>358</v>
      </c>
      <c r="C7" s="735">
        <v>67.5</v>
      </c>
      <c r="D7" s="735">
        <v>12.608695652173912</v>
      </c>
      <c r="E7" s="735">
        <v>80.108695652173907</v>
      </c>
    </row>
    <row r="8" spans="1:5" x14ac:dyDescent="0.25">
      <c r="A8">
        <v>1</v>
      </c>
      <c r="B8" t="s">
        <v>361</v>
      </c>
      <c r="C8" s="735">
        <v>70</v>
      </c>
      <c r="D8" s="735">
        <v>19.956521739130434</v>
      </c>
      <c r="E8" s="735">
        <v>89.956521739130437</v>
      </c>
    </row>
    <row r="9" spans="1:5" x14ac:dyDescent="0.25">
      <c r="A9">
        <v>1</v>
      </c>
      <c r="B9" t="s">
        <v>363</v>
      </c>
      <c r="C9" s="735">
        <v>38</v>
      </c>
      <c r="D9" s="735">
        <v>22.239130434782609</v>
      </c>
      <c r="E9" s="735">
        <v>60.239130434782609</v>
      </c>
    </row>
    <row r="10" spans="1:5" x14ac:dyDescent="0.25">
      <c r="A10">
        <v>1</v>
      </c>
      <c r="B10" t="s">
        <v>367</v>
      </c>
      <c r="C10" s="735">
        <v>0</v>
      </c>
      <c r="D10" s="735">
        <v>0</v>
      </c>
      <c r="E10" s="735">
        <v>0</v>
      </c>
    </row>
    <row r="11" spans="1:5" x14ac:dyDescent="0.25">
      <c r="A11">
        <v>1</v>
      </c>
      <c r="B11" t="s">
        <v>371</v>
      </c>
      <c r="C11" s="735">
        <v>70</v>
      </c>
      <c r="D11" s="735">
        <v>28.086956521739129</v>
      </c>
      <c r="E11" s="735">
        <v>98.086956521739125</v>
      </c>
    </row>
    <row r="12" spans="1:5" x14ac:dyDescent="0.25">
      <c r="A12">
        <v>2</v>
      </c>
      <c r="B12" t="s">
        <v>348</v>
      </c>
      <c r="C12" s="735">
        <v>33.5</v>
      </c>
      <c r="D12" s="735">
        <v>5.9130434782608692</v>
      </c>
      <c r="E12" s="735">
        <v>39.413043478260867</v>
      </c>
    </row>
    <row r="13" spans="1:5" x14ac:dyDescent="0.25">
      <c r="A13">
        <v>2</v>
      </c>
      <c r="B13" t="s">
        <v>307</v>
      </c>
      <c r="C13" s="735">
        <v>4</v>
      </c>
      <c r="D13" s="735">
        <v>6.5434782608695654</v>
      </c>
      <c r="E13" s="735">
        <v>10.543478260869566</v>
      </c>
    </row>
    <row r="14" spans="1:5" x14ac:dyDescent="0.25">
      <c r="A14">
        <v>2</v>
      </c>
      <c r="B14" t="s">
        <v>351</v>
      </c>
      <c r="C14" s="735">
        <v>0</v>
      </c>
      <c r="D14" s="735">
        <v>7.1956521739130439</v>
      </c>
      <c r="E14" s="735">
        <v>7.1956521739130439</v>
      </c>
    </row>
    <row r="15" spans="1:5" x14ac:dyDescent="0.25">
      <c r="A15">
        <v>2</v>
      </c>
      <c r="B15" t="s">
        <v>352</v>
      </c>
      <c r="C15" s="735">
        <v>68</v>
      </c>
      <c r="D15" s="735">
        <v>9.3260869565217384</v>
      </c>
      <c r="E15" s="735">
        <v>77.326086956521735</v>
      </c>
    </row>
    <row r="16" spans="1:5" x14ac:dyDescent="0.25">
      <c r="A16">
        <v>2</v>
      </c>
      <c r="B16" t="s">
        <v>353</v>
      </c>
      <c r="C16" s="735">
        <v>0</v>
      </c>
      <c r="D16" s="735">
        <v>14.043478260869565</v>
      </c>
      <c r="E16" s="735">
        <v>14.043478260869565</v>
      </c>
    </row>
    <row r="17" spans="1:5" x14ac:dyDescent="0.25">
      <c r="A17">
        <v>2</v>
      </c>
      <c r="B17" t="s">
        <v>359</v>
      </c>
      <c r="C17" s="735">
        <v>44</v>
      </c>
      <c r="D17" s="735">
        <v>16.195652173913043</v>
      </c>
      <c r="E17" s="735">
        <v>60.195652173913047</v>
      </c>
    </row>
    <row r="18" spans="1:5" x14ac:dyDescent="0.25">
      <c r="A18">
        <v>2</v>
      </c>
      <c r="B18" t="s">
        <v>360</v>
      </c>
      <c r="C18" s="735">
        <v>52</v>
      </c>
      <c r="D18" s="735">
        <v>8.0434782608695663</v>
      </c>
      <c r="E18" s="735">
        <v>60.043478260869563</v>
      </c>
    </row>
    <row r="19" spans="1:5" x14ac:dyDescent="0.25">
      <c r="A19">
        <v>2</v>
      </c>
      <c r="B19" t="s">
        <v>362</v>
      </c>
      <c r="C19" s="735">
        <v>14</v>
      </c>
      <c r="D19" s="735">
        <v>1.8043478260869565</v>
      </c>
      <c r="E19" s="735">
        <v>15.804347826086957</v>
      </c>
    </row>
    <row r="20" spans="1:5" x14ac:dyDescent="0.25">
      <c r="A20">
        <v>2</v>
      </c>
      <c r="B20" t="s">
        <v>364</v>
      </c>
      <c r="C20" s="735">
        <v>15</v>
      </c>
      <c r="D20" s="735">
        <v>7.1956521739130439</v>
      </c>
      <c r="E20" s="735">
        <v>22.195652173913043</v>
      </c>
    </row>
    <row r="21" spans="1:5" x14ac:dyDescent="0.25">
      <c r="A21">
        <v>2</v>
      </c>
      <c r="B21" t="s">
        <v>365</v>
      </c>
      <c r="C21" s="735">
        <v>48</v>
      </c>
      <c r="D21" s="735">
        <v>12.434782608695652</v>
      </c>
      <c r="E21" s="735">
        <v>60.434782608695656</v>
      </c>
    </row>
    <row r="22" spans="1:5" x14ac:dyDescent="0.25">
      <c r="A22">
        <v>2</v>
      </c>
      <c r="B22" t="s">
        <v>366</v>
      </c>
      <c r="C22" s="735">
        <v>48</v>
      </c>
      <c r="D22" s="735">
        <v>1.8043478260869565</v>
      </c>
      <c r="E22" s="735">
        <v>49.804347826086953</v>
      </c>
    </row>
    <row r="23" spans="1:5" x14ac:dyDescent="0.25">
      <c r="A23">
        <v>2</v>
      </c>
      <c r="B23" t="s">
        <v>368</v>
      </c>
      <c r="C23" s="735">
        <v>0</v>
      </c>
      <c r="D23" s="735">
        <v>0</v>
      </c>
      <c r="E23" s="735">
        <v>0</v>
      </c>
    </row>
    <row r="24" spans="1:5" x14ac:dyDescent="0.25">
      <c r="A24">
        <v>2</v>
      </c>
      <c r="B24" t="s">
        <v>369</v>
      </c>
      <c r="C24" s="735">
        <v>62</v>
      </c>
      <c r="D24" s="735">
        <v>14.891304347826088</v>
      </c>
      <c r="E24" s="735">
        <v>76.891304347826093</v>
      </c>
    </row>
    <row r="25" spans="1:5" x14ac:dyDescent="0.25">
      <c r="A25">
        <v>2</v>
      </c>
      <c r="B25" t="s">
        <v>370</v>
      </c>
      <c r="C25" s="735">
        <v>14</v>
      </c>
      <c r="D25" s="735">
        <v>13.086956521739131</v>
      </c>
      <c r="E25" s="735">
        <v>27.086956521739133</v>
      </c>
    </row>
  </sheetData>
  <sortState ref="A1:E25">
    <sortCondition ref="A1:A25"/>
    <sortCondition ref="B1:B25"/>
  </sortState>
  <customSheetViews>
    <customSheetView guid="{C5D960BD-C1A6-4228-A267-A87ADCF0AB55}">
      <selection activeCell="B12" sqref="B12:E2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5" activePane="bottomRight" state="frozen"/>
      <selection activeCell="B3" sqref="B3"/>
      <selection pane="topRight" activeCell="D3" sqref="D3"/>
      <selection pane="bottomLeft" activeCell="B5" sqref="B5"/>
      <selection pane="bottomRight" activeCell="E6" sqref="E6:E39"/>
    </sheetView>
  </sheetViews>
  <sheetFormatPr defaultColWidth="9.33203125" defaultRowHeight="13.8" x14ac:dyDescent="0.25"/>
  <cols>
    <col min="1" max="1" width="9.33203125" style="287"/>
    <col min="2" max="2" width="9.33203125" style="283"/>
    <col min="3" max="3" width="14.44140625" style="283" customWidth="1"/>
    <col min="4" max="4" width="30.44140625" style="317" customWidth="1"/>
    <col min="5" max="5" width="9.33203125" style="283"/>
    <col min="6" max="6" width="9" style="286" customWidth="1"/>
    <col min="7" max="7" width="8.6640625" style="283" customWidth="1"/>
    <col min="8" max="8" width="13.5546875" style="285" customWidth="1"/>
    <col min="9" max="16384" width="9.33203125" style="287"/>
  </cols>
  <sheetData>
    <row r="1" spans="2:11" ht="17.399999999999999" x14ac:dyDescent="0.25">
      <c r="C1" s="284" t="s">
        <v>265</v>
      </c>
    </row>
    <row r="2" spans="2:11" ht="20.25" customHeight="1" x14ac:dyDescent="0.25">
      <c r="C2" s="288" t="s">
        <v>264</v>
      </c>
      <c r="D2" s="318"/>
    </row>
    <row r="3" spans="2:11" ht="14.4" thickBot="1" x14ac:dyDescent="0.3">
      <c r="C3" s="289"/>
      <c r="D3" s="318"/>
      <c r="G3" s="290">
        <f>SUM(G5:G39)</f>
        <v>130</v>
      </c>
    </row>
    <row r="4" spans="2:11" s="283" customFormat="1" ht="52.8" x14ac:dyDescent="0.25">
      <c r="B4" s="328" t="s">
        <v>178</v>
      </c>
      <c r="C4" s="291" t="s">
        <v>179</v>
      </c>
      <c r="D4" s="329" t="s">
        <v>180</v>
      </c>
      <c r="E4" s="291" t="s">
        <v>181</v>
      </c>
      <c r="F4" s="330" t="s">
        <v>171</v>
      </c>
      <c r="G4" s="291" t="s">
        <v>182</v>
      </c>
      <c r="H4" s="292" t="s">
        <v>183</v>
      </c>
    </row>
    <row r="5" spans="2:11" ht="15.6" x14ac:dyDescent="0.25">
      <c r="B5" s="295">
        <v>1</v>
      </c>
      <c r="C5" s="296" t="s">
        <v>0</v>
      </c>
      <c r="D5" s="319"/>
      <c r="E5" s="296"/>
      <c r="F5" s="331">
        <v>1</v>
      </c>
      <c r="G5" s="296">
        <f>SUM(E6:E8)</f>
        <v>6</v>
      </c>
      <c r="H5" s="293"/>
      <c r="I5" s="287">
        <v>6</v>
      </c>
    </row>
    <row r="6" spans="2:11" ht="15.6" x14ac:dyDescent="0.25">
      <c r="B6" s="295"/>
      <c r="C6" s="296"/>
      <c r="D6" s="319" t="s">
        <v>184</v>
      </c>
      <c r="E6" s="296">
        <v>2</v>
      </c>
      <c r="F6" s="331"/>
      <c r="G6" s="294"/>
      <c r="H6" s="293"/>
    </row>
    <row r="7" spans="2:11" ht="27.6" x14ac:dyDescent="0.25">
      <c r="B7" s="295"/>
      <c r="C7" s="296"/>
      <c r="D7" s="319" t="s">
        <v>185</v>
      </c>
      <c r="E7" s="296">
        <v>2</v>
      </c>
      <c r="F7" s="331"/>
      <c r="G7" s="294"/>
      <c r="H7" s="293"/>
    </row>
    <row r="8" spans="2:11" ht="15.6" x14ac:dyDescent="0.25">
      <c r="B8" s="295"/>
      <c r="C8" s="296"/>
      <c r="D8" s="319" t="s">
        <v>186</v>
      </c>
      <c r="E8" s="296">
        <v>2</v>
      </c>
      <c r="F8" s="331"/>
      <c r="G8" s="294"/>
      <c r="H8" s="293"/>
    </row>
    <row r="9" spans="2:11" ht="15.6" x14ac:dyDescent="0.25">
      <c r="B9" s="295">
        <v>2</v>
      </c>
      <c r="C9" s="296" t="s">
        <v>167</v>
      </c>
      <c r="D9" s="319"/>
      <c r="E9" s="296"/>
      <c r="F9" s="331">
        <v>2</v>
      </c>
      <c r="G9" s="296">
        <f>SUM(E10:E16)</f>
        <v>16</v>
      </c>
      <c r="H9" s="293"/>
      <c r="I9" s="287">
        <v>16</v>
      </c>
    </row>
    <row r="10" spans="2:11" ht="15.6" x14ac:dyDescent="0.25">
      <c r="B10" s="295" t="s">
        <v>1</v>
      </c>
      <c r="C10" s="296"/>
      <c r="D10" s="319" t="s">
        <v>2</v>
      </c>
      <c r="E10" s="296">
        <v>2</v>
      </c>
      <c r="F10" s="331"/>
      <c r="G10" s="294"/>
      <c r="H10" s="293"/>
    </row>
    <row r="11" spans="2:11" ht="15.6" x14ac:dyDescent="0.25">
      <c r="B11" s="295" t="s">
        <v>3</v>
      </c>
      <c r="C11" s="296"/>
      <c r="D11" s="319" t="s">
        <v>4</v>
      </c>
      <c r="E11" s="296">
        <v>2</v>
      </c>
      <c r="F11" s="331"/>
      <c r="G11" s="294"/>
      <c r="H11" s="293"/>
    </row>
    <row r="12" spans="2:11" ht="31.2" customHeight="1" x14ac:dyDescent="0.25">
      <c r="B12" s="295" t="s">
        <v>5</v>
      </c>
      <c r="C12" s="296"/>
      <c r="D12" s="319" t="s">
        <v>187</v>
      </c>
      <c r="E12" s="296">
        <v>2</v>
      </c>
      <c r="F12" s="331"/>
      <c r="G12" s="294"/>
      <c r="H12" s="293"/>
    </row>
    <row r="13" spans="2:11" ht="15.6" x14ac:dyDescent="0.25">
      <c r="B13" s="295" t="s">
        <v>6</v>
      </c>
      <c r="C13" s="296"/>
      <c r="D13" s="319" t="s">
        <v>158</v>
      </c>
      <c r="E13" s="296">
        <v>2</v>
      </c>
      <c r="F13" s="331"/>
      <c r="G13" s="294"/>
      <c r="H13" s="293"/>
      <c r="K13" s="287">
        <f>34/70</f>
        <v>0.48571428571428571</v>
      </c>
    </row>
    <row r="14" spans="2:11" ht="15.6" x14ac:dyDescent="0.25">
      <c r="B14" s="295" t="s">
        <v>7</v>
      </c>
      <c r="C14" s="296"/>
      <c r="D14" s="320" t="s">
        <v>159</v>
      </c>
      <c r="E14" s="296">
        <v>4</v>
      </c>
      <c r="F14" s="331"/>
      <c r="G14" s="294"/>
      <c r="H14" s="293"/>
    </row>
    <row r="15" spans="2:11" ht="15.6" x14ac:dyDescent="0.25">
      <c r="B15" s="295" t="s">
        <v>8</v>
      </c>
      <c r="C15" s="296"/>
      <c r="D15" s="319" t="s">
        <v>165</v>
      </c>
      <c r="E15" s="296">
        <v>2</v>
      </c>
      <c r="F15" s="331"/>
      <c r="G15" s="294"/>
      <c r="H15" s="293"/>
    </row>
    <row r="16" spans="2:11" ht="15.6" x14ac:dyDescent="0.25">
      <c r="B16" s="295" t="s">
        <v>160</v>
      </c>
      <c r="C16" s="296"/>
      <c r="D16" s="319" t="s">
        <v>188</v>
      </c>
      <c r="E16" s="296">
        <v>2</v>
      </c>
      <c r="F16" s="331"/>
      <c r="G16" s="294"/>
      <c r="H16" s="293"/>
    </row>
    <row r="17" spans="2:10" ht="15.6" x14ac:dyDescent="0.25">
      <c r="B17" s="295" t="s">
        <v>9</v>
      </c>
      <c r="C17" s="296" t="s">
        <v>189</v>
      </c>
      <c r="D17" s="319"/>
      <c r="E17" s="296"/>
      <c r="F17" s="331">
        <v>3</v>
      </c>
      <c r="G17" s="296">
        <f>SUM(E18)</f>
        <v>6</v>
      </c>
      <c r="H17" s="293"/>
      <c r="I17" s="287">
        <v>6</v>
      </c>
    </row>
    <row r="18" spans="2:10" ht="27.6" x14ac:dyDescent="0.25">
      <c r="B18" s="295" t="s">
        <v>222</v>
      </c>
      <c r="C18" s="296"/>
      <c r="D18" s="319" t="s">
        <v>223</v>
      </c>
      <c r="E18" s="296">
        <v>6</v>
      </c>
      <c r="F18" s="297"/>
      <c r="G18" s="294"/>
      <c r="H18" s="293"/>
    </row>
    <row r="19" spans="2:10" ht="15.6" x14ac:dyDescent="0.25">
      <c r="B19" s="295" t="s">
        <v>11</v>
      </c>
      <c r="C19" s="296" t="s">
        <v>10</v>
      </c>
      <c r="D19" s="319"/>
      <c r="E19" s="296"/>
      <c r="F19" s="331"/>
      <c r="G19" s="296">
        <f>SUM(E20:E23)</f>
        <v>20</v>
      </c>
      <c r="H19" s="293"/>
      <c r="I19" s="287">
        <v>20</v>
      </c>
    </row>
    <row r="20" spans="2:10" ht="27.6" x14ac:dyDescent="0.25">
      <c r="B20" s="295" t="s">
        <v>13</v>
      </c>
      <c r="C20" s="296"/>
      <c r="D20" s="319" t="s">
        <v>231</v>
      </c>
      <c r="E20" s="296">
        <v>10</v>
      </c>
      <c r="F20" s="331">
        <v>4</v>
      </c>
      <c r="G20" s="294"/>
      <c r="H20" s="293"/>
    </row>
    <row r="21" spans="2:10" ht="15.6" x14ac:dyDescent="0.25">
      <c r="B21" s="295" t="s">
        <v>161</v>
      </c>
      <c r="C21" s="297"/>
      <c r="D21" s="321" t="s">
        <v>228</v>
      </c>
      <c r="E21" s="296">
        <v>2</v>
      </c>
      <c r="F21" s="331">
        <v>4</v>
      </c>
      <c r="G21" s="294"/>
      <c r="H21" s="293"/>
    </row>
    <row r="22" spans="2:10" ht="69" x14ac:dyDescent="0.25">
      <c r="B22" s="295" t="s">
        <v>15</v>
      </c>
      <c r="C22" s="296"/>
      <c r="D22" s="322" t="s">
        <v>229</v>
      </c>
      <c r="E22" s="296">
        <v>4</v>
      </c>
      <c r="F22" s="331">
        <v>4</v>
      </c>
      <c r="G22" s="294"/>
      <c r="H22" s="293"/>
    </row>
    <row r="23" spans="2:10" ht="41.4" x14ac:dyDescent="0.25">
      <c r="B23" s="295" t="s">
        <v>227</v>
      </c>
      <c r="C23" s="296"/>
      <c r="D23" s="322" t="s">
        <v>230</v>
      </c>
      <c r="E23" s="296">
        <v>4</v>
      </c>
      <c r="F23" s="331">
        <v>4</v>
      </c>
      <c r="G23" s="294"/>
      <c r="H23" s="293"/>
    </row>
    <row r="24" spans="2:10" ht="15.6" x14ac:dyDescent="0.25">
      <c r="B24" s="295" t="s">
        <v>17</v>
      </c>
      <c r="C24" s="296" t="s">
        <v>12</v>
      </c>
      <c r="D24" s="319"/>
      <c r="E24" s="296"/>
      <c r="F24" s="331"/>
      <c r="G24" s="296">
        <f>SUM(E25:E27)</f>
        <v>11</v>
      </c>
      <c r="H24" s="293"/>
      <c r="I24" s="287">
        <v>11</v>
      </c>
    </row>
    <row r="25" spans="2:10" ht="15.6" x14ac:dyDescent="0.25">
      <c r="B25" s="295" t="s">
        <v>19</v>
      </c>
      <c r="C25" s="296"/>
      <c r="D25" s="319" t="s">
        <v>14</v>
      </c>
      <c r="E25" s="296">
        <v>2</v>
      </c>
      <c r="F25" s="331">
        <v>5</v>
      </c>
      <c r="G25" s="294"/>
      <c r="H25" s="293"/>
    </row>
    <row r="26" spans="2:10" ht="15.6" x14ac:dyDescent="0.25">
      <c r="B26" s="295" t="s">
        <v>21</v>
      </c>
      <c r="C26" s="296"/>
      <c r="D26" s="319" t="s">
        <v>16</v>
      </c>
      <c r="E26" s="296">
        <v>3</v>
      </c>
      <c r="F26" s="331">
        <v>5</v>
      </c>
      <c r="G26" s="294"/>
      <c r="H26" s="293"/>
    </row>
    <row r="27" spans="2:10" ht="15.6" x14ac:dyDescent="0.25">
      <c r="B27" s="295" t="s">
        <v>23</v>
      </c>
      <c r="C27" s="296"/>
      <c r="D27" s="319" t="s">
        <v>190</v>
      </c>
      <c r="E27" s="296">
        <v>6</v>
      </c>
      <c r="F27" s="331">
        <v>5</v>
      </c>
      <c r="G27" s="294"/>
      <c r="H27" s="293"/>
    </row>
    <row r="28" spans="2:10" ht="15.6" x14ac:dyDescent="0.25">
      <c r="B28" s="295" t="s">
        <v>25</v>
      </c>
      <c r="C28" s="296" t="s">
        <v>18</v>
      </c>
      <c r="D28" s="319"/>
      <c r="E28" s="296"/>
      <c r="F28" s="331"/>
      <c r="G28" s="296">
        <f>SUM(E29:E31)</f>
        <v>11</v>
      </c>
      <c r="H28" s="293"/>
    </row>
    <row r="29" spans="2:10" ht="15.6" x14ac:dyDescent="0.25">
      <c r="B29" s="295" t="s">
        <v>27</v>
      </c>
      <c r="C29" s="296"/>
      <c r="D29" s="319" t="s">
        <v>20</v>
      </c>
      <c r="E29" s="296">
        <v>3</v>
      </c>
      <c r="F29" s="331">
        <v>6</v>
      </c>
      <c r="G29" s="294"/>
      <c r="H29" s="293"/>
    </row>
    <row r="30" spans="2:10" ht="15.6" x14ac:dyDescent="0.25">
      <c r="B30" s="295" t="s">
        <v>29</v>
      </c>
      <c r="C30" s="296"/>
      <c r="D30" s="319" t="s">
        <v>22</v>
      </c>
      <c r="E30" s="296">
        <v>2</v>
      </c>
      <c r="F30" s="331">
        <v>6</v>
      </c>
      <c r="G30" s="294"/>
      <c r="H30" s="293"/>
    </row>
    <row r="31" spans="2:10" ht="16.2" thickBot="1" x14ac:dyDescent="0.3">
      <c r="B31" s="653" t="s">
        <v>30</v>
      </c>
      <c r="C31" s="298"/>
      <c r="D31" s="323" t="s">
        <v>24</v>
      </c>
      <c r="E31" s="298">
        <v>6</v>
      </c>
      <c r="F31" s="654">
        <v>6</v>
      </c>
      <c r="G31" s="300"/>
      <c r="H31" s="301"/>
      <c r="I31" s="287" t="s">
        <v>312</v>
      </c>
      <c r="J31" s="287">
        <f>SUM(G5:G31)</f>
        <v>70</v>
      </c>
    </row>
    <row r="32" spans="2:10" ht="15.6" x14ac:dyDescent="0.25">
      <c r="B32" s="648" t="s">
        <v>32</v>
      </c>
      <c r="C32" s="649" t="s">
        <v>26</v>
      </c>
      <c r="D32" s="650"/>
      <c r="E32" s="649"/>
      <c r="F32" s="651"/>
      <c r="G32" s="649">
        <f>SUM(E33:E35)</f>
        <v>15</v>
      </c>
      <c r="H32" s="652"/>
    </row>
    <row r="33" spans="2:29" x14ac:dyDescent="0.25">
      <c r="B33" s="295" t="s">
        <v>34</v>
      </c>
      <c r="C33" s="296"/>
      <c r="D33" s="319" t="s">
        <v>28</v>
      </c>
      <c r="E33" s="296">
        <v>4</v>
      </c>
      <c r="F33" s="297">
        <v>7</v>
      </c>
      <c r="G33" s="294"/>
      <c r="H33" s="293"/>
    </row>
    <row r="34" spans="2:29" ht="27.6" x14ac:dyDescent="0.25">
      <c r="B34" s="295" t="s">
        <v>36</v>
      </c>
      <c r="C34" s="296"/>
      <c r="D34" s="319" t="s">
        <v>164</v>
      </c>
      <c r="E34" s="296">
        <v>5</v>
      </c>
      <c r="F34" s="297">
        <v>7</v>
      </c>
      <c r="G34" s="294"/>
      <c r="H34" s="293"/>
    </row>
    <row r="35" spans="2:29" x14ac:dyDescent="0.25">
      <c r="B35" s="295" t="s">
        <v>191</v>
      </c>
      <c r="C35" s="296"/>
      <c r="D35" s="319" t="s">
        <v>31</v>
      </c>
      <c r="E35" s="296">
        <v>6</v>
      </c>
      <c r="F35" s="297">
        <v>7</v>
      </c>
      <c r="G35" s="294"/>
      <c r="H35" s="293"/>
    </row>
    <row r="36" spans="2:29" ht="15.6" x14ac:dyDescent="0.25">
      <c r="B36" s="295" t="s">
        <v>168</v>
      </c>
      <c r="C36" s="302" t="s">
        <v>162</v>
      </c>
      <c r="D36" s="319" t="s">
        <v>163</v>
      </c>
      <c r="E36" s="302">
        <v>10</v>
      </c>
      <c r="F36" s="331">
        <v>8</v>
      </c>
      <c r="G36" s="294">
        <f>E36</f>
        <v>10</v>
      </c>
      <c r="H36" s="293"/>
    </row>
    <row r="37" spans="2:29" x14ac:dyDescent="0.25">
      <c r="B37" s="295" t="s">
        <v>192</v>
      </c>
      <c r="C37" s="296" t="s">
        <v>33</v>
      </c>
      <c r="D37" s="319"/>
      <c r="E37" s="296"/>
      <c r="F37" s="297"/>
      <c r="G37" s="296">
        <f>SUM(E38:E39)</f>
        <v>35</v>
      </c>
      <c r="H37" s="293"/>
    </row>
    <row r="38" spans="2:29" x14ac:dyDescent="0.25">
      <c r="B38" s="295" t="s">
        <v>301</v>
      </c>
      <c r="C38" s="296"/>
      <c r="D38" s="319" t="s">
        <v>35</v>
      </c>
      <c r="E38" s="296">
        <v>20</v>
      </c>
      <c r="F38" s="297">
        <v>9</v>
      </c>
      <c r="G38" s="294"/>
      <c r="H38" s="293"/>
    </row>
    <row r="39" spans="2:29" x14ac:dyDescent="0.25">
      <c r="B39" s="295" t="s">
        <v>302</v>
      </c>
      <c r="C39" s="296"/>
      <c r="D39" s="319" t="s">
        <v>37</v>
      </c>
      <c r="E39" s="296">
        <v>15</v>
      </c>
      <c r="F39" s="297">
        <v>9</v>
      </c>
      <c r="G39" s="294"/>
      <c r="H39" s="293"/>
    </row>
    <row r="40" spans="2:29" ht="16.2" thickBot="1" x14ac:dyDescent="0.3">
      <c r="B40" s="303"/>
      <c r="C40" s="298"/>
      <c r="D40" s="323"/>
      <c r="E40" s="298"/>
      <c r="F40" s="299"/>
      <c r="G40" s="300"/>
      <c r="H40" s="301"/>
      <c r="I40" s="287" t="s">
        <v>313</v>
      </c>
      <c r="J40" s="287">
        <f>SUM(G32:G40)</f>
        <v>60</v>
      </c>
    </row>
    <row r="41" spans="2:29" ht="14.4" thickBot="1" x14ac:dyDescent="0.3">
      <c r="B41" s="304"/>
      <c r="C41" s="305"/>
      <c r="D41" s="324" t="s">
        <v>38</v>
      </c>
      <c r="E41" s="306">
        <f>SUM(E5:E39)</f>
        <v>130</v>
      </c>
      <c r="F41" s="307"/>
      <c r="G41" s="308">
        <f>SUM(G5:G39)</f>
        <v>130</v>
      </c>
      <c r="H41" s="309"/>
    </row>
    <row r="42" spans="2:29" x14ac:dyDescent="0.25">
      <c r="B42" s="310"/>
      <c r="C42" s="310"/>
    </row>
    <row r="43" spans="2:29" x14ac:dyDescent="0.25">
      <c r="B43" s="311"/>
      <c r="C43" s="311"/>
    </row>
    <row r="44" spans="2:29" x14ac:dyDescent="0.25">
      <c r="B44" s="310"/>
      <c r="C44" s="310"/>
    </row>
    <row r="45" spans="2:29" x14ac:dyDescent="0.25">
      <c r="C45" s="285"/>
      <c r="D45" s="325"/>
      <c r="E45" s="310"/>
      <c r="F45" s="288"/>
      <c r="G45" s="310"/>
      <c r="H45" s="312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  <c r="AA45" s="313"/>
      <c r="AB45" s="313"/>
      <c r="AC45" s="313"/>
    </row>
    <row r="46" spans="2:29" x14ac:dyDescent="0.25">
      <c r="D46" s="326"/>
      <c r="E46" s="311"/>
      <c r="F46" s="314"/>
      <c r="G46" s="311"/>
      <c r="H46" s="315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6"/>
      <c r="U46" s="316"/>
      <c r="V46" s="316"/>
      <c r="W46" s="316"/>
      <c r="X46" s="316"/>
      <c r="Y46" s="316"/>
      <c r="Z46" s="316"/>
      <c r="AA46" s="316"/>
      <c r="AB46" s="316"/>
      <c r="AC46" s="316"/>
    </row>
    <row r="47" spans="2:29" x14ac:dyDescent="0.25">
      <c r="D47" s="325"/>
      <c r="E47" s="310"/>
      <c r="F47" s="288"/>
      <c r="G47" s="310"/>
      <c r="H47" s="312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13"/>
      <c r="Z47" s="313"/>
      <c r="AA47" s="313"/>
      <c r="AB47" s="313"/>
      <c r="AC47" s="313"/>
    </row>
    <row r="48" spans="2:29" x14ac:dyDescent="0.25">
      <c r="D48" s="327"/>
    </row>
  </sheetData>
  <customSheetViews>
    <customSheetView guid="{C5D960BD-C1A6-4228-A267-A87ADCF0AB55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2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5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15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16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8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3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4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5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26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7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17400EAF-4B0B-49FE-8262-4A59DA70D10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6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7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8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39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4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3.2" x14ac:dyDescent="0.25"/>
  <sheetData>
    <row r="1" spans="1:2" x14ac:dyDescent="0.25">
      <c r="A1" s="136" t="s">
        <v>274</v>
      </c>
      <c r="B1" s="136"/>
    </row>
    <row r="2" spans="1:2" x14ac:dyDescent="0.25">
      <c r="A2" s="136">
        <v>0</v>
      </c>
      <c r="B2" s="136" t="s">
        <v>275</v>
      </c>
    </row>
    <row r="3" spans="1:2" x14ac:dyDescent="0.25">
      <c r="A3" s="136">
        <v>35</v>
      </c>
      <c r="B3" s="136" t="s">
        <v>276</v>
      </c>
    </row>
    <row r="4" spans="1:2" x14ac:dyDescent="0.25">
      <c r="A4" s="136">
        <v>60</v>
      </c>
      <c r="B4" s="136" t="s">
        <v>277</v>
      </c>
    </row>
    <row r="5" spans="1:2" x14ac:dyDescent="0.25">
      <c r="A5" s="136">
        <v>67</v>
      </c>
      <c r="B5" s="136" t="s">
        <v>278</v>
      </c>
    </row>
    <row r="6" spans="1:2" x14ac:dyDescent="0.25">
      <c r="A6" s="136">
        <v>75</v>
      </c>
      <c r="B6" s="136" t="s">
        <v>279</v>
      </c>
    </row>
    <row r="7" spans="1:2" x14ac:dyDescent="0.25">
      <c r="A7" s="136">
        <v>82</v>
      </c>
      <c r="B7" s="136" t="s">
        <v>280</v>
      </c>
    </row>
    <row r="8" spans="1:2" x14ac:dyDescent="0.25">
      <c r="A8" s="136">
        <v>89</v>
      </c>
      <c r="B8" s="136" t="s">
        <v>281</v>
      </c>
    </row>
    <row r="9" spans="1:2" x14ac:dyDescent="0.25">
      <c r="A9" s="136">
        <v>100</v>
      </c>
      <c r="B9" s="136" t="s">
        <v>281</v>
      </c>
    </row>
  </sheetData>
  <customSheetViews>
    <customSheetView guid="{C5D960BD-C1A6-4228-A267-A87ADCF0AB55}">
      <selection sqref="A1:B9"/>
      <pageMargins left="0.7" right="0.7" top="0.75" bottom="0.75" header="0.3" footer="0.3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1"/>
    </customSheetView>
    <customSheetView guid="{1C44C54F-C0A4-451D-B8A0-B8C17D7E284D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2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C24" sqref="C24"/>
    </sheetView>
  </sheetViews>
  <sheetFormatPr defaultRowHeight="13.2" x14ac:dyDescent="0.25"/>
  <cols>
    <col min="1" max="1" width="10.6640625" style="67" customWidth="1"/>
    <col min="2" max="2" width="42.33203125" style="68" customWidth="1"/>
    <col min="3" max="3" width="12" style="74" customWidth="1"/>
    <col min="4" max="4" width="12" style="69" customWidth="1"/>
  </cols>
  <sheetData>
    <row r="1" spans="1:5" ht="13.8" thickBot="1" x14ac:dyDescent="0.3">
      <c r="B1" s="68" t="s">
        <v>270</v>
      </c>
    </row>
    <row r="2" spans="1:5" ht="13.2" customHeight="1" x14ac:dyDescent="0.25">
      <c r="A2" s="745" t="s">
        <v>247</v>
      </c>
      <c r="B2" s="741" t="s">
        <v>193</v>
      </c>
      <c r="C2" s="743" t="s">
        <v>194</v>
      </c>
      <c r="D2" s="739" t="s">
        <v>195</v>
      </c>
      <c r="E2" s="150"/>
    </row>
    <row r="3" spans="1:5" ht="13.5" customHeight="1" thickBot="1" x14ac:dyDescent="0.3">
      <c r="A3" s="746"/>
      <c r="B3" s="742"/>
      <c r="C3" s="744"/>
      <c r="D3" s="740"/>
      <c r="E3" s="149"/>
    </row>
    <row r="4" spans="1:5" ht="44.25" customHeight="1" x14ac:dyDescent="0.25">
      <c r="A4" s="145">
        <v>1</v>
      </c>
      <c r="B4" s="58" t="s">
        <v>217</v>
      </c>
      <c r="C4" s="71" t="s">
        <v>169</v>
      </c>
      <c r="D4" s="59">
        <v>1</v>
      </c>
      <c r="E4" s="279"/>
    </row>
    <row r="5" spans="1:5" ht="39" customHeight="1" x14ac:dyDescent="0.25">
      <c r="A5" s="146" t="s">
        <v>299</v>
      </c>
      <c r="B5" s="60" t="s">
        <v>218</v>
      </c>
      <c r="C5" s="72" t="s">
        <v>0</v>
      </c>
      <c r="D5" s="61">
        <v>2</v>
      </c>
      <c r="E5" s="280"/>
    </row>
    <row r="6" spans="1:5" ht="39.6" x14ac:dyDescent="0.25">
      <c r="A6" s="146" t="s">
        <v>11</v>
      </c>
      <c r="B6" s="60" t="s">
        <v>196</v>
      </c>
      <c r="C6" s="72" t="s">
        <v>197</v>
      </c>
      <c r="D6" s="61">
        <v>3</v>
      </c>
      <c r="E6" s="280"/>
    </row>
    <row r="7" spans="1:5" x14ac:dyDescent="0.25">
      <c r="A7" s="146" t="s">
        <v>11</v>
      </c>
      <c r="B7" s="62" t="s">
        <v>224</v>
      </c>
      <c r="C7" s="271" t="s">
        <v>198</v>
      </c>
      <c r="D7" s="61"/>
      <c r="E7" s="281"/>
    </row>
    <row r="8" spans="1:5" ht="53.4" x14ac:dyDescent="0.25">
      <c r="A8" s="146" t="s">
        <v>253</v>
      </c>
      <c r="B8" s="63" t="s">
        <v>219</v>
      </c>
      <c r="C8" s="72" t="s">
        <v>175</v>
      </c>
      <c r="D8" s="61">
        <v>4</v>
      </c>
      <c r="E8" s="281"/>
    </row>
    <row r="9" spans="1:5" ht="26.4" x14ac:dyDescent="0.25">
      <c r="A9" s="146" t="s">
        <v>32</v>
      </c>
      <c r="B9" s="64" t="s">
        <v>199</v>
      </c>
      <c r="C9" s="72" t="s">
        <v>175</v>
      </c>
      <c r="D9" s="61">
        <v>5</v>
      </c>
      <c r="E9" s="281"/>
    </row>
    <row r="10" spans="1:5" x14ac:dyDescent="0.25">
      <c r="A10" s="146" t="s">
        <v>32</v>
      </c>
      <c r="B10" s="62" t="s">
        <v>225</v>
      </c>
      <c r="C10" s="72" t="s">
        <v>200</v>
      </c>
      <c r="D10" s="61"/>
      <c r="E10" s="281"/>
    </row>
    <row r="11" spans="1:5" ht="52.8" x14ac:dyDescent="0.25">
      <c r="A11" s="146" t="s">
        <v>168</v>
      </c>
      <c r="B11" s="60" t="s">
        <v>201</v>
      </c>
      <c r="C11" s="72" t="s">
        <v>189</v>
      </c>
      <c r="D11" s="61">
        <v>6</v>
      </c>
      <c r="E11" s="281"/>
    </row>
    <row r="12" spans="1:5" x14ac:dyDescent="0.25">
      <c r="A12" s="146" t="s">
        <v>168</v>
      </c>
      <c r="B12" s="62" t="s">
        <v>226</v>
      </c>
      <c r="C12" s="72" t="s">
        <v>202</v>
      </c>
      <c r="D12" s="61"/>
      <c r="E12" s="281"/>
    </row>
    <row r="13" spans="1:5" ht="26.4" x14ac:dyDescent="0.25">
      <c r="A13" s="146" t="s">
        <v>192</v>
      </c>
      <c r="B13" s="60" t="s">
        <v>203</v>
      </c>
      <c r="C13" s="72" t="s">
        <v>176</v>
      </c>
      <c r="D13" s="61">
        <v>7</v>
      </c>
      <c r="E13" s="281"/>
    </row>
    <row r="14" spans="1:5" ht="26.4" x14ac:dyDescent="0.25">
      <c r="A14" s="146" t="s">
        <v>248</v>
      </c>
      <c r="B14" s="60" t="s">
        <v>204</v>
      </c>
      <c r="C14" s="72" t="s">
        <v>176</v>
      </c>
      <c r="D14" s="61">
        <v>7</v>
      </c>
      <c r="E14" s="281"/>
    </row>
    <row r="15" spans="1:5" x14ac:dyDescent="0.25">
      <c r="A15" s="146" t="s">
        <v>249</v>
      </c>
      <c r="B15" s="60" t="s">
        <v>205</v>
      </c>
      <c r="C15" s="72" t="s">
        <v>176</v>
      </c>
      <c r="D15" s="61">
        <v>7</v>
      </c>
      <c r="E15" s="281"/>
    </row>
    <row r="16" spans="1:5" x14ac:dyDescent="0.25">
      <c r="A16" s="146" t="s">
        <v>249</v>
      </c>
      <c r="B16" s="62" t="s">
        <v>206</v>
      </c>
      <c r="C16" s="72" t="s">
        <v>207</v>
      </c>
      <c r="D16" s="61"/>
      <c r="E16" s="281"/>
    </row>
    <row r="17" spans="1:9" ht="30" customHeight="1" x14ac:dyDescent="0.25">
      <c r="A17" s="146" t="s">
        <v>254</v>
      </c>
      <c r="B17" s="60" t="s">
        <v>208</v>
      </c>
      <c r="C17" s="72" t="s">
        <v>12</v>
      </c>
      <c r="D17" s="61">
        <v>8</v>
      </c>
      <c r="E17" s="281"/>
    </row>
    <row r="18" spans="1:9" ht="30" customHeight="1" x14ac:dyDescent="0.25">
      <c r="A18" s="146" t="s">
        <v>250</v>
      </c>
      <c r="B18" s="60" t="s">
        <v>209</v>
      </c>
      <c r="C18" s="72" t="s">
        <v>18</v>
      </c>
      <c r="D18" s="61">
        <v>9</v>
      </c>
      <c r="E18" s="281"/>
    </row>
    <row r="19" spans="1:9" ht="20.25" customHeight="1" x14ac:dyDescent="0.3">
      <c r="A19" s="146" t="s">
        <v>250</v>
      </c>
      <c r="B19" s="62" t="s">
        <v>210</v>
      </c>
      <c r="C19" s="72" t="s">
        <v>211</v>
      </c>
      <c r="D19" s="61"/>
      <c r="E19" s="281"/>
      <c r="F19" s="272"/>
      <c r="G19" s="273"/>
      <c r="H19" s="273"/>
      <c r="I19" s="273"/>
    </row>
    <row r="20" spans="1:9" ht="21.75" customHeight="1" x14ac:dyDescent="0.3">
      <c r="A20" s="146" t="s">
        <v>251</v>
      </c>
      <c r="B20" s="60" t="s">
        <v>212</v>
      </c>
      <c r="C20" s="72" t="s">
        <v>26</v>
      </c>
      <c r="D20" s="61">
        <v>10</v>
      </c>
      <c r="E20" s="281"/>
      <c r="F20" s="147"/>
    </row>
    <row r="21" spans="1:9" ht="50.25" customHeight="1" x14ac:dyDescent="0.25">
      <c r="A21" s="146" t="s">
        <v>252</v>
      </c>
      <c r="B21" s="60" t="s">
        <v>215</v>
      </c>
      <c r="C21" s="72" t="s">
        <v>214</v>
      </c>
      <c r="D21" s="61">
        <v>11</v>
      </c>
      <c r="E21" s="281"/>
      <c r="F21" s="148"/>
    </row>
    <row r="22" spans="1:9" ht="45.75" customHeight="1" x14ac:dyDescent="0.3">
      <c r="A22" s="146" t="s">
        <v>255</v>
      </c>
      <c r="B22" s="62" t="s">
        <v>233</v>
      </c>
      <c r="C22" s="72" t="s">
        <v>216</v>
      </c>
      <c r="D22" s="61">
        <v>11</v>
      </c>
      <c r="E22" s="281"/>
      <c r="F22" s="147"/>
    </row>
    <row r="23" spans="1:9" ht="21" customHeight="1" x14ac:dyDescent="0.3">
      <c r="A23" s="146" t="s">
        <v>256</v>
      </c>
      <c r="B23" s="60" t="s">
        <v>213</v>
      </c>
      <c r="C23" s="72" t="s">
        <v>177</v>
      </c>
      <c r="D23" s="61">
        <v>12</v>
      </c>
      <c r="E23" s="281"/>
      <c r="F23" s="147"/>
    </row>
    <row r="24" spans="1:9" ht="18" thickBot="1" x14ac:dyDescent="0.35">
      <c r="A24" s="144" t="s">
        <v>300</v>
      </c>
      <c r="B24" s="65" t="s">
        <v>271</v>
      </c>
      <c r="C24" s="73" t="s">
        <v>272</v>
      </c>
      <c r="D24" s="66"/>
      <c r="E24" s="282"/>
      <c r="F24" s="272"/>
      <c r="G24" s="273"/>
      <c r="H24" s="273"/>
      <c r="I24" s="273"/>
    </row>
    <row r="25" spans="1:9" ht="13.8" thickBot="1" x14ac:dyDescent="0.3">
      <c r="A25" s="274"/>
      <c r="B25" s="275"/>
      <c r="C25" s="276"/>
      <c r="D25" s="277" t="s">
        <v>38</v>
      </c>
      <c r="E25" s="278"/>
    </row>
    <row r="26" spans="1:9" ht="16.5" customHeight="1" x14ac:dyDescent="0.25"/>
  </sheetData>
  <customSheetViews>
    <customSheetView guid="{C5D960BD-C1A6-4228-A267-A87ADCF0AB55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6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verticalDpi="0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33203125" defaultRowHeight="13.2" x14ac:dyDescent="0.25"/>
  <cols>
    <col min="1" max="1" width="9.33203125" style="1"/>
    <col min="2" max="2" width="37.6640625" style="1" customWidth="1"/>
    <col min="3" max="16384" width="9.33203125" style="1"/>
  </cols>
  <sheetData>
    <row r="1" spans="1:4" x14ac:dyDescent="0.25">
      <c r="B1" s="1">
        <v>201</v>
      </c>
    </row>
    <row r="2" spans="1:4" ht="16.2" thickBot="1" x14ac:dyDescent="0.35">
      <c r="B2" s="2"/>
    </row>
    <row r="3" spans="1:4" ht="16.2" thickBot="1" x14ac:dyDescent="0.35">
      <c r="A3" s="1">
        <v>1</v>
      </c>
      <c r="B3" s="2" t="s">
        <v>53</v>
      </c>
      <c r="C3" s="31" t="s">
        <v>103</v>
      </c>
      <c r="D3" s="1" t="s">
        <v>41</v>
      </c>
    </row>
    <row r="4" spans="1:4" ht="16.2" thickBot="1" x14ac:dyDescent="0.35">
      <c r="A4" s="1">
        <v>2</v>
      </c>
      <c r="B4" s="2" t="s">
        <v>57</v>
      </c>
      <c r="C4" s="31" t="s">
        <v>103</v>
      </c>
    </row>
    <row r="5" spans="1:4" ht="16.2" thickBot="1" x14ac:dyDescent="0.35">
      <c r="A5" s="1">
        <v>3</v>
      </c>
      <c r="B5" s="2" t="s">
        <v>65</v>
      </c>
      <c r="C5" s="32" t="s">
        <v>103</v>
      </c>
    </row>
    <row r="6" spans="1:4" ht="16.2" thickBot="1" x14ac:dyDescent="0.35">
      <c r="A6" s="1">
        <v>4</v>
      </c>
      <c r="B6" s="3" t="s">
        <v>39</v>
      </c>
      <c r="C6" s="4" t="s">
        <v>40</v>
      </c>
    </row>
    <row r="7" spans="1:4" ht="16.2" thickBot="1" x14ac:dyDescent="0.35">
      <c r="A7" s="1">
        <v>5</v>
      </c>
      <c r="B7" s="3" t="s">
        <v>42</v>
      </c>
      <c r="C7" s="4" t="s">
        <v>43</v>
      </c>
    </row>
    <row r="8" spans="1:4" ht="16.2" thickBot="1" x14ac:dyDescent="0.35">
      <c r="A8" s="1">
        <v>6</v>
      </c>
      <c r="B8" s="3" t="s">
        <v>44</v>
      </c>
      <c r="C8" s="4" t="s">
        <v>45</v>
      </c>
    </row>
    <row r="9" spans="1:4" ht="16.2" thickBot="1" x14ac:dyDescent="0.35">
      <c r="A9" s="1">
        <v>7</v>
      </c>
      <c r="B9" s="3" t="s">
        <v>46</v>
      </c>
      <c r="C9" s="4" t="s">
        <v>47</v>
      </c>
    </row>
    <row r="10" spans="1:4" ht="16.2" thickBot="1" x14ac:dyDescent="0.35">
      <c r="A10" s="1">
        <v>8</v>
      </c>
      <c r="B10" s="3" t="s">
        <v>48</v>
      </c>
      <c r="C10" s="4" t="s">
        <v>49</v>
      </c>
    </row>
    <row r="11" spans="1:4" ht="16.2" thickBot="1" x14ac:dyDescent="0.35">
      <c r="A11" s="1">
        <v>9</v>
      </c>
      <c r="B11" s="3" t="s">
        <v>50</v>
      </c>
      <c r="C11" s="4" t="s">
        <v>51</v>
      </c>
    </row>
    <row r="12" spans="1:4" ht="16.2" thickBot="1" x14ac:dyDescent="0.35">
      <c r="A12" s="1">
        <v>10</v>
      </c>
      <c r="B12" s="2" t="s">
        <v>52</v>
      </c>
      <c r="C12" s="31" t="s">
        <v>103</v>
      </c>
    </row>
    <row r="13" spans="1:4" ht="16.2" thickBot="1" x14ac:dyDescent="0.35">
      <c r="A13" s="1">
        <v>11</v>
      </c>
      <c r="B13" s="2" t="s">
        <v>54</v>
      </c>
    </row>
    <row r="14" spans="1:4" ht="16.2" thickBot="1" x14ac:dyDescent="0.35">
      <c r="A14" s="1">
        <v>12</v>
      </c>
      <c r="B14" s="2" t="s">
        <v>55</v>
      </c>
    </row>
    <row r="15" spans="1:4" ht="16.2" thickBot="1" x14ac:dyDescent="0.35">
      <c r="A15" s="1">
        <v>13</v>
      </c>
      <c r="B15" s="2" t="s">
        <v>56</v>
      </c>
    </row>
    <row r="16" spans="1:4" ht="16.2" thickBot="1" x14ac:dyDescent="0.35">
      <c r="A16" s="1">
        <v>14</v>
      </c>
      <c r="B16" s="2" t="s">
        <v>58</v>
      </c>
    </row>
    <row r="17" spans="1:3" ht="16.2" thickBot="1" x14ac:dyDescent="0.35">
      <c r="A17" s="1">
        <v>15</v>
      </c>
      <c r="B17" s="2" t="s">
        <v>59</v>
      </c>
    </row>
    <row r="18" spans="1:3" ht="16.2" thickBot="1" x14ac:dyDescent="0.35">
      <c r="A18" s="1">
        <v>16</v>
      </c>
      <c r="B18" s="2" t="s">
        <v>60</v>
      </c>
    </row>
    <row r="19" spans="1:3" ht="16.2" thickBot="1" x14ac:dyDescent="0.35">
      <c r="A19" s="1">
        <v>17</v>
      </c>
      <c r="B19" s="2" t="s">
        <v>61</v>
      </c>
    </row>
    <row r="20" spans="1:3" ht="16.2" thickBot="1" x14ac:dyDescent="0.35">
      <c r="A20" s="1">
        <v>18</v>
      </c>
      <c r="B20" s="2" t="s">
        <v>62</v>
      </c>
    </row>
    <row r="21" spans="1:3" ht="16.2" thickBot="1" x14ac:dyDescent="0.35">
      <c r="A21" s="1">
        <v>19</v>
      </c>
      <c r="B21" s="2" t="s">
        <v>63</v>
      </c>
    </row>
    <row r="22" spans="1:3" ht="16.2" thickBot="1" x14ac:dyDescent="0.35">
      <c r="A22" s="1">
        <v>20</v>
      </c>
      <c r="B22" s="2" t="s">
        <v>64</v>
      </c>
    </row>
    <row r="23" spans="1:3" ht="16.2" thickBot="1" x14ac:dyDescent="0.35">
      <c r="A23" s="1">
        <v>21</v>
      </c>
      <c r="B23" s="2" t="s">
        <v>66</v>
      </c>
    </row>
    <row r="24" spans="1:3" ht="16.2" thickBot="1" x14ac:dyDescent="0.35">
      <c r="A24" s="1">
        <v>22</v>
      </c>
      <c r="B24" s="2" t="s">
        <v>67</v>
      </c>
    </row>
    <row r="25" spans="1:3" ht="16.2" thickBot="1" x14ac:dyDescent="0.35">
      <c r="A25" s="1">
        <v>23</v>
      </c>
      <c r="B25" s="2" t="s">
        <v>157</v>
      </c>
    </row>
    <row r="26" spans="1:3" ht="16.2" thickBot="1" x14ac:dyDescent="0.35">
      <c r="B26" s="2"/>
    </row>
    <row r="27" spans="1:3" ht="16.2" thickBot="1" x14ac:dyDescent="0.35">
      <c r="B27" s="2"/>
    </row>
    <row r="28" spans="1:3" ht="16.2" thickBot="1" x14ac:dyDescent="0.35">
      <c r="B28" s="2"/>
    </row>
    <row r="29" spans="1:3" ht="16.2" thickBot="1" x14ac:dyDescent="0.35">
      <c r="B29" s="2">
        <v>202</v>
      </c>
    </row>
    <row r="31" spans="1:3" ht="15.6" x14ac:dyDescent="0.3">
      <c r="B31" s="5" t="s">
        <v>68</v>
      </c>
    </row>
    <row r="32" spans="1:3" ht="15.6" x14ac:dyDescent="0.3">
      <c r="A32" s="1">
        <v>1</v>
      </c>
      <c r="B32" s="7" t="s">
        <v>69</v>
      </c>
      <c r="C32" s="6" t="s">
        <v>51</v>
      </c>
    </row>
    <row r="33" spans="1:4" ht="15.6" x14ac:dyDescent="0.3">
      <c r="A33" s="1">
        <v>2</v>
      </c>
      <c r="B33" s="7" t="s">
        <v>70</v>
      </c>
      <c r="C33" s="8" t="s">
        <v>40</v>
      </c>
    </row>
    <row r="34" spans="1:4" ht="15.6" x14ac:dyDescent="0.3">
      <c r="A34" s="1">
        <v>3</v>
      </c>
      <c r="B34" s="7" t="s">
        <v>71</v>
      </c>
      <c r="C34" s="8" t="s">
        <v>43</v>
      </c>
    </row>
    <row r="35" spans="1:4" ht="15.6" x14ac:dyDescent="0.3">
      <c r="A35" s="1">
        <v>4</v>
      </c>
      <c r="B35" s="7" t="s">
        <v>73</v>
      </c>
      <c r="C35" s="8" t="s">
        <v>72</v>
      </c>
    </row>
    <row r="36" spans="1:4" ht="15.6" x14ac:dyDescent="0.3">
      <c r="A36" s="1">
        <v>5</v>
      </c>
      <c r="B36" s="7" t="s">
        <v>75</v>
      </c>
      <c r="C36" s="8" t="s">
        <v>74</v>
      </c>
    </row>
    <row r="37" spans="1:4" ht="15.6" x14ac:dyDescent="0.3">
      <c r="A37" s="1">
        <v>6</v>
      </c>
      <c r="B37" s="7" t="s">
        <v>77</v>
      </c>
      <c r="C37" s="8" t="s">
        <v>76</v>
      </c>
    </row>
    <row r="38" spans="1:4" ht="15.6" x14ac:dyDescent="0.3">
      <c r="A38" s="1">
        <v>7</v>
      </c>
      <c r="B38" s="7" t="s">
        <v>79</v>
      </c>
      <c r="C38" s="8" t="s">
        <v>78</v>
      </c>
    </row>
    <row r="39" spans="1:4" ht="15.6" x14ac:dyDescent="0.3">
      <c r="A39" s="1">
        <v>8</v>
      </c>
      <c r="B39" s="7" t="s">
        <v>81</v>
      </c>
      <c r="C39" s="8" t="s">
        <v>80</v>
      </c>
    </row>
    <row r="40" spans="1:4" ht="15.6" x14ac:dyDescent="0.3">
      <c r="A40" s="1">
        <v>9</v>
      </c>
      <c r="B40" s="7" t="s">
        <v>82</v>
      </c>
      <c r="C40" s="8" t="s">
        <v>45</v>
      </c>
    </row>
    <row r="41" spans="1:4" ht="15.6" x14ac:dyDescent="0.3">
      <c r="A41" s="1">
        <v>10</v>
      </c>
      <c r="B41" s="7" t="s">
        <v>83</v>
      </c>
      <c r="C41" s="8" t="s">
        <v>47</v>
      </c>
      <c r="D41" s="1" t="s">
        <v>41</v>
      </c>
    </row>
    <row r="42" spans="1:4" ht="15.6" x14ac:dyDescent="0.3">
      <c r="A42" s="1">
        <v>11</v>
      </c>
      <c r="B42" s="7" t="s">
        <v>85</v>
      </c>
      <c r="C42" s="8" t="s">
        <v>84</v>
      </c>
    </row>
    <row r="43" spans="1:4" ht="15.6" x14ac:dyDescent="0.3">
      <c r="A43" s="1">
        <v>12</v>
      </c>
      <c r="B43" s="9" t="s">
        <v>87</v>
      </c>
      <c r="C43" s="8" t="s">
        <v>86</v>
      </c>
    </row>
    <row r="44" spans="1:4" ht="15.6" x14ac:dyDescent="0.3">
      <c r="A44" s="1">
        <v>13</v>
      </c>
      <c r="B44" s="11" t="s">
        <v>88</v>
      </c>
      <c r="C44" s="10" t="s">
        <v>49</v>
      </c>
    </row>
    <row r="45" spans="1:4" ht="15.6" x14ac:dyDescent="0.3">
      <c r="A45" s="1">
        <v>14</v>
      </c>
      <c r="B45" s="11" t="s">
        <v>89</v>
      </c>
    </row>
    <row r="46" spans="1:4" ht="15.6" x14ac:dyDescent="0.3">
      <c r="A46" s="1">
        <v>15</v>
      </c>
      <c r="B46" s="11" t="s">
        <v>90</v>
      </c>
    </row>
    <row r="47" spans="1:4" ht="15.6" x14ac:dyDescent="0.3">
      <c r="A47" s="1">
        <v>16</v>
      </c>
      <c r="B47" s="11" t="s">
        <v>91</v>
      </c>
    </row>
    <row r="48" spans="1:4" ht="15.6" x14ac:dyDescent="0.3">
      <c r="A48" s="1">
        <v>17</v>
      </c>
      <c r="B48" s="11" t="s">
        <v>92</v>
      </c>
    </row>
    <row r="49" spans="1:3" ht="15.6" x14ac:dyDescent="0.3">
      <c r="A49" s="1">
        <v>18</v>
      </c>
      <c r="B49" s="11" t="s">
        <v>94</v>
      </c>
      <c r="C49" s="1" t="s">
        <v>93</v>
      </c>
    </row>
    <row r="50" spans="1:3" ht="15.6" x14ac:dyDescent="0.3">
      <c r="A50" s="1">
        <v>19</v>
      </c>
      <c r="B50" s="11" t="s">
        <v>95</v>
      </c>
    </row>
    <row r="51" spans="1:3" ht="15.6" x14ac:dyDescent="0.3">
      <c r="A51" s="1">
        <v>20</v>
      </c>
      <c r="B51" s="11" t="s">
        <v>96</v>
      </c>
    </row>
    <row r="52" spans="1:3" ht="15.6" x14ac:dyDescent="0.3">
      <c r="A52" s="1">
        <v>21</v>
      </c>
      <c r="B52" s="11" t="s">
        <v>97</v>
      </c>
    </row>
    <row r="53" spans="1:3" ht="15.6" x14ac:dyDescent="0.3">
      <c r="A53" s="1">
        <v>22</v>
      </c>
      <c r="B53" s="11" t="s">
        <v>98</v>
      </c>
    </row>
    <row r="54" spans="1:3" ht="15.6" x14ac:dyDescent="0.3">
      <c r="A54" s="1">
        <v>23</v>
      </c>
      <c r="B54" s="11" t="s">
        <v>99</v>
      </c>
    </row>
    <row r="55" spans="1:3" ht="15.6" x14ac:dyDescent="0.3">
      <c r="A55" s="1">
        <v>24</v>
      </c>
      <c r="B55" s="11" t="s">
        <v>100</v>
      </c>
    </row>
    <row r="56" spans="1:3" ht="15.6" x14ac:dyDescent="0.3">
      <c r="A56" s="1">
        <v>25</v>
      </c>
      <c r="B56" s="11" t="s">
        <v>101</v>
      </c>
    </row>
    <row r="57" spans="1:3" ht="16.2" thickBot="1" x14ac:dyDescent="0.35">
      <c r="A57" s="1">
        <v>26</v>
      </c>
      <c r="B57" s="2"/>
    </row>
    <row r="58" spans="1:3" ht="16.2" thickBot="1" x14ac:dyDescent="0.35">
      <c r="B58" s="2"/>
    </row>
    <row r="59" spans="1:3" ht="15.6" x14ac:dyDescent="0.3">
      <c r="B59" s="12"/>
    </row>
    <row r="60" spans="1:3" x14ac:dyDescent="0.25">
      <c r="B60" s="1">
        <v>203</v>
      </c>
    </row>
    <row r="61" spans="1:3" ht="15.6" x14ac:dyDescent="0.3">
      <c r="B61" s="13" t="s">
        <v>102</v>
      </c>
    </row>
    <row r="62" spans="1:3" ht="15.6" x14ac:dyDescent="0.3">
      <c r="A62" s="1">
        <v>1</v>
      </c>
      <c r="B62" s="13" t="s">
        <v>104</v>
      </c>
      <c r="C62" s="14" t="s">
        <v>103</v>
      </c>
    </row>
    <row r="63" spans="1:3" ht="15.6" x14ac:dyDescent="0.3">
      <c r="A63" s="1">
        <v>2</v>
      </c>
      <c r="B63" s="13" t="s">
        <v>105</v>
      </c>
      <c r="C63" s="14" t="s">
        <v>103</v>
      </c>
    </row>
    <row r="64" spans="1:3" ht="15.6" x14ac:dyDescent="0.3">
      <c r="A64" s="1">
        <v>3</v>
      </c>
      <c r="B64" s="13" t="s">
        <v>106</v>
      </c>
      <c r="C64" s="14" t="s">
        <v>103</v>
      </c>
    </row>
    <row r="65" spans="1:4" ht="15.6" x14ac:dyDescent="0.3">
      <c r="A65" s="1">
        <v>4</v>
      </c>
      <c r="B65" s="13" t="s">
        <v>107</v>
      </c>
      <c r="C65" s="14" t="s">
        <v>103</v>
      </c>
    </row>
    <row r="66" spans="1:4" ht="15.6" x14ac:dyDescent="0.3">
      <c r="A66" s="1">
        <v>5</v>
      </c>
      <c r="B66" s="13" t="s">
        <v>108</v>
      </c>
      <c r="C66" s="14" t="s">
        <v>103</v>
      </c>
    </row>
    <row r="67" spans="1:4" ht="15.6" x14ac:dyDescent="0.3">
      <c r="A67" s="1">
        <v>6</v>
      </c>
      <c r="B67" s="13" t="s">
        <v>109</v>
      </c>
      <c r="C67" s="14" t="s">
        <v>103</v>
      </c>
    </row>
    <row r="68" spans="1:4" ht="15.6" x14ac:dyDescent="0.3">
      <c r="A68" s="1">
        <v>7</v>
      </c>
      <c r="B68" s="13" t="s">
        <v>110</v>
      </c>
      <c r="C68" s="14" t="s">
        <v>103</v>
      </c>
    </row>
    <row r="69" spans="1:4" ht="15.6" x14ac:dyDescent="0.3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6" x14ac:dyDescent="0.3">
      <c r="A70" s="1">
        <v>9</v>
      </c>
      <c r="B70" s="13" t="s">
        <v>113</v>
      </c>
      <c r="C70" s="14" t="s">
        <v>103</v>
      </c>
    </row>
    <row r="71" spans="1:4" ht="15.6" x14ac:dyDescent="0.3">
      <c r="A71" s="1">
        <v>10</v>
      </c>
      <c r="B71" s="13" t="s">
        <v>114</v>
      </c>
      <c r="C71" s="14" t="s">
        <v>103</v>
      </c>
    </row>
    <row r="72" spans="1:4" ht="15.6" x14ac:dyDescent="0.3">
      <c r="A72" s="1">
        <v>11</v>
      </c>
      <c r="B72" s="13" t="s">
        <v>115</v>
      </c>
      <c r="C72" s="14" t="s">
        <v>103</v>
      </c>
    </row>
    <row r="73" spans="1:4" ht="15.6" x14ac:dyDescent="0.3">
      <c r="A73" s="1">
        <v>12</v>
      </c>
      <c r="B73" s="13" t="s">
        <v>116</v>
      </c>
      <c r="C73" s="14" t="s">
        <v>103</v>
      </c>
    </row>
    <row r="74" spans="1:4" ht="15.6" x14ac:dyDescent="0.3">
      <c r="A74" s="1">
        <v>13</v>
      </c>
      <c r="B74" s="13" t="s">
        <v>117</v>
      </c>
      <c r="C74" s="14" t="s">
        <v>103</v>
      </c>
    </row>
    <row r="75" spans="1:4" ht="15.6" x14ac:dyDescent="0.3">
      <c r="A75" s="1">
        <v>14</v>
      </c>
      <c r="B75" s="15" t="s">
        <v>118</v>
      </c>
      <c r="C75" s="14" t="s">
        <v>103</v>
      </c>
    </row>
    <row r="76" spans="1:4" ht="15.6" x14ac:dyDescent="0.3">
      <c r="A76" s="1">
        <v>15</v>
      </c>
      <c r="B76" s="15" t="s">
        <v>119</v>
      </c>
      <c r="C76" s="16" t="s">
        <v>40</v>
      </c>
    </row>
    <row r="77" spans="1:4" ht="15.6" x14ac:dyDescent="0.3">
      <c r="A77" s="1">
        <v>16</v>
      </c>
      <c r="B77" s="17" t="s">
        <v>120</v>
      </c>
      <c r="C77" s="16" t="s">
        <v>43</v>
      </c>
    </row>
    <row r="78" spans="1:4" ht="15.6" x14ac:dyDescent="0.3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6" x14ac:dyDescent="0.3">
      <c r="A79" s="1">
        <v>18</v>
      </c>
      <c r="B79" s="15" t="s">
        <v>122</v>
      </c>
      <c r="C79" s="16" t="s">
        <v>47</v>
      </c>
    </row>
    <row r="80" spans="1:4" ht="15.6" x14ac:dyDescent="0.3">
      <c r="A80" s="1">
        <v>19</v>
      </c>
      <c r="B80" s="15" t="s">
        <v>123</v>
      </c>
      <c r="C80" s="16" t="s">
        <v>49</v>
      </c>
    </row>
    <row r="81" spans="1:3" ht="15.6" x14ac:dyDescent="0.3">
      <c r="A81" s="1">
        <v>20</v>
      </c>
      <c r="B81" s="15" t="s">
        <v>124</v>
      </c>
      <c r="C81" s="16" t="s">
        <v>51</v>
      </c>
    </row>
    <row r="82" spans="1:3" ht="15.6" x14ac:dyDescent="0.3">
      <c r="A82" s="1">
        <v>21</v>
      </c>
      <c r="B82" s="15" t="s">
        <v>125</v>
      </c>
      <c r="C82" s="16" t="s">
        <v>72</v>
      </c>
    </row>
    <row r="83" spans="1:3" ht="15.6" x14ac:dyDescent="0.3">
      <c r="A83" s="1">
        <v>22</v>
      </c>
      <c r="B83" s="15" t="s">
        <v>126</v>
      </c>
      <c r="C83" s="16" t="s">
        <v>74</v>
      </c>
    </row>
    <row r="84" spans="1:3" ht="15.6" x14ac:dyDescent="0.3">
      <c r="A84" s="1">
        <v>23</v>
      </c>
      <c r="B84" s="15" t="s">
        <v>127</v>
      </c>
      <c r="C84" s="16" t="s">
        <v>76</v>
      </c>
    </row>
    <row r="85" spans="1:3" ht="15.6" x14ac:dyDescent="0.3">
      <c r="A85" s="1">
        <v>24</v>
      </c>
      <c r="B85" s="15" t="s">
        <v>128</v>
      </c>
      <c r="C85" s="16" t="s">
        <v>78</v>
      </c>
    </row>
    <row r="86" spans="1:3" ht="15.6" x14ac:dyDescent="0.3">
      <c r="A86" s="1">
        <v>25</v>
      </c>
      <c r="B86" s="15" t="s">
        <v>129</v>
      </c>
      <c r="C86" s="16" t="s">
        <v>80</v>
      </c>
    </row>
    <row r="87" spans="1:3" ht="15.6" x14ac:dyDescent="0.3">
      <c r="A87" s="1">
        <v>26</v>
      </c>
      <c r="B87" s="15" t="s">
        <v>130</v>
      </c>
      <c r="C87" s="16" t="s">
        <v>84</v>
      </c>
    </row>
    <row r="88" spans="1:3" ht="15.6" x14ac:dyDescent="0.3">
      <c r="A88" s="1">
        <v>27</v>
      </c>
      <c r="B88" s="19"/>
      <c r="C88" s="18" t="s">
        <v>86</v>
      </c>
    </row>
    <row r="89" spans="1:3" x14ac:dyDescent="0.25">
      <c r="C89" s="14"/>
    </row>
  </sheetData>
  <customSheetViews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2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47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0" orientation="portrait" horizontalDpi="0" verticalDpi="0" copies="0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B1" zoomScaleNormal="85" workbookViewId="0">
      <selection activeCell="O29" sqref="O29"/>
    </sheetView>
  </sheetViews>
  <sheetFormatPr defaultRowHeight="13.2" x14ac:dyDescent="0.25"/>
  <cols>
    <col min="1" max="1" width="4.5546875" customWidth="1"/>
    <col min="2" max="2" width="4.6640625" customWidth="1"/>
    <col min="3" max="3" width="37.33203125" customWidth="1"/>
    <col min="4" max="4" width="7" customWidth="1"/>
    <col min="5" max="5" width="11.44140625" customWidth="1"/>
    <col min="6" max="6" width="8.44140625" hidden="1" customWidth="1"/>
    <col min="7" max="7" width="6.33203125" hidden="1" customWidth="1"/>
    <col min="8" max="8" width="7" hidden="1" customWidth="1"/>
    <col min="9" max="9" width="6.88671875" hidden="1" customWidth="1"/>
    <col min="10" max="10" width="8.5546875" hidden="1" customWidth="1"/>
    <col min="11" max="11" width="8" style="362" customWidth="1"/>
    <col min="13" max="13" width="7.44140625" style="362" customWidth="1"/>
    <col min="14" max="14" width="10.109375" bestFit="1" customWidth="1"/>
    <col min="15" max="15" width="13.44140625" customWidth="1"/>
    <col min="16" max="16" width="11.6640625" customWidth="1"/>
  </cols>
  <sheetData>
    <row r="1" spans="1:16" ht="29.7" customHeight="1" thickBot="1" x14ac:dyDescent="0.3">
      <c r="C1" s="233" t="s">
        <v>346</v>
      </c>
      <c r="K1" s="671"/>
    </row>
    <row r="2" spans="1:16" ht="53.4" thickBot="1" x14ac:dyDescent="0.3">
      <c r="A2" s="680" t="s">
        <v>239</v>
      </c>
      <c r="B2" s="678" t="s">
        <v>240</v>
      </c>
      <c r="C2" s="681" t="s">
        <v>241</v>
      </c>
      <c r="D2" s="678" t="s">
        <v>242</v>
      </c>
      <c r="E2" s="684" t="s">
        <v>243</v>
      </c>
      <c r="F2" s="677" t="s">
        <v>315</v>
      </c>
      <c r="G2" s="677" t="s">
        <v>316</v>
      </c>
      <c r="H2" s="677" t="s">
        <v>317</v>
      </c>
      <c r="I2" s="677" t="s">
        <v>318</v>
      </c>
      <c r="J2" s="678" t="s">
        <v>303</v>
      </c>
      <c r="K2" s="678" t="s">
        <v>319</v>
      </c>
      <c r="L2" s="685" t="s">
        <v>156</v>
      </c>
      <c r="M2" s="682" t="s">
        <v>273</v>
      </c>
      <c r="N2" s="683"/>
    </row>
    <row r="3" spans="1:16" s="169" customFormat="1" ht="15.6" x14ac:dyDescent="0.3">
      <c r="A3" s="236">
        <v>1</v>
      </c>
      <c r="B3" s="236">
        <v>201</v>
      </c>
      <c r="C3" s="243" t="str">
        <f>'201_1'!B8</f>
        <v>Андріюк Анастасія Анатоліївна</v>
      </c>
      <c r="D3" s="216">
        <f>'201_1'!E8</f>
        <v>56</v>
      </c>
      <c r="E3" s="163">
        <f>D3</f>
        <v>56</v>
      </c>
      <c r="F3" s="223"/>
      <c r="G3" s="224"/>
      <c r="H3" s="223"/>
      <c r="I3" s="223"/>
      <c r="J3" s="223"/>
      <c r="K3" s="672">
        <f>'[1]КОНТР 201-203'!$D4</f>
        <v>21.847826086956523</v>
      </c>
      <c r="L3" s="220">
        <f t="shared" ref="L3:L27" si="0">IF((E3+K3)&gt;100,100,E3+K3)</f>
        <v>77.84782608695653</v>
      </c>
      <c r="M3" s="174" t="str">
        <f t="shared" ref="M3:M27" si="1">VLOOKUP(L3,ESTC,2)</f>
        <v>C</v>
      </c>
      <c r="N3" s="728"/>
      <c r="O3" s="730">
        <v>77.84782608695653</v>
      </c>
    </row>
    <row r="4" spans="1:16" ht="15.6" x14ac:dyDescent="0.3">
      <c r="A4" s="136">
        <v>2</v>
      </c>
      <c r="B4" s="136">
        <v>201</v>
      </c>
      <c r="C4" s="243" t="str">
        <f>'201_1'!B9</f>
        <v>Гвозденко Владислав Олександрович</v>
      </c>
      <c r="D4" s="216">
        <f>'201_1'!E9</f>
        <v>42</v>
      </c>
      <c r="E4" s="163">
        <f t="shared" ref="E4:E27" si="2">D4</f>
        <v>42</v>
      </c>
      <c r="F4" s="223"/>
      <c r="G4" s="138"/>
      <c r="H4" s="225"/>
      <c r="I4" s="225"/>
      <c r="J4" s="225"/>
      <c r="K4" s="672">
        <f>'[1]КОНТР 201-203'!$D5</f>
        <v>17.934782608695652</v>
      </c>
      <c r="L4" s="140">
        <f t="shared" si="0"/>
        <v>59.934782608695656</v>
      </c>
      <c r="M4" s="177" t="str">
        <f t="shared" si="1"/>
        <v>FX</v>
      </c>
      <c r="N4" s="725"/>
      <c r="O4" s="730">
        <v>59.934782608695656</v>
      </c>
    </row>
    <row r="5" spans="1:16" s="169" customFormat="1" ht="15.6" x14ac:dyDescent="0.3">
      <c r="A5" s="215">
        <v>3</v>
      </c>
      <c r="B5" s="215">
        <v>201</v>
      </c>
      <c r="C5" s="243" t="str">
        <f>'201_1'!B10</f>
        <v>Герасимчук Максим Володимирович</v>
      </c>
      <c r="D5" s="216">
        <f>'201_1'!E10</f>
        <v>48.5</v>
      </c>
      <c r="E5" s="163">
        <f t="shared" si="2"/>
        <v>48.5</v>
      </c>
      <c r="F5" s="223"/>
      <c r="G5" s="190"/>
      <c r="H5" s="225"/>
      <c r="I5" s="225"/>
      <c r="J5" s="225"/>
      <c r="K5" s="672">
        <f>'[1]КОНТР 201-203'!$D6</f>
        <v>19.565217391304348</v>
      </c>
      <c r="L5" s="140">
        <f t="shared" si="0"/>
        <v>68.065217391304344</v>
      </c>
      <c r="M5" s="177" t="str">
        <f t="shared" si="1"/>
        <v>D</v>
      </c>
      <c r="N5" s="725"/>
      <c r="O5" s="730">
        <v>68.065217391304344</v>
      </c>
    </row>
    <row r="6" spans="1:16" ht="15.6" x14ac:dyDescent="0.3">
      <c r="A6" s="136">
        <v>4</v>
      </c>
      <c r="B6" s="136">
        <v>201</v>
      </c>
      <c r="C6" s="243" t="str">
        <f>'201_1'!B11</f>
        <v>Глущенко Аліна Юріївна</v>
      </c>
      <c r="D6" s="216">
        <f>'201_1'!E11</f>
        <v>40</v>
      </c>
      <c r="E6" s="163">
        <f t="shared" si="2"/>
        <v>40</v>
      </c>
      <c r="F6" s="223"/>
      <c r="G6" s="138"/>
      <c r="H6" s="225"/>
      <c r="I6" s="225"/>
      <c r="J6" s="225"/>
      <c r="K6" s="672">
        <f>'[1]КОНТР 201-203'!$D7</f>
        <v>21.521739130434781</v>
      </c>
      <c r="L6" s="140">
        <f t="shared" si="0"/>
        <v>61.521739130434781</v>
      </c>
      <c r="M6" s="177" t="str">
        <f t="shared" si="1"/>
        <v>E</v>
      </c>
      <c r="N6" s="726"/>
      <c r="O6" s="731">
        <v>61.521739130434781</v>
      </c>
    </row>
    <row r="7" spans="1:16" ht="15.6" x14ac:dyDescent="0.3">
      <c r="A7" s="136">
        <v>5</v>
      </c>
      <c r="B7" s="136">
        <v>201</v>
      </c>
      <c r="C7" s="243" t="str">
        <f>'201_1'!B12</f>
        <v>Горьков Микита Іванович</v>
      </c>
      <c r="D7" s="216">
        <f>'201_1'!E12</f>
        <v>53</v>
      </c>
      <c r="E7" s="163">
        <f t="shared" si="2"/>
        <v>53</v>
      </c>
      <c r="F7" s="223"/>
      <c r="G7" s="138"/>
      <c r="H7" s="225"/>
      <c r="I7" s="225"/>
      <c r="J7" s="225"/>
      <c r="K7" s="672">
        <f>'[1]КОНТР 201-203'!$D8</f>
        <v>19.891304347826086</v>
      </c>
      <c r="L7" s="140">
        <f t="shared" si="0"/>
        <v>72.891304347826093</v>
      </c>
      <c r="M7" s="177" t="str">
        <f t="shared" si="1"/>
        <v>D</v>
      </c>
      <c r="N7" s="725"/>
      <c r="O7" s="732">
        <v>72.891304347826093</v>
      </c>
      <c r="P7" s="497"/>
    </row>
    <row r="8" spans="1:16" ht="15.6" x14ac:dyDescent="0.3">
      <c r="A8" s="136">
        <v>6</v>
      </c>
      <c r="B8" s="136">
        <v>201</v>
      </c>
      <c r="C8" s="243" t="str">
        <f>'201_1'!B13</f>
        <v>Гуменюк Андрій Борисович</v>
      </c>
      <c r="D8" s="216">
        <f>'201_1'!E13</f>
        <v>54.5</v>
      </c>
      <c r="E8" s="163">
        <f t="shared" si="2"/>
        <v>54.5</v>
      </c>
      <c r="F8" s="223"/>
      <c r="G8" s="138"/>
      <c r="H8" s="225"/>
      <c r="I8" s="225"/>
      <c r="J8" s="225"/>
      <c r="K8" s="672">
        <f>'[1]КОНТР 201-203'!$D9</f>
        <v>20.869565217391305</v>
      </c>
      <c r="L8" s="140">
        <f t="shared" si="0"/>
        <v>75.369565217391312</v>
      </c>
      <c r="M8" s="177" t="str">
        <f t="shared" si="1"/>
        <v>C</v>
      </c>
      <c r="N8" s="725"/>
      <c r="O8" s="733">
        <v>75.369565217391312</v>
      </c>
      <c r="P8" s="497"/>
    </row>
    <row r="9" spans="1:16" ht="15.6" x14ac:dyDescent="0.3">
      <c r="A9" s="136">
        <v>7</v>
      </c>
      <c r="B9" s="136">
        <v>201</v>
      </c>
      <c r="C9" s="243" t="str">
        <f>'201_1'!B14</f>
        <v>Дем'янчик Сергій Олександрович</v>
      </c>
      <c r="D9" s="216">
        <f>'201_1'!E14</f>
        <v>41.5</v>
      </c>
      <c r="E9" s="163">
        <f t="shared" si="2"/>
        <v>41.5</v>
      </c>
      <c r="F9" s="223"/>
      <c r="G9" s="138"/>
      <c r="H9" s="225"/>
      <c r="I9" s="225"/>
      <c r="J9" s="225"/>
      <c r="K9" s="672">
        <f>'[1]КОНТР 201-203'!$D10</f>
        <v>19.565217391304348</v>
      </c>
      <c r="L9" s="140">
        <f t="shared" si="0"/>
        <v>61.065217391304344</v>
      </c>
      <c r="M9" s="177" t="str">
        <f t="shared" si="1"/>
        <v>E</v>
      </c>
      <c r="N9" s="725"/>
      <c r="O9" s="733">
        <v>61.065217391304344</v>
      </c>
      <c r="P9" s="497"/>
    </row>
    <row r="10" spans="1:16" ht="15.6" x14ac:dyDescent="0.3">
      <c r="A10" s="136">
        <v>8</v>
      </c>
      <c r="B10" s="136">
        <v>201</v>
      </c>
      <c r="C10" s="243" t="str">
        <f>'201_1'!B15</f>
        <v>Захарко Сергій Степанович</v>
      </c>
      <c r="D10" s="216">
        <f>'201_1'!E15</f>
        <v>50</v>
      </c>
      <c r="E10" s="163">
        <f t="shared" si="2"/>
        <v>50</v>
      </c>
      <c r="F10" s="223"/>
      <c r="G10" s="138"/>
      <c r="H10" s="225"/>
      <c r="I10" s="225"/>
      <c r="J10" s="225"/>
      <c r="K10" s="672">
        <f>'[1]КОНТР 201-203'!$D11</f>
        <v>10.434782608695652</v>
      </c>
      <c r="L10" s="140">
        <f t="shared" si="0"/>
        <v>60.434782608695656</v>
      </c>
      <c r="M10" s="177" t="str">
        <f t="shared" si="1"/>
        <v>E</v>
      </c>
      <c r="N10" s="725"/>
      <c r="O10" s="733">
        <v>24.434782608695652</v>
      </c>
      <c r="P10" s="497"/>
    </row>
    <row r="11" spans="1:16" ht="15.6" x14ac:dyDescent="0.3">
      <c r="A11" s="136">
        <v>9</v>
      </c>
      <c r="B11" s="136">
        <v>201</v>
      </c>
      <c r="C11" s="243" t="str">
        <f>'201_1'!B16</f>
        <v>Іваніна Олексій Васильович</v>
      </c>
      <c r="D11" s="216">
        <f>'201_1'!E16</f>
        <v>46.5</v>
      </c>
      <c r="E11" s="163">
        <f t="shared" si="2"/>
        <v>46.5</v>
      </c>
      <c r="F11" s="223"/>
      <c r="G11" s="138"/>
      <c r="H11" s="225"/>
      <c r="I11" s="225"/>
      <c r="J11" s="225"/>
      <c r="K11" s="672">
        <f>'[1]КОНТР 201-203'!$D12</f>
        <v>20.869565217391305</v>
      </c>
      <c r="L11" s="140">
        <f t="shared" si="0"/>
        <v>67.369565217391312</v>
      </c>
      <c r="M11" s="177" t="str">
        <f t="shared" si="1"/>
        <v>D</v>
      </c>
      <c r="N11" s="725"/>
      <c r="O11" s="732">
        <v>67.369565217391312</v>
      </c>
      <c r="P11" s="497"/>
    </row>
    <row r="12" spans="1:16" ht="15.6" x14ac:dyDescent="0.3">
      <c r="A12" s="136">
        <v>10</v>
      </c>
      <c r="B12" s="136">
        <v>201</v>
      </c>
      <c r="C12" s="243" t="str">
        <f>'201_1'!B17</f>
        <v>Косова Аліна Геннадіївна</v>
      </c>
      <c r="D12" s="216">
        <f>'201_1'!E17</f>
        <v>47</v>
      </c>
      <c r="E12" s="163">
        <f t="shared" si="2"/>
        <v>47</v>
      </c>
      <c r="F12" s="223"/>
      <c r="G12" s="138"/>
      <c r="H12" s="225"/>
      <c r="I12" s="225"/>
      <c r="J12" s="225"/>
      <c r="K12" s="672">
        <f>'[1]КОНТР 201-203'!$D13</f>
        <v>21.521739130434781</v>
      </c>
      <c r="L12" s="140">
        <f t="shared" si="0"/>
        <v>68.521739130434781</v>
      </c>
      <c r="M12" s="177" t="str">
        <f t="shared" si="1"/>
        <v>D</v>
      </c>
      <c r="N12" s="725"/>
      <c r="O12" s="733">
        <v>68.521739130434781</v>
      </c>
      <c r="P12" s="497"/>
    </row>
    <row r="13" spans="1:16" ht="15.6" x14ac:dyDescent="0.3">
      <c r="A13" s="136">
        <v>11</v>
      </c>
      <c r="B13" s="136">
        <v>201</v>
      </c>
      <c r="C13" s="243" t="str">
        <f>'201_1'!B18</f>
        <v>Костік Світлана Сергіївна</v>
      </c>
      <c r="D13" s="216">
        <f>'201_1'!E18</f>
        <v>69</v>
      </c>
      <c r="E13" s="163">
        <f t="shared" si="2"/>
        <v>69</v>
      </c>
      <c r="F13" s="223"/>
      <c r="G13" s="138"/>
      <c r="H13" s="225"/>
      <c r="I13" s="225"/>
      <c r="J13" s="225"/>
      <c r="K13" s="672">
        <f>'[1]КОНТР 201-203'!$D14</f>
        <v>26.739130434782609</v>
      </c>
      <c r="L13" s="140">
        <f t="shared" si="0"/>
        <v>95.739130434782609</v>
      </c>
      <c r="M13" s="177" t="str">
        <f t="shared" si="1"/>
        <v>A</v>
      </c>
      <c r="N13" s="725"/>
      <c r="O13" s="732">
        <v>95.739130434782609</v>
      </c>
      <c r="P13" s="497"/>
    </row>
    <row r="14" spans="1:16" ht="15.6" x14ac:dyDescent="0.3">
      <c r="A14" s="136">
        <v>12</v>
      </c>
      <c r="B14" s="136">
        <v>201</v>
      </c>
      <c r="C14" s="243" t="str">
        <f>'201_1'!B19</f>
        <v>Кравченко Ірина Андріївна</v>
      </c>
      <c r="D14" s="216">
        <f>'201_1'!E19</f>
        <v>52.5</v>
      </c>
      <c r="E14" s="163">
        <f t="shared" si="2"/>
        <v>52.5</v>
      </c>
      <c r="F14" s="223"/>
      <c r="G14" s="138"/>
      <c r="H14" s="225"/>
      <c r="I14" s="225"/>
      <c r="J14" s="225"/>
      <c r="K14" s="672">
        <f>'[1]КОНТР 201-203'!$D15</f>
        <v>22.173913043478262</v>
      </c>
      <c r="L14" s="140">
        <f t="shared" si="0"/>
        <v>74.673913043478265</v>
      </c>
      <c r="M14" s="177" t="str">
        <f t="shared" si="1"/>
        <v>D</v>
      </c>
      <c r="N14" s="725"/>
      <c r="O14" s="734">
        <v>74.673913043478265</v>
      </c>
      <c r="P14" s="498"/>
    </row>
    <row r="15" spans="1:16" ht="15.6" x14ac:dyDescent="0.3">
      <c r="A15" s="136">
        <v>13</v>
      </c>
      <c r="B15" s="136">
        <v>201</v>
      </c>
      <c r="C15" s="243" t="str">
        <f>'201_1'!B20</f>
        <v>Кушнір Іван Олександрович</v>
      </c>
      <c r="D15" s="216">
        <f>'201_1'!E20</f>
        <v>53</v>
      </c>
      <c r="E15" s="163">
        <f t="shared" si="2"/>
        <v>53</v>
      </c>
      <c r="F15" s="223"/>
      <c r="G15" s="222"/>
      <c r="H15" s="223"/>
      <c r="I15" s="223"/>
      <c r="J15" s="223"/>
      <c r="K15" s="672">
        <f>'[1]КОНТР 201-203'!$D16</f>
        <v>21.521739130434781</v>
      </c>
      <c r="L15" s="140">
        <f t="shared" si="0"/>
        <v>74.521739130434781</v>
      </c>
      <c r="M15" s="177" t="str">
        <f t="shared" si="1"/>
        <v>D</v>
      </c>
      <c r="N15" s="725"/>
      <c r="O15" s="734">
        <v>74.521739130434781</v>
      </c>
      <c r="P15" s="498"/>
    </row>
    <row r="16" spans="1:16" ht="15.6" x14ac:dyDescent="0.3">
      <c r="A16" s="136">
        <v>14</v>
      </c>
      <c r="B16" s="136">
        <v>201</v>
      </c>
      <c r="C16" s="243" t="str">
        <f>'201_2'!B8</f>
        <v>Мінаєв Олексій Вадимович</v>
      </c>
      <c r="D16" s="216">
        <f>'201_2'!E8</f>
        <v>52.5</v>
      </c>
      <c r="E16" s="163">
        <f t="shared" si="2"/>
        <v>52.5</v>
      </c>
      <c r="F16" s="223"/>
      <c r="G16" s="222"/>
      <c r="H16" s="223"/>
      <c r="I16" s="224"/>
      <c r="J16" s="224"/>
      <c r="K16" s="672">
        <f>'[1]КОНТР 201-203'!$D17</f>
        <v>22.5</v>
      </c>
      <c r="L16" s="140">
        <f t="shared" si="0"/>
        <v>75</v>
      </c>
      <c r="M16" s="177" t="str">
        <f t="shared" si="1"/>
        <v>C</v>
      </c>
      <c r="N16" s="729"/>
      <c r="O16" s="732">
        <v>75</v>
      </c>
      <c r="P16" s="497"/>
    </row>
    <row r="17" spans="1:17" ht="15.6" x14ac:dyDescent="0.3">
      <c r="A17" s="136">
        <v>15</v>
      </c>
      <c r="B17" s="136">
        <v>201</v>
      </c>
      <c r="C17" s="243" t="str">
        <f>'201_2'!B9</f>
        <v>Міхов Денис Анатолійович</v>
      </c>
      <c r="D17" s="216">
        <f>'201_2'!E9</f>
        <v>70</v>
      </c>
      <c r="E17" s="163">
        <f t="shared" si="2"/>
        <v>70</v>
      </c>
      <c r="F17" s="223"/>
      <c r="G17" s="138"/>
      <c r="H17" s="138"/>
      <c r="I17" s="138"/>
      <c r="J17" s="138"/>
      <c r="K17" s="672">
        <f>'[1]КОНТР 201-203'!$D18</f>
        <v>25.108695652173914</v>
      </c>
      <c r="L17" s="140">
        <f t="shared" si="0"/>
        <v>95.108695652173907</v>
      </c>
      <c r="M17" s="177" t="str">
        <f t="shared" si="1"/>
        <v>A</v>
      </c>
      <c r="N17" s="725"/>
      <c r="O17" s="730">
        <v>95.108695652173907</v>
      </c>
    </row>
    <row r="18" spans="1:17" ht="15.6" x14ac:dyDescent="0.3">
      <c r="A18" s="136">
        <v>16</v>
      </c>
      <c r="B18" s="136">
        <v>201</v>
      </c>
      <c r="C18" s="243" t="str">
        <f>'201_2'!B10</f>
        <v>Новікова Олена Олександрівна</v>
      </c>
      <c r="D18" s="216">
        <f>'201_2'!E10</f>
        <v>48</v>
      </c>
      <c r="E18" s="163">
        <f t="shared" si="2"/>
        <v>48</v>
      </c>
      <c r="F18" s="223"/>
      <c r="G18" s="138"/>
      <c r="H18" s="138"/>
      <c r="I18" s="138"/>
      <c r="J18" s="138"/>
      <c r="K18" s="672">
        <f>'[1]КОНТР 201-203'!$D19</f>
        <v>23.152173913043477</v>
      </c>
      <c r="L18" s="140">
        <f t="shared" si="0"/>
        <v>71.15217391304347</v>
      </c>
      <c r="M18" s="177" t="str">
        <f t="shared" si="1"/>
        <v>D</v>
      </c>
      <c r="N18" s="727"/>
      <c r="O18" s="730">
        <v>71.15217391304347</v>
      </c>
    </row>
    <row r="19" spans="1:17" ht="15.6" x14ac:dyDescent="0.3">
      <c r="A19" s="136">
        <v>17</v>
      </c>
      <c r="B19" s="136">
        <v>201</v>
      </c>
      <c r="C19" s="243" t="str">
        <f>'201_2'!B11</f>
        <v>Овечкін Дмитро Вікторович</v>
      </c>
      <c r="D19" s="216">
        <f>'201_2'!E11</f>
        <v>59.5</v>
      </c>
      <c r="E19" s="163">
        <f t="shared" si="2"/>
        <v>59.5</v>
      </c>
      <c r="F19" s="223"/>
      <c r="G19" s="138"/>
      <c r="H19" s="138"/>
      <c r="I19" s="138"/>
      <c r="J19" s="138"/>
      <c r="K19" s="672">
        <f>'[1]КОНТР 201-203'!$D20</f>
        <v>23.804347826086957</v>
      </c>
      <c r="L19" s="140">
        <f t="shared" si="0"/>
        <v>83.304347826086953</v>
      </c>
      <c r="M19" s="177" t="str">
        <f t="shared" si="1"/>
        <v>B</v>
      </c>
      <c r="N19" s="725"/>
      <c r="O19" s="730">
        <v>83.304347826086953</v>
      </c>
    </row>
    <row r="20" spans="1:17" ht="15.6" x14ac:dyDescent="0.3">
      <c r="A20" s="136">
        <v>18</v>
      </c>
      <c r="B20" s="136">
        <v>201</v>
      </c>
      <c r="C20" s="243" t="str">
        <f>'201_2'!B12</f>
        <v>Омельяненко Станіслав Володимирович</v>
      </c>
      <c r="D20" s="216">
        <f>'201_2'!E12</f>
        <v>69</v>
      </c>
      <c r="E20" s="163">
        <f t="shared" si="2"/>
        <v>69</v>
      </c>
      <c r="F20" s="223"/>
      <c r="G20" s="138"/>
      <c r="H20" s="138"/>
      <c r="I20" s="138"/>
      <c r="J20" s="138"/>
      <c r="K20" s="672">
        <f>'[1]КОНТР 201-203'!$D21</f>
        <v>25.760869565217391</v>
      </c>
      <c r="L20" s="140">
        <f t="shared" si="0"/>
        <v>94.760869565217391</v>
      </c>
      <c r="M20" s="177" t="str">
        <f t="shared" si="1"/>
        <v>A</v>
      </c>
      <c r="N20" s="725"/>
      <c r="O20" s="730">
        <v>94.760869565217391</v>
      </c>
    </row>
    <row r="21" spans="1:17" ht="15.6" x14ac:dyDescent="0.3">
      <c r="A21" s="136">
        <v>19</v>
      </c>
      <c r="B21" s="136">
        <v>201</v>
      </c>
      <c r="C21" s="243" t="str">
        <f>'201_2'!B13</f>
        <v>Поманисочка Юлія Ігорівна</v>
      </c>
      <c r="D21" s="216">
        <f>'201_2'!E13</f>
        <v>70</v>
      </c>
      <c r="E21" s="163">
        <f t="shared" si="2"/>
        <v>70</v>
      </c>
      <c r="F21" s="223"/>
      <c r="G21" s="138"/>
      <c r="H21" s="138"/>
      <c r="I21" s="138"/>
      <c r="J21" s="138"/>
      <c r="K21" s="672">
        <f>'[1]КОНТР 201-203'!$D22</f>
        <v>24.456521739130434</v>
      </c>
      <c r="L21" s="140">
        <f t="shared" si="0"/>
        <v>94.456521739130437</v>
      </c>
      <c r="M21" s="177" t="str">
        <f t="shared" si="1"/>
        <v>A</v>
      </c>
      <c r="N21" s="725"/>
      <c r="O21" s="730">
        <v>94.456521739130437</v>
      </c>
    </row>
    <row r="22" spans="1:17" ht="15.6" x14ac:dyDescent="0.3">
      <c r="A22" s="136">
        <v>20</v>
      </c>
      <c r="B22" s="136">
        <v>201</v>
      </c>
      <c r="C22" s="243" t="str">
        <f>'201_2'!B14</f>
        <v>Приходченко Владислав Сергійович</v>
      </c>
      <c r="D22" s="216">
        <f>'201_2'!E14</f>
        <v>49.5</v>
      </c>
      <c r="E22" s="163">
        <f t="shared" si="2"/>
        <v>49.5</v>
      </c>
      <c r="F22" s="223"/>
      <c r="G22" s="138"/>
      <c r="H22" s="138"/>
      <c r="I22" s="138"/>
      <c r="J22" s="138"/>
      <c r="K22" s="672">
        <f>'[1]КОНТР 201-203'!$D23</f>
        <v>20.543478260869566</v>
      </c>
      <c r="L22" s="140">
        <f t="shared" si="0"/>
        <v>70.043478260869563</v>
      </c>
      <c r="M22" s="177" t="str">
        <f t="shared" si="1"/>
        <v>D</v>
      </c>
      <c r="N22" s="725"/>
      <c r="O22" s="730">
        <v>70.043478260869563</v>
      </c>
    </row>
    <row r="23" spans="1:17" ht="15.6" x14ac:dyDescent="0.3">
      <c r="A23" s="136">
        <v>21</v>
      </c>
      <c r="B23" s="136">
        <v>201</v>
      </c>
      <c r="C23" s="243" t="str">
        <f>'201_2'!B15</f>
        <v>Розганяєв Владислав Олександрович</v>
      </c>
      <c r="D23" s="216">
        <f>'201_2'!E15</f>
        <v>59.5</v>
      </c>
      <c r="E23" s="163">
        <f t="shared" si="2"/>
        <v>59.5</v>
      </c>
      <c r="F23" s="223"/>
      <c r="G23" s="138"/>
      <c r="H23" s="138"/>
      <c r="I23" s="138"/>
      <c r="J23" s="138"/>
      <c r="K23" s="672">
        <f>'[1]КОНТР 201-203'!$D24</f>
        <v>23.152173913043477</v>
      </c>
      <c r="L23" s="140">
        <f t="shared" si="0"/>
        <v>82.65217391304347</v>
      </c>
      <c r="M23" s="177" t="str">
        <f t="shared" si="1"/>
        <v>B</v>
      </c>
      <c r="N23" s="725"/>
      <c r="O23" s="730">
        <v>82.65217391304347</v>
      </c>
    </row>
    <row r="24" spans="1:17" s="169" customFormat="1" ht="15.6" x14ac:dyDescent="0.3">
      <c r="A24" s="136">
        <v>22</v>
      </c>
      <c r="B24" s="215">
        <v>201</v>
      </c>
      <c r="C24" s="243" t="str">
        <f>'201_2'!B16</f>
        <v>Романюк Антоніна Олександрівна</v>
      </c>
      <c r="D24" s="216">
        <f>'201_2'!E16</f>
        <v>64</v>
      </c>
      <c r="E24" s="163">
        <f t="shared" si="2"/>
        <v>64</v>
      </c>
      <c r="F24" s="223"/>
      <c r="G24" s="190"/>
      <c r="H24" s="190"/>
      <c r="I24" s="190"/>
      <c r="J24" s="190"/>
      <c r="K24" s="672">
        <f>'[1]КОНТР 201-203'!$D25</f>
        <v>25.760869565217391</v>
      </c>
      <c r="L24" s="140">
        <f t="shared" si="0"/>
        <v>89.760869565217391</v>
      </c>
      <c r="M24" s="177" t="str">
        <f t="shared" si="1"/>
        <v>A</v>
      </c>
      <c r="N24" s="725"/>
      <c r="O24" s="730">
        <v>89.760869565217391</v>
      </c>
    </row>
    <row r="25" spans="1:17" s="169" customFormat="1" ht="15.6" x14ac:dyDescent="0.3">
      <c r="A25" s="136">
        <v>23</v>
      </c>
      <c r="B25" s="215">
        <v>201</v>
      </c>
      <c r="C25" s="243" t="str">
        <f>'201_2'!B17</f>
        <v>Смєлов Олександр Володимирович</v>
      </c>
      <c r="D25" s="216">
        <f>'201_2'!E17</f>
        <v>41</v>
      </c>
      <c r="E25" s="163">
        <f t="shared" si="2"/>
        <v>41</v>
      </c>
      <c r="F25" s="223"/>
      <c r="G25" s="190"/>
      <c r="H25" s="190"/>
      <c r="I25" s="190"/>
      <c r="J25" s="190"/>
      <c r="K25" s="672">
        <f>'[1]КОНТР 201-203'!$D26</f>
        <v>23.152173913043477</v>
      </c>
      <c r="L25" s="140">
        <f t="shared" si="0"/>
        <v>64.15217391304347</v>
      </c>
      <c r="M25" s="177" t="str">
        <f t="shared" si="1"/>
        <v>E</v>
      </c>
      <c r="N25" s="725"/>
      <c r="O25" s="730">
        <v>64.15217391304347</v>
      </c>
    </row>
    <row r="26" spans="1:17" ht="15.6" x14ac:dyDescent="0.3">
      <c r="A26" s="136">
        <v>24</v>
      </c>
      <c r="B26" s="136">
        <v>201</v>
      </c>
      <c r="C26" s="243" t="str">
        <f>'201_2'!B18</f>
        <v>Спесивець Владислав Ігорович</v>
      </c>
      <c r="D26" s="216">
        <f>'201_2'!E18</f>
        <v>61</v>
      </c>
      <c r="E26" s="163">
        <f t="shared" si="2"/>
        <v>61</v>
      </c>
      <c r="F26" s="223"/>
      <c r="G26" s="138"/>
      <c r="H26" s="138"/>
      <c r="I26" s="138"/>
      <c r="J26" s="138"/>
      <c r="K26" s="672">
        <f>'[1]КОНТР 201-203'!$D27</f>
        <v>15.652173913043478</v>
      </c>
      <c r="L26" s="140">
        <f t="shared" si="0"/>
        <v>76.652173913043484</v>
      </c>
      <c r="M26" s="177" t="str">
        <f t="shared" si="1"/>
        <v>C</v>
      </c>
      <c r="N26" s="725"/>
      <c r="O26" s="735">
        <v>76.652173913043484</v>
      </c>
    </row>
    <row r="27" spans="1:17" ht="16.2" thickBot="1" x14ac:dyDescent="0.35">
      <c r="A27" s="136">
        <v>25</v>
      </c>
      <c r="B27" s="136">
        <v>201</v>
      </c>
      <c r="C27" s="243" t="str">
        <f>'201_2'!B19</f>
        <v>Твердоступ Андрій Вікторович</v>
      </c>
      <c r="D27" s="216">
        <f>'201_2'!E19</f>
        <v>0</v>
      </c>
      <c r="E27" s="163">
        <f t="shared" si="2"/>
        <v>0</v>
      </c>
      <c r="F27" s="344"/>
      <c r="G27" s="139"/>
      <c r="H27" s="139"/>
      <c r="I27" s="139"/>
      <c r="J27" s="139"/>
      <c r="K27" s="672">
        <f>'[1]КОНТР 201-203'!$D28</f>
        <v>6.5217391304347823</v>
      </c>
      <c r="L27" s="240">
        <f t="shared" si="0"/>
        <v>6.5217391304347823</v>
      </c>
      <c r="M27" s="179" t="str">
        <f t="shared" si="1"/>
        <v>F</v>
      </c>
      <c r="N27" s="241"/>
      <c r="O27" s="735">
        <v>6.5217391304347823</v>
      </c>
    </row>
    <row r="28" spans="1:17" ht="43.5" customHeight="1" thickBot="1" x14ac:dyDescent="0.3">
      <c r="A28" s="237" t="s">
        <v>239</v>
      </c>
      <c r="B28" s="164" t="s">
        <v>240</v>
      </c>
      <c r="C28" s="242" t="s">
        <v>241</v>
      </c>
      <c r="D28" s="164" t="s">
        <v>242</v>
      </c>
      <c r="E28" s="238" t="s">
        <v>243</v>
      </c>
      <c r="F28" s="677" t="s">
        <v>315</v>
      </c>
      <c r="G28" s="677" t="s">
        <v>316</v>
      </c>
      <c r="H28" s="677" t="s">
        <v>317</v>
      </c>
      <c r="I28" s="677" t="s">
        <v>318</v>
      </c>
      <c r="J28" s="678" t="s">
        <v>303</v>
      </c>
      <c r="K28" s="678" t="s">
        <v>319</v>
      </c>
      <c r="L28" s="679" t="s">
        <v>156</v>
      </c>
      <c r="M28" s="364" t="s">
        <v>273</v>
      </c>
      <c r="N28" s="239" t="s">
        <v>244</v>
      </c>
    </row>
    <row r="29" spans="1:17" ht="15.6" x14ac:dyDescent="0.3">
      <c r="A29" s="136">
        <v>1</v>
      </c>
      <c r="B29" s="137">
        <v>202</v>
      </c>
      <c r="C29" s="162" t="str">
        <f>'202_1'!B8</f>
        <v>Баланчук Андрій Вадимович</v>
      </c>
      <c r="D29" s="162">
        <f>'202_1'!E8</f>
        <v>33.5</v>
      </c>
      <c r="E29" s="163">
        <f t="shared" ref="E29:E55" si="3">D29</f>
        <v>33.5</v>
      </c>
      <c r="F29" s="345"/>
      <c r="G29" s="188"/>
      <c r="H29" s="234"/>
      <c r="I29" s="188"/>
      <c r="J29" s="188"/>
      <c r="K29" s="672">
        <f>'[1]КОНТР 201-203'!$F31</f>
        <v>5.9130434782608692</v>
      </c>
      <c r="L29" s="673">
        <f t="shared" ref="L29:L53" si="4">IF((E29+K29)&gt;100,100,E29+K29)</f>
        <v>39.413043478260867</v>
      </c>
      <c r="M29" s="177" t="str">
        <f t="shared" ref="M29:M53" si="5">VLOOKUP(L29,ESTC,2)</f>
        <v>FX</v>
      </c>
      <c r="N29" s="219"/>
      <c r="O29" s="730">
        <v>39.413043478260867</v>
      </c>
      <c r="P29" s="169"/>
      <c r="Q29" s="169"/>
    </row>
    <row r="30" spans="1:17" ht="15.6" x14ac:dyDescent="0.3">
      <c r="A30" s="136">
        <v>2</v>
      </c>
      <c r="B30" s="136">
        <v>202</v>
      </c>
      <c r="C30" s="162" t="str">
        <f>'202_1'!B9</f>
        <v>Барчук Дмитро Юрійович</v>
      </c>
      <c r="D30" s="162">
        <f>'202_1'!E9</f>
        <v>0</v>
      </c>
      <c r="E30" s="163">
        <f t="shared" si="3"/>
        <v>0</v>
      </c>
      <c r="F30" s="346"/>
      <c r="G30" s="189"/>
      <c r="H30" s="235"/>
      <c r="I30" s="189"/>
      <c r="J30" s="189"/>
      <c r="K30" s="672">
        <f>'[1]КОНТР 201-203'!$F32</f>
        <v>1</v>
      </c>
      <c r="L30" s="673">
        <f t="shared" si="4"/>
        <v>1</v>
      </c>
      <c r="M30" s="177" t="str">
        <f t="shared" si="5"/>
        <v>F</v>
      </c>
      <c r="N30" s="692"/>
      <c r="O30" s="730">
        <v>1</v>
      </c>
      <c r="P30" s="169"/>
      <c r="Q30" s="169"/>
    </row>
    <row r="31" spans="1:17" ht="15.6" x14ac:dyDescent="0.3">
      <c r="A31" s="136">
        <v>3</v>
      </c>
      <c r="B31" s="136">
        <v>202</v>
      </c>
      <c r="C31" s="162" t="str">
        <f>'202_1'!B10</f>
        <v>Безуглов Ігор Андрійович</v>
      </c>
      <c r="D31" s="162">
        <f>'202_1'!E10</f>
        <v>67</v>
      </c>
      <c r="E31" s="163">
        <f t="shared" si="3"/>
        <v>67</v>
      </c>
      <c r="F31" s="346"/>
      <c r="G31" s="189"/>
      <c r="H31" s="235"/>
      <c r="I31" s="189"/>
      <c r="J31" s="189"/>
      <c r="K31" s="672">
        <f>'[1]КОНТР 201-203'!$F33</f>
        <v>24.847826086956523</v>
      </c>
      <c r="L31" s="673">
        <f t="shared" si="4"/>
        <v>91.84782608695653</v>
      </c>
      <c r="M31" s="177" t="str">
        <f t="shared" si="5"/>
        <v>A</v>
      </c>
      <c r="N31" s="736"/>
      <c r="O31" s="731">
        <v>91.84782608695653</v>
      </c>
      <c r="P31" s="169"/>
      <c r="Q31" s="169"/>
    </row>
    <row r="32" spans="1:17" ht="15.6" x14ac:dyDescent="0.3">
      <c r="A32" s="136">
        <v>4</v>
      </c>
      <c r="B32" s="136">
        <v>202</v>
      </c>
      <c r="C32" s="162" t="str">
        <f>'202_1'!B11</f>
        <v>Беседін Богдан Валерійович</v>
      </c>
      <c r="D32" s="162">
        <f>'202_1'!E11</f>
        <v>67.5</v>
      </c>
      <c r="E32" s="163">
        <f t="shared" si="3"/>
        <v>67.5</v>
      </c>
      <c r="F32" s="346"/>
      <c r="G32" s="189"/>
      <c r="H32" s="235"/>
      <c r="I32" s="189"/>
      <c r="J32" s="189"/>
      <c r="K32" s="672">
        <f>'[1]КОНТР 201-203'!$F34</f>
        <v>6.5434782608695654</v>
      </c>
      <c r="L32" s="673">
        <f t="shared" si="4"/>
        <v>74.043478260869563</v>
      </c>
      <c r="M32" s="177" t="str">
        <f t="shared" si="5"/>
        <v>D</v>
      </c>
      <c r="N32" s="736"/>
      <c r="O32" s="730">
        <v>10.543478260869566</v>
      </c>
      <c r="P32" s="169"/>
      <c r="Q32" s="169"/>
    </row>
    <row r="33" spans="1:17" ht="15.6" x14ac:dyDescent="0.3">
      <c r="A33" s="136">
        <v>5</v>
      </c>
      <c r="B33" s="136">
        <v>202</v>
      </c>
      <c r="C33" s="162" t="str">
        <f>'202_1'!B12</f>
        <v>Бєлий Дмитро Семенович</v>
      </c>
      <c r="D33" s="162">
        <f>'202_1'!E12</f>
        <v>55</v>
      </c>
      <c r="E33" s="163">
        <f t="shared" si="3"/>
        <v>55</v>
      </c>
      <c r="F33" s="346"/>
      <c r="G33" s="189"/>
      <c r="H33" s="235"/>
      <c r="I33" s="189"/>
      <c r="J33" s="189"/>
      <c r="K33" s="672">
        <f>'[1]КОНТР 201-203'!$F35</f>
        <v>7.1956521739130439</v>
      </c>
      <c r="L33" s="673">
        <f t="shared" si="4"/>
        <v>62.195652173913047</v>
      </c>
      <c r="M33" s="177" t="str">
        <f t="shared" si="5"/>
        <v>E</v>
      </c>
      <c r="N33" s="736"/>
      <c r="O33" s="730">
        <v>7.1956521739130439</v>
      </c>
      <c r="P33" s="169"/>
      <c r="Q33" s="169"/>
    </row>
    <row r="34" spans="1:17" ht="15.6" x14ac:dyDescent="0.3">
      <c r="A34" s="136">
        <v>6</v>
      </c>
      <c r="B34" s="136">
        <v>202</v>
      </c>
      <c r="C34" s="162" t="str">
        <f>'202_1'!B13</f>
        <v>Гапчук Андрій Олександрович</v>
      </c>
      <c r="D34" s="162">
        <f>'202_1'!E13</f>
        <v>68</v>
      </c>
      <c r="E34" s="163">
        <f t="shared" si="3"/>
        <v>68</v>
      </c>
      <c r="F34" s="346"/>
      <c r="G34" s="189"/>
      <c r="H34" s="235"/>
      <c r="I34" s="189"/>
      <c r="J34" s="189"/>
      <c r="K34" s="672">
        <f>'[1]КОНТР 201-203'!$F36</f>
        <v>9.3260869565217384</v>
      </c>
      <c r="L34" s="673">
        <f t="shared" si="4"/>
        <v>77.326086956521735</v>
      </c>
      <c r="M34" s="177" t="str">
        <f t="shared" si="5"/>
        <v>C</v>
      </c>
      <c r="N34" s="736"/>
      <c r="O34" s="731">
        <v>77.326086956521735</v>
      </c>
      <c r="P34" s="169"/>
      <c r="Q34" s="169"/>
    </row>
    <row r="35" spans="1:17" ht="15.6" x14ac:dyDescent="0.3">
      <c r="A35" s="136">
        <v>7</v>
      </c>
      <c r="B35" s="136">
        <v>202</v>
      </c>
      <c r="C35" s="162" t="str">
        <f>'202_1'!B14</f>
        <v>Горшков Владислав Олександрович</v>
      </c>
      <c r="D35" s="162">
        <f>'202_1'!E14</f>
        <v>0</v>
      </c>
      <c r="E35" s="163">
        <f t="shared" si="3"/>
        <v>0</v>
      </c>
      <c r="F35" s="346"/>
      <c r="G35" s="189"/>
      <c r="H35" s="235"/>
      <c r="I35" s="189"/>
      <c r="J35" s="189"/>
      <c r="K35" s="672">
        <f>'[1]КОНТР 201-203'!$F37</f>
        <v>14.043478260869565</v>
      </c>
      <c r="L35" s="673">
        <f t="shared" si="4"/>
        <v>14.043478260869565</v>
      </c>
      <c r="M35" s="177" t="str">
        <f t="shared" si="5"/>
        <v>F</v>
      </c>
      <c r="N35" s="701"/>
      <c r="O35" s="730">
        <v>14.043478260869565</v>
      </c>
      <c r="P35" s="169"/>
      <c r="Q35" s="169"/>
    </row>
    <row r="36" spans="1:17" ht="15.6" x14ac:dyDescent="0.3">
      <c r="A36" s="136">
        <v>8</v>
      </c>
      <c r="B36" s="136">
        <v>202</v>
      </c>
      <c r="C36" s="162" t="str">
        <f>'202_1'!B15</f>
        <v>Дем'янов Дмитро Олегович</v>
      </c>
      <c r="D36" s="162">
        <f>'202_1'!E15</f>
        <v>50.5</v>
      </c>
      <c r="E36" s="163">
        <f t="shared" si="3"/>
        <v>50.5</v>
      </c>
      <c r="F36" s="346"/>
      <c r="G36" s="189"/>
      <c r="H36" s="235"/>
      <c r="I36" s="189"/>
      <c r="J36" s="189"/>
      <c r="K36" s="672">
        <f>'[1]КОНТР 201-203'!$F38</f>
        <v>25.978260869565219</v>
      </c>
      <c r="L36" s="673">
        <f t="shared" si="4"/>
        <v>76.478260869565219</v>
      </c>
      <c r="M36" s="177" t="str">
        <f t="shared" si="5"/>
        <v>C</v>
      </c>
      <c r="N36" s="736"/>
      <c r="O36" s="730">
        <v>76.478260869565219</v>
      </c>
      <c r="P36" s="169"/>
      <c r="Q36" s="169"/>
    </row>
    <row r="37" spans="1:17" ht="15.6" x14ac:dyDescent="0.3">
      <c r="A37" s="136">
        <v>9</v>
      </c>
      <c r="B37" s="136">
        <v>202</v>
      </c>
      <c r="C37" s="162" t="str">
        <f>'202_1'!B16</f>
        <v>Дмитрієв Дмитро Григорович</v>
      </c>
      <c r="D37" s="162">
        <f>'202_1'!E16</f>
        <v>56</v>
      </c>
      <c r="E37" s="163">
        <f t="shared" si="3"/>
        <v>56</v>
      </c>
      <c r="F37" s="346"/>
      <c r="G37" s="189"/>
      <c r="H37" s="235"/>
      <c r="I37" s="189"/>
      <c r="J37" s="189"/>
      <c r="K37" s="672">
        <f>'[1]КОНТР 201-203'!$F39</f>
        <v>22.239130434782609</v>
      </c>
      <c r="L37" s="673">
        <f t="shared" si="4"/>
        <v>78.239130434782609</v>
      </c>
      <c r="M37" s="177" t="str">
        <f t="shared" si="5"/>
        <v>C</v>
      </c>
      <c r="N37" s="736"/>
      <c r="O37" s="731">
        <v>78.239130434782609</v>
      </c>
      <c r="P37" s="169"/>
      <c r="Q37" s="169"/>
    </row>
    <row r="38" spans="1:17" ht="15.6" x14ac:dyDescent="0.3">
      <c r="A38" s="136">
        <v>10</v>
      </c>
      <c r="B38" s="136">
        <v>202</v>
      </c>
      <c r="C38" s="162" t="str">
        <f>'202_1'!B17</f>
        <v>Журавель Анна Володимирівна</v>
      </c>
      <c r="D38" s="162">
        <f>'202_1'!E17</f>
        <v>57</v>
      </c>
      <c r="E38" s="163">
        <f t="shared" si="3"/>
        <v>57</v>
      </c>
      <c r="F38" s="346"/>
      <c r="G38" s="189"/>
      <c r="H38" s="235"/>
      <c r="I38" s="189"/>
      <c r="J38" s="189"/>
      <c r="K38" s="672">
        <f>'[1]КОНТР 201-203'!$F40</f>
        <v>16.826086956521738</v>
      </c>
      <c r="L38" s="673">
        <f t="shared" si="4"/>
        <v>73.826086956521735</v>
      </c>
      <c r="M38" s="177" t="str">
        <f t="shared" si="5"/>
        <v>D</v>
      </c>
      <c r="N38" s="736"/>
      <c r="O38" s="731">
        <v>16.826086956521738</v>
      </c>
      <c r="P38" s="169"/>
      <c r="Q38" s="169"/>
    </row>
    <row r="39" spans="1:17" ht="15.6" x14ac:dyDescent="0.3">
      <c r="A39" s="136">
        <v>11</v>
      </c>
      <c r="B39" s="136">
        <v>202</v>
      </c>
      <c r="C39" s="162" t="str">
        <f>'202_1'!B18</f>
        <v>Зайцев Юрій Геннадійович</v>
      </c>
      <c r="D39" s="162">
        <f>'202_1'!E18</f>
        <v>48</v>
      </c>
      <c r="E39" s="163">
        <f t="shared" si="3"/>
        <v>48</v>
      </c>
      <c r="F39" s="346"/>
      <c r="G39" s="189"/>
      <c r="H39" s="235"/>
      <c r="I39" s="189"/>
      <c r="J39" s="189"/>
      <c r="K39" s="672">
        <f>'[1]КОНТР 201-203'!$F41</f>
        <v>17.5</v>
      </c>
      <c r="L39" s="673">
        <f t="shared" si="4"/>
        <v>65.5</v>
      </c>
      <c r="M39" s="177" t="str">
        <f t="shared" si="5"/>
        <v>E</v>
      </c>
      <c r="N39" s="736"/>
      <c r="O39" s="730">
        <v>27.5</v>
      </c>
      <c r="P39" s="738">
        <v>42142</v>
      </c>
      <c r="Q39" s="169"/>
    </row>
    <row r="40" spans="1:17" ht="15.6" x14ac:dyDescent="0.3">
      <c r="A40" s="136">
        <v>12</v>
      </c>
      <c r="B40" s="136">
        <v>202</v>
      </c>
      <c r="C40" s="162" t="str">
        <f>'202_1'!B19</f>
        <v>Іванченко Віталій Валерійович</v>
      </c>
      <c r="D40" s="162">
        <f>'202_1'!E19</f>
        <v>67.5</v>
      </c>
      <c r="E40" s="163">
        <f t="shared" si="3"/>
        <v>67.5</v>
      </c>
      <c r="F40" s="346"/>
      <c r="G40" s="189"/>
      <c r="H40" s="235"/>
      <c r="I40" s="189"/>
      <c r="J40" s="189"/>
      <c r="K40" s="672">
        <f>'[1]КОНТР 201-203'!$F42</f>
        <v>12.608695652173912</v>
      </c>
      <c r="L40" s="673">
        <f t="shared" si="4"/>
        <v>80.108695652173907</v>
      </c>
      <c r="M40" s="177" t="str">
        <f t="shared" si="5"/>
        <v>C</v>
      </c>
      <c r="N40" s="737"/>
      <c r="O40" s="730">
        <v>80.108695652173907</v>
      </c>
      <c r="P40" s="169"/>
      <c r="Q40" s="169"/>
    </row>
    <row r="41" spans="1:17" ht="15.6" x14ac:dyDescent="0.3">
      <c r="A41" s="136">
        <v>13</v>
      </c>
      <c r="B41" s="136">
        <v>202</v>
      </c>
      <c r="C41" s="162" t="str">
        <f>'202_1'!B20</f>
        <v>Кінаш Дмитро Вікторович</v>
      </c>
      <c r="D41" s="162">
        <f>'202_1'!E20</f>
        <v>44</v>
      </c>
      <c r="E41" s="163">
        <f t="shared" si="3"/>
        <v>44</v>
      </c>
      <c r="F41" s="346"/>
      <c r="G41" s="189"/>
      <c r="H41" s="235"/>
      <c r="I41" s="189"/>
      <c r="J41" s="189"/>
      <c r="K41" s="672">
        <f>'[1]КОНТР 201-203'!$F43</f>
        <v>16.195652173913043</v>
      </c>
      <c r="L41" s="673">
        <f t="shared" si="4"/>
        <v>60.195652173913047</v>
      </c>
      <c r="M41" s="177" t="str">
        <f t="shared" si="5"/>
        <v>E</v>
      </c>
      <c r="N41" s="736"/>
      <c r="O41" s="730">
        <v>60.195652173913047</v>
      </c>
      <c r="P41" s="169"/>
      <c r="Q41" s="169"/>
    </row>
    <row r="42" spans="1:17" ht="15.6" x14ac:dyDescent="0.3">
      <c r="A42" s="136">
        <v>14</v>
      </c>
      <c r="B42" s="136">
        <v>202</v>
      </c>
      <c r="C42" s="162" t="str">
        <f>'202_2'!B8</f>
        <v>Ковальова Лілія Олександрівна</v>
      </c>
      <c r="D42" s="162">
        <f>'202_2'!E8</f>
        <v>52</v>
      </c>
      <c r="E42" s="163">
        <f t="shared" si="3"/>
        <v>52</v>
      </c>
      <c r="F42" s="346"/>
      <c r="G42" s="189"/>
      <c r="H42" s="235"/>
      <c r="I42" s="189"/>
      <c r="J42" s="189"/>
      <c r="K42" s="672">
        <f>'[1]КОНТР 201-203'!$F44</f>
        <v>8.0434782608695663</v>
      </c>
      <c r="L42" s="673">
        <f t="shared" si="4"/>
        <v>60.043478260869563</v>
      </c>
      <c r="M42" s="177" t="str">
        <f t="shared" si="5"/>
        <v>E</v>
      </c>
      <c r="N42" s="692"/>
      <c r="O42" s="730"/>
      <c r="P42" s="730">
        <v>60.043478260869563</v>
      </c>
      <c r="Q42" s="169"/>
    </row>
    <row r="43" spans="1:17" ht="15.6" x14ac:dyDescent="0.3">
      <c r="A43" s="136">
        <v>15</v>
      </c>
      <c r="B43" s="136">
        <v>202</v>
      </c>
      <c r="C43" s="162" t="str">
        <f>'202_2'!B9</f>
        <v>Котов Євгеній Олександрович</v>
      </c>
      <c r="D43" s="162">
        <f>'202_2'!E9</f>
        <v>70</v>
      </c>
      <c r="E43" s="163">
        <f t="shared" si="3"/>
        <v>70</v>
      </c>
      <c r="F43" s="346"/>
      <c r="G43" s="189"/>
      <c r="H43" s="235"/>
      <c r="I43" s="189"/>
      <c r="J43" s="189"/>
      <c r="K43" s="672">
        <f>'[1]КОНТР 201-203'!$F45</f>
        <v>19.956521739130434</v>
      </c>
      <c r="L43" s="674">
        <f t="shared" si="4"/>
        <v>89.956521739130437</v>
      </c>
      <c r="M43" s="177" t="str">
        <f t="shared" si="5"/>
        <v>A</v>
      </c>
      <c r="N43" s="692"/>
      <c r="O43" s="730"/>
      <c r="P43" s="730">
        <v>89.956521739130437</v>
      </c>
      <c r="Q43" s="169"/>
    </row>
    <row r="44" spans="1:17" ht="15.6" x14ac:dyDescent="0.3">
      <c r="A44" s="136">
        <v>16</v>
      </c>
      <c r="B44" s="136">
        <v>202</v>
      </c>
      <c r="C44" s="162" t="str">
        <f>'202_2'!B10</f>
        <v>Мамедов Руслан Алімович</v>
      </c>
      <c r="D44" s="162">
        <f>'202_2'!E10</f>
        <v>14</v>
      </c>
      <c r="E44" s="163">
        <f t="shared" si="3"/>
        <v>14</v>
      </c>
      <c r="F44" s="346"/>
      <c r="G44" s="189"/>
      <c r="H44" s="235"/>
      <c r="I44" s="189"/>
      <c r="J44" s="189"/>
      <c r="K44" s="672">
        <f>'[1]КОНТР 201-203'!$F46</f>
        <v>1.8043478260869565</v>
      </c>
      <c r="L44" s="673">
        <f t="shared" si="4"/>
        <v>15.804347826086957</v>
      </c>
      <c r="M44" s="177" t="str">
        <f t="shared" si="5"/>
        <v>F</v>
      </c>
      <c r="N44" s="692"/>
      <c r="O44" s="730"/>
      <c r="P44" s="730">
        <v>15.804347826086957</v>
      </c>
      <c r="Q44" s="169"/>
    </row>
    <row r="45" spans="1:17" ht="15.6" x14ac:dyDescent="0.3">
      <c r="A45" s="136">
        <v>17</v>
      </c>
      <c r="B45" s="136">
        <v>202</v>
      </c>
      <c r="C45" s="162" t="str">
        <f>'202_2'!B11</f>
        <v>Маханько Едуард Костянтинович</v>
      </c>
      <c r="D45" s="162">
        <f>'202_2'!E11</f>
        <v>38</v>
      </c>
      <c r="E45" s="163">
        <f t="shared" si="3"/>
        <v>38</v>
      </c>
      <c r="F45" s="346"/>
      <c r="G45" s="189"/>
      <c r="H45" s="235"/>
      <c r="I45" s="189"/>
      <c r="J45" s="189"/>
      <c r="K45" s="672">
        <f>'[1]КОНТР 201-203'!$F47</f>
        <v>22.239130434782609</v>
      </c>
      <c r="L45" s="673">
        <f t="shared" si="4"/>
        <v>60.239130434782609</v>
      </c>
      <c r="M45" s="177" t="str">
        <f t="shared" si="5"/>
        <v>E</v>
      </c>
      <c r="N45" s="701"/>
      <c r="O45" s="730"/>
      <c r="P45" s="730">
        <v>60.239130434782609</v>
      </c>
      <c r="Q45" s="169"/>
    </row>
    <row r="46" spans="1:17" s="169" customFormat="1" ht="15.6" x14ac:dyDescent="0.3">
      <c r="A46" s="136">
        <v>18</v>
      </c>
      <c r="B46" s="215">
        <v>202</v>
      </c>
      <c r="C46" s="162" t="str">
        <f>'202_2'!B12</f>
        <v>Нікітюк Роман Юрійович</v>
      </c>
      <c r="D46" s="162">
        <f>'202_2'!E12</f>
        <v>15</v>
      </c>
      <c r="E46" s="163">
        <f t="shared" si="3"/>
        <v>15</v>
      </c>
      <c r="F46" s="346"/>
      <c r="G46" s="221"/>
      <c r="H46" s="235"/>
      <c r="I46" s="221"/>
      <c r="J46" s="221"/>
      <c r="K46" s="672">
        <f>'[1]КОНТР 201-203'!$F48</f>
        <v>7.1956521739130439</v>
      </c>
      <c r="L46" s="673">
        <f t="shared" si="4"/>
        <v>22.195652173913043</v>
      </c>
      <c r="M46" s="177" t="str">
        <f t="shared" si="5"/>
        <v>F</v>
      </c>
      <c r="N46" s="692"/>
      <c r="O46" s="730"/>
      <c r="P46" s="730">
        <v>22.195652173913043</v>
      </c>
    </row>
    <row r="47" spans="1:17" ht="15.6" x14ac:dyDescent="0.3">
      <c r="A47" s="136">
        <v>19</v>
      </c>
      <c r="B47" s="136">
        <v>202</v>
      </c>
      <c r="C47" s="162" t="str">
        <f>'202_2'!B13</f>
        <v>Палаш Олег Олегович</v>
      </c>
      <c r="D47" s="162">
        <f>'202_2'!E13</f>
        <v>48</v>
      </c>
      <c r="E47" s="163">
        <f t="shared" si="3"/>
        <v>48</v>
      </c>
      <c r="F47" s="346"/>
      <c r="G47" s="189"/>
      <c r="H47" s="235"/>
      <c r="I47" s="189"/>
      <c r="J47" s="189"/>
      <c r="K47" s="672">
        <f>'[1]КОНТР 201-203'!$F49</f>
        <v>12.434782608695652</v>
      </c>
      <c r="L47" s="673">
        <f t="shared" si="4"/>
        <v>60.434782608695656</v>
      </c>
      <c r="M47" s="177" t="str">
        <f t="shared" si="5"/>
        <v>E</v>
      </c>
      <c r="N47" s="692"/>
      <c r="O47" s="730"/>
      <c r="P47" s="730">
        <v>60.434782608695656</v>
      </c>
      <c r="Q47" s="169"/>
    </row>
    <row r="48" spans="1:17" ht="15.6" x14ac:dyDescent="0.3">
      <c r="A48" s="136">
        <v>20</v>
      </c>
      <c r="B48" s="136">
        <v>202</v>
      </c>
      <c r="C48" s="162" t="str">
        <f>'202_2'!B14</f>
        <v>Печериця Володимир Ігорович</v>
      </c>
      <c r="D48" s="162">
        <f>'202_2'!E14</f>
        <v>48</v>
      </c>
      <c r="E48" s="163">
        <f t="shared" si="3"/>
        <v>48</v>
      </c>
      <c r="F48" s="346"/>
      <c r="G48" s="189"/>
      <c r="H48" s="235"/>
      <c r="I48" s="189"/>
      <c r="J48" s="189"/>
      <c r="K48" s="672">
        <f>'[1]КОНТР 201-203'!$F50</f>
        <v>1.8043478260869565</v>
      </c>
      <c r="L48" s="673">
        <f t="shared" si="4"/>
        <v>49.804347826086953</v>
      </c>
      <c r="M48" s="177" t="str">
        <f t="shared" si="5"/>
        <v>FX</v>
      </c>
      <c r="N48" s="692"/>
      <c r="O48" s="730"/>
      <c r="P48" s="730">
        <v>49.804347826086953</v>
      </c>
      <c r="Q48" s="169"/>
    </row>
    <row r="49" spans="1:17" ht="15.6" x14ac:dyDescent="0.3">
      <c r="A49" s="136">
        <v>21</v>
      </c>
      <c r="B49" s="136">
        <v>202</v>
      </c>
      <c r="C49" s="162" t="str">
        <f>'202_2'!B15</f>
        <v>Сорока Ігор Юрійович</v>
      </c>
      <c r="D49" s="162">
        <f>'202_2'!E15</f>
        <v>0</v>
      </c>
      <c r="E49" s="163">
        <f t="shared" si="3"/>
        <v>0</v>
      </c>
      <c r="F49" s="346"/>
      <c r="G49" s="189"/>
      <c r="H49" s="235"/>
      <c r="I49" s="189"/>
      <c r="J49" s="189"/>
      <c r="K49" s="672">
        <f>'[1]КОНТР 201-203'!$F51</f>
        <v>0</v>
      </c>
      <c r="L49" s="673">
        <f t="shared" si="4"/>
        <v>0</v>
      </c>
      <c r="M49" s="177" t="str">
        <f t="shared" si="5"/>
        <v>F</v>
      </c>
      <c r="N49" s="692"/>
      <c r="O49" s="730"/>
      <c r="P49" s="730">
        <v>0</v>
      </c>
      <c r="Q49" s="169"/>
    </row>
    <row r="50" spans="1:17" ht="15.6" x14ac:dyDescent="0.3">
      <c r="A50" s="136">
        <v>22</v>
      </c>
      <c r="B50" s="136">
        <v>202</v>
      </c>
      <c r="C50" s="162" t="str">
        <f>'202_2'!B16</f>
        <v>Устенюк Любов Станіславівна</v>
      </c>
      <c r="D50" s="162">
        <f>'202_2'!E16</f>
        <v>0</v>
      </c>
      <c r="E50" s="163">
        <f t="shared" si="3"/>
        <v>0</v>
      </c>
      <c r="F50" s="346"/>
      <c r="G50" s="189"/>
      <c r="H50" s="235"/>
      <c r="I50" s="189"/>
      <c r="J50" s="189"/>
      <c r="K50" s="672">
        <f>'[1]КОНТР 201-203'!$F52</f>
        <v>0</v>
      </c>
      <c r="L50" s="673">
        <f t="shared" si="4"/>
        <v>0</v>
      </c>
      <c r="M50" s="177" t="str">
        <f t="shared" si="5"/>
        <v>F</v>
      </c>
      <c r="N50" s="692"/>
      <c r="O50" s="730"/>
      <c r="P50" s="730">
        <v>0</v>
      </c>
      <c r="Q50" s="169"/>
    </row>
    <row r="51" spans="1:17" ht="15.6" x14ac:dyDescent="0.3">
      <c r="A51" s="136">
        <v>23</v>
      </c>
      <c r="B51" s="136">
        <v>202</v>
      </c>
      <c r="C51" s="162" t="str">
        <f>'202_2'!B17</f>
        <v>Хворов Антон Сергійович</v>
      </c>
      <c r="D51" s="162">
        <f>'202_2'!E17</f>
        <v>62</v>
      </c>
      <c r="E51" s="163">
        <f t="shared" si="3"/>
        <v>62</v>
      </c>
      <c r="F51" s="346"/>
      <c r="G51" s="189"/>
      <c r="H51" s="235"/>
      <c r="I51" s="189"/>
      <c r="J51" s="189"/>
      <c r="K51" s="672">
        <f>'[1]КОНТР 201-203'!$F53</f>
        <v>14.891304347826088</v>
      </c>
      <c r="L51" s="673">
        <f t="shared" si="4"/>
        <v>76.891304347826093</v>
      </c>
      <c r="M51" s="177" t="str">
        <f t="shared" si="5"/>
        <v>C</v>
      </c>
      <c r="N51" s="692"/>
      <c r="O51" s="735"/>
      <c r="P51" s="730">
        <v>76.891304347826093</v>
      </c>
      <c r="Q51" s="169"/>
    </row>
    <row r="52" spans="1:17" ht="15.6" x14ac:dyDescent="0.3">
      <c r="A52" s="136">
        <v>24</v>
      </c>
      <c r="B52" s="136">
        <v>202</v>
      </c>
      <c r="C52" s="162" t="str">
        <f>'202_2'!B18</f>
        <v>Ходак Богдан Русланович</v>
      </c>
      <c r="D52" s="162">
        <f>'202_2'!E18</f>
        <v>14</v>
      </c>
      <c r="E52" s="163">
        <f t="shared" si="3"/>
        <v>14</v>
      </c>
      <c r="F52" s="346"/>
      <c r="G52" s="189"/>
      <c r="H52" s="189"/>
      <c r="I52" s="189"/>
      <c r="J52" s="189"/>
      <c r="K52" s="672">
        <f>'[1]КОНТР 201-203'!$F54</f>
        <v>13.086956521739131</v>
      </c>
      <c r="L52" s="673">
        <f t="shared" si="4"/>
        <v>27.086956521739133</v>
      </c>
      <c r="M52" s="177" t="str">
        <f t="shared" si="5"/>
        <v>F</v>
      </c>
      <c r="N52" s="692"/>
      <c r="O52" s="735"/>
      <c r="P52" s="730">
        <v>27.086956521739133</v>
      </c>
      <c r="Q52" s="169"/>
    </row>
    <row r="53" spans="1:17" ht="15.6" x14ac:dyDescent="0.3">
      <c r="A53" s="136">
        <v>25</v>
      </c>
      <c r="B53" s="136">
        <v>202</v>
      </c>
      <c r="C53" s="162" t="str">
        <f>'202_2'!B19</f>
        <v>Щебетюк Валентин Олегович</v>
      </c>
      <c r="D53" s="162">
        <f>'202_2'!E19</f>
        <v>70</v>
      </c>
      <c r="E53" s="163">
        <f t="shared" si="3"/>
        <v>70</v>
      </c>
      <c r="F53" s="346"/>
      <c r="G53" s="189"/>
      <c r="H53" s="189"/>
      <c r="I53" s="189"/>
      <c r="J53" s="189"/>
      <c r="K53" s="672">
        <f>'[1]КОНТР 201-203'!$F55</f>
        <v>28.086956521739129</v>
      </c>
      <c r="L53" s="673">
        <f t="shared" si="4"/>
        <v>98.086956521739125</v>
      </c>
      <c r="M53" s="177" t="str">
        <f t="shared" si="5"/>
        <v>A</v>
      </c>
      <c r="N53" s="736"/>
      <c r="O53" s="735"/>
      <c r="P53" s="730">
        <v>98</v>
      </c>
      <c r="Q53" s="169"/>
    </row>
    <row r="54" spans="1:17" ht="15.6" x14ac:dyDescent="0.3">
      <c r="A54" s="136">
        <v>26</v>
      </c>
      <c r="B54" s="136">
        <v>202</v>
      </c>
      <c r="C54" s="162">
        <f>'202_2'!B20</f>
        <v>0</v>
      </c>
      <c r="D54" s="162">
        <f>'202_2'!E20</f>
        <v>0</v>
      </c>
      <c r="E54" s="163">
        <f t="shared" si="3"/>
        <v>0</v>
      </c>
      <c r="F54" s="346"/>
      <c r="G54" s="189"/>
      <c r="H54" s="189"/>
      <c r="I54" s="189"/>
      <c r="J54" s="189"/>
      <c r="K54" s="672"/>
      <c r="L54" s="673"/>
      <c r="M54" s="177"/>
      <c r="N54" s="692"/>
      <c r="O54" s="735"/>
    </row>
    <row r="55" spans="1:17" ht="16.2" thickBot="1" x14ac:dyDescent="0.35">
      <c r="A55" s="136">
        <v>27</v>
      </c>
      <c r="B55" s="136">
        <v>202</v>
      </c>
      <c r="C55" s="162">
        <f>'202_2'!B21</f>
        <v>0</v>
      </c>
      <c r="D55" s="162">
        <f>'202_2'!E21</f>
        <v>0</v>
      </c>
      <c r="E55" s="163">
        <f t="shared" si="3"/>
        <v>0</v>
      </c>
      <c r="F55" s="675"/>
      <c r="G55" s="676"/>
      <c r="H55" s="676"/>
      <c r="I55" s="676"/>
      <c r="J55" s="676"/>
      <c r="K55" s="672"/>
      <c r="L55" s="673"/>
      <c r="M55" s="177"/>
      <c r="N55" s="217"/>
      <c r="O55" s="735"/>
    </row>
    <row r="56" spans="1:17" ht="44.25" customHeight="1" thickBot="1" x14ac:dyDescent="0.3">
      <c r="A56" s="237" t="s">
        <v>239</v>
      </c>
      <c r="B56" s="164" t="s">
        <v>240</v>
      </c>
      <c r="C56" s="242" t="s">
        <v>241</v>
      </c>
      <c r="D56" s="164" t="s">
        <v>242</v>
      </c>
      <c r="E56" s="238" t="s">
        <v>243</v>
      </c>
      <c r="F56" s="677" t="s">
        <v>315</v>
      </c>
      <c r="G56" s="677" t="s">
        <v>316</v>
      </c>
      <c r="H56" s="677" t="s">
        <v>317</v>
      </c>
      <c r="I56" s="677" t="s">
        <v>318</v>
      </c>
      <c r="J56" s="678" t="s">
        <v>303</v>
      </c>
      <c r="K56" s="678" t="s">
        <v>319</v>
      </c>
      <c r="L56" s="679" t="s">
        <v>156</v>
      </c>
      <c r="M56" s="364" t="s">
        <v>273</v>
      </c>
      <c r="N56" s="239" t="s">
        <v>244</v>
      </c>
    </row>
    <row r="57" spans="1:17" ht="15.6" x14ac:dyDescent="0.3">
      <c r="A57" s="136">
        <v>1</v>
      </c>
      <c r="B57" s="137">
        <v>203</v>
      </c>
      <c r="C57" s="162" t="str">
        <f>'203_1'!B8</f>
        <v>Асєєв Владислав Дмитрович</v>
      </c>
      <c r="D57" s="162">
        <f>'203_1'!E8</f>
        <v>38</v>
      </c>
      <c r="E57" s="163">
        <f t="shared" ref="E57:E83" si="6">D57</f>
        <v>38</v>
      </c>
      <c r="F57" s="345"/>
      <c r="G57" s="188"/>
      <c r="H57" s="234"/>
      <c r="I57" s="188"/>
      <c r="J57" s="363"/>
      <c r="K57" s="672">
        <f>'[1]КОНТР 201-203'!$D58</f>
        <v>20.217391304347824</v>
      </c>
      <c r="L57" s="140">
        <f t="shared" ref="L57:L81" si="7">IF((E57+K57)&gt;100,100,E57+K57)</f>
        <v>58.217391304347828</v>
      </c>
      <c r="M57" s="177" t="str">
        <f t="shared" ref="M57:M81" si="8">VLOOKUP(L57,ESTC,2)</f>
        <v>FX</v>
      </c>
      <c r="N57" s="702"/>
    </row>
    <row r="58" spans="1:17" ht="15.6" x14ac:dyDescent="0.3">
      <c r="A58" s="136">
        <v>2</v>
      </c>
      <c r="B58" s="136">
        <v>203</v>
      </c>
      <c r="C58" s="162" t="str">
        <f>'203_1'!B9</f>
        <v>Барбунов Владислав Олегович</v>
      </c>
      <c r="D58" s="162">
        <f>'203_1'!E9</f>
        <v>68</v>
      </c>
      <c r="E58" s="163">
        <f t="shared" si="6"/>
        <v>68</v>
      </c>
      <c r="F58" s="346"/>
      <c r="G58" s="189"/>
      <c r="H58" s="235"/>
      <c r="I58" s="189"/>
      <c r="J58" s="189"/>
      <c r="K58" s="672">
        <f>'[1]КОНТР 201-203'!$D59</f>
        <v>20.217391304347824</v>
      </c>
      <c r="L58" s="140">
        <f t="shared" si="7"/>
        <v>88.217391304347828</v>
      </c>
      <c r="M58" s="177" t="str">
        <f t="shared" si="8"/>
        <v>B</v>
      </c>
      <c r="N58" s="692"/>
    </row>
    <row r="59" spans="1:17" ht="15.6" x14ac:dyDescent="0.3">
      <c r="A59" s="136">
        <v>3</v>
      </c>
      <c r="B59" s="136">
        <v>203</v>
      </c>
      <c r="C59" s="162" t="str">
        <f>'203_1'!B10</f>
        <v>Бокань Марк Тарасович</v>
      </c>
      <c r="D59" s="162">
        <f>'203_1'!E10</f>
        <v>59</v>
      </c>
      <c r="E59" s="163">
        <f t="shared" si="6"/>
        <v>59</v>
      </c>
      <c r="F59" s="346"/>
      <c r="G59" s="189"/>
      <c r="H59" s="235"/>
      <c r="I59" s="189"/>
      <c r="J59" s="189"/>
      <c r="K59" s="672">
        <f>'[1]КОНТР 201-203'!$D60</f>
        <v>15.326086956521738</v>
      </c>
      <c r="L59" s="140">
        <f t="shared" si="7"/>
        <v>74.326086956521735</v>
      </c>
      <c r="M59" s="177" t="str">
        <f t="shared" si="8"/>
        <v>D</v>
      </c>
      <c r="N59" s="692"/>
    </row>
    <row r="60" spans="1:17" ht="15.6" x14ac:dyDescent="0.3">
      <c r="A60" s="136">
        <v>4</v>
      </c>
      <c r="B60" s="136">
        <v>203</v>
      </c>
      <c r="C60" s="162" t="str">
        <f>'203_1'!B11</f>
        <v>Волошина Олександра Вячеславівна</v>
      </c>
      <c r="D60" s="162">
        <f>'203_1'!E11</f>
        <v>70</v>
      </c>
      <c r="E60" s="163">
        <f t="shared" si="6"/>
        <v>70</v>
      </c>
      <c r="F60" s="346"/>
      <c r="G60" s="189"/>
      <c r="H60" s="235"/>
      <c r="I60" s="189"/>
      <c r="J60" s="189"/>
      <c r="K60" s="672">
        <f>'[1]КОНТР 201-203'!$D61</f>
        <v>22.826086956521738</v>
      </c>
      <c r="L60" s="140">
        <f t="shared" si="7"/>
        <v>92.826086956521735</v>
      </c>
      <c r="M60" s="177" t="str">
        <f t="shared" si="8"/>
        <v>A</v>
      </c>
      <c r="N60" s="692"/>
      <c r="O60" t="s">
        <v>320</v>
      </c>
    </row>
    <row r="61" spans="1:17" ht="15.6" x14ac:dyDescent="0.3">
      <c r="A61" s="136">
        <v>5</v>
      </c>
      <c r="B61" s="136">
        <v>203</v>
      </c>
      <c r="C61" s="162" t="str">
        <f>'203_1'!B12</f>
        <v>Казарін Олексій Сергійович</v>
      </c>
      <c r="D61" s="162">
        <f>'203_1'!E12</f>
        <v>54</v>
      </c>
      <c r="E61" s="163">
        <f t="shared" si="6"/>
        <v>54</v>
      </c>
      <c r="F61" s="346"/>
      <c r="G61" s="189"/>
      <c r="H61" s="235"/>
      <c r="I61" s="189"/>
      <c r="J61" s="189"/>
      <c r="K61" s="672">
        <f>'[1]КОНТР 201-203'!$D62</f>
        <v>24.130434782608695</v>
      </c>
      <c r="L61" s="140">
        <f t="shared" si="7"/>
        <v>78.130434782608688</v>
      </c>
      <c r="M61" s="177" t="str">
        <f t="shared" si="8"/>
        <v>C</v>
      </c>
      <c r="N61" s="692"/>
    </row>
    <row r="62" spans="1:17" ht="15.6" x14ac:dyDescent="0.3">
      <c r="A62" s="136">
        <v>6</v>
      </c>
      <c r="B62" s="136">
        <v>203</v>
      </c>
      <c r="C62" s="162" t="str">
        <f>'203_1'!B13</f>
        <v>Козачок Юрій Анатолійович</v>
      </c>
      <c r="D62" s="162">
        <f>'203_1'!E13</f>
        <v>70</v>
      </c>
      <c r="E62" s="163">
        <f t="shared" si="6"/>
        <v>70</v>
      </c>
      <c r="F62" s="346"/>
      <c r="G62" s="189"/>
      <c r="H62" s="235"/>
      <c r="I62" s="189"/>
      <c r="J62" s="189"/>
      <c r="K62" s="672">
        <f>'[1]КОНТР 201-203'!$D63</f>
        <v>23.152173913043477</v>
      </c>
      <c r="L62" s="140">
        <f t="shared" si="7"/>
        <v>93.15217391304347</v>
      </c>
      <c r="M62" s="177" t="str">
        <f t="shared" si="8"/>
        <v>A</v>
      </c>
      <c r="N62" s="692"/>
    </row>
    <row r="63" spans="1:17" ht="15.6" x14ac:dyDescent="0.3">
      <c r="A63" s="136">
        <v>7</v>
      </c>
      <c r="B63" s="136">
        <v>203</v>
      </c>
      <c r="C63" s="162" t="str">
        <f>'203_1'!B14</f>
        <v>Крапівіна Ганна Сергіївна</v>
      </c>
      <c r="D63" s="162">
        <f>'203_1'!E14</f>
        <v>69</v>
      </c>
      <c r="E63" s="163">
        <f t="shared" si="6"/>
        <v>69</v>
      </c>
      <c r="F63" s="346"/>
      <c r="G63" s="189"/>
      <c r="H63" s="235"/>
      <c r="I63" s="189"/>
      <c r="J63" s="189"/>
      <c r="K63" s="672">
        <f>'[1]КОНТР 201-203'!$D64</f>
        <v>23.478260869565219</v>
      </c>
      <c r="L63" s="140">
        <f t="shared" si="7"/>
        <v>92.478260869565219</v>
      </c>
      <c r="M63" s="177" t="str">
        <f t="shared" si="8"/>
        <v>A</v>
      </c>
      <c r="N63" s="701"/>
    </row>
    <row r="64" spans="1:17" ht="15.6" x14ac:dyDescent="0.3">
      <c r="A64" s="136">
        <v>8</v>
      </c>
      <c r="B64" s="136">
        <v>203</v>
      </c>
      <c r="C64" s="162" t="str">
        <f>'203_1'!B15</f>
        <v>Мазуренко Вадим Олександрович</v>
      </c>
      <c r="D64" s="162">
        <f>'203_1'!E15</f>
        <v>52</v>
      </c>
      <c r="E64" s="163">
        <f t="shared" si="6"/>
        <v>52</v>
      </c>
      <c r="F64" s="346"/>
      <c r="G64" s="189"/>
      <c r="H64" s="235"/>
      <c r="I64" s="189"/>
      <c r="J64" s="189"/>
      <c r="K64" s="672">
        <f>'[1]КОНТР 201-203'!$D65</f>
        <v>21.521739130434781</v>
      </c>
      <c r="L64" s="691">
        <f t="shared" si="7"/>
        <v>73.521739130434781</v>
      </c>
      <c r="M64" s="177" t="str">
        <f t="shared" si="8"/>
        <v>D</v>
      </c>
      <c r="N64" s="692"/>
    </row>
    <row r="65" spans="1:15" ht="15.6" x14ac:dyDescent="0.3">
      <c r="A65" s="136">
        <v>9</v>
      </c>
      <c r="B65" s="136">
        <v>203</v>
      </c>
      <c r="C65" s="162" t="str">
        <f>'203_1'!B16</f>
        <v>Михайловський Костянтин Сергійович</v>
      </c>
      <c r="D65" s="162">
        <f>'203_1'!E16</f>
        <v>61</v>
      </c>
      <c r="E65" s="163">
        <f t="shared" si="6"/>
        <v>61</v>
      </c>
      <c r="F65" s="346"/>
      <c r="G65" s="189"/>
      <c r="H65" s="235"/>
      <c r="I65" s="189"/>
      <c r="J65" s="189"/>
      <c r="K65" s="672">
        <f>'[1]КОНТР 201-203'!$D66</f>
        <v>22.826086956521738</v>
      </c>
      <c r="L65" s="140">
        <f t="shared" si="7"/>
        <v>83.826086956521735</v>
      </c>
      <c r="M65" s="177" t="str">
        <f t="shared" si="8"/>
        <v>B</v>
      </c>
      <c r="N65" s="692"/>
      <c r="O65" s="690">
        <v>41738</v>
      </c>
    </row>
    <row r="66" spans="1:15" ht="15.6" x14ac:dyDescent="0.3">
      <c r="A66" s="136">
        <v>10</v>
      </c>
      <c r="B66" s="136">
        <v>203</v>
      </c>
      <c r="C66" s="162" t="str">
        <f>'203_1'!B17</f>
        <v>Олійник Валерія Вікторівна</v>
      </c>
      <c r="D66" s="162">
        <f>'203_1'!E17</f>
        <v>58</v>
      </c>
      <c r="E66" s="163">
        <f t="shared" si="6"/>
        <v>58</v>
      </c>
      <c r="F66" s="346"/>
      <c r="G66" s="189"/>
      <c r="H66" s="235"/>
      <c r="I66" s="189"/>
      <c r="J66" s="189"/>
      <c r="K66" s="672">
        <f>'[1]КОНТР 201-203'!$D67</f>
        <v>20.217391304347824</v>
      </c>
      <c r="L66" s="140">
        <f t="shared" si="7"/>
        <v>78.217391304347828</v>
      </c>
      <c r="M66" s="177" t="str">
        <f t="shared" si="8"/>
        <v>C</v>
      </c>
      <c r="N66" s="692"/>
    </row>
    <row r="67" spans="1:15" ht="15.6" x14ac:dyDescent="0.3">
      <c r="A67" s="136">
        <v>11</v>
      </c>
      <c r="B67" s="136">
        <v>203</v>
      </c>
      <c r="C67" s="162" t="str">
        <f>'203_1'!B18</f>
        <v>Орищенко Сергій Олександрович</v>
      </c>
      <c r="D67" s="162">
        <f>'203_1'!E18</f>
        <v>5</v>
      </c>
      <c r="E67" s="163">
        <f t="shared" si="6"/>
        <v>5</v>
      </c>
      <c r="F67" s="346"/>
      <c r="G67" s="189"/>
      <c r="H67" s="235"/>
      <c r="I67" s="189"/>
      <c r="J67" s="189"/>
      <c r="K67" s="672">
        <f>'[1]КОНТР 201-203'!$D68</f>
        <v>5.8695652173913047</v>
      </c>
      <c r="L67" s="140">
        <f t="shared" si="7"/>
        <v>10.869565217391305</v>
      </c>
      <c r="M67" s="177" t="str">
        <f t="shared" si="8"/>
        <v>F</v>
      </c>
      <c r="N67" s="692"/>
    </row>
    <row r="68" spans="1:15" ht="15.6" x14ac:dyDescent="0.3">
      <c r="A68" s="136">
        <v>12</v>
      </c>
      <c r="B68" s="136">
        <v>203</v>
      </c>
      <c r="C68" s="162" t="str">
        <f>'203_1'!B19</f>
        <v>Павлович Діана Сергіївна</v>
      </c>
      <c r="D68" s="162">
        <f>'203_1'!E19</f>
        <v>53</v>
      </c>
      <c r="E68" s="163">
        <f t="shared" si="6"/>
        <v>53</v>
      </c>
      <c r="F68" s="346"/>
      <c r="G68" s="189"/>
      <c r="H68" s="235"/>
      <c r="I68" s="189"/>
      <c r="J68" s="189"/>
      <c r="K68" s="672">
        <f>'[1]КОНТР 201-203'!$D69</f>
        <v>24.130434782608695</v>
      </c>
      <c r="L68" s="140">
        <f t="shared" si="7"/>
        <v>77.130434782608688</v>
      </c>
      <c r="M68" s="177" t="str">
        <f t="shared" si="8"/>
        <v>C</v>
      </c>
      <c r="N68" s="701"/>
    </row>
    <row r="69" spans="1:15" ht="15.6" x14ac:dyDescent="0.3">
      <c r="A69" s="136">
        <v>13</v>
      </c>
      <c r="B69" s="136">
        <v>203</v>
      </c>
      <c r="C69" s="162">
        <f>'203_1'!B20</f>
        <v>0</v>
      </c>
      <c r="D69" s="162">
        <f>'203_1'!E20</f>
        <v>0</v>
      </c>
      <c r="E69" s="163">
        <f t="shared" si="6"/>
        <v>0</v>
      </c>
      <c r="F69" s="346"/>
      <c r="G69" s="189"/>
      <c r="H69" s="235"/>
      <c r="I69" s="189"/>
      <c r="J69" s="189"/>
      <c r="K69" s="672"/>
      <c r="L69" s="140">
        <f t="shared" ref="L69" si="9">IF((E69+K69)&gt;100,100,E69+K69)</f>
        <v>0</v>
      </c>
      <c r="M69" s="177" t="str">
        <f t="shared" ref="M69" si="10">VLOOKUP(L69,ESTC,2)</f>
        <v>F</v>
      </c>
      <c r="N69" s="692"/>
    </row>
    <row r="70" spans="1:15" ht="15.6" x14ac:dyDescent="0.3">
      <c r="A70" s="136">
        <v>14</v>
      </c>
      <c r="B70" s="136">
        <v>203</v>
      </c>
      <c r="C70" s="162" t="str">
        <f>'203_2'!B8</f>
        <v>Пісоченко Альбіна Андріївна</v>
      </c>
      <c r="D70" s="162">
        <f>'203_2'!E8</f>
        <v>63</v>
      </c>
      <c r="E70" s="163">
        <f t="shared" si="6"/>
        <v>63</v>
      </c>
      <c r="F70" s="346"/>
      <c r="G70" s="189"/>
      <c r="H70" s="235"/>
      <c r="I70" s="189"/>
      <c r="J70" s="189"/>
      <c r="K70" s="672">
        <f>'[1]КОНТР 201-203'!$D70</f>
        <v>23.478260869565219</v>
      </c>
      <c r="L70" s="140">
        <f t="shared" si="7"/>
        <v>86.478260869565219</v>
      </c>
      <c r="M70" s="177" t="str">
        <f t="shared" si="8"/>
        <v>B</v>
      </c>
      <c r="N70" s="692"/>
    </row>
    <row r="71" spans="1:15" ht="15.6" x14ac:dyDescent="0.3">
      <c r="A71" s="136">
        <v>15</v>
      </c>
      <c r="B71" s="136">
        <v>203</v>
      </c>
      <c r="C71" s="162" t="str">
        <f>'203_2'!B9</f>
        <v>Погребченко Любов Леонідівна</v>
      </c>
      <c r="D71" s="162">
        <f>'203_2'!E9</f>
        <v>55</v>
      </c>
      <c r="E71" s="163">
        <f t="shared" si="6"/>
        <v>55</v>
      </c>
      <c r="F71" s="346"/>
      <c r="G71" s="189"/>
      <c r="H71" s="235"/>
      <c r="I71" s="189"/>
      <c r="J71" s="189"/>
      <c r="K71" s="672">
        <f>'[1]КОНТР 201-203'!$D71</f>
        <v>16.956521739130434</v>
      </c>
      <c r="L71" s="606">
        <f t="shared" si="7"/>
        <v>71.956521739130437</v>
      </c>
      <c r="M71" s="177" t="str">
        <f t="shared" si="8"/>
        <v>D</v>
      </c>
      <c r="N71" s="692"/>
    </row>
    <row r="72" spans="1:15" ht="15.6" x14ac:dyDescent="0.3">
      <c r="A72" s="136">
        <v>16</v>
      </c>
      <c r="B72" s="136">
        <v>203</v>
      </c>
      <c r="C72" s="162" t="str">
        <f>'203_2'!B10</f>
        <v>Румянков Дмитро Ігорович</v>
      </c>
      <c r="D72" s="162">
        <f>'203_2'!E10</f>
        <v>66</v>
      </c>
      <c r="E72" s="163">
        <f t="shared" si="6"/>
        <v>66</v>
      </c>
      <c r="F72" s="346"/>
      <c r="G72" s="189"/>
      <c r="H72" s="235"/>
      <c r="I72" s="189"/>
      <c r="J72" s="189"/>
      <c r="K72" s="672">
        <f>'[1]КОНТР 201-203'!$D72</f>
        <v>26.739130434782609</v>
      </c>
      <c r="L72" s="140">
        <f t="shared" si="7"/>
        <v>92.739130434782609</v>
      </c>
      <c r="M72" s="177" t="str">
        <f t="shared" si="8"/>
        <v>A</v>
      </c>
      <c r="N72" s="217"/>
    </row>
    <row r="73" spans="1:15" ht="15.6" x14ac:dyDescent="0.3">
      <c r="A73" s="136">
        <v>17</v>
      </c>
      <c r="B73" s="136">
        <v>203</v>
      </c>
      <c r="C73" s="162" t="str">
        <f>'203_2'!B11</f>
        <v>Саулко Анна Андріївна</v>
      </c>
      <c r="D73" s="162">
        <f>'203_2'!E11</f>
        <v>58</v>
      </c>
      <c r="E73" s="163">
        <f t="shared" si="6"/>
        <v>58</v>
      </c>
      <c r="F73" s="346"/>
      <c r="G73" s="189"/>
      <c r="H73" s="235"/>
      <c r="I73" s="189"/>
      <c r="J73" s="189"/>
      <c r="K73" s="672">
        <f>'[1]КОНТР 201-203'!$D73</f>
        <v>28.043478260869566</v>
      </c>
      <c r="L73" s="140">
        <f t="shared" si="7"/>
        <v>86.043478260869563</v>
      </c>
      <c r="M73" s="177" t="str">
        <f t="shared" si="8"/>
        <v>B</v>
      </c>
      <c r="N73" s="365"/>
    </row>
    <row r="74" spans="1:15" ht="15.6" x14ac:dyDescent="0.3">
      <c r="A74" s="136">
        <v>18</v>
      </c>
      <c r="B74" s="136">
        <v>203</v>
      </c>
      <c r="C74" s="162" t="str">
        <f>'203_2'!B12</f>
        <v>Сермягін Андрій В’ячеславович</v>
      </c>
      <c r="D74" s="162">
        <f>'203_2'!E12</f>
        <v>50</v>
      </c>
      <c r="E74" s="163">
        <f t="shared" si="6"/>
        <v>50</v>
      </c>
      <c r="F74" s="346"/>
      <c r="G74" s="221"/>
      <c r="H74" s="235"/>
      <c r="I74" s="221"/>
      <c r="J74" s="221"/>
      <c r="K74" s="672">
        <f>'[1]КОНТР 201-203'!$D74</f>
        <v>17.282608695652176</v>
      </c>
      <c r="L74" s="140">
        <f t="shared" si="7"/>
        <v>67.282608695652172</v>
      </c>
      <c r="M74" s="177" t="str">
        <f t="shared" si="8"/>
        <v>D</v>
      </c>
      <c r="N74" s="217"/>
    </row>
    <row r="75" spans="1:15" ht="15.6" x14ac:dyDescent="0.3">
      <c r="A75" s="136">
        <v>19</v>
      </c>
      <c r="B75" s="136">
        <v>203</v>
      </c>
      <c r="C75" s="162"/>
      <c r="D75" s="162">
        <f>'203_2'!E13</f>
        <v>0</v>
      </c>
      <c r="E75" s="163">
        <f t="shared" si="6"/>
        <v>0</v>
      </c>
      <c r="F75" s="346"/>
      <c r="G75" s="189"/>
      <c r="H75" s="235"/>
      <c r="I75" s="189"/>
      <c r="J75" s="189"/>
      <c r="K75" s="672">
        <f>'[1]КОНТР 201-203'!$D75</f>
        <v>10.760869565217391</v>
      </c>
      <c r="L75" s="140">
        <f t="shared" si="7"/>
        <v>10.760869565217391</v>
      </c>
      <c r="M75" s="177" t="str">
        <f t="shared" si="8"/>
        <v>F</v>
      </c>
      <c r="N75" s="217"/>
    </row>
    <row r="76" spans="1:15" ht="15.6" x14ac:dyDescent="0.3">
      <c r="A76" s="136">
        <v>20</v>
      </c>
      <c r="B76" s="136">
        <v>203</v>
      </c>
      <c r="C76" s="162" t="str">
        <f>'203_2'!B14</f>
        <v>Тафтай Алла Сергіївна</v>
      </c>
      <c r="D76" s="162">
        <f>'203_2'!E14</f>
        <v>66</v>
      </c>
      <c r="E76" s="163">
        <f t="shared" si="6"/>
        <v>66</v>
      </c>
      <c r="F76" s="346"/>
      <c r="G76" s="189"/>
      <c r="H76" s="235"/>
      <c r="I76" s="189"/>
      <c r="J76" s="189"/>
      <c r="K76" s="672">
        <f>'[1]КОНТР 201-203'!$D76</f>
        <v>26.413043478260871</v>
      </c>
      <c r="L76" s="140">
        <f t="shared" si="7"/>
        <v>92.413043478260875</v>
      </c>
      <c r="M76" s="177" t="str">
        <f t="shared" si="8"/>
        <v>A</v>
      </c>
      <c r="N76" s="217"/>
    </row>
    <row r="77" spans="1:15" ht="15.6" x14ac:dyDescent="0.3">
      <c r="A77" s="136">
        <v>21</v>
      </c>
      <c r="B77" s="136">
        <v>203</v>
      </c>
      <c r="C77" s="162" t="str">
        <f>'203_2'!B15</f>
        <v>Федоров Сергій Олександрович</v>
      </c>
      <c r="D77" s="162">
        <f>'203_2'!E15</f>
        <v>44</v>
      </c>
      <c r="E77" s="163">
        <f t="shared" si="6"/>
        <v>44</v>
      </c>
      <c r="F77" s="346"/>
      <c r="G77" s="189"/>
      <c r="H77" s="235"/>
      <c r="I77" s="189"/>
      <c r="J77" s="189"/>
      <c r="K77" s="672">
        <f>'[1]КОНТР 201-203'!$D77</f>
        <v>13.369565217391305</v>
      </c>
      <c r="L77" s="140">
        <v>60</v>
      </c>
      <c r="M77" s="177" t="str">
        <f t="shared" si="8"/>
        <v>E</v>
      </c>
      <c r="N77" s="217"/>
    </row>
    <row r="78" spans="1:15" ht="15.6" x14ac:dyDescent="0.3">
      <c r="A78" s="136">
        <v>22</v>
      </c>
      <c r="B78" s="136">
        <v>203</v>
      </c>
      <c r="C78" s="162" t="str">
        <f>'203_2'!B16</f>
        <v>Хортюк Ярослав Ігорович</v>
      </c>
      <c r="D78" s="162">
        <f>'203_2'!E16</f>
        <v>50</v>
      </c>
      <c r="E78" s="163">
        <f t="shared" si="6"/>
        <v>50</v>
      </c>
      <c r="F78" s="346"/>
      <c r="G78" s="189"/>
      <c r="H78" s="235"/>
      <c r="I78" s="189"/>
      <c r="J78" s="189"/>
      <c r="K78" s="672">
        <f>'[1]КОНТР 201-203'!$D78</f>
        <v>14.347826086956522</v>
      </c>
      <c r="L78" s="140">
        <f t="shared" si="7"/>
        <v>64.347826086956516</v>
      </c>
      <c r="M78" s="177" t="str">
        <f t="shared" si="8"/>
        <v>E</v>
      </c>
      <c r="N78" s="217"/>
    </row>
    <row r="79" spans="1:15" ht="15.6" x14ac:dyDescent="0.3">
      <c r="A79" s="136">
        <v>23</v>
      </c>
      <c r="B79" s="136">
        <v>203</v>
      </c>
      <c r="C79" s="162" t="str">
        <f>'203_2'!B17</f>
        <v>Шурбін Олексій Андрійович</v>
      </c>
      <c r="D79" s="162">
        <f>'203_2'!E17</f>
        <v>65</v>
      </c>
      <c r="E79" s="163">
        <f t="shared" si="6"/>
        <v>65</v>
      </c>
      <c r="F79" s="346"/>
      <c r="G79" s="189"/>
      <c r="H79" s="235"/>
      <c r="I79" s="189"/>
      <c r="J79" s="189"/>
      <c r="K79" s="672">
        <f>'[1]КОНТР 201-203'!$D79</f>
        <v>23.804347826086957</v>
      </c>
      <c r="L79" s="140">
        <f t="shared" si="7"/>
        <v>88.804347826086953</v>
      </c>
      <c r="M79" s="177" t="str">
        <f t="shared" si="8"/>
        <v>B</v>
      </c>
      <c r="N79" s="217"/>
    </row>
    <row r="80" spans="1:15" ht="15.6" x14ac:dyDescent="0.3">
      <c r="A80" s="136">
        <v>24</v>
      </c>
      <c r="B80" s="136">
        <v>203</v>
      </c>
      <c r="C80" s="162" t="str">
        <f>'203_2'!B18</f>
        <v>Юрченко Дарина Сергіївна</v>
      </c>
      <c r="D80" s="162">
        <f>'203_2'!E18</f>
        <v>70</v>
      </c>
      <c r="E80" s="163">
        <f t="shared" si="6"/>
        <v>70</v>
      </c>
      <c r="F80" s="346"/>
      <c r="G80" s="189"/>
      <c r="H80" s="189"/>
      <c r="I80" s="189"/>
      <c r="J80" s="189"/>
      <c r="K80" s="672">
        <f>'[1]КОНТР 201-203'!$D80</f>
        <v>21.847826086956523</v>
      </c>
      <c r="L80" s="140">
        <f t="shared" si="7"/>
        <v>91.84782608695653</v>
      </c>
      <c r="M80" s="177" t="str">
        <f t="shared" si="8"/>
        <v>A</v>
      </c>
      <c r="N80" s="217"/>
    </row>
    <row r="81" spans="1:14" ht="15.6" x14ac:dyDescent="0.3">
      <c r="A81" s="136">
        <v>25</v>
      </c>
      <c r="B81" s="136">
        <v>203</v>
      </c>
      <c r="C81" s="162" t="str">
        <f>'203_2'!B19</f>
        <v>Яцуненко Андрій Андрійович</v>
      </c>
      <c r="D81" s="162">
        <f>'203_2'!E19</f>
        <v>55</v>
      </c>
      <c r="E81" s="163">
        <f t="shared" si="6"/>
        <v>55</v>
      </c>
      <c r="F81" s="346"/>
      <c r="G81" s="189"/>
      <c r="H81" s="189"/>
      <c r="I81" s="189"/>
      <c r="J81" s="189"/>
      <c r="K81" s="672">
        <f>'[1]КОНТР 201-203'!$D81</f>
        <v>27.065217391304348</v>
      </c>
      <c r="L81" s="140">
        <f t="shared" si="7"/>
        <v>82.065217391304344</v>
      </c>
      <c r="M81" s="177" t="str">
        <f t="shared" si="8"/>
        <v>B</v>
      </c>
      <c r="N81" s="217"/>
    </row>
    <row r="82" spans="1:14" ht="15.6" x14ac:dyDescent="0.3">
      <c r="A82" s="136">
        <v>26</v>
      </c>
      <c r="B82" s="136">
        <v>203</v>
      </c>
      <c r="C82" s="162">
        <f>'203_2'!B20</f>
        <v>0</v>
      </c>
      <c r="D82" s="162">
        <f>'203_2'!E20</f>
        <v>0</v>
      </c>
      <c r="E82" s="163">
        <f t="shared" si="6"/>
        <v>0</v>
      </c>
      <c r="F82" s="346"/>
      <c r="G82" s="189"/>
      <c r="H82" s="189"/>
      <c r="I82" s="189"/>
      <c r="J82" s="189"/>
      <c r="K82" s="672"/>
      <c r="L82" s="140"/>
      <c r="M82" s="177"/>
      <c r="N82" s="217"/>
    </row>
    <row r="83" spans="1:14" ht="15.6" x14ac:dyDescent="0.3">
      <c r="A83" s="136">
        <v>27</v>
      </c>
      <c r="B83" s="136">
        <v>203</v>
      </c>
      <c r="C83" s="162">
        <f>'203_2'!B21</f>
        <v>0</v>
      </c>
      <c r="D83" s="162">
        <f>'203_2'!E21</f>
        <v>0</v>
      </c>
      <c r="E83" s="163">
        <f t="shared" si="6"/>
        <v>0</v>
      </c>
      <c r="F83" s="346"/>
      <c r="G83" s="189"/>
      <c r="H83" s="189"/>
      <c r="I83" s="189"/>
      <c r="J83" s="189"/>
      <c r="K83" s="672"/>
      <c r="L83" s="140"/>
      <c r="M83" s="177"/>
      <c r="N83" s="217"/>
    </row>
  </sheetData>
  <customSheetViews>
    <customSheetView guid="{C5D960BD-C1A6-4228-A267-A87ADCF0AB55}" hiddenColumns="1" topLeftCell="B1">
      <selection activeCell="O29" sqref="O29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6C8D603E-9A1B-49F4-AEFE-06707C7BCD53}" showPageBreaks="1" topLeftCell="A52">
      <selection activeCell="L74" sqref="L74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1C44C54F-C0A4-451D-B8A0-B8C17D7E284D}">
      <pane ySplit="2" topLeftCell="A3" activePane="bottomLeft" state="frozen"/>
      <selection pane="bottomLeft" activeCell="C2" sqref="C2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6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7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8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28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30"/>
      <headerFooter alignWithMargins="0"/>
    </customSheetView>
    <customSheetView guid="{C2F30B35-D639-4BB4-A50F-41AB6A913442}" topLeftCell="D1">
      <selection activeCell="N27" sqref="N27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7 E29:E55">
    <cfRule type="cellIs" dxfId="23" priority="9" operator="greaterThanOrEqual">
      <formula>20</formula>
    </cfRule>
    <cfRule type="cellIs" dxfId="22" priority="10" stopIfTrue="1" operator="lessThan">
      <formula>20</formula>
    </cfRule>
  </conditionalFormatting>
  <conditionalFormatting sqref="L2:L27 L29:L55">
    <cfRule type="cellIs" dxfId="21" priority="11" stopIfTrue="1" operator="lessThan">
      <formula>60</formula>
    </cfRule>
    <cfRule type="cellIs" dxfId="20" priority="12" stopIfTrue="1" operator="greaterThanOrEqual">
      <formula>60</formula>
    </cfRule>
  </conditionalFormatting>
  <conditionalFormatting sqref="L28">
    <cfRule type="cellIs" dxfId="19" priority="7" stopIfTrue="1" operator="lessThan">
      <formula>60</formula>
    </cfRule>
    <cfRule type="cellIs" dxfId="18" priority="8" stopIfTrue="1" operator="greaterThanOrEqual">
      <formula>60</formula>
    </cfRule>
  </conditionalFormatting>
  <conditionalFormatting sqref="E57:E83">
    <cfRule type="cellIs" dxfId="17" priority="3" operator="greaterThanOrEqual">
      <formula>20</formula>
    </cfRule>
    <cfRule type="cellIs" dxfId="16" priority="4" stopIfTrue="1" operator="lessThan">
      <formula>20</formula>
    </cfRule>
  </conditionalFormatting>
  <conditionalFormatting sqref="L57:L83">
    <cfRule type="cellIs" dxfId="15" priority="5" stopIfTrue="1" operator="lessThan">
      <formula>60</formula>
    </cfRule>
    <cfRule type="cellIs" dxfId="14" priority="6" stopIfTrue="1" operator="greaterThanOrEqual">
      <formula>60</formula>
    </cfRule>
  </conditionalFormatting>
  <conditionalFormatting sqref="L56">
    <cfRule type="cellIs" dxfId="13" priority="1" stopIfTrue="1" operator="lessThan">
      <formula>60</formula>
    </cfRule>
    <cfRule type="cellIs" dxfId="12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Y145"/>
  <sheetViews>
    <sheetView showGridLines="0" zoomScaleNormal="100" workbookViewId="0">
      <pane xSplit="6" ySplit="7" topLeftCell="AH8" activePane="bottomRight" state="frozen"/>
      <selection pane="topRight" activeCell="G1" sqref="G1"/>
      <selection pane="bottomLeft" activeCell="A8" sqref="A8"/>
      <selection pane="bottomRight" activeCell="AL15" sqref="AL15"/>
    </sheetView>
  </sheetViews>
  <sheetFormatPr defaultColWidth="9.33203125" defaultRowHeight="13.2" x14ac:dyDescent="0.25"/>
  <cols>
    <col min="1" max="1" width="4.33203125" style="1" customWidth="1"/>
    <col min="2" max="2" width="35.6640625" style="30" customWidth="1"/>
    <col min="3" max="3" width="6.6640625" style="30" customWidth="1"/>
    <col min="4" max="4" width="9.6640625" style="30" customWidth="1"/>
    <col min="5" max="5" width="6.6640625" style="30" customWidth="1"/>
    <col min="6" max="6" width="11" style="30" customWidth="1"/>
    <col min="7" max="7" width="12.33203125" style="1" customWidth="1"/>
    <col min="8" max="8" width="10.5546875" style="1" customWidth="1"/>
    <col min="9" max="9" width="10.33203125" style="1" customWidth="1"/>
    <col min="10" max="10" width="10.44140625" style="1" customWidth="1"/>
    <col min="11" max="11" width="9.6640625" style="1" customWidth="1"/>
    <col min="12" max="12" width="10.44140625" style="1" customWidth="1"/>
    <col min="13" max="13" width="9.88671875" style="1" customWidth="1"/>
    <col min="14" max="14" width="10" style="1" customWidth="1"/>
    <col min="15" max="15" width="6.6640625" style="1" customWidth="1"/>
    <col min="16" max="16" width="9.6640625" style="1" customWidth="1"/>
    <col min="17" max="17" width="8.44140625" style="1" customWidth="1"/>
    <col min="18" max="18" width="10" style="1" customWidth="1"/>
    <col min="19" max="19" width="11.5546875" style="1" customWidth="1"/>
    <col min="20" max="20" width="9.33203125" style="1" customWidth="1"/>
    <col min="21" max="21" width="13" style="1" customWidth="1"/>
    <col min="22" max="22" width="9.33203125" style="1" customWidth="1"/>
    <col min="23" max="23" width="12.33203125" style="1" customWidth="1"/>
    <col min="24" max="24" width="11.6640625" style="1" customWidth="1"/>
    <col min="25" max="25" width="9.33203125" style="1" customWidth="1"/>
    <col min="26" max="26" width="12.5546875" style="1" customWidth="1"/>
    <col min="27" max="27" width="9.6640625" style="1" customWidth="1"/>
    <col min="28" max="28" width="10.6640625" style="1" customWidth="1"/>
    <col min="29" max="29" width="10.5546875" style="1" customWidth="1"/>
    <col min="30" max="30" width="10" style="1" customWidth="1"/>
    <col min="31" max="31" width="10.33203125" style="1" customWidth="1"/>
    <col min="32" max="32" width="8" style="1" customWidth="1"/>
    <col min="33" max="33" width="11.6640625" style="1" customWidth="1"/>
    <col min="34" max="34" width="11.5546875" style="1" customWidth="1"/>
    <col min="35" max="35" width="11.33203125" style="1" customWidth="1"/>
    <col min="36" max="36" width="11" style="1" customWidth="1"/>
    <col min="37" max="37" width="9.6640625" style="1" customWidth="1"/>
    <col min="38" max="38" width="10.6640625" style="1" customWidth="1"/>
    <col min="39" max="40" width="9.88671875" style="1" customWidth="1"/>
    <col min="41" max="41" width="10" style="1" customWidth="1"/>
    <col min="42" max="42" width="9" style="1" customWidth="1"/>
    <col min="43" max="43" width="11.33203125" style="1" customWidth="1"/>
    <col min="44" max="44" width="8" style="1" customWidth="1"/>
    <col min="45" max="45" width="9.33203125" style="1" customWidth="1"/>
    <col min="46" max="46" width="10.44140625" style="1" bestFit="1" customWidth="1"/>
    <col min="47" max="47" width="9.6640625" style="1" customWidth="1"/>
    <col min="48" max="48" width="11.44140625" style="1" customWidth="1"/>
    <col min="49" max="49" width="10.44140625" style="1" customWidth="1"/>
    <col min="50" max="50" width="11.44140625" style="1" customWidth="1"/>
    <col min="51" max="51" width="9.33203125" style="1"/>
    <col min="52" max="52" width="10.6640625" style="1" customWidth="1"/>
    <col min="53" max="53" width="9.33203125" style="1"/>
    <col min="54" max="54" width="11.44140625" style="1" customWidth="1"/>
    <col min="55" max="16384" width="9.33203125" style="1"/>
  </cols>
  <sheetData>
    <row r="1" spans="1:46" x14ac:dyDescent="0.25">
      <c r="V1" s="4"/>
      <c r="W1" s="31" t="s">
        <v>266</v>
      </c>
    </row>
    <row r="2" spans="1:46" ht="26.25" customHeight="1" thickBot="1" x14ac:dyDescent="0.3">
      <c r="A2" s="20"/>
      <c r="B2" s="248" t="s">
        <v>297</v>
      </c>
      <c r="C2" s="205" t="s">
        <v>347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8" t="s">
        <v>200</v>
      </c>
      <c r="S2" s="769" t="s">
        <v>189</v>
      </c>
      <c r="T2" s="769"/>
      <c r="U2" t="s">
        <v>202</v>
      </c>
      <c r="V2" s="769"/>
      <c r="W2" s="769"/>
      <c r="X2" t="s">
        <v>176</v>
      </c>
      <c r="Y2" s="160"/>
      <c r="Z2" s="644" t="s">
        <v>176</v>
      </c>
      <c r="AA2" s="644"/>
      <c r="AB2" s="644" t="s">
        <v>176</v>
      </c>
      <c r="AC2" s="644"/>
      <c r="AD2" s="40"/>
      <c r="AE2" s="40" t="s">
        <v>12</v>
      </c>
      <c r="AF2" s="41"/>
      <c r="AG2" s="166"/>
      <c r="AH2" s="41"/>
      <c r="AI2" s="48" t="s">
        <v>18</v>
      </c>
      <c r="AJ2" s="42"/>
      <c r="AK2" s="165"/>
      <c r="AL2" s="42"/>
      <c r="AM2" s="42"/>
      <c r="AN2" s="211"/>
      <c r="AO2" s="90"/>
      <c r="AP2" s="41"/>
      <c r="AQ2" s="90"/>
      <c r="AR2" s="90"/>
      <c r="AS2" s="41"/>
      <c r="AT2" s="41"/>
    </row>
    <row r="3" spans="1:46" ht="22.5" customHeight="1" thickBot="1" x14ac:dyDescent="0.35">
      <c r="A3" s="776"/>
      <c r="B3" s="230"/>
      <c r="C3" s="778" t="s">
        <v>131</v>
      </c>
      <c r="D3" s="783" t="s">
        <v>174</v>
      </c>
      <c r="E3" s="781" t="s">
        <v>38</v>
      </c>
      <c r="F3" s="756" t="s">
        <v>132</v>
      </c>
      <c r="G3" s="758"/>
      <c r="H3" s="756" t="s">
        <v>133</v>
      </c>
      <c r="I3" s="772"/>
      <c r="J3" s="151" t="s">
        <v>134</v>
      </c>
      <c r="K3" s="152"/>
      <c r="L3" s="153"/>
      <c r="M3" s="756" t="s">
        <v>135</v>
      </c>
      <c r="N3" s="758"/>
      <c r="O3" s="756" t="s">
        <v>136</v>
      </c>
      <c r="P3" s="766"/>
      <c r="Q3" s="758"/>
      <c r="R3" s="141" t="s">
        <v>137</v>
      </c>
      <c r="S3" s="155"/>
      <c r="T3" s="155"/>
      <c r="U3" s="756" t="s">
        <v>138</v>
      </c>
      <c r="V3" s="758"/>
      <c r="W3" s="151" t="s">
        <v>139</v>
      </c>
      <c r="X3" s="152"/>
      <c r="Y3" s="251"/>
      <c r="Z3" s="770" t="s">
        <v>140</v>
      </c>
      <c r="AA3" s="771"/>
      <c r="AB3" s="767" t="s">
        <v>141</v>
      </c>
      <c r="AC3" s="768"/>
      <c r="AD3" s="747" t="s">
        <v>142</v>
      </c>
      <c r="AE3" s="748"/>
      <c r="AF3" s="756" t="s">
        <v>143</v>
      </c>
      <c r="AG3" s="757"/>
      <c r="AH3" s="758"/>
      <c r="AI3" s="756" t="s">
        <v>144</v>
      </c>
      <c r="AJ3" s="757"/>
      <c r="AK3" s="758"/>
      <c r="AL3" s="747" t="s">
        <v>246</v>
      </c>
      <c r="AM3" s="748"/>
    </row>
    <row r="4" spans="1:46" ht="22.5" customHeight="1" x14ac:dyDescent="0.3">
      <c r="A4" s="777"/>
      <c r="B4" s="231"/>
      <c r="C4" s="779"/>
      <c r="D4" s="784"/>
      <c r="E4" s="782"/>
      <c r="F4" s="228" t="s">
        <v>145</v>
      </c>
      <c r="G4" s="34"/>
      <c r="H4" s="228" t="s">
        <v>146</v>
      </c>
      <c r="I4" s="154"/>
      <c r="J4" s="448" t="s">
        <v>147</v>
      </c>
      <c r="K4" s="39"/>
      <c r="L4" s="46"/>
      <c r="M4" s="228" t="s">
        <v>148</v>
      </c>
      <c r="N4" s="34"/>
      <c r="O4" s="226" t="s">
        <v>149</v>
      </c>
      <c r="P4" s="227"/>
      <c r="Q4" s="23"/>
      <c r="R4" s="35"/>
      <c r="S4" s="226" t="s">
        <v>150</v>
      </c>
      <c r="T4" s="22"/>
      <c r="U4" s="226" t="s">
        <v>258</v>
      </c>
      <c r="V4" s="23"/>
      <c r="W4" s="643" t="s">
        <v>258</v>
      </c>
      <c r="X4" s="75" t="s">
        <v>237</v>
      </c>
      <c r="Y4" s="76"/>
      <c r="Z4" s="643" t="s">
        <v>258</v>
      </c>
      <c r="AA4" s="38"/>
      <c r="AB4" s="643" t="s">
        <v>258</v>
      </c>
      <c r="AC4" s="154"/>
      <c r="AD4" s="37" t="s">
        <v>151</v>
      </c>
      <c r="AE4" s="453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53"/>
    </row>
    <row r="5" spans="1:46" ht="37.35" customHeight="1" x14ac:dyDescent="0.25">
      <c r="A5" s="777"/>
      <c r="B5" s="231" t="s">
        <v>260</v>
      </c>
      <c r="C5" s="779"/>
      <c r="D5" s="784"/>
      <c r="E5" s="782"/>
      <c r="F5" s="749" t="s">
        <v>172</v>
      </c>
      <c r="G5" s="751" t="s">
        <v>166</v>
      </c>
      <c r="H5" s="749" t="s">
        <v>172</v>
      </c>
      <c r="I5" s="774" t="s">
        <v>166</v>
      </c>
      <c r="J5" s="749" t="s">
        <v>172</v>
      </c>
      <c r="K5" s="755" t="s">
        <v>221</v>
      </c>
      <c r="L5" s="47" t="s">
        <v>152</v>
      </c>
      <c r="M5" s="749" t="s">
        <v>172</v>
      </c>
      <c r="N5" s="645" t="s">
        <v>166</v>
      </c>
      <c r="O5" s="749" t="s">
        <v>172</v>
      </c>
      <c r="P5" s="755" t="s">
        <v>220</v>
      </c>
      <c r="Q5" s="47" t="s">
        <v>152</v>
      </c>
      <c r="R5" s="762" t="s">
        <v>172</v>
      </c>
      <c r="S5" s="755" t="s">
        <v>257</v>
      </c>
      <c r="T5" s="156" t="s">
        <v>152</v>
      </c>
      <c r="U5" s="749" t="s">
        <v>172</v>
      </c>
      <c r="V5" s="751" t="s">
        <v>166</v>
      </c>
      <c r="W5" s="749" t="s">
        <v>172</v>
      </c>
      <c r="X5" s="755" t="s">
        <v>173</v>
      </c>
      <c r="Y5" s="252" t="s">
        <v>152</v>
      </c>
      <c r="Z5" s="762" t="s">
        <v>172</v>
      </c>
      <c r="AA5" s="645" t="s">
        <v>166</v>
      </c>
      <c r="AB5" s="764" t="s">
        <v>172</v>
      </c>
      <c r="AC5" s="645" t="s">
        <v>166</v>
      </c>
      <c r="AD5" s="749" t="s">
        <v>172</v>
      </c>
      <c r="AE5" s="751" t="s">
        <v>166</v>
      </c>
      <c r="AF5" s="749" t="s">
        <v>172</v>
      </c>
      <c r="AG5" s="755" t="s">
        <v>305</v>
      </c>
      <c r="AH5" s="47" t="s">
        <v>152</v>
      </c>
      <c r="AI5" s="749" t="s">
        <v>172</v>
      </c>
      <c r="AJ5" s="753" t="s">
        <v>306</v>
      </c>
      <c r="AK5" s="47" t="s">
        <v>152</v>
      </c>
      <c r="AL5" s="749" t="s">
        <v>172</v>
      </c>
      <c r="AM5" s="751" t="s">
        <v>166</v>
      </c>
    </row>
    <row r="6" spans="1:46" ht="28.95" customHeight="1" thickBot="1" x14ac:dyDescent="0.3">
      <c r="A6" s="777"/>
      <c r="B6" s="232"/>
      <c r="C6" s="779"/>
      <c r="D6" s="784"/>
      <c r="E6" s="782"/>
      <c r="F6" s="750"/>
      <c r="G6" s="752"/>
      <c r="H6" s="750"/>
      <c r="I6" s="775"/>
      <c r="J6" s="750"/>
      <c r="K6" s="754"/>
      <c r="L6" s="89">
        <v>6</v>
      </c>
      <c r="M6" s="750"/>
      <c r="N6" s="646"/>
      <c r="O6" s="750"/>
      <c r="P6" s="754"/>
      <c r="Q6" s="89">
        <v>16</v>
      </c>
      <c r="R6" s="763"/>
      <c r="S6" s="773"/>
      <c r="T6" s="157">
        <v>6</v>
      </c>
      <c r="U6" s="750"/>
      <c r="V6" s="752"/>
      <c r="W6" s="750"/>
      <c r="X6" s="754"/>
      <c r="Y6" s="253">
        <v>20</v>
      </c>
      <c r="Z6" s="763"/>
      <c r="AA6" s="646"/>
      <c r="AB6" s="765"/>
      <c r="AC6" s="646"/>
      <c r="AD6" s="750"/>
      <c r="AE6" s="752"/>
      <c r="AF6" s="750"/>
      <c r="AG6" s="754"/>
      <c r="AH6" s="89" t="s">
        <v>400</v>
      </c>
      <c r="AI6" s="750"/>
      <c r="AJ6" s="754"/>
      <c r="AK6" s="89" t="s">
        <v>401</v>
      </c>
      <c r="AL6" s="750"/>
      <c r="AM6" s="752"/>
    </row>
    <row r="7" spans="1:46" ht="16.2" thickBot="1" x14ac:dyDescent="0.35">
      <c r="A7" s="777"/>
      <c r="B7" s="372"/>
      <c r="C7" s="780"/>
      <c r="D7" s="784"/>
      <c r="E7" s="782"/>
      <c r="F7" s="518">
        <v>42019</v>
      </c>
      <c r="G7" s="88"/>
      <c r="H7" s="518">
        <f>F7+7</f>
        <v>42026</v>
      </c>
      <c r="I7" s="502"/>
      <c r="J7" s="208">
        <f>H7+7</f>
        <v>42033</v>
      </c>
      <c r="K7" s="209"/>
      <c r="L7" s="210"/>
      <c r="M7" s="142">
        <f>J7+7</f>
        <v>42040</v>
      </c>
      <c r="N7" s="143"/>
      <c r="O7" s="759">
        <f>M7+7</f>
        <v>42047</v>
      </c>
      <c r="P7" s="760"/>
      <c r="Q7" s="761"/>
      <c r="R7" s="208">
        <f>O7+7</f>
        <v>42054</v>
      </c>
      <c r="S7" s="209"/>
      <c r="T7" s="209"/>
      <c r="U7" s="208">
        <f>R7+7</f>
        <v>42061</v>
      </c>
      <c r="V7" s="210"/>
      <c r="W7" s="208">
        <f>U7+7</f>
        <v>42068</v>
      </c>
      <c r="X7" s="209"/>
      <c r="Y7" s="519"/>
      <c r="Z7" s="208">
        <f>W7+7</f>
        <v>42075</v>
      </c>
      <c r="AA7" s="210"/>
      <c r="AB7" s="520">
        <f>Z7+7</f>
        <v>42082</v>
      </c>
      <c r="AC7" s="521"/>
      <c r="AD7" s="503">
        <f>AB7+7</f>
        <v>42089</v>
      </c>
      <c r="AE7" s="504"/>
      <c r="AF7" s="759">
        <f>AD7+7</f>
        <v>42096</v>
      </c>
      <c r="AG7" s="760"/>
      <c r="AH7" s="761"/>
      <c r="AI7" s="759">
        <f>AF7+7</f>
        <v>42103</v>
      </c>
      <c r="AJ7" s="760"/>
      <c r="AK7" s="761"/>
      <c r="AL7" s="522"/>
      <c r="AM7" s="601"/>
    </row>
    <row r="8" spans="1:46" s="398" customFormat="1" ht="17.399999999999999" x14ac:dyDescent="0.3">
      <c r="A8" s="694">
        <v>1</v>
      </c>
      <c r="B8" s="700" t="s">
        <v>321</v>
      </c>
      <c r="C8" s="697">
        <v>1</v>
      </c>
      <c r="D8" s="393">
        <f t="shared" ref="D8:D21" si="0">SUM(L8,Q8,T8,Y8,AA8,AC8,AH8,AK8)</f>
        <v>56</v>
      </c>
      <c r="E8" s="423">
        <f t="shared" ref="E8:E21" si="1">SUM(D8:D8)</f>
        <v>56</v>
      </c>
      <c r="F8" s="632"/>
      <c r="G8" s="561"/>
      <c r="H8" s="716" t="s">
        <v>397</v>
      </c>
      <c r="I8" s="395"/>
      <c r="J8" s="632" t="s">
        <v>397</v>
      </c>
      <c r="K8" s="697">
        <v>1</v>
      </c>
      <c r="L8" s="578">
        <v>5</v>
      </c>
      <c r="M8" s="394" t="s">
        <v>397</v>
      </c>
      <c r="N8" s="423"/>
      <c r="O8" s="538" t="s">
        <v>398</v>
      </c>
      <c r="P8" s="592">
        <v>1</v>
      </c>
      <c r="Q8" s="585">
        <f t="shared" ref="Q8:Q20" si="2">IF(P8=0,"",VLOOKUP(P8,Підс,2,FALSE))</f>
        <v>13</v>
      </c>
      <c r="R8" s="394" t="s">
        <v>398</v>
      </c>
      <c r="S8" s="592">
        <v>1</v>
      </c>
      <c r="T8" s="423">
        <v>6</v>
      </c>
      <c r="U8" s="538" t="s">
        <v>397</v>
      </c>
      <c r="V8" s="428"/>
      <c r="W8" s="394" t="s">
        <v>397</v>
      </c>
      <c r="X8" s="592">
        <v>1</v>
      </c>
      <c r="Y8" s="340">
        <f t="shared" ref="Y8:Y21" si="3">IF(X8=0,"",VLOOKUP(X8,Підс,3,FALSE))</f>
        <v>10</v>
      </c>
      <c r="Z8" s="538" t="s">
        <v>397</v>
      </c>
      <c r="AA8" s="428"/>
      <c r="AB8" s="716" t="s">
        <v>397</v>
      </c>
      <c r="AC8" s="397"/>
      <c r="AD8" s="427" t="s">
        <v>397</v>
      </c>
      <c r="AE8" s="428"/>
      <c r="AF8" s="396"/>
      <c r="AG8" s="592">
        <v>1</v>
      </c>
      <c r="AH8" s="429">
        <v>11</v>
      </c>
      <c r="AI8" s="457"/>
      <c r="AJ8" s="592">
        <v>1</v>
      </c>
      <c r="AK8" s="599">
        <f>3+3+5</f>
        <v>11</v>
      </c>
      <c r="AL8" s="396"/>
      <c r="AM8" s="397"/>
    </row>
    <row r="9" spans="1:46" s="398" customFormat="1" ht="17.399999999999999" x14ac:dyDescent="0.3">
      <c r="A9" s="695">
        <v>2</v>
      </c>
      <c r="B9" s="700" t="s">
        <v>322</v>
      </c>
      <c r="C9" s="698">
        <v>2</v>
      </c>
      <c r="D9" s="506">
        <f t="shared" si="0"/>
        <v>42</v>
      </c>
      <c r="E9" s="542">
        <f t="shared" si="1"/>
        <v>42</v>
      </c>
      <c r="F9" s="436"/>
      <c r="G9" s="403"/>
      <c r="H9" s="716" t="s">
        <v>397</v>
      </c>
      <c r="I9" s="401"/>
      <c r="J9" s="436" t="s">
        <v>397</v>
      </c>
      <c r="K9" s="698">
        <v>2</v>
      </c>
      <c r="L9" s="579">
        <v>3</v>
      </c>
      <c r="M9" s="436" t="s">
        <v>397</v>
      </c>
      <c r="N9" s="401"/>
      <c r="O9" s="424" t="s">
        <v>397</v>
      </c>
      <c r="P9" s="593">
        <v>2</v>
      </c>
      <c r="Q9" s="586">
        <f t="shared" si="2"/>
        <v>12</v>
      </c>
      <c r="R9" s="436" t="s">
        <v>397</v>
      </c>
      <c r="S9" s="593">
        <v>2</v>
      </c>
      <c r="T9" s="542">
        <v>6</v>
      </c>
      <c r="U9" s="424" t="s">
        <v>397</v>
      </c>
      <c r="V9" s="403"/>
      <c r="W9" s="436" t="s">
        <v>397</v>
      </c>
      <c r="X9" s="593">
        <v>2</v>
      </c>
      <c r="Y9" s="254">
        <f t="shared" si="3"/>
        <v>10</v>
      </c>
      <c r="Z9" s="424" t="s">
        <v>397</v>
      </c>
      <c r="AA9" s="403"/>
      <c r="AB9" s="436" t="s">
        <v>397</v>
      </c>
      <c r="AC9" s="401"/>
      <c r="AD9" s="405" t="s">
        <v>398</v>
      </c>
      <c r="AE9" s="403"/>
      <c r="AF9" s="404"/>
      <c r="AG9" s="593">
        <v>2</v>
      </c>
      <c r="AH9" s="342">
        <v>11</v>
      </c>
      <c r="AI9" s="437"/>
      <c r="AJ9" s="593">
        <v>2</v>
      </c>
      <c r="AK9" s="441"/>
      <c r="AL9" s="404"/>
      <c r="AM9" s="401"/>
    </row>
    <row r="10" spans="1:46" s="398" customFormat="1" ht="17.399999999999999" x14ac:dyDescent="0.3">
      <c r="A10" s="696">
        <v>3</v>
      </c>
      <c r="B10" s="700" t="s">
        <v>323</v>
      </c>
      <c r="C10" s="698">
        <v>3</v>
      </c>
      <c r="D10" s="506">
        <f t="shared" si="0"/>
        <v>48.5</v>
      </c>
      <c r="E10" s="542">
        <f t="shared" si="1"/>
        <v>48.5</v>
      </c>
      <c r="F10" s="436"/>
      <c r="G10" s="403"/>
      <c r="H10" s="716" t="s">
        <v>397</v>
      </c>
      <c r="I10" s="401"/>
      <c r="J10" s="436" t="s">
        <v>397</v>
      </c>
      <c r="K10" s="698">
        <v>3</v>
      </c>
      <c r="L10" s="579">
        <v>4</v>
      </c>
      <c r="M10" s="436" t="s">
        <v>397</v>
      </c>
      <c r="N10" s="401"/>
      <c r="O10" s="424" t="s">
        <v>397</v>
      </c>
      <c r="P10" s="593">
        <v>3</v>
      </c>
      <c r="Q10" s="586">
        <f t="shared" si="2"/>
        <v>12.5</v>
      </c>
      <c r="R10" s="436" t="s">
        <v>397</v>
      </c>
      <c r="S10" s="593">
        <v>3</v>
      </c>
      <c r="T10" s="542">
        <v>6</v>
      </c>
      <c r="U10" s="424" t="s">
        <v>397</v>
      </c>
      <c r="V10" s="403"/>
      <c r="W10" s="436" t="s">
        <v>397</v>
      </c>
      <c r="X10" s="593">
        <v>3</v>
      </c>
      <c r="Y10" s="254">
        <f t="shared" si="3"/>
        <v>10</v>
      </c>
      <c r="Z10" s="424" t="s">
        <v>397</v>
      </c>
      <c r="AA10" s="403"/>
      <c r="AB10" s="436" t="s">
        <v>397</v>
      </c>
      <c r="AC10" s="401"/>
      <c r="AD10" s="405" t="s">
        <v>397</v>
      </c>
      <c r="AE10" s="403"/>
      <c r="AF10" s="404"/>
      <c r="AG10" s="593">
        <v>3</v>
      </c>
      <c r="AH10" s="342">
        <v>11</v>
      </c>
      <c r="AI10" s="437"/>
      <c r="AJ10" s="593">
        <v>3</v>
      </c>
      <c r="AK10" s="441">
        <f>2+3</f>
        <v>5</v>
      </c>
      <c r="AL10" s="404"/>
      <c r="AM10" s="401"/>
    </row>
    <row r="11" spans="1:46" s="398" customFormat="1" ht="17.399999999999999" x14ac:dyDescent="0.3">
      <c r="A11" s="695">
        <v>4</v>
      </c>
      <c r="B11" s="700" t="s">
        <v>324</v>
      </c>
      <c r="C11" s="698">
        <v>4</v>
      </c>
      <c r="D11" s="506">
        <f t="shared" si="0"/>
        <v>40</v>
      </c>
      <c r="E11" s="542">
        <f t="shared" si="1"/>
        <v>40</v>
      </c>
      <c r="F11" s="436"/>
      <c r="G11" s="403"/>
      <c r="H11" s="716" t="s">
        <v>397</v>
      </c>
      <c r="I11" s="401"/>
      <c r="J11" s="436" t="s">
        <v>398</v>
      </c>
      <c r="K11" s="698">
        <v>4</v>
      </c>
      <c r="L11" s="579">
        <v>4</v>
      </c>
      <c r="M11" s="436" t="s">
        <v>398</v>
      </c>
      <c r="N11" s="401"/>
      <c r="O11" s="424" t="s">
        <v>397</v>
      </c>
      <c r="P11" s="593">
        <v>4</v>
      </c>
      <c r="Q11" s="586">
        <f t="shared" si="2"/>
        <v>15</v>
      </c>
      <c r="R11" s="436" t="s">
        <v>397</v>
      </c>
      <c r="S11" s="593">
        <v>4</v>
      </c>
      <c r="T11" s="542"/>
      <c r="U11" s="424" t="s">
        <v>397</v>
      </c>
      <c r="V11" s="403"/>
      <c r="W11" s="436" t="s">
        <v>397</v>
      </c>
      <c r="X11" s="593">
        <v>4</v>
      </c>
      <c r="Y11" s="254" t="str">
        <f t="shared" si="3"/>
        <v xml:space="preserve"> </v>
      </c>
      <c r="Z11" s="424" t="s">
        <v>397</v>
      </c>
      <c r="AA11" s="403"/>
      <c r="AB11" s="436" t="s">
        <v>397</v>
      </c>
      <c r="AC11" s="401"/>
      <c r="AD11" s="405" t="s">
        <v>397</v>
      </c>
      <c r="AE11" s="403"/>
      <c r="AF11" s="404"/>
      <c r="AG11" s="593">
        <v>4</v>
      </c>
      <c r="AH11" s="342">
        <f>2+5+3</f>
        <v>10</v>
      </c>
      <c r="AI11" s="437"/>
      <c r="AJ11" s="593">
        <v>4</v>
      </c>
      <c r="AK11" s="441">
        <v>11</v>
      </c>
      <c r="AL11" s="404"/>
      <c r="AM11" s="401"/>
    </row>
    <row r="12" spans="1:46" s="398" customFormat="1" ht="17.399999999999999" x14ac:dyDescent="0.3">
      <c r="A12" s="696">
        <v>5</v>
      </c>
      <c r="B12" s="700" t="s">
        <v>325</v>
      </c>
      <c r="C12" s="698">
        <v>5</v>
      </c>
      <c r="D12" s="506">
        <f t="shared" si="0"/>
        <v>53</v>
      </c>
      <c r="E12" s="542">
        <f t="shared" si="1"/>
        <v>53</v>
      </c>
      <c r="F12" s="436"/>
      <c r="G12" s="403"/>
      <c r="H12" s="716" t="s">
        <v>397</v>
      </c>
      <c r="I12" s="401"/>
      <c r="J12" s="436" t="s">
        <v>397</v>
      </c>
      <c r="K12" s="698">
        <v>5</v>
      </c>
      <c r="L12" s="579">
        <v>6</v>
      </c>
      <c r="M12" s="436" t="s">
        <v>397</v>
      </c>
      <c r="N12" s="401"/>
      <c r="O12" s="424" t="s">
        <v>397</v>
      </c>
      <c r="P12" s="593">
        <v>5</v>
      </c>
      <c r="Q12" s="586">
        <f t="shared" si="2"/>
        <v>14</v>
      </c>
      <c r="R12" s="436" t="s">
        <v>397</v>
      </c>
      <c r="S12" s="593">
        <v>5</v>
      </c>
      <c r="T12" s="542">
        <v>6</v>
      </c>
      <c r="U12" s="424" t="s">
        <v>397</v>
      </c>
      <c r="V12" s="403"/>
      <c r="W12" s="436" t="s">
        <v>397</v>
      </c>
      <c r="X12" s="593">
        <v>5</v>
      </c>
      <c r="Y12" s="254">
        <f t="shared" si="3"/>
        <v>12</v>
      </c>
      <c r="Z12" s="424" t="s">
        <v>397</v>
      </c>
      <c r="AA12" s="403"/>
      <c r="AB12" s="436" t="s">
        <v>397</v>
      </c>
      <c r="AC12" s="401"/>
      <c r="AD12" s="405" t="s">
        <v>397</v>
      </c>
      <c r="AE12" s="403"/>
      <c r="AF12" s="404"/>
      <c r="AG12" s="593">
        <v>5</v>
      </c>
      <c r="AH12" s="342">
        <f>3+0+3</f>
        <v>6</v>
      </c>
      <c r="AI12" s="404"/>
      <c r="AJ12" s="593">
        <v>5</v>
      </c>
      <c r="AK12" s="441">
        <f>3+3+3</f>
        <v>9</v>
      </c>
      <c r="AL12" s="404"/>
      <c r="AM12" s="401"/>
    </row>
    <row r="13" spans="1:46" s="398" customFormat="1" ht="17.399999999999999" x14ac:dyDescent="0.3">
      <c r="A13" s="695">
        <v>6</v>
      </c>
      <c r="B13" s="700" t="s">
        <v>326</v>
      </c>
      <c r="C13" s="698">
        <v>6</v>
      </c>
      <c r="D13" s="506">
        <f t="shared" si="0"/>
        <v>54.5</v>
      </c>
      <c r="E13" s="542">
        <f t="shared" si="1"/>
        <v>54.5</v>
      </c>
      <c r="F13" s="436"/>
      <c r="G13" s="403"/>
      <c r="H13" s="716" t="s">
        <v>397</v>
      </c>
      <c r="I13" s="401"/>
      <c r="J13" s="436" t="s">
        <v>397</v>
      </c>
      <c r="K13" s="698">
        <v>6</v>
      </c>
      <c r="L13" s="579">
        <v>4</v>
      </c>
      <c r="M13" s="436" t="s">
        <v>397</v>
      </c>
      <c r="N13" s="401"/>
      <c r="O13" s="424" t="s">
        <v>397</v>
      </c>
      <c r="P13" s="593">
        <v>6</v>
      </c>
      <c r="Q13" s="586">
        <f t="shared" si="2"/>
        <v>12.5</v>
      </c>
      <c r="R13" s="436" t="s">
        <v>397</v>
      </c>
      <c r="S13" s="593">
        <v>6</v>
      </c>
      <c r="T13" s="542">
        <v>6</v>
      </c>
      <c r="U13" s="424" t="s">
        <v>397</v>
      </c>
      <c r="V13" s="403"/>
      <c r="W13" s="436" t="s">
        <v>397</v>
      </c>
      <c r="X13" s="593">
        <v>6</v>
      </c>
      <c r="Y13" s="254">
        <f t="shared" si="3"/>
        <v>10</v>
      </c>
      <c r="Z13" s="424" t="s">
        <v>397</v>
      </c>
      <c r="AA13" s="403"/>
      <c r="AB13" s="436" t="s">
        <v>397</v>
      </c>
      <c r="AC13" s="401"/>
      <c r="AD13" s="405" t="s">
        <v>398</v>
      </c>
      <c r="AE13" s="403"/>
      <c r="AF13" s="404"/>
      <c r="AG13" s="593">
        <v>6</v>
      </c>
      <c r="AH13" s="342">
        <v>11</v>
      </c>
      <c r="AI13" s="404"/>
      <c r="AJ13" s="593">
        <v>6</v>
      </c>
      <c r="AK13" s="441">
        <v>11</v>
      </c>
      <c r="AL13" s="404"/>
      <c r="AM13" s="401"/>
    </row>
    <row r="14" spans="1:46" s="398" customFormat="1" ht="17.399999999999999" x14ac:dyDescent="0.3">
      <c r="A14" s="696">
        <v>7</v>
      </c>
      <c r="B14" s="700" t="s">
        <v>327</v>
      </c>
      <c r="C14" s="698">
        <v>7</v>
      </c>
      <c r="D14" s="506">
        <f t="shared" si="0"/>
        <v>41.5</v>
      </c>
      <c r="E14" s="542">
        <f t="shared" si="1"/>
        <v>41.5</v>
      </c>
      <c r="F14" s="436"/>
      <c r="G14" s="403"/>
      <c r="H14" s="716" t="s">
        <v>397</v>
      </c>
      <c r="I14" s="401"/>
      <c r="J14" s="436" t="s">
        <v>397</v>
      </c>
      <c r="K14" s="698">
        <v>7</v>
      </c>
      <c r="L14" s="579">
        <v>6</v>
      </c>
      <c r="M14" s="436" t="s">
        <v>397</v>
      </c>
      <c r="N14" s="401"/>
      <c r="O14" s="424" t="s">
        <v>397</v>
      </c>
      <c r="P14" s="593">
        <v>7</v>
      </c>
      <c r="Q14" s="586">
        <f t="shared" si="2"/>
        <v>11.5</v>
      </c>
      <c r="R14" s="436" t="s">
        <v>397</v>
      </c>
      <c r="S14" s="593">
        <v>7</v>
      </c>
      <c r="T14" s="542"/>
      <c r="U14" s="424" t="s">
        <v>397</v>
      </c>
      <c r="V14" s="403"/>
      <c r="W14" s="436" t="s">
        <v>397</v>
      </c>
      <c r="X14" s="593">
        <v>7</v>
      </c>
      <c r="Y14" s="254">
        <f t="shared" si="3"/>
        <v>10</v>
      </c>
      <c r="Z14" s="424" t="s">
        <v>397</v>
      </c>
      <c r="AA14" s="403"/>
      <c r="AB14" s="436" t="s">
        <v>397</v>
      </c>
      <c r="AC14" s="401"/>
      <c r="AD14" s="405" t="s">
        <v>398</v>
      </c>
      <c r="AE14" s="403"/>
      <c r="AF14" s="404"/>
      <c r="AG14" s="593">
        <v>7</v>
      </c>
      <c r="AH14" s="342">
        <v>11</v>
      </c>
      <c r="AI14" s="404"/>
      <c r="AJ14" s="593">
        <v>7</v>
      </c>
      <c r="AK14" s="441">
        <f>3</f>
        <v>3</v>
      </c>
      <c r="AL14" s="404"/>
      <c r="AM14" s="401"/>
    </row>
    <row r="15" spans="1:46" s="398" customFormat="1" ht="17.399999999999999" x14ac:dyDescent="0.3">
      <c r="A15" s="695">
        <v>8</v>
      </c>
      <c r="B15" s="700" t="s">
        <v>328</v>
      </c>
      <c r="C15" s="698">
        <v>8</v>
      </c>
      <c r="D15" s="506">
        <f t="shared" si="0"/>
        <v>50</v>
      </c>
      <c r="E15" s="542">
        <f t="shared" si="1"/>
        <v>50</v>
      </c>
      <c r="F15" s="436"/>
      <c r="G15" s="403"/>
      <c r="H15" s="716" t="s">
        <v>397</v>
      </c>
      <c r="I15" s="401"/>
      <c r="J15" s="436" t="s">
        <v>398</v>
      </c>
      <c r="K15" s="698">
        <v>8</v>
      </c>
      <c r="L15" s="579">
        <v>5</v>
      </c>
      <c r="M15" s="436" t="s">
        <v>398</v>
      </c>
      <c r="N15" s="401"/>
      <c r="O15" s="424" t="s">
        <v>398</v>
      </c>
      <c r="P15" s="593">
        <v>8</v>
      </c>
      <c r="Q15" s="586">
        <f t="shared" si="2"/>
        <v>14</v>
      </c>
      <c r="R15" s="436" t="s">
        <v>398</v>
      </c>
      <c r="S15" s="593">
        <v>8</v>
      </c>
      <c r="T15" s="542">
        <v>6</v>
      </c>
      <c r="U15" s="424" t="s">
        <v>398</v>
      </c>
      <c r="V15" s="403"/>
      <c r="W15" s="436" t="s">
        <v>397</v>
      </c>
      <c r="X15" s="593">
        <v>8</v>
      </c>
      <c r="Y15" s="254">
        <v>14</v>
      </c>
      <c r="Z15" s="424" t="s">
        <v>398</v>
      </c>
      <c r="AA15" s="403"/>
      <c r="AB15" s="436" t="s">
        <v>398</v>
      </c>
      <c r="AC15" s="401"/>
      <c r="AD15" s="405" t="s">
        <v>397</v>
      </c>
      <c r="AE15" s="403"/>
      <c r="AF15" s="404"/>
      <c r="AG15" s="593">
        <v>8</v>
      </c>
      <c r="AH15" s="342">
        <v>11</v>
      </c>
      <c r="AI15" s="404"/>
      <c r="AJ15" s="593">
        <v>8</v>
      </c>
      <c r="AK15" s="441"/>
      <c r="AL15" s="404"/>
      <c r="AM15" s="401"/>
    </row>
    <row r="16" spans="1:46" s="398" customFormat="1" ht="17.399999999999999" x14ac:dyDescent="0.3">
      <c r="A16" s="696">
        <v>9</v>
      </c>
      <c r="B16" s="700" t="s">
        <v>329</v>
      </c>
      <c r="C16" s="698">
        <v>9</v>
      </c>
      <c r="D16" s="506">
        <f t="shared" si="0"/>
        <v>46.5</v>
      </c>
      <c r="E16" s="542">
        <f t="shared" si="1"/>
        <v>46.5</v>
      </c>
      <c r="F16" s="436"/>
      <c r="G16" s="403"/>
      <c r="H16" s="716" t="s">
        <v>397</v>
      </c>
      <c r="I16" s="401"/>
      <c r="J16" s="436" t="s">
        <v>397</v>
      </c>
      <c r="K16" s="698">
        <v>9</v>
      </c>
      <c r="L16" s="579">
        <v>2</v>
      </c>
      <c r="M16" s="436" t="s">
        <v>397</v>
      </c>
      <c r="N16" s="401"/>
      <c r="O16" s="424" t="s">
        <v>398</v>
      </c>
      <c r="P16" s="593">
        <v>9</v>
      </c>
      <c r="Q16" s="586">
        <f t="shared" si="2"/>
        <v>13.5</v>
      </c>
      <c r="R16" s="436" t="s">
        <v>397</v>
      </c>
      <c r="S16" s="593">
        <v>9</v>
      </c>
      <c r="T16" s="542">
        <v>6</v>
      </c>
      <c r="U16" s="424" t="s">
        <v>397</v>
      </c>
      <c r="V16" s="403"/>
      <c r="W16" s="436" t="s">
        <v>397</v>
      </c>
      <c r="X16" s="593">
        <v>9</v>
      </c>
      <c r="Y16" s="254">
        <f t="shared" si="3"/>
        <v>6</v>
      </c>
      <c r="Z16" s="424" t="s">
        <v>397</v>
      </c>
      <c r="AA16" s="403"/>
      <c r="AB16" s="436" t="s">
        <v>398</v>
      </c>
      <c r="AC16" s="401"/>
      <c r="AD16" s="405" t="s">
        <v>397</v>
      </c>
      <c r="AE16" s="403"/>
      <c r="AF16" s="404"/>
      <c r="AG16" s="593">
        <v>9</v>
      </c>
      <c r="AH16" s="342">
        <f>3+0+5</f>
        <v>8</v>
      </c>
      <c r="AI16" s="404"/>
      <c r="AJ16" s="593">
        <v>9</v>
      </c>
      <c r="AK16" s="441">
        <v>11</v>
      </c>
      <c r="AL16" s="404"/>
      <c r="AM16" s="401"/>
    </row>
    <row r="17" spans="1:51" s="398" customFormat="1" ht="17.399999999999999" x14ac:dyDescent="0.3">
      <c r="A17" s="695">
        <v>10</v>
      </c>
      <c r="B17" s="700" t="s">
        <v>330</v>
      </c>
      <c r="C17" s="698">
        <v>10</v>
      </c>
      <c r="D17" s="506">
        <f t="shared" si="0"/>
        <v>47</v>
      </c>
      <c r="E17" s="542">
        <f t="shared" si="1"/>
        <v>47</v>
      </c>
      <c r="F17" s="436"/>
      <c r="G17" s="403"/>
      <c r="H17" s="716" t="s">
        <v>397</v>
      </c>
      <c r="I17" s="401"/>
      <c r="J17" s="436" t="s">
        <v>398</v>
      </c>
      <c r="K17" s="698">
        <v>10</v>
      </c>
      <c r="L17" s="579">
        <v>3</v>
      </c>
      <c r="M17" s="436" t="s">
        <v>397</v>
      </c>
      <c r="N17" s="401"/>
      <c r="O17" s="424" t="s">
        <v>397</v>
      </c>
      <c r="P17" s="593">
        <v>10</v>
      </c>
      <c r="Q17" s="586">
        <f t="shared" si="2"/>
        <v>12</v>
      </c>
      <c r="R17" s="436" t="s">
        <v>397</v>
      </c>
      <c r="S17" s="593">
        <v>10</v>
      </c>
      <c r="T17" s="542"/>
      <c r="U17" s="424" t="s">
        <v>397</v>
      </c>
      <c r="V17" s="403"/>
      <c r="W17" s="436" t="s">
        <v>397</v>
      </c>
      <c r="X17" s="593">
        <v>10</v>
      </c>
      <c r="Y17" s="254">
        <f t="shared" si="3"/>
        <v>16</v>
      </c>
      <c r="Z17" s="424" t="s">
        <v>397</v>
      </c>
      <c r="AA17" s="403"/>
      <c r="AB17" s="436" t="s">
        <v>397</v>
      </c>
      <c r="AC17" s="401"/>
      <c r="AD17" s="405" t="s">
        <v>397</v>
      </c>
      <c r="AE17" s="403"/>
      <c r="AF17" s="404"/>
      <c r="AG17" s="593">
        <v>10</v>
      </c>
      <c r="AH17" s="342">
        <f>3+2+1</f>
        <v>6</v>
      </c>
      <c r="AI17" s="404"/>
      <c r="AJ17" s="593">
        <v>10</v>
      </c>
      <c r="AK17" s="441">
        <f>3+3+4</f>
        <v>10</v>
      </c>
      <c r="AL17" s="404"/>
      <c r="AM17" s="401"/>
    </row>
    <row r="18" spans="1:51" s="398" customFormat="1" ht="17.399999999999999" x14ac:dyDescent="0.3">
      <c r="A18" s="696">
        <v>11</v>
      </c>
      <c r="B18" s="700" t="s">
        <v>331</v>
      </c>
      <c r="C18" s="698">
        <v>11</v>
      </c>
      <c r="D18" s="506">
        <f t="shared" si="0"/>
        <v>69</v>
      </c>
      <c r="E18" s="542">
        <f t="shared" si="1"/>
        <v>69</v>
      </c>
      <c r="F18" s="436"/>
      <c r="G18" s="403"/>
      <c r="H18" s="716" t="s">
        <v>397</v>
      </c>
      <c r="I18" s="401"/>
      <c r="J18" s="436" t="s">
        <v>397</v>
      </c>
      <c r="K18" s="698">
        <v>11</v>
      </c>
      <c r="L18" s="579">
        <v>6</v>
      </c>
      <c r="M18" s="436" t="s">
        <v>397</v>
      </c>
      <c r="N18" s="401"/>
      <c r="O18" s="424" t="s">
        <v>397</v>
      </c>
      <c r="P18" s="593">
        <v>11</v>
      </c>
      <c r="Q18" s="586">
        <f t="shared" si="2"/>
        <v>16</v>
      </c>
      <c r="R18" s="436" t="s">
        <v>397</v>
      </c>
      <c r="S18" s="593">
        <v>11</v>
      </c>
      <c r="T18" s="542">
        <v>6</v>
      </c>
      <c r="U18" s="424" t="s">
        <v>397</v>
      </c>
      <c r="V18" s="403"/>
      <c r="W18" s="436" t="s">
        <v>397</v>
      </c>
      <c r="X18" s="593">
        <v>11</v>
      </c>
      <c r="Y18" s="254">
        <f t="shared" si="3"/>
        <v>20</v>
      </c>
      <c r="Z18" s="424" t="s">
        <v>397</v>
      </c>
      <c r="AA18" s="403"/>
      <c r="AB18" s="436" t="s">
        <v>397</v>
      </c>
      <c r="AC18" s="401"/>
      <c r="AD18" s="405" t="s">
        <v>398</v>
      </c>
      <c r="AE18" s="403"/>
      <c r="AF18" s="404"/>
      <c r="AG18" s="593">
        <v>11</v>
      </c>
      <c r="AH18" s="342">
        <f>2+5+3</f>
        <v>10</v>
      </c>
      <c r="AI18" s="404"/>
      <c r="AJ18" s="593">
        <v>11</v>
      </c>
      <c r="AK18" s="441">
        <v>11</v>
      </c>
      <c r="AL18" s="404"/>
      <c r="AM18" s="401"/>
    </row>
    <row r="19" spans="1:51" s="398" customFormat="1" ht="29.25" customHeight="1" x14ac:dyDescent="0.3">
      <c r="A19" s="695">
        <v>12</v>
      </c>
      <c r="B19" s="700" t="s">
        <v>332</v>
      </c>
      <c r="C19" s="698">
        <v>12</v>
      </c>
      <c r="D19" s="506">
        <f t="shared" si="0"/>
        <v>52.5</v>
      </c>
      <c r="E19" s="542">
        <f t="shared" si="1"/>
        <v>52.5</v>
      </c>
      <c r="F19" s="436"/>
      <c r="G19" s="403"/>
      <c r="H19" s="716" t="s">
        <v>397</v>
      </c>
      <c r="I19" s="401"/>
      <c r="J19" s="436" t="s">
        <v>397</v>
      </c>
      <c r="K19" s="698">
        <v>12</v>
      </c>
      <c r="L19" s="579">
        <v>6</v>
      </c>
      <c r="M19" s="436" t="s">
        <v>397</v>
      </c>
      <c r="N19" s="401"/>
      <c r="O19" s="424" t="s">
        <v>398</v>
      </c>
      <c r="P19" s="593">
        <v>12</v>
      </c>
      <c r="Q19" s="586">
        <f t="shared" si="2"/>
        <v>14.5</v>
      </c>
      <c r="R19" s="436" t="s">
        <v>397</v>
      </c>
      <c r="S19" s="593">
        <v>12</v>
      </c>
      <c r="T19" s="542">
        <v>6</v>
      </c>
      <c r="U19" s="424" t="s">
        <v>397</v>
      </c>
      <c r="V19" s="403"/>
      <c r="W19" s="436" t="s">
        <v>397</v>
      </c>
      <c r="X19" s="593">
        <v>12</v>
      </c>
      <c r="Y19" s="254">
        <f t="shared" si="3"/>
        <v>4</v>
      </c>
      <c r="Z19" s="424" t="s">
        <v>397</v>
      </c>
      <c r="AA19" s="403"/>
      <c r="AB19" s="436" t="s">
        <v>398</v>
      </c>
      <c r="AC19" s="401"/>
      <c r="AD19" s="409" t="s">
        <v>397</v>
      </c>
      <c r="AE19" s="403"/>
      <c r="AF19" s="404"/>
      <c r="AG19" s="593">
        <v>12</v>
      </c>
      <c r="AH19" s="342">
        <v>11</v>
      </c>
      <c r="AI19" s="404"/>
      <c r="AJ19" s="593">
        <v>12</v>
      </c>
      <c r="AK19" s="441">
        <v>11</v>
      </c>
      <c r="AL19" s="437"/>
      <c r="AM19" s="401"/>
    </row>
    <row r="20" spans="1:51" s="398" customFormat="1" ht="17.399999999999999" x14ac:dyDescent="0.3">
      <c r="A20" s="696">
        <v>13</v>
      </c>
      <c r="B20" s="704" t="s">
        <v>333</v>
      </c>
      <c r="C20" s="698">
        <v>13</v>
      </c>
      <c r="D20" s="506">
        <f t="shared" si="0"/>
        <v>53</v>
      </c>
      <c r="E20" s="542">
        <f t="shared" si="1"/>
        <v>53</v>
      </c>
      <c r="F20" s="424"/>
      <c r="G20" s="403"/>
      <c r="H20" s="716" t="s">
        <v>397</v>
      </c>
      <c r="I20" s="401"/>
      <c r="J20" s="436" t="s">
        <v>397</v>
      </c>
      <c r="K20" s="698">
        <v>13</v>
      </c>
      <c r="L20" s="579">
        <v>4</v>
      </c>
      <c r="M20" s="436" t="s">
        <v>398</v>
      </c>
      <c r="N20" s="401"/>
      <c r="O20" s="424" t="s">
        <v>397</v>
      </c>
      <c r="P20" s="593">
        <v>13</v>
      </c>
      <c r="Q20" s="586">
        <f t="shared" si="2"/>
        <v>6</v>
      </c>
      <c r="R20" s="436" t="s">
        <v>397</v>
      </c>
      <c r="S20" s="593">
        <v>13</v>
      </c>
      <c r="T20" s="342">
        <v>6</v>
      </c>
      <c r="U20" s="424" t="s">
        <v>398</v>
      </c>
      <c r="V20" s="403"/>
      <c r="W20" s="436" t="s">
        <v>397</v>
      </c>
      <c r="X20" s="593">
        <v>13</v>
      </c>
      <c r="Y20" s="254">
        <f t="shared" si="3"/>
        <v>20</v>
      </c>
      <c r="Z20" s="424" t="s">
        <v>397</v>
      </c>
      <c r="AA20" s="403"/>
      <c r="AB20" s="436" t="s">
        <v>397</v>
      </c>
      <c r="AC20" s="401"/>
      <c r="AD20" s="409" t="s">
        <v>398</v>
      </c>
      <c r="AE20" s="403"/>
      <c r="AF20" s="404"/>
      <c r="AG20" s="593">
        <v>13</v>
      </c>
      <c r="AH20" s="342">
        <f>3+5+3</f>
        <v>11</v>
      </c>
      <c r="AI20" s="404"/>
      <c r="AJ20" s="593">
        <v>13</v>
      </c>
      <c r="AK20" s="441">
        <f>3+3</f>
        <v>6</v>
      </c>
      <c r="AL20" s="437"/>
      <c r="AM20" s="401"/>
    </row>
    <row r="21" spans="1:51" s="398" customFormat="1" ht="18" thickBot="1" x14ac:dyDescent="0.35">
      <c r="A21" s="514">
        <v>14</v>
      </c>
      <c r="B21" s="699"/>
      <c r="C21" s="463"/>
      <c r="D21" s="414">
        <f t="shared" si="0"/>
        <v>0</v>
      </c>
      <c r="E21" s="543">
        <f t="shared" si="1"/>
        <v>0</v>
      </c>
      <c r="F21" s="417"/>
      <c r="G21" s="418"/>
      <c r="H21" s="455"/>
      <c r="I21" s="416"/>
      <c r="J21" s="436"/>
      <c r="K21" s="623"/>
      <c r="L21" s="580"/>
      <c r="M21" s="455"/>
      <c r="N21" s="416"/>
      <c r="O21" s="459"/>
      <c r="P21" s="456"/>
      <c r="Q21" s="587" t="str">
        <f>IF(P21=0,"",VLOOKUP(P21,Підс,2,FALSE))</f>
        <v/>
      </c>
      <c r="R21" s="455"/>
      <c r="S21" s="442"/>
      <c r="T21" s="458"/>
      <c r="U21" s="459"/>
      <c r="V21" s="418"/>
      <c r="W21" s="455"/>
      <c r="X21" s="456"/>
      <c r="Y21" s="255" t="str">
        <f t="shared" si="3"/>
        <v/>
      </c>
      <c r="Z21" s="459"/>
      <c r="AA21" s="418"/>
      <c r="AB21" s="455"/>
      <c r="AC21" s="416"/>
      <c r="AD21" s="596"/>
      <c r="AE21" s="418"/>
      <c r="AF21" s="420"/>
      <c r="AG21" s="442"/>
      <c r="AH21" s="458"/>
      <c r="AI21" s="420"/>
      <c r="AJ21" s="442"/>
      <c r="AK21" s="454"/>
      <c r="AL21" s="460"/>
      <c r="AM21" s="416"/>
    </row>
    <row r="22" spans="1:51" ht="17.399999999999999" x14ac:dyDescent="0.3">
      <c r="A22" s="100"/>
      <c r="B22" s="70"/>
      <c r="C22" s="101"/>
      <c r="D22" s="102"/>
      <c r="E22" s="102"/>
      <c r="F22" s="103"/>
      <c r="G22" s="103"/>
      <c r="H22" s="103"/>
      <c r="I22" s="103"/>
      <c r="J22" s="103"/>
      <c r="K22" s="103"/>
      <c r="L22" s="103">
        <f>COUNT(L8:L21)</f>
        <v>13</v>
      </c>
      <c r="M22" s="103"/>
      <c r="N22" s="103"/>
      <c r="O22" s="103"/>
      <c r="P22" s="103"/>
      <c r="Q22" s="103">
        <f>COUNT(Q8:Q21)</f>
        <v>13</v>
      </c>
      <c r="R22" s="103" t="s">
        <v>310</v>
      </c>
      <c r="S22" s="103"/>
      <c r="T22" s="103">
        <f>COUNT(T8:T21)</f>
        <v>10</v>
      </c>
      <c r="U22" s="20"/>
      <c r="V22" s="20"/>
      <c r="W22" s="94"/>
      <c r="X22" s="79"/>
      <c r="Y22" s="103">
        <f>COUNT(Y8:Y21)</f>
        <v>12</v>
      </c>
      <c r="Z22" s="79"/>
      <c r="AA22" s="94"/>
      <c r="AB22" s="79"/>
      <c r="AC22" s="79"/>
      <c r="AD22" s="79"/>
      <c r="AE22" s="79"/>
      <c r="AF22" s="20"/>
      <c r="AG22" s="79"/>
      <c r="AH22" s="103">
        <f>COUNT(AH8:AH21)</f>
        <v>13</v>
      </c>
      <c r="AI22" s="79"/>
      <c r="AJ22" s="79"/>
      <c r="AK22" s="103">
        <f>COUNT(AK8:AK21)</f>
        <v>11</v>
      </c>
      <c r="AL22" s="79"/>
      <c r="AM22" s="20"/>
      <c r="AN22" s="79"/>
      <c r="AO22" s="44"/>
      <c r="AP22" s="45"/>
      <c r="AQ22" s="44"/>
      <c r="AR22" s="20">
        <f>COUNT(AH8:AH21)</f>
        <v>13</v>
      </c>
      <c r="AW22" s="20">
        <f>COUNT(AK8:AK21)</f>
        <v>11</v>
      </c>
    </row>
    <row r="23" spans="1:51" ht="17.399999999999999" x14ac:dyDescent="0.3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79"/>
      <c r="AO23" s="79"/>
      <c r="AP23" s="44"/>
      <c r="AQ23" s="45"/>
      <c r="AR23" s="44"/>
      <c r="AS23" s="25"/>
    </row>
    <row r="24" spans="1:51" ht="17.399999999999999" x14ac:dyDescent="0.3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79"/>
      <c r="AO24" s="79"/>
      <c r="AP24" s="44"/>
      <c r="AQ24" s="45"/>
      <c r="AR24" s="44"/>
      <c r="AS24" s="25"/>
    </row>
    <row r="25" spans="1:51" ht="15" x14ac:dyDescent="0.2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6" x14ac:dyDescent="0.3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6" x14ac:dyDescent="0.3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6" x14ac:dyDescent="0.3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6" x14ac:dyDescent="0.3">
      <c r="A29" s="52"/>
      <c r="B29" s="49"/>
      <c r="C29" s="26"/>
      <c r="D29" s="26"/>
      <c r="E29" s="26"/>
      <c r="F29" s="26"/>
      <c r="G29" s="20"/>
      <c r="H29" s="20" t="s">
        <v>402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6" x14ac:dyDescent="0.3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129" customHeight="1" x14ac:dyDescent="0.25">
      <c r="A31" s="52"/>
      <c r="B31" s="49"/>
      <c r="C31" s="26"/>
      <c r="D31" s="724" t="str">
        <f>$B8</f>
        <v>Андріюк Анастасія Анатоліївна</v>
      </c>
      <c r="E31" s="724" t="str">
        <f>$B9</f>
        <v>Гвозденко Владислав Олександрович</v>
      </c>
      <c r="F31" s="724" t="str">
        <f>$B10</f>
        <v>Герасимчук Максим Володимирович</v>
      </c>
      <c r="G31" s="724" t="str">
        <f>$B11</f>
        <v>Глущенко Аліна Юріївна</v>
      </c>
      <c r="H31" s="724" t="str">
        <f>$B12</f>
        <v>Горьков Микита Іванович</v>
      </c>
      <c r="I31" s="724" t="str">
        <f>$B13</f>
        <v>Гуменюк Андрій Борисович</v>
      </c>
      <c r="J31" s="724" t="str">
        <f>$B14</f>
        <v>Дем'янчик Сергій Олександрович</v>
      </c>
      <c r="K31" s="724" t="str">
        <f>$B15</f>
        <v>Захарко Сергій Степанович</v>
      </c>
      <c r="L31" s="724" t="str">
        <f>$B16</f>
        <v>Іваніна Олексій Васильович</v>
      </c>
      <c r="M31" s="724" t="str">
        <f>$B17</f>
        <v>Косова Аліна Геннадіївна</v>
      </c>
      <c r="N31" s="724" t="str">
        <f>$B18</f>
        <v>Костік Світлана Сергіївна</v>
      </c>
      <c r="O31" s="724" t="str">
        <f>$B19</f>
        <v>Кравченко Ірина Андріївна</v>
      </c>
      <c r="P31" s="724" t="str">
        <f>$B20</f>
        <v>Кушнір Іван Олександрович</v>
      </c>
      <c r="Q31" s="722"/>
      <c r="R31" s="722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5">
      <c r="A32" s="52"/>
      <c r="B32" s="112" t="s">
        <v>234</v>
      </c>
      <c r="C32" s="113" t="s">
        <v>152</v>
      </c>
      <c r="D32" s="114">
        <v>1</v>
      </c>
      <c r="E32" s="114">
        <v>2</v>
      </c>
      <c r="F32" s="114">
        <v>3</v>
      </c>
      <c r="G32" s="114">
        <v>4</v>
      </c>
      <c r="H32" s="115">
        <v>5</v>
      </c>
      <c r="I32" s="115">
        <v>6</v>
      </c>
      <c r="J32" s="115">
        <v>7</v>
      </c>
      <c r="K32" s="115">
        <v>8</v>
      </c>
      <c r="L32" s="115">
        <v>9</v>
      </c>
      <c r="M32" s="115">
        <v>10</v>
      </c>
      <c r="N32" s="115">
        <v>11</v>
      </c>
      <c r="O32" s="115">
        <v>12</v>
      </c>
      <c r="P32" s="115">
        <v>13</v>
      </c>
      <c r="Q32" s="115">
        <v>14</v>
      </c>
      <c r="R32" s="116">
        <v>15</v>
      </c>
      <c r="S32" s="117" t="s">
        <v>236</v>
      </c>
      <c r="T32" s="117" t="s">
        <v>170</v>
      </c>
      <c r="U32" s="117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6" x14ac:dyDescent="0.25">
      <c r="A33" s="51"/>
      <c r="B33" s="118" t="s">
        <v>232</v>
      </c>
      <c r="C33" s="119"/>
      <c r="D33" s="120"/>
      <c r="E33" s="120"/>
      <c r="F33" s="120"/>
      <c r="G33" s="120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2"/>
      <c r="S33" s="134">
        <v>1</v>
      </c>
      <c r="T33" s="106">
        <f>IF($D41=0," ",$D41)</f>
        <v>13</v>
      </c>
      <c r="U33" s="106">
        <f>IF($D47=0," ",$D47)</f>
        <v>10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5.75" customHeight="1" x14ac:dyDescent="0.25">
      <c r="A34" s="51"/>
      <c r="B34" s="118" t="s">
        <v>1</v>
      </c>
      <c r="C34" s="158">
        <v>2</v>
      </c>
      <c r="D34" s="343">
        <v>2</v>
      </c>
      <c r="E34" s="360">
        <v>2</v>
      </c>
      <c r="F34" s="360">
        <v>2</v>
      </c>
      <c r="G34" s="360">
        <v>2</v>
      </c>
      <c r="H34" s="360">
        <v>2</v>
      </c>
      <c r="I34" s="373">
        <v>0</v>
      </c>
      <c r="J34" s="360"/>
      <c r="K34" s="373">
        <v>2</v>
      </c>
      <c r="L34" s="373">
        <v>2</v>
      </c>
      <c r="M34" s="373">
        <v>2</v>
      </c>
      <c r="N34" s="373">
        <v>2</v>
      </c>
      <c r="O34" s="360">
        <v>2</v>
      </c>
      <c r="P34" s="373">
        <v>2</v>
      </c>
      <c r="Q34" s="373"/>
      <c r="R34" s="374"/>
      <c r="S34" s="134">
        <v>2</v>
      </c>
      <c r="T34" s="106">
        <f>IF($E41=0," ",$E41)</f>
        <v>12</v>
      </c>
      <c r="U34" s="106">
        <f>IF($E47=0," ",$E47)</f>
        <v>10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399999999999999" x14ac:dyDescent="0.25">
      <c r="A35" s="51"/>
      <c r="B35" s="118" t="s">
        <v>3</v>
      </c>
      <c r="C35" s="158">
        <v>2</v>
      </c>
      <c r="D35" s="343">
        <v>2</v>
      </c>
      <c r="E35" s="360">
        <v>0</v>
      </c>
      <c r="F35" s="360">
        <v>2</v>
      </c>
      <c r="G35" s="360">
        <v>2</v>
      </c>
      <c r="H35" s="360">
        <v>2</v>
      </c>
      <c r="I35" s="373">
        <v>2</v>
      </c>
      <c r="J35" s="360">
        <v>2</v>
      </c>
      <c r="K35" s="373">
        <v>2</v>
      </c>
      <c r="L35" s="373">
        <v>2</v>
      </c>
      <c r="M35" s="373">
        <v>2</v>
      </c>
      <c r="N35" s="373">
        <v>2</v>
      </c>
      <c r="O35" s="360">
        <v>2</v>
      </c>
      <c r="P35" s="373">
        <v>0</v>
      </c>
      <c r="Q35" s="373"/>
      <c r="R35" s="374"/>
      <c r="S35" s="134">
        <v>3</v>
      </c>
      <c r="T35" s="106">
        <f>IF($F41=0," ",$F41)</f>
        <v>12.5</v>
      </c>
      <c r="U35" s="106">
        <f>IF($F47=0," ",$F47)</f>
        <v>10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399999999999999" x14ac:dyDescent="0.25">
      <c r="A36" s="51"/>
      <c r="B36" s="118" t="s">
        <v>5</v>
      </c>
      <c r="C36" s="158">
        <v>2</v>
      </c>
      <c r="D36" s="343">
        <v>1</v>
      </c>
      <c r="E36" s="360">
        <v>2</v>
      </c>
      <c r="F36" s="360">
        <v>2</v>
      </c>
      <c r="G36" s="360">
        <v>2</v>
      </c>
      <c r="H36" s="360">
        <v>1</v>
      </c>
      <c r="I36" s="723">
        <v>2</v>
      </c>
      <c r="J36" s="360">
        <v>2</v>
      </c>
      <c r="K36" s="373">
        <v>2</v>
      </c>
      <c r="L36" s="373">
        <v>2</v>
      </c>
      <c r="M36" s="373">
        <v>2</v>
      </c>
      <c r="N36" s="373">
        <v>2</v>
      </c>
      <c r="O36" s="360">
        <v>2</v>
      </c>
      <c r="P36" s="373">
        <v>2</v>
      </c>
      <c r="Q36" s="373"/>
      <c r="R36" s="374"/>
      <c r="S36" s="134">
        <v>4</v>
      </c>
      <c r="T36" s="106">
        <f>IF($G41=0," ",$G41)</f>
        <v>15</v>
      </c>
      <c r="U36" s="106" t="str">
        <f>IF($G47=0," ",$G47)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399999999999999" x14ac:dyDescent="0.25">
      <c r="A37" s="51"/>
      <c r="B37" s="118" t="s">
        <v>6</v>
      </c>
      <c r="C37" s="158">
        <v>2</v>
      </c>
      <c r="D37" s="343">
        <v>1</v>
      </c>
      <c r="E37" s="360">
        <v>2</v>
      </c>
      <c r="F37" s="360">
        <v>1.5</v>
      </c>
      <c r="G37" s="360">
        <v>2</v>
      </c>
      <c r="H37" s="360">
        <v>1</v>
      </c>
      <c r="I37" s="373">
        <v>1</v>
      </c>
      <c r="J37" s="361">
        <v>0</v>
      </c>
      <c r="K37" s="373">
        <v>2</v>
      </c>
      <c r="L37" s="373">
        <v>0</v>
      </c>
      <c r="M37" s="373">
        <v>2</v>
      </c>
      <c r="N37" s="373">
        <v>2</v>
      </c>
      <c r="O37" s="360">
        <v>2</v>
      </c>
      <c r="P37" s="373">
        <v>2</v>
      </c>
      <c r="Q37" s="373"/>
      <c r="R37" s="374"/>
      <c r="S37" s="134">
        <v>5</v>
      </c>
      <c r="T37" s="106">
        <f>IF($H41=0," ",$H41)</f>
        <v>14</v>
      </c>
      <c r="U37" s="106">
        <f>IF($H47=0," ",$H47)</f>
        <v>12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399999999999999" x14ac:dyDescent="0.25">
      <c r="A38" s="51"/>
      <c r="B38" s="118" t="s">
        <v>7</v>
      </c>
      <c r="C38" s="158">
        <v>4</v>
      </c>
      <c r="D38" s="343">
        <v>4</v>
      </c>
      <c r="E38" s="360">
        <v>3</v>
      </c>
      <c r="F38" s="360">
        <v>4</v>
      </c>
      <c r="G38" s="360">
        <v>3</v>
      </c>
      <c r="H38" s="360">
        <v>4</v>
      </c>
      <c r="I38" s="373">
        <v>3.5</v>
      </c>
      <c r="J38" s="361">
        <v>4</v>
      </c>
      <c r="K38" s="373">
        <v>2</v>
      </c>
      <c r="L38" s="373">
        <v>4</v>
      </c>
      <c r="M38" s="373">
        <v>4</v>
      </c>
      <c r="N38" s="373">
        <v>4</v>
      </c>
      <c r="O38" s="360">
        <v>4</v>
      </c>
      <c r="P38" s="373"/>
      <c r="Q38" s="373"/>
      <c r="R38" s="374"/>
      <c r="S38" s="134">
        <v>6</v>
      </c>
      <c r="T38" s="106">
        <f>IF($I41=0," ",$I41)</f>
        <v>12.5</v>
      </c>
      <c r="U38" s="106">
        <f>IF($I47=0," ",$I47)</f>
        <v>10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399999999999999" x14ac:dyDescent="0.25">
      <c r="A39" s="51"/>
      <c r="B39" s="118" t="s">
        <v>8</v>
      </c>
      <c r="C39" s="158">
        <v>2</v>
      </c>
      <c r="D39" s="343">
        <v>1</v>
      </c>
      <c r="E39" s="360">
        <v>2</v>
      </c>
      <c r="F39" s="360">
        <v>1</v>
      </c>
      <c r="G39" s="360">
        <v>2</v>
      </c>
      <c r="H39" s="360">
        <v>2</v>
      </c>
      <c r="I39" s="373">
        <v>2</v>
      </c>
      <c r="J39" s="360">
        <v>1.5</v>
      </c>
      <c r="K39" s="373">
        <v>2</v>
      </c>
      <c r="L39" s="373">
        <v>2</v>
      </c>
      <c r="M39" s="373">
        <v>0</v>
      </c>
      <c r="N39" s="373">
        <v>2</v>
      </c>
      <c r="O39" s="360">
        <v>1</v>
      </c>
      <c r="P39" s="373"/>
      <c r="Q39" s="373"/>
      <c r="R39" s="374"/>
      <c r="S39" s="134">
        <v>7</v>
      </c>
      <c r="T39" s="106">
        <f>IF($J41=0," ",$J41)</f>
        <v>11.5</v>
      </c>
      <c r="U39" s="106">
        <f>IF($J47=0," ",$J47)</f>
        <v>10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399999999999999" x14ac:dyDescent="0.25">
      <c r="A40" s="51"/>
      <c r="B40" s="118" t="s">
        <v>160</v>
      </c>
      <c r="C40" s="158">
        <v>2</v>
      </c>
      <c r="D40" s="343">
        <v>2</v>
      </c>
      <c r="E40" s="360">
        <v>1</v>
      </c>
      <c r="F40" s="360">
        <v>0</v>
      </c>
      <c r="G40" s="360">
        <v>2</v>
      </c>
      <c r="H40" s="360">
        <v>2</v>
      </c>
      <c r="I40" s="373">
        <v>2</v>
      </c>
      <c r="J40" s="360">
        <v>2</v>
      </c>
      <c r="K40" s="373">
        <v>2</v>
      </c>
      <c r="L40" s="373">
        <v>1.5</v>
      </c>
      <c r="M40" s="373"/>
      <c r="N40" s="373">
        <v>2</v>
      </c>
      <c r="O40" s="360">
        <v>1.5</v>
      </c>
      <c r="P40" s="373"/>
      <c r="Q40" s="373"/>
      <c r="R40" s="374"/>
      <c r="S40" s="134">
        <v>8</v>
      </c>
      <c r="T40" s="106">
        <f>IF($K41=0," ",$K41)</f>
        <v>14</v>
      </c>
      <c r="U40" s="106" t="str">
        <f>IF($K47=0," ",$K47)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6" x14ac:dyDescent="0.25">
      <c r="A41" s="51"/>
      <c r="B41" s="123" t="s">
        <v>38</v>
      </c>
      <c r="C41" s="124">
        <f t="shared" ref="C41" si="4">SUM(C34:C40)</f>
        <v>16</v>
      </c>
      <c r="D41" s="107">
        <f t="shared" ref="D41:R41" si="5">SUM(D34:D40)</f>
        <v>13</v>
      </c>
      <c r="E41" s="107">
        <f t="shared" si="5"/>
        <v>12</v>
      </c>
      <c r="F41" s="107">
        <f t="shared" si="5"/>
        <v>12.5</v>
      </c>
      <c r="G41" s="107">
        <f t="shared" si="5"/>
        <v>15</v>
      </c>
      <c r="H41" s="107">
        <f t="shared" si="5"/>
        <v>14</v>
      </c>
      <c r="I41" s="107">
        <f t="shared" si="5"/>
        <v>12.5</v>
      </c>
      <c r="J41" s="107">
        <f t="shared" si="5"/>
        <v>11.5</v>
      </c>
      <c r="K41" s="107">
        <f t="shared" si="5"/>
        <v>14</v>
      </c>
      <c r="L41" s="107">
        <f t="shared" si="5"/>
        <v>13.5</v>
      </c>
      <c r="M41" s="107">
        <f t="shared" si="5"/>
        <v>12</v>
      </c>
      <c r="N41" s="107">
        <f t="shared" si="5"/>
        <v>16</v>
      </c>
      <c r="O41" s="107">
        <f t="shared" si="5"/>
        <v>14.5</v>
      </c>
      <c r="P41" s="443">
        <f t="shared" si="5"/>
        <v>6</v>
      </c>
      <c r="Q41" s="107">
        <f t="shared" si="5"/>
        <v>0</v>
      </c>
      <c r="R41" s="108">
        <f t="shared" si="5"/>
        <v>0</v>
      </c>
      <c r="S41" s="134">
        <v>9</v>
      </c>
      <c r="T41" s="106">
        <f>IF($L41=0," ",$L41)</f>
        <v>13.5</v>
      </c>
      <c r="U41" s="106">
        <f>IF($L47=0," ",$L47)</f>
        <v>6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6" x14ac:dyDescent="0.25">
      <c r="A42" s="51"/>
      <c r="B42" s="125" t="s">
        <v>10</v>
      </c>
      <c r="C42" s="126"/>
      <c r="D42" s="109"/>
      <c r="E42" s="109"/>
      <c r="F42" s="109"/>
      <c r="G42" s="110"/>
      <c r="H42" s="110"/>
      <c r="I42" s="110"/>
      <c r="J42" s="110"/>
      <c r="K42" s="110"/>
      <c r="L42" s="110"/>
      <c r="M42" s="110"/>
      <c r="N42" s="110"/>
      <c r="O42" s="110"/>
      <c r="P42" s="447"/>
      <c r="Q42" s="110"/>
      <c r="R42" s="111"/>
      <c r="S42" s="134">
        <v>10</v>
      </c>
      <c r="T42" s="106">
        <f>IF($M41=0," ",$M41)</f>
        <v>12</v>
      </c>
      <c r="U42" s="106">
        <f>IF($M47=0," ",$M47)</f>
        <v>16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399999999999999" x14ac:dyDescent="0.3">
      <c r="A43" s="51"/>
      <c r="B43" s="127" t="s">
        <v>13</v>
      </c>
      <c r="C43" s="158">
        <v>10</v>
      </c>
      <c r="D43" s="380">
        <v>10</v>
      </c>
      <c r="E43" s="381">
        <v>10</v>
      </c>
      <c r="F43" s="381">
        <v>10</v>
      </c>
      <c r="G43" s="382"/>
      <c r="H43" s="382">
        <v>10</v>
      </c>
      <c r="I43" s="382">
        <v>10</v>
      </c>
      <c r="J43" s="382">
        <v>10</v>
      </c>
      <c r="K43" s="382"/>
      <c r="L43" s="382"/>
      <c r="M43" s="382">
        <v>10</v>
      </c>
      <c r="N43" s="382">
        <v>10</v>
      </c>
      <c r="O43" s="382"/>
      <c r="P43" s="382">
        <v>10</v>
      </c>
      <c r="Q43" s="382"/>
      <c r="R43" s="383"/>
      <c r="S43" s="134">
        <v>11</v>
      </c>
      <c r="T43" s="106">
        <f>IF($N41=0," ",$N41)</f>
        <v>16</v>
      </c>
      <c r="U43" s="106">
        <f>IF($N47=0," ",$N47)</f>
        <v>20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399999999999999" x14ac:dyDescent="0.3">
      <c r="A44" s="51"/>
      <c r="B44" s="127" t="s">
        <v>161</v>
      </c>
      <c r="C44" s="158">
        <v>2</v>
      </c>
      <c r="D44" s="380"/>
      <c r="E44" s="381"/>
      <c r="F44" s="381"/>
      <c r="G44" s="382"/>
      <c r="H44" s="382">
        <v>2</v>
      </c>
      <c r="I44" s="382"/>
      <c r="J44" s="382"/>
      <c r="K44" s="382"/>
      <c r="L44" s="382">
        <v>2</v>
      </c>
      <c r="M44" s="382">
        <v>2</v>
      </c>
      <c r="N44" s="382">
        <v>2</v>
      </c>
      <c r="O44" s="382">
        <v>2</v>
      </c>
      <c r="P44" s="382">
        <v>2</v>
      </c>
      <c r="Q44" s="382"/>
      <c r="R44" s="383"/>
      <c r="S44" s="134">
        <v>12</v>
      </c>
      <c r="T44" s="106">
        <f>IF($O41=0," ",$O41)</f>
        <v>14.5</v>
      </c>
      <c r="U44" s="106">
        <f>IF($O47=0," ",$O47)</f>
        <v>4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7.399999999999999" x14ac:dyDescent="0.3">
      <c r="A45" s="51"/>
      <c r="B45" s="127" t="s">
        <v>15</v>
      </c>
      <c r="C45" s="158">
        <v>4</v>
      </c>
      <c r="D45" s="384"/>
      <c r="E45" s="385"/>
      <c r="F45" s="385"/>
      <c r="G45" s="386"/>
      <c r="H45" s="386"/>
      <c r="I45" s="386"/>
      <c r="J45" s="386"/>
      <c r="K45" s="386"/>
      <c r="L45" s="386">
        <v>4</v>
      </c>
      <c r="M45" s="386">
        <v>4</v>
      </c>
      <c r="N45" s="386">
        <v>4</v>
      </c>
      <c r="O45" s="386">
        <v>2</v>
      </c>
      <c r="P45" s="386">
        <v>4</v>
      </c>
      <c r="Q45" s="386"/>
      <c r="R45" s="387"/>
      <c r="S45" s="134">
        <v>13</v>
      </c>
      <c r="T45" s="106">
        <f>IF($P41=0," ",$P41)</f>
        <v>6</v>
      </c>
      <c r="U45" s="106">
        <f>IF($P47=0," ",$P47)</f>
        <v>20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399999999999999" x14ac:dyDescent="0.3">
      <c r="A46" s="51"/>
      <c r="B46" s="167" t="s">
        <v>227</v>
      </c>
      <c r="C46" s="158">
        <v>4</v>
      </c>
      <c r="D46" s="384"/>
      <c r="E46" s="385"/>
      <c r="F46" s="385"/>
      <c r="G46" s="386"/>
      <c r="H46" s="386"/>
      <c r="I46" s="386"/>
      <c r="J46" s="386"/>
      <c r="K46" s="386"/>
      <c r="L46" s="386">
        <v>0</v>
      </c>
      <c r="M46" s="386">
        <v>0</v>
      </c>
      <c r="N46" s="386">
        <v>4</v>
      </c>
      <c r="O46" s="386">
        <v>0</v>
      </c>
      <c r="P46" s="386">
        <v>4</v>
      </c>
      <c r="Q46" s="386"/>
      <c r="R46" s="387"/>
      <c r="S46" s="134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6" x14ac:dyDescent="0.25">
      <c r="A47" s="51"/>
      <c r="B47" s="123" t="s">
        <v>38</v>
      </c>
      <c r="C47" s="124">
        <f>SUM(C43:C46)</f>
        <v>20</v>
      </c>
      <c r="D47" s="107">
        <f t="shared" ref="D47:R47" si="6">SUM(D43:D46)</f>
        <v>10</v>
      </c>
      <c r="E47" s="107">
        <f t="shared" si="6"/>
        <v>10</v>
      </c>
      <c r="F47" s="107">
        <f t="shared" si="6"/>
        <v>10</v>
      </c>
      <c r="G47" s="107">
        <f t="shared" si="6"/>
        <v>0</v>
      </c>
      <c r="H47" s="107">
        <f t="shared" si="6"/>
        <v>12</v>
      </c>
      <c r="I47" s="107">
        <f t="shared" si="6"/>
        <v>10</v>
      </c>
      <c r="J47" s="107">
        <f t="shared" si="6"/>
        <v>10</v>
      </c>
      <c r="K47" s="107">
        <f t="shared" si="6"/>
        <v>0</v>
      </c>
      <c r="L47" s="107">
        <f t="shared" si="6"/>
        <v>6</v>
      </c>
      <c r="M47" s="107">
        <f t="shared" si="6"/>
        <v>16</v>
      </c>
      <c r="N47" s="107">
        <f t="shared" si="6"/>
        <v>20</v>
      </c>
      <c r="O47" s="107">
        <f t="shared" si="6"/>
        <v>4</v>
      </c>
      <c r="P47" s="107">
        <f t="shared" si="6"/>
        <v>20</v>
      </c>
      <c r="Q47" s="107">
        <f t="shared" si="6"/>
        <v>0</v>
      </c>
      <c r="R47" s="108">
        <f t="shared" si="6"/>
        <v>0</v>
      </c>
      <c r="S47" s="134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5">
      <c r="A48" s="51"/>
      <c r="B48" s="128"/>
      <c r="C48" s="129"/>
      <c r="D48" s="129"/>
      <c r="E48" s="129"/>
      <c r="F48" s="129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5"/>
      <c r="T48" s="20">
        <f>COUNTIF(T33:T47,"&gt;0")</f>
        <v>13</v>
      </c>
      <c r="U48" s="20">
        <f>COUNTIF(U33:U47,"&gt;0")</f>
        <v>11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5">
      <c r="A49" s="51"/>
      <c r="B49" s="128"/>
      <c r="C49" s="129"/>
      <c r="D49" s="129"/>
      <c r="E49" s="129"/>
      <c r="F49" s="129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0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5">
      <c r="A50" s="51"/>
      <c r="B50" s="128"/>
      <c r="C50" s="129"/>
      <c r="D50" s="129"/>
      <c r="E50" s="129"/>
      <c r="F50" s="129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05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5">
      <c r="A51" s="51"/>
      <c r="B51" s="131"/>
      <c r="C51" s="132"/>
      <c r="D51" s="132"/>
      <c r="E51" s="132"/>
      <c r="F51" s="132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</row>
    <row r="52" spans="1:50" x14ac:dyDescent="0.25">
      <c r="A52" s="51"/>
      <c r="B52" s="131"/>
      <c r="C52" s="132"/>
      <c r="D52" s="132"/>
      <c r="E52" s="132"/>
      <c r="F52" s="132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</row>
    <row r="53" spans="1:50" x14ac:dyDescent="0.25">
      <c r="A53" s="51"/>
      <c r="B53" s="53"/>
    </row>
    <row r="54" spans="1:50" x14ac:dyDescent="0.25">
      <c r="A54" s="51"/>
      <c r="B54" s="53"/>
    </row>
    <row r="55" spans="1:50" x14ac:dyDescent="0.25">
      <c r="A55" s="51"/>
      <c r="B55" s="53"/>
    </row>
    <row r="56" spans="1:50" x14ac:dyDescent="0.25">
      <c r="A56" s="51"/>
      <c r="B56" s="53"/>
    </row>
    <row r="57" spans="1:50" x14ac:dyDescent="0.25">
      <c r="A57" s="51"/>
      <c r="B57" s="53"/>
    </row>
    <row r="58" spans="1:50" x14ac:dyDescent="0.25">
      <c r="A58" s="51"/>
      <c r="B58" s="53"/>
    </row>
    <row r="59" spans="1:50" x14ac:dyDescent="0.25">
      <c r="A59" s="51"/>
      <c r="B59" s="53"/>
    </row>
    <row r="60" spans="1:50" x14ac:dyDescent="0.25">
      <c r="A60" s="51"/>
      <c r="B60" s="53"/>
    </row>
    <row r="61" spans="1:50" x14ac:dyDescent="0.25">
      <c r="A61" s="51"/>
      <c r="B61" s="53"/>
    </row>
    <row r="62" spans="1:50" x14ac:dyDescent="0.25">
      <c r="A62" s="51"/>
      <c r="B62" s="53"/>
    </row>
    <row r="63" spans="1:50" x14ac:dyDescent="0.25">
      <c r="A63" s="51"/>
      <c r="B63" s="53"/>
    </row>
    <row r="64" spans="1:50" x14ac:dyDescent="0.25">
      <c r="A64" s="51"/>
      <c r="B64" s="53"/>
    </row>
    <row r="65" spans="1:2" x14ac:dyDescent="0.25">
      <c r="A65" s="51"/>
      <c r="B65" s="53"/>
    </row>
    <row r="66" spans="1:2" x14ac:dyDescent="0.25">
      <c r="A66" s="51"/>
      <c r="B66" s="53"/>
    </row>
    <row r="67" spans="1:2" x14ac:dyDescent="0.25">
      <c r="A67" s="51"/>
      <c r="B67" s="53"/>
    </row>
    <row r="68" spans="1:2" x14ac:dyDescent="0.25">
      <c r="A68" s="51"/>
      <c r="B68" s="53"/>
    </row>
    <row r="69" spans="1:2" x14ac:dyDescent="0.25">
      <c r="A69" s="51"/>
      <c r="B69" s="53"/>
    </row>
    <row r="70" spans="1:2" x14ac:dyDescent="0.25">
      <c r="A70" s="51"/>
      <c r="B70" s="53"/>
    </row>
    <row r="71" spans="1:2" x14ac:dyDescent="0.25">
      <c r="A71" s="51"/>
      <c r="B71" s="53"/>
    </row>
    <row r="72" spans="1:2" x14ac:dyDescent="0.25">
      <c r="A72" s="51"/>
      <c r="B72" s="53"/>
    </row>
    <row r="73" spans="1:2" x14ac:dyDescent="0.25">
      <c r="A73" s="51"/>
      <c r="B73" s="53"/>
    </row>
    <row r="74" spans="1:2" x14ac:dyDescent="0.25">
      <c r="A74" s="51"/>
      <c r="B74" s="53"/>
    </row>
    <row r="75" spans="1:2" x14ac:dyDescent="0.25">
      <c r="A75" s="51"/>
      <c r="B75" s="53"/>
    </row>
    <row r="76" spans="1:2" x14ac:dyDescent="0.25">
      <c r="A76" s="51"/>
      <c r="B76" s="53"/>
    </row>
    <row r="77" spans="1:2" x14ac:dyDescent="0.25">
      <c r="A77" s="51"/>
      <c r="B77" s="53"/>
    </row>
    <row r="78" spans="1:2" x14ac:dyDescent="0.25">
      <c r="A78" s="51"/>
      <c r="B78" s="53"/>
    </row>
    <row r="79" spans="1:2" x14ac:dyDescent="0.25">
      <c r="A79" s="51"/>
      <c r="B79" s="53"/>
    </row>
    <row r="80" spans="1:2" x14ac:dyDescent="0.25">
      <c r="A80" s="51"/>
      <c r="B80" s="53"/>
    </row>
    <row r="81" spans="1:2" x14ac:dyDescent="0.25">
      <c r="A81" s="51"/>
      <c r="B81" s="53"/>
    </row>
    <row r="82" spans="1:2" x14ac:dyDescent="0.25">
      <c r="A82" s="51"/>
      <c r="B82" s="53"/>
    </row>
    <row r="83" spans="1:2" x14ac:dyDescent="0.25">
      <c r="A83" s="51"/>
      <c r="B83" s="53"/>
    </row>
    <row r="84" spans="1:2" x14ac:dyDescent="0.25">
      <c r="A84" s="51"/>
      <c r="B84" s="53"/>
    </row>
    <row r="85" spans="1:2" x14ac:dyDescent="0.25">
      <c r="A85" s="51"/>
      <c r="B85" s="53"/>
    </row>
    <row r="86" spans="1:2" x14ac:dyDescent="0.25">
      <c r="A86" s="51"/>
      <c r="B86" s="53"/>
    </row>
    <row r="87" spans="1:2" x14ac:dyDescent="0.25">
      <c r="A87" s="51"/>
      <c r="B87" s="53"/>
    </row>
    <row r="88" spans="1:2" x14ac:dyDescent="0.25">
      <c r="A88" s="51"/>
      <c r="B88" s="53"/>
    </row>
    <row r="89" spans="1:2" x14ac:dyDescent="0.25">
      <c r="A89" s="51"/>
      <c r="B89" s="53"/>
    </row>
    <row r="90" spans="1:2" x14ac:dyDescent="0.25">
      <c r="A90" s="51"/>
      <c r="B90" s="53"/>
    </row>
    <row r="91" spans="1:2" x14ac:dyDescent="0.25">
      <c r="A91" s="51"/>
      <c r="B91" s="53"/>
    </row>
    <row r="92" spans="1:2" x14ac:dyDescent="0.25">
      <c r="A92" s="51"/>
      <c r="B92" s="53"/>
    </row>
    <row r="93" spans="1:2" x14ac:dyDescent="0.25">
      <c r="A93" s="51"/>
      <c r="B93" s="53"/>
    </row>
    <row r="94" spans="1:2" x14ac:dyDescent="0.25">
      <c r="A94" s="51"/>
      <c r="B94" s="53"/>
    </row>
    <row r="95" spans="1:2" x14ac:dyDescent="0.25">
      <c r="A95" s="51"/>
      <c r="B95" s="53"/>
    </row>
    <row r="96" spans="1:2" x14ac:dyDescent="0.25">
      <c r="A96" s="51"/>
      <c r="B96" s="53"/>
    </row>
    <row r="97" spans="1:2" x14ac:dyDescent="0.25">
      <c r="A97" s="51"/>
      <c r="B97" s="53"/>
    </row>
    <row r="98" spans="1:2" x14ac:dyDescent="0.25">
      <c r="A98" s="51"/>
      <c r="B98" s="53"/>
    </row>
    <row r="99" spans="1:2" x14ac:dyDescent="0.25">
      <c r="A99" s="51"/>
      <c r="B99" s="53"/>
    </row>
    <row r="100" spans="1:2" x14ac:dyDescent="0.25">
      <c r="A100" s="51"/>
      <c r="B100" s="53"/>
    </row>
    <row r="101" spans="1:2" x14ac:dyDescent="0.25">
      <c r="A101" s="51"/>
      <c r="B101" s="53"/>
    </row>
    <row r="102" spans="1:2" x14ac:dyDescent="0.25">
      <c r="A102" s="51"/>
      <c r="B102" s="53"/>
    </row>
    <row r="103" spans="1:2" x14ac:dyDescent="0.25">
      <c r="A103" s="51"/>
      <c r="B103" s="53"/>
    </row>
    <row r="104" spans="1:2" x14ac:dyDescent="0.25">
      <c r="A104" s="51"/>
      <c r="B104" s="53"/>
    </row>
    <row r="105" spans="1:2" x14ac:dyDescent="0.25">
      <c r="A105" s="51"/>
      <c r="B105" s="53"/>
    </row>
    <row r="106" spans="1:2" x14ac:dyDescent="0.25">
      <c r="A106" s="51"/>
      <c r="B106" s="53"/>
    </row>
    <row r="107" spans="1:2" x14ac:dyDescent="0.25">
      <c r="A107" s="51"/>
      <c r="B107" s="53"/>
    </row>
    <row r="108" spans="1:2" x14ac:dyDescent="0.25">
      <c r="A108" s="51"/>
      <c r="B108" s="53"/>
    </row>
    <row r="109" spans="1:2" x14ac:dyDescent="0.25">
      <c r="A109" s="51"/>
      <c r="B109" s="53"/>
    </row>
    <row r="110" spans="1:2" x14ac:dyDescent="0.25">
      <c r="A110" s="51"/>
      <c r="B110" s="53"/>
    </row>
    <row r="111" spans="1:2" x14ac:dyDescent="0.25">
      <c r="A111" s="51"/>
      <c r="B111" s="53"/>
    </row>
    <row r="112" spans="1:2" x14ac:dyDescent="0.25">
      <c r="A112" s="51"/>
      <c r="B112" s="53"/>
    </row>
    <row r="113" spans="1:2" x14ac:dyDescent="0.25">
      <c r="A113" s="51"/>
      <c r="B113" s="53"/>
    </row>
    <row r="114" spans="1:2" x14ac:dyDescent="0.25">
      <c r="A114" s="51"/>
      <c r="B114" s="53"/>
    </row>
    <row r="115" spans="1:2" x14ac:dyDescent="0.25">
      <c r="A115" s="51"/>
      <c r="B115" s="53"/>
    </row>
    <row r="116" spans="1:2" x14ac:dyDescent="0.25">
      <c r="A116" s="51"/>
      <c r="B116" s="53"/>
    </row>
    <row r="117" spans="1:2" x14ac:dyDescent="0.25">
      <c r="A117" s="51"/>
      <c r="B117" s="53"/>
    </row>
    <row r="118" spans="1:2" x14ac:dyDescent="0.25">
      <c r="A118" s="51"/>
      <c r="B118" s="53"/>
    </row>
    <row r="119" spans="1:2" x14ac:dyDescent="0.25">
      <c r="A119" s="51"/>
      <c r="B119" s="53"/>
    </row>
    <row r="120" spans="1:2" x14ac:dyDescent="0.25">
      <c r="A120" s="51"/>
      <c r="B120" s="53"/>
    </row>
    <row r="121" spans="1:2" x14ac:dyDescent="0.25">
      <c r="A121" s="51"/>
      <c r="B121" s="53"/>
    </row>
    <row r="122" spans="1:2" x14ac:dyDescent="0.25">
      <c r="A122" s="51"/>
      <c r="B122" s="53"/>
    </row>
    <row r="123" spans="1:2" x14ac:dyDescent="0.25">
      <c r="A123" s="51"/>
      <c r="B123" s="53"/>
    </row>
    <row r="124" spans="1:2" x14ac:dyDescent="0.25">
      <c r="A124" s="51"/>
      <c r="B124" s="53"/>
    </row>
    <row r="125" spans="1:2" x14ac:dyDescent="0.25">
      <c r="A125" s="51"/>
      <c r="B125" s="53"/>
    </row>
    <row r="126" spans="1:2" x14ac:dyDescent="0.25">
      <c r="A126" s="51"/>
      <c r="B126" s="53"/>
    </row>
    <row r="127" spans="1:2" x14ac:dyDescent="0.25">
      <c r="A127" s="51"/>
      <c r="B127" s="53"/>
    </row>
    <row r="128" spans="1:2" x14ac:dyDescent="0.25">
      <c r="A128" s="51"/>
      <c r="B128" s="53"/>
    </row>
    <row r="129" spans="1:2" x14ac:dyDescent="0.25">
      <c r="A129" s="51"/>
      <c r="B129" s="53"/>
    </row>
    <row r="130" spans="1:2" x14ac:dyDescent="0.25">
      <c r="A130" s="51"/>
      <c r="B130" s="53"/>
    </row>
    <row r="131" spans="1:2" x14ac:dyDescent="0.25">
      <c r="A131" s="51"/>
      <c r="B131" s="53"/>
    </row>
    <row r="132" spans="1:2" x14ac:dyDescent="0.25">
      <c r="A132" s="51"/>
      <c r="B132" s="53"/>
    </row>
    <row r="133" spans="1:2" x14ac:dyDescent="0.25">
      <c r="A133" s="51"/>
      <c r="B133" s="53"/>
    </row>
    <row r="134" spans="1:2" x14ac:dyDescent="0.25">
      <c r="A134" s="51"/>
      <c r="B134" s="53"/>
    </row>
    <row r="135" spans="1:2" x14ac:dyDescent="0.25">
      <c r="A135" s="51"/>
      <c r="B135" s="53"/>
    </row>
    <row r="136" spans="1:2" x14ac:dyDescent="0.25">
      <c r="A136" s="51"/>
      <c r="B136" s="53"/>
    </row>
    <row r="137" spans="1:2" x14ac:dyDescent="0.25">
      <c r="A137" s="51"/>
      <c r="B137" s="53"/>
    </row>
    <row r="138" spans="1:2" x14ac:dyDescent="0.25">
      <c r="A138" s="51"/>
      <c r="B138" s="53"/>
    </row>
    <row r="139" spans="1:2" x14ac:dyDescent="0.25">
      <c r="A139" s="51"/>
      <c r="B139" s="53"/>
    </row>
    <row r="140" spans="1:2" x14ac:dyDescent="0.25">
      <c r="A140" s="51"/>
      <c r="B140" s="53"/>
    </row>
    <row r="141" spans="1:2" x14ac:dyDescent="0.25">
      <c r="A141" s="51"/>
      <c r="B141" s="53"/>
    </row>
    <row r="142" spans="1:2" x14ac:dyDescent="0.25">
      <c r="A142" s="51"/>
      <c r="B142" s="53"/>
    </row>
    <row r="143" spans="1:2" x14ac:dyDescent="0.25">
      <c r="A143" s="51"/>
      <c r="B143" s="53"/>
    </row>
    <row r="144" spans="1:2" x14ac:dyDescent="0.25">
      <c r="A144" s="51"/>
      <c r="B144" s="53"/>
    </row>
    <row r="145" spans="1:2" x14ac:dyDescent="0.25">
      <c r="A145" s="51"/>
      <c r="B145" s="53"/>
    </row>
  </sheetData>
  <customSheetViews>
    <customSheetView guid="{C5D960BD-C1A6-4228-A267-A87ADCF0AB55}" showPageBreaks="1" showGridLines="0" fitToPage="1" printArea="1">
      <pane xSplit="6" ySplit="7" topLeftCell="AH8" activePane="bottomRight" state="frozen"/>
      <selection pane="bottomRight" activeCell="AL15" sqref="AL15"/>
      <pageMargins left="0.56000000000000005" right="0.39" top="0.64" bottom="0.65" header="0.5" footer="0.5"/>
      <pageSetup paperSize="9" scale="29" fitToWidth="2" orientation="portrait" horizontalDpi="4294967293" r:id="rId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9" fitToWidth="2" orientation="portrait" horizontalDpi="4294967293" r:id="rId2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6" topLeftCell="AE7" activePane="bottomRight" state="frozen"/>
      <selection pane="bottomRight" activeCell="C3" sqref="C3:C7"/>
      <pageMargins left="0.56000000000000005" right="0.39" top="0.64" bottom="0.65" header="0.5" footer="0.5"/>
      <pageSetup paperSize="9" scale="28" fitToWidth="2" orientation="portrait" horizontalDpi="4294967293" verticalDpi="0" r:id="rId3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4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5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6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7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8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9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10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11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22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23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24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25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26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27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28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29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30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31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32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51" fitToWidth="2" orientation="landscape" r:id="rId33"/>
      <headerFooter alignWithMargins="0">
        <oddHeader>&amp;C</oddHeader>
      </headerFooter>
    </customSheetView>
  </customSheetViews>
  <mergeCells count="45">
    <mergeCell ref="A3:A7"/>
    <mergeCell ref="F5:F6"/>
    <mergeCell ref="G5:G6"/>
    <mergeCell ref="C3:C7"/>
    <mergeCell ref="E3:E7"/>
    <mergeCell ref="F3:G3"/>
    <mergeCell ref="D3:D7"/>
    <mergeCell ref="V2:W2"/>
    <mergeCell ref="Z3:AA3"/>
    <mergeCell ref="H3:I3"/>
    <mergeCell ref="M3:N3"/>
    <mergeCell ref="M5:M6"/>
    <mergeCell ref="V5:V6"/>
    <mergeCell ref="S5:S6"/>
    <mergeCell ref="U5:U6"/>
    <mergeCell ref="W5:W6"/>
    <mergeCell ref="H5:H6"/>
    <mergeCell ref="I5:I6"/>
    <mergeCell ref="J5:J6"/>
    <mergeCell ref="K5:K6"/>
    <mergeCell ref="S2:T2"/>
    <mergeCell ref="AD3:AE3"/>
    <mergeCell ref="U3:V3"/>
    <mergeCell ref="O3:Q3"/>
    <mergeCell ref="AF3:AH3"/>
    <mergeCell ref="AB3:AC3"/>
    <mergeCell ref="AI7:AK7"/>
    <mergeCell ref="AE5:AE6"/>
    <mergeCell ref="AD5:AD6"/>
    <mergeCell ref="O7:Q7"/>
    <mergeCell ref="AF7:AH7"/>
    <mergeCell ref="AI5:AI6"/>
    <mergeCell ref="P5:P6"/>
    <mergeCell ref="O5:O6"/>
    <mergeCell ref="AF5:AF6"/>
    <mergeCell ref="R5:R6"/>
    <mergeCell ref="Z5:Z6"/>
    <mergeCell ref="X5:X6"/>
    <mergeCell ref="AB5:AB6"/>
    <mergeCell ref="AL3:AM3"/>
    <mergeCell ref="AL5:AL6"/>
    <mergeCell ref="AM5:AM6"/>
    <mergeCell ref="AJ5:AJ6"/>
    <mergeCell ref="AG5:AG6"/>
    <mergeCell ref="AI3:AK3"/>
  </mergeCells>
  <phoneticPr fontId="1" type="noConversion"/>
  <conditionalFormatting sqref="M29 F22:F24 E8:E21">
    <cfRule type="cellIs" dxfId="11" priority="1" stopIfTrue="1" operator="greaterThan">
      <formula>21</formula>
    </cfRule>
  </conditionalFormatting>
  <pageMargins left="0.56000000000000005" right="0.39" top="0.64" bottom="0.65" header="0.5" footer="0.5"/>
  <pageSetup paperSize="9" scale="29" fitToWidth="2" orientation="portrait" horizontalDpi="4294967293" r:id="rId34"/>
  <headerFooter alignWithMargins="0">
    <oddHeader>&amp;C</oddHeader>
  </headerFooter>
  <legacy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Y144"/>
  <sheetViews>
    <sheetView showGridLines="0" zoomScale="80" zoomScaleNormal="80" zoomScalePageLayoutView="50" workbookViewId="0">
      <pane xSplit="6" ySplit="7" topLeftCell="V8" activePane="bottomRight" state="frozen"/>
      <selection pane="topRight" activeCell="G1" sqref="G1"/>
      <selection pane="bottomLeft" activeCell="A8" sqref="A8"/>
      <selection pane="bottomRight" activeCell="AE19" sqref="AE19"/>
    </sheetView>
  </sheetViews>
  <sheetFormatPr defaultColWidth="9.33203125" defaultRowHeight="13.2" x14ac:dyDescent="0.25"/>
  <cols>
    <col min="1" max="1" width="4.33203125" style="1" customWidth="1"/>
    <col min="2" max="2" width="54.33203125" style="30" customWidth="1"/>
    <col min="3" max="3" width="6.6640625" style="30" customWidth="1"/>
    <col min="4" max="4" width="8.109375" style="30" customWidth="1"/>
    <col min="5" max="5" width="6.6640625" style="30" customWidth="1"/>
    <col min="6" max="6" width="11" style="30" customWidth="1"/>
    <col min="7" max="7" width="14" style="1" customWidth="1"/>
    <col min="8" max="8" width="10.5546875" style="1" customWidth="1"/>
    <col min="9" max="9" width="12.33203125" style="1" customWidth="1"/>
    <col min="10" max="10" width="10.44140625" style="1" customWidth="1"/>
    <col min="11" max="11" width="14.33203125" style="1" customWidth="1"/>
    <col min="12" max="12" width="10.44140625" style="1" customWidth="1"/>
    <col min="13" max="13" width="11.5546875" style="1" customWidth="1"/>
    <col min="14" max="14" width="10" style="1" customWidth="1"/>
    <col min="15" max="15" width="13.33203125" style="1" customWidth="1"/>
    <col min="16" max="16" width="9.6640625" style="1" customWidth="1"/>
    <col min="17" max="17" width="9" style="1" customWidth="1"/>
    <col min="18" max="18" width="10" style="1" customWidth="1"/>
    <col min="19" max="19" width="9.6640625" style="1" customWidth="1"/>
    <col min="20" max="20" width="9" style="51" customWidth="1"/>
    <col min="21" max="21" width="13" style="1" customWidth="1"/>
    <col min="22" max="22" width="9.88671875" style="1" customWidth="1"/>
    <col min="23" max="23" width="11.6640625" style="1" customWidth="1"/>
    <col min="24" max="24" width="11.5546875" style="1" customWidth="1"/>
    <col min="25" max="25" width="9.33203125" style="1" customWidth="1"/>
    <col min="26" max="26" width="12" style="1" customWidth="1"/>
    <col min="27" max="27" width="9.6640625" style="1" customWidth="1"/>
    <col min="28" max="28" width="10.6640625" style="1" customWidth="1"/>
    <col min="29" max="29" width="10.33203125" style="1" customWidth="1"/>
    <col min="30" max="30" width="10" style="1" customWidth="1"/>
    <col min="31" max="31" width="10.33203125" style="1" customWidth="1"/>
    <col min="32" max="32" width="8" style="1" customWidth="1"/>
    <col min="33" max="33" width="11.6640625" style="1" customWidth="1"/>
    <col min="34" max="34" width="11.5546875" style="1" customWidth="1"/>
    <col min="35" max="35" width="11.6640625" style="1" customWidth="1"/>
    <col min="36" max="36" width="11" style="1" customWidth="1"/>
    <col min="37" max="37" width="12" style="1" customWidth="1"/>
    <col min="38" max="38" width="10.6640625" style="1" customWidth="1"/>
    <col min="39" max="39" width="9.88671875" style="1" customWidth="1"/>
    <col min="40" max="40" width="11.5546875" style="1" customWidth="1"/>
    <col min="41" max="41" width="10" style="1" customWidth="1"/>
    <col min="42" max="42" width="10.88671875" style="1" customWidth="1"/>
    <col min="43" max="43" width="11.33203125" style="1" customWidth="1"/>
    <col min="44" max="44" width="8" style="1" customWidth="1"/>
    <col min="45" max="45" width="12.109375" style="1" customWidth="1"/>
    <col min="46" max="46" width="10.44140625" style="1" bestFit="1" customWidth="1"/>
    <col min="47" max="47" width="13" style="1" customWidth="1"/>
    <col min="48" max="48" width="11.44140625" style="1" customWidth="1"/>
    <col min="49" max="49" width="10.44140625" style="1" customWidth="1"/>
    <col min="50" max="50" width="11.44140625" style="1" customWidth="1"/>
    <col min="51" max="51" width="9.33203125" style="1"/>
    <col min="52" max="52" width="10.44140625" style="1" bestFit="1" customWidth="1"/>
    <col min="53" max="53" width="9.33203125" style="1"/>
    <col min="54" max="54" width="10.44140625" style="1" bestFit="1" customWidth="1"/>
    <col min="55" max="16384" width="9.33203125" style="1"/>
  </cols>
  <sheetData>
    <row r="1" spans="1:46" x14ac:dyDescent="0.25">
      <c r="U1" s="1" t="s">
        <v>266</v>
      </c>
    </row>
    <row r="2" spans="1:46" ht="29.25" customHeight="1" thickBot="1" x14ac:dyDescent="0.3">
      <c r="A2" s="20"/>
      <c r="B2" s="248" t="s">
        <v>297</v>
      </c>
      <c r="C2" s="205" t="s">
        <v>347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 s="169"/>
      <c r="Q2" t="s">
        <v>175</v>
      </c>
      <c r="R2" t="s">
        <v>200</v>
      </c>
      <c r="S2" s="769" t="s">
        <v>189</v>
      </c>
      <c r="T2" s="769"/>
      <c r="U2" t="s">
        <v>202</v>
      </c>
      <c r="V2" s="769"/>
      <c r="W2" s="769"/>
      <c r="X2" t="s">
        <v>176</v>
      </c>
      <c r="Y2" s="160"/>
      <c r="Z2" s="644" t="s">
        <v>176</v>
      </c>
      <c r="AA2" s="644"/>
      <c r="AB2" s="644" t="s">
        <v>176</v>
      </c>
      <c r="AC2" s="644"/>
      <c r="AD2" s="40"/>
      <c r="AE2" s="40" t="s">
        <v>12</v>
      </c>
      <c r="AF2" s="41"/>
      <c r="AG2" s="166"/>
      <c r="AH2" s="41"/>
      <c r="AI2" s="48" t="s">
        <v>18</v>
      </c>
      <c r="AJ2" s="42"/>
      <c r="AK2" s="165"/>
      <c r="AL2" s="42"/>
      <c r="AM2" s="42"/>
      <c r="AN2" s="41"/>
      <c r="AO2" s="90"/>
      <c r="AP2" s="41"/>
      <c r="AQ2" s="90"/>
      <c r="AR2" s="90"/>
      <c r="AS2" s="41"/>
      <c r="AT2" s="41"/>
    </row>
    <row r="3" spans="1:46" ht="22.5" customHeight="1" thickBot="1" x14ac:dyDescent="0.35">
      <c r="A3" s="776"/>
      <c r="B3" s="212"/>
      <c r="C3" s="810" t="s">
        <v>131</v>
      </c>
      <c r="D3" s="783" t="s">
        <v>174</v>
      </c>
      <c r="E3" s="781" t="s">
        <v>38</v>
      </c>
      <c r="F3" s="756" t="s">
        <v>132</v>
      </c>
      <c r="G3" s="758"/>
      <c r="H3" s="756" t="s">
        <v>133</v>
      </c>
      <c r="I3" s="772"/>
      <c r="J3" s="465" t="s">
        <v>134</v>
      </c>
      <c r="K3" s="466"/>
      <c r="L3" s="467"/>
      <c r="M3" s="791" t="s">
        <v>135</v>
      </c>
      <c r="N3" s="800"/>
      <c r="O3" s="791" t="s">
        <v>136</v>
      </c>
      <c r="P3" s="812"/>
      <c r="Q3" s="800"/>
      <c r="R3" s="468" t="s">
        <v>137</v>
      </c>
      <c r="S3" s="469"/>
      <c r="T3" s="469"/>
      <c r="U3" s="791" t="s">
        <v>138</v>
      </c>
      <c r="V3" s="800"/>
      <c r="W3" s="470" t="s">
        <v>139</v>
      </c>
      <c r="X3" s="471"/>
      <c r="Y3" s="472"/>
      <c r="Z3" s="789" t="s">
        <v>140</v>
      </c>
      <c r="AA3" s="790"/>
      <c r="AB3" s="791" t="s">
        <v>141</v>
      </c>
      <c r="AC3" s="792"/>
      <c r="AD3" s="787" t="s">
        <v>142</v>
      </c>
      <c r="AE3" s="788"/>
      <c r="AF3" s="791" t="s">
        <v>143</v>
      </c>
      <c r="AG3" s="799"/>
      <c r="AH3" s="800"/>
      <c r="AI3" s="791" t="s">
        <v>144</v>
      </c>
      <c r="AJ3" s="799"/>
      <c r="AK3" s="800"/>
      <c r="AL3" s="787"/>
      <c r="AM3" s="788"/>
    </row>
    <row r="4" spans="1:46" ht="22.5" customHeight="1" x14ac:dyDescent="0.3">
      <c r="A4" s="777"/>
      <c r="B4" s="213"/>
      <c r="C4" s="811"/>
      <c r="D4" s="784"/>
      <c r="E4" s="782"/>
      <c r="F4" s="33" t="s">
        <v>145</v>
      </c>
      <c r="G4" s="34"/>
      <c r="H4" s="33" t="s">
        <v>146</v>
      </c>
      <c r="I4" s="154"/>
      <c r="J4" s="473" t="s">
        <v>147</v>
      </c>
      <c r="K4" s="474"/>
      <c r="L4" s="475"/>
      <c r="M4" s="476" t="s">
        <v>148</v>
      </c>
      <c r="N4" s="477"/>
      <c r="O4" s="476" t="s">
        <v>149</v>
      </c>
      <c r="P4" s="478"/>
      <c r="Q4" s="477"/>
      <c r="R4" s="479"/>
      <c r="S4" s="476" t="s">
        <v>150</v>
      </c>
      <c r="T4" s="480"/>
      <c r="U4" s="476" t="s">
        <v>258</v>
      </c>
      <c r="V4" s="477"/>
      <c r="W4" s="647" t="s">
        <v>258</v>
      </c>
      <c r="X4" s="481" t="s">
        <v>237</v>
      </c>
      <c r="Y4" s="482"/>
      <c r="Z4" s="647" t="s">
        <v>258</v>
      </c>
      <c r="AA4" s="483"/>
      <c r="AB4" s="647" t="s">
        <v>258</v>
      </c>
      <c r="AC4" s="480"/>
      <c r="AD4" s="484" t="s">
        <v>151</v>
      </c>
      <c r="AE4" s="485"/>
      <c r="AF4" s="484" t="s">
        <v>151</v>
      </c>
      <c r="AG4" s="486"/>
      <c r="AH4" s="40" t="s">
        <v>12</v>
      </c>
      <c r="AI4" s="484" t="s">
        <v>259</v>
      </c>
      <c r="AJ4" s="487"/>
      <c r="AK4" s="48" t="s">
        <v>18</v>
      </c>
      <c r="AL4" s="484"/>
      <c r="AM4" s="485"/>
    </row>
    <row r="5" spans="1:46" ht="37.35" customHeight="1" x14ac:dyDescent="0.25">
      <c r="A5" s="777"/>
      <c r="B5" s="218" t="s">
        <v>261</v>
      </c>
      <c r="C5" s="811"/>
      <c r="D5" s="784"/>
      <c r="E5" s="782"/>
      <c r="F5" s="749" t="s">
        <v>172</v>
      </c>
      <c r="G5" s="751" t="s">
        <v>166</v>
      </c>
      <c r="H5" s="749" t="s">
        <v>172</v>
      </c>
      <c r="I5" s="774" t="s">
        <v>166</v>
      </c>
      <c r="J5" s="795" t="s">
        <v>172</v>
      </c>
      <c r="K5" s="793" t="s">
        <v>221</v>
      </c>
      <c r="L5" s="488" t="s">
        <v>152</v>
      </c>
      <c r="M5" s="795" t="s">
        <v>172</v>
      </c>
      <c r="N5" s="645" t="s">
        <v>166</v>
      </c>
      <c r="O5" s="795" t="s">
        <v>172</v>
      </c>
      <c r="P5" s="793" t="s">
        <v>220</v>
      </c>
      <c r="Q5" s="488" t="s">
        <v>152</v>
      </c>
      <c r="R5" s="797" t="s">
        <v>172</v>
      </c>
      <c r="S5" s="793" t="s">
        <v>257</v>
      </c>
      <c r="T5" s="664" t="s">
        <v>152</v>
      </c>
      <c r="U5" s="795" t="s">
        <v>172</v>
      </c>
      <c r="V5" s="785" t="s">
        <v>166</v>
      </c>
      <c r="W5" s="804" t="s">
        <v>172</v>
      </c>
      <c r="X5" s="808" t="s">
        <v>173</v>
      </c>
      <c r="Y5" s="489" t="s">
        <v>152</v>
      </c>
      <c r="Z5" s="797" t="s">
        <v>172</v>
      </c>
      <c r="AA5" s="645" t="s">
        <v>166</v>
      </c>
      <c r="AB5" s="795" t="s">
        <v>172</v>
      </c>
      <c r="AC5" s="645" t="s">
        <v>166</v>
      </c>
      <c r="AD5" s="795" t="s">
        <v>172</v>
      </c>
      <c r="AE5" s="785" t="s">
        <v>166</v>
      </c>
      <c r="AF5" s="795" t="s">
        <v>172</v>
      </c>
      <c r="AG5" s="807" t="s">
        <v>305</v>
      </c>
      <c r="AH5" s="488" t="s">
        <v>152</v>
      </c>
      <c r="AI5" s="795" t="s">
        <v>172</v>
      </c>
      <c r="AJ5" s="807" t="s">
        <v>306</v>
      </c>
      <c r="AK5" s="488" t="s">
        <v>152</v>
      </c>
      <c r="AL5" s="795"/>
      <c r="AM5" s="785"/>
    </row>
    <row r="6" spans="1:46" ht="28.95" customHeight="1" thickBot="1" x14ac:dyDescent="0.3">
      <c r="A6" s="777"/>
      <c r="B6" s="214"/>
      <c r="C6" s="811"/>
      <c r="D6" s="784"/>
      <c r="E6" s="782"/>
      <c r="F6" s="750"/>
      <c r="G6" s="752"/>
      <c r="H6" s="750"/>
      <c r="I6" s="775"/>
      <c r="J6" s="796"/>
      <c r="K6" s="794"/>
      <c r="L6" s="490">
        <v>6</v>
      </c>
      <c r="M6" s="796"/>
      <c r="N6" s="646"/>
      <c r="O6" s="796"/>
      <c r="P6" s="794"/>
      <c r="Q6" s="491">
        <v>16</v>
      </c>
      <c r="R6" s="798"/>
      <c r="S6" s="813"/>
      <c r="T6" s="665">
        <v>6</v>
      </c>
      <c r="U6" s="796"/>
      <c r="V6" s="786"/>
      <c r="W6" s="805"/>
      <c r="X6" s="809"/>
      <c r="Y6" s="492">
        <v>20</v>
      </c>
      <c r="Z6" s="798"/>
      <c r="AA6" s="646"/>
      <c r="AB6" s="806"/>
      <c r="AC6" s="646"/>
      <c r="AD6" s="796"/>
      <c r="AE6" s="786"/>
      <c r="AF6" s="796"/>
      <c r="AG6" s="794"/>
      <c r="AH6" s="491" t="s">
        <v>400</v>
      </c>
      <c r="AI6" s="796"/>
      <c r="AJ6" s="794"/>
      <c r="AK6" s="491" t="s">
        <v>401</v>
      </c>
      <c r="AL6" s="796"/>
      <c r="AM6" s="786"/>
    </row>
    <row r="7" spans="1:46" ht="25.5" customHeight="1" thickBot="1" x14ac:dyDescent="0.35">
      <c r="A7" s="777"/>
      <c r="B7" s="232"/>
      <c r="C7" s="780"/>
      <c r="D7" s="784"/>
      <c r="E7" s="782"/>
      <c r="F7" s="518">
        <v>42019</v>
      </c>
      <c r="G7" s="88"/>
      <c r="H7" s="518">
        <f>F7+7</f>
        <v>42026</v>
      </c>
      <c r="I7" s="502"/>
      <c r="J7" s="494">
        <f>H7+7</f>
        <v>42033</v>
      </c>
      <c r="K7" s="495"/>
      <c r="L7" s="496"/>
      <c r="M7" s="525">
        <f>J7+7</f>
        <v>42040</v>
      </c>
      <c r="N7" s="526"/>
      <c r="O7" s="801">
        <f>M7+7</f>
        <v>42047</v>
      </c>
      <c r="P7" s="802"/>
      <c r="Q7" s="803"/>
      <c r="R7" s="494">
        <f>O7+7</f>
        <v>42054</v>
      </c>
      <c r="S7" s="495"/>
      <c r="T7" s="495"/>
      <c r="U7" s="494">
        <f>R7+7</f>
        <v>42061</v>
      </c>
      <c r="V7" s="496"/>
      <c r="W7" s="494">
        <f>U7+7</f>
        <v>42068</v>
      </c>
      <c r="X7" s="495"/>
      <c r="Y7" s="496"/>
      <c r="Z7" s="494">
        <f>W7+7</f>
        <v>42075</v>
      </c>
      <c r="AA7" s="496"/>
      <c r="AB7" s="494">
        <f>Z7+7</f>
        <v>42082</v>
      </c>
      <c r="AC7" s="496"/>
      <c r="AD7" s="527">
        <f>AB7+7</f>
        <v>42089</v>
      </c>
      <c r="AE7" s="528"/>
      <c r="AF7" s="801">
        <f>AD7+7</f>
        <v>42096</v>
      </c>
      <c r="AG7" s="802"/>
      <c r="AH7" s="803"/>
      <c r="AI7" s="801">
        <f>AF7+7</f>
        <v>42103</v>
      </c>
      <c r="AJ7" s="802"/>
      <c r="AK7" s="803"/>
      <c r="AL7" s="529"/>
      <c r="AM7" s="602"/>
    </row>
    <row r="8" spans="1:46" s="398" customFormat="1" ht="17.399999999999999" x14ac:dyDescent="0.3">
      <c r="A8" s="694">
        <v>1</v>
      </c>
      <c r="B8" s="706" t="s">
        <v>334</v>
      </c>
      <c r="C8" s="449">
        <v>15</v>
      </c>
      <c r="D8" s="707">
        <f t="shared" ref="D8:D19" si="0">SUM(L8,Q8,T8,Y8,AA8,AC8,AH8,AK8)</f>
        <v>52.5</v>
      </c>
      <c r="E8" s="423">
        <f t="shared" ref="E8:E21" si="1">SUM(D8:D8)</f>
        <v>52.5</v>
      </c>
      <c r="F8" s="539"/>
      <c r="G8" s="561"/>
      <c r="H8" s="394"/>
      <c r="I8" s="395"/>
      <c r="J8" s="538" t="s">
        <v>397</v>
      </c>
      <c r="K8" s="449">
        <v>15</v>
      </c>
      <c r="L8" s="718">
        <v>4</v>
      </c>
      <c r="M8" s="394" t="s">
        <v>397</v>
      </c>
      <c r="N8" s="423"/>
      <c r="O8" s="583" t="s">
        <v>397</v>
      </c>
      <c r="P8" s="592">
        <v>15</v>
      </c>
      <c r="Q8" s="693">
        <f t="shared" ref="Q8:Q21" si="2">IF(P8=0,"",VLOOKUP(P8,Підс1,2,FALSE))</f>
        <v>11.5</v>
      </c>
      <c r="R8" s="396"/>
      <c r="S8" s="592">
        <v>15</v>
      </c>
      <c r="T8" s="423">
        <v>6</v>
      </c>
      <c r="U8" s="427" t="s">
        <v>399</v>
      </c>
      <c r="V8" s="428"/>
      <c r="W8" s="396" t="s">
        <v>397</v>
      </c>
      <c r="X8" s="592">
        <v>15</v>
      </c>
      <c r="Y8" s="254">
        <f t="shared" ref="Y8:Y21" si="3">IF(X8=0,"",VLOOKUP(X8,Підс1,3,FALSE))</f>
        <v>10</v>
      </c>
      <c r="Z8" s="549" t="s">
        <v>397</v>
      </c>
      <c r="AA8" s="428"/>
      <c r="AB8" s="396" t="s">
        <v>399</v>
      </c>
      <c r="AC8" s="397"/>
      <c r="AD8" s="597"/>
      <c r="AE8" s="428"/>
      <c r="AF8" s="493"/>
      <c r="AG8" s="592">
        <v>15</v>
      </c>
      <c r="AH8" s="429">
        <v>11</v>
      </c>
      <c r="AI8" s="493"/>
      <c r="AJ8" s="592">
        <v>15</v>
      </c>
      <c r="AK8" s="599">
        <f>3+2+5</f>
        <v>10</v>
      </c>
      <c r="AL8" s="605"/>
      <c r="AM8" s="397"/>
    </row>
    <row r="9" spans="1:46" s="398" customFormat="1" ht="17.399999999999999" x14ac:dyDescent="0.3">
      <c r="A9" s="695">
        <v>2</v>
      </c>
      <c r="B9" s="700" t="s">
        <v>335</v>
      </c>
      <c r="C9" s="449">
        <v>14</v>
      </c>
      <c r="D9" s="506">
        <f t="shared" si="0"/>
        <v>70</v>
      </c>
      <c r="E9" s="542">
        <f t="shared" si="1"/>
        <v>70</v>
      </c>
      <c r="F9" s="540"/>
      <c r="G9" s="403"/>
      <c r="H9" s="400"/>
      <c r="I9" s="401"/>
      <c r="J9" s="402" t="s">
        <v>397</v>
      </c>
      <c r="K9" s="449">
        <v>14</v>
      </c>
      <c r="L9" s="719">
        <v>6</v>
      </c>
      <c r="M9" s="400" t="s">
        <v>397</v>
      </c>
      <c r="N9" s="401"/>
      <c r="O9" s="405" t="s">
        <v>397</v>
      </c>
      <c r="P9" s="593">
        <v>14</v>
      </c>
      <c r="Q9" s="254">
        <f t="shared" si="2"/>
        <v>16</v>
      </c>
      <c r="R9" s="404"/>
      <c r="S9" s="593">
        <v>14</v>
      </c>
      <c r="T9" s="542">
        <v>6</v>
      </c>
      <c r="U9" s="405" t="s">
        <v>397</v>
      </c>
      <c r="V9" s="403"/>
      <c r="W9" s="404" t="s">
        <v>397</v>
      </c>
      <c r="X9" s="593">
        <v>14</v>
      </c>
      <c r="Y9" s="254">
        <f t="shared" si="3"/>
        <v>20</v>
      </c>
      <c r="Z9" s="405" t="s">
        <v>397</v>
      </c>
      <c r="AA9" s="403"/>
      <c r="AB9" s="404" t="s">
        <v>397</v>
      </c>
      <c r="AC9" s="401"/>
      <c r="AD9" s="406"/>
      <c r="AE9" s="403"/>
      <c r="AF9" s="407"/>
      <c r="AG9" s="593">
        <v>14</v>
      </c>
      <c r="AH9" s="342">
        <v>11</v>
      </c>
      <c r="AI9" s="598"/>
      <c r="AJ9" s="593">
        <v>14</v>
      </c>
      <c r="AK9" s="441">
        <v>11</v>
      </c>
      <c r="AL9" s="407"/>
      <c r="AM9" s="401"/>
    </row>
    <row r="10" spans="1:46" s="398" customFormat="1" ht="24" customHeight="1" x14ac:dyDescent="0.3">
      <c r="A10" s="696">
        <v>3</v>
      </c>
      <c r="B10" s="700" t="s">
        <v>336</v>
      </c>
      <c r="C10" s="449">
        <v>13</v>
      </c>
      <c r="D10" s="506">
        <f t="shared" si="0"/>
        <v>48</v>
      </c>
      <c r="E10" s="542">
        <f t="shared" si="1"/>
        <v>48</v>
      </c>
      <c r="F10" s="540"/>
      <c r="G10" s="403"/>
      <c r="H10" s="400"/>
      <c r="I10" s="401"/>
      <c r="J10" s="402" t="s">
        <v>397</v>
      </c>
      <c r="K10" s="449">
        <v>13</v>
      </c>
      <c r="L10" s="579">
        <v>3</v>
      </c>
      <c r="M10" s="400" t="s">
        <v>397</v>
      </c>
      <c r="N10" s="401"/>
      <c r="O10" s="405" t="s">
        <v>397</v>
      </c>
      <c r="P10" s="593">
        <v>13</v>
      </c>
      <c r="Q10" s="254">
        <f t="shared" si="2"/>
        <v>7</v>
      </c>
      <c r="R10" s="404"/>
      <c r="S10" s="593">
        <v>13</v>
      </c>
      <c r="T10" s="542">
        <v>6</v>
      </c>
      <c r="U10" s="405" t="s">
        <v>399</v>
      </c>
      <c r="V10" s="403"/>
      <c r="W10" s="404" t="s">
        <v>399</v>
      </c>
      <c r="X10" s="593">
        <v>13</v>
      </c>
      <c r="Y10" s="254">
        <f t="shared" si="3"/>
        <v>10</v>
      </c>
      <c r="Z10" s="409" t="s">
        <v>397</v>
      </c>
      <c r="AA10" s="403"/>
      <c r="AB10" s="404" t="s">
        <v>399</v>
      </c>
      <c r="AC10" s="401"/>
      <c r="AD10" s="406" t="s">
        <v>397</v>
      </c>
      <c r="AE10" s="403"/>
      <c r="AF10" s="407"/>
      <c r="AG10" s="593">
        <v>13</v>
      </c>
      <c r="AH10" s="342">
        <v>11</v>
      </c>
      <c r="AI10" s="407"/>
      <c r="AJ10" s="593">
        <v>13</v>
      </c>
      <c r="AK10" s="441">
        <v>11</v>
      </c>
      <c r="AL10" s="407"/>
      <c r="AM10" s="401"/>
    </row>
    <row r="11" spans="1:46" s="398" customFormat="1" ht="17.399999999999999" x14ac:dyDescent="0.3">
      <c r="A11" s="695">
        <v>4</v>
      </c>
      <c r="B11" s="700" t="s">
        <v>337</v>
      </c>
      <c r="C11" s="449">
        <v>12</v>
      </c>
      <c r="D11" s="506">
        <f t="shared" si="0"/>
        <v>59.5</v>
      </c>
      <c r="E11" s="542">
        <f t="shared" si="1"/>
        <v>59.5</v>
      </c>
      <c r="F11" s="540"/>
      <c r="G11" s="403"/>
      <c r="H11" s="400"/>
      <c r="I11" s="401"/>
      <c r="J11" s="402" t="s">
        <v>397</v>
      </c>
      <c r="K11" s="449">
        <v>12</v>
      </c>
      <c r="L11" s="579">
        <v>6</v>
      </c>
      <c r="M11" s="400" t="s">
        <v>397</v>
      </c>
      <c r="N11" s="401"/>
      <c r="O11" s="405" t="s">
        <v>397</v>
      </c>
      <c r="P11" s="593">
        <v>12</v>
      </c>
      <c r="Q11" s="254">
        <f t="shared" si="2"/>
        <v>14.5</v>
      </c>
      <c r="R11" s="404"/>
      <c r="S11" s="593">
        <v>12</v>
      </c>
      <c r="T11" s="542">
        <v>6</v>
      </c>
      <c r="U11" s="405" t="s">
        <v>399</v>
      </c>
      <c r="V11" s="403"/>
      <c r="W11" s="404" t="s">
        <v>397</v>
      </c>
      <c r="X11" s="593">
        <v>12</v>
      </c>
      <c r="Y11" s="254">
        <f t="shared" si="3"/>
        <v>16</v>
      </c>
      <c r="Z11" s="405" t="s">
        <v>397</v>
      </c>
      <c r="AA11" s="403"/>
      <c r="AB11" s="404" t="s">
        <v>399</v>
      </c>
      <c r="AC11" s="401"/>
      <c r="AD11" s="406"/>
      <c r="AE11" s="403"/>
      <c r="AF11" s="407"/>
      <c r="AG11" s="593">
        <v>12</v>
      </c>
      <c r="AH11" s="342">
        <f>3+0+3</f>
        <v>6</v>
      </c>
      <c r="AI11" s="407"/>
      <c r="AJ11" s="593">
        <v>12</v>
      </c>
      <c r="AK11" s="441">
        <v>11</v>
      </c>
      <c r="AL11" s="407"/>
      <c r="AM11" s="401"/>
    </row>
    <row r="12" spans="1:46" s="398" customFormat="1" ht="21.75" customHeight="1" x14ac:dyDescent="0.3">
      <c r="A12" s="696">
        <v>5</v>
      </c>
      <c r="B12" s="700" t="s">
        <v>338</v>
      </c>
      <c r="C12" s="449">
        <v>11</v>
      </c>
      <c r="D12" s="506">
        <f t="shared" si="0"/>
        <v>69</v>
      </c>
      <c r="E12" s="542">
        <f t="shared" si="1"/>
        <v>69</v>
      </c>
      <c r="F12" s="540"/>
      <c r="G12" s="403"/>
      <c r="H12" s="400"/>
      <c r="I12" s="401"/>
      <c r="J12" s="402" t="s">
        <v>397</v>
      </c>
      <c r="K12" s="449">
        <v>11</v>
      </c>
      <c r="L12" s="579">
        <v>6</v>
      </c>
      <c r="M12" s="400" t="s">
        <v>397</v>
      </c>
      <c r="N12" s="401"/>
      <c r="O12" s="405" t="s">
        <v>397</v>
      </c>
      <c r="P12" s="593">
        <v>11</v>
      </c>
      <c r="Q12" s="254">
        <f t="shared" si="2"/>
        <v>16</v>
      </c>
      <c r="R12" s="404"/>
      <c r="S12" s="593">
        <v>11</v>
      </c>
      <c r="T12" s="542">
        <v>6</v>
      </c>
      <c r="U12" s="405" t="s">
        <v>397</v>
      </c>
      <c r="V12" s="403"/>
      <c r="W12" s="404" t="s">
        <v>397</v>
      </c>
      <c r="X12" s="593">
        <v>11</v>
      </c>
      <c r="Y12" s="254">
        <f t="shared" si="3"/>
        <v>20</v>
      </c>
      <c r="Z12" s="409" t="s">
        <v>397</v>
      </c>
      <c r="AA12" s="403"/>
      <c r="AB12" s="404" t="s">
        <v>397</v>
      </c>
      <c r="AC12" s="401"/>
      <c r="AD12" s="410"/>
      <c r="AE12" s="403"/>
      <c r="AF12" s="407"/>
      <c r="AG12" s="593">
        <v>11</v>
      </c>
      <c r="AH12" s="342">
        <f>2+5+3</f>
        <v>10</v>
      </c>
      <c r="AI12" s="407"/>
      <c r="AJ12" s="593">
        <v>11</v>
      </c>
      <c r="AK12" s="441">
        <v>11</v>
      </c>
      <c r="AL12" s="598"/>
      <c r="AM12" s="401"/>
    </row>
    <row r="13" spans="1:46" s="398" customFormat="1" ht="17.399999999999999" x14ac:dyDescent="0.3">
      <c r="A13" s="695">
        <v>6</v>
      </c>
      <c r="B13" s="700" t="s">
        <v>339</v>
      </c>
      <c r="C13" s="449">
        <v>10</v>
      </c>
      <c r="D13" s="506">
        <f t="shared" si="0"/>
        <v>70</v>
      </c>
      <c r="E13" s="542">
        <f t="shared" si="1"/>
        <v>70</v>
      </c>
      <c r="F13" s="540"/>
      <c r="G13" s="403"/>
      <c r="H13" s="400"/>
      <c r="I13" s="401"/>
      <c r="J13" s="402" t="s">
        <v>397</v>
      </c>
      <c r="K13" s="449">
        <v>10</v>
      </c>
      <c r="L13" s="579">
        <v>6</v>
      </c>
      <c r="M13" s="400" t="s">
        <v>397</v>
      </c>
      <c r="N13" s="401"/>
      <c r="O13" s="405" t="s">
        <v>397</v>
      </c>
      <c r="P13" s="593">
        <v>10</v>
      </c>
      <c r="Q13" s="254">
        <f t="shared" si="2"/>
        <v>16</v>
      </c>
      <c r="R13" s="404"/>
      <c r="S13" s="593">
        <v>10</v>
      </c>
      <c r="T13" s="542">
        <v>6</v>
      </c>
      <c r="U13" s="405" t="s">
        <v>397</v>
      </c>
      <c r="V13" s="403"/>
      <c r="W13" s="404" t="s">
        <v>397</v>
      </c>
      <c r="X13" s="593">
        <v>10</v>
      </c>
      <c r="Y13" s="254">
        <f t="shared" si="3"/>
        <v>20</v>
      </c>
      <c r="Z13" s="409" t="s">
        <v>397</v>
      </c>
      <c r="AA13" s="403"/>
      <c r="AB13" s="404" t="s">
        <v>397</v>
      </c>
      <c r="AC13" s="401"/>
      <c r="AD13" s="410"/>
      <c r="AE13" s="403"/>
      <c r="AF13" s="407"/>
      <c r="AG13" s="593">
        <v>10</v>
      </c>
      <c r="AH13" s="342">
        <v>11</v>
      </c>
      <c r="AI13" s="407"/>
      <c r="AJ13" s="593">
        <v>10</v>
      </c>
      <c r="AK13" s="441">
        <v>11</v>
      </c>
      <c r="AL13" s="598"/>
      <c r="AM13" s="401"/>
    </row>
    <row r="14" spans="1:46" s="398" customFormat="1" ht="17.399999999999999" x14ac:dyDescent="0.3">
      <c r="A14" s="696">
        <v>7</v>
      </c>
      <c r="B14" s="700" t="s">
        <v>340</v>
      </c>
      <c r="C14" s="449">
        <v>9</v>
      </c>
      <c r="D14" s="506">
        <f t="shared" si="0"/>
        <v>49.5</v>
      </c>
      <c r="E14" s="542">
        <f t="shared" si="1"/>
        <v>49.5</v>
      </c>
      <c r="F14" s="540"/>
      <c r="G14" s="403"/>
      <c r="H14" s="400"/>
      <c r="I14" s="401"/>
      <c r="J14" s="402" t="s">
        <v>397</v>
      </c>
      <c r="K14" s="449">
        <v>9</v>
      </c>
      <c r="L14" s="579">
        <v>5</v>
      </c>
      <c r="M14" s="400" t="s">
        <v>397</v>
      </c>
      <c r="N14" s="401"/>
      <c r="O14" s="405" t="s">
        <v>397</v>
      </c>
      <c r="P14" s="593">
        <v>9</v>
      </c>
      <c r="Q14" s="254">
        <f t="shared" si="2"/>
        <v>15.5</v>
      </c>
      <c r="R14" s="404"/>
      <c r="S14" s="593">
        <v>9</v>
      </c>
      <c r="T14" s="542">
        <v>6</v>
      </c>
      <c r="U14" s="405" t="s">
        <v>397</v>
      </c>
      <c r="V14" s="403"/>
      <c r="W14" s="404" t="s">
        <v>397</v>
      </c>
      <c r="X14" s="593">
        <v>9</v>
      </c>
      <c r="Y14" s="254">
        <f t="shared" si="3"/>
        <v>6</v>
      </c>
      <c r="Z14" s="405" t="s">
        <v>397</v>
      </c>
      <c r="AA14" s="403"/>
      <c r="AB14" s="404" t="s">
        <v>399</v>
      </c>
      <c r="AC14" s="401"/>
      <c r="AD14" s="406"/>
      <c r="AE14" s="403"/>
      <c r="AF14" s="407"/>
      <c r="AG14" s="593">
        <v>9</v>
      </c>
      <c r="AH14" s="342">
        <f>3+0+3</f>
        <v>6</v>
      </c>
      <c r="AI14" s="407"/>
      <c r="AJ14" s="593">
        <v>9</v>
      </c>
      <c r="AK14" s="441">
        <v>11</v>
      </c>
      <c r="AL14" s="407"/>
      <c r="AM14" s="401"/>
    </row>
    <row r="15" spans="1:46" s="398" customFormat="1" ht="17.399999999999999" x14ac:dyDescent="0.3">
      <c r="A15" s="695">
        <v>8</v>
      </c>
      <c r="B15" s="700" t="s">
        <v>341</v>
      </c>
      <c r="C15" s="449">
        <v>8</v>
      </c>
      <c r="D15" s="506">
        <f t="shared" si="0"/>
        <v>59.5</v>
      </c>
      <c r="E15" s="542">
        <f t="shared" si="1"/>
        <v>59.5</v>
      </c>
      <c r="F15" s="540"/>
      <c r="G15" s="403"/>
      <c r="H15" s="400"/>
      <c r="I15" s="401"/>
      <c r="J15" s="402" t="s">
        <v>397</v>
      </c>
      <c r="K15" s="449">
        <v>8</v>
      </c>
      <c r="L15" s="579">
        <v>6</v>
      </c>
      <c r="M15" s="400" t="s">
        <v>397</v>
      </c>
      <c r="N15" s="401"/>
      <c r="O15" s="405" t="s">
        <v>397</v>
      </c>
      <c r="P15" s="593">
        <v>8</v>
      </c>
      <c r="Q15" s="254">
        <f t="shared" si="2"/>
        <v>14.5</v>
      </c>
      <c r="R15" s="404"/>
      <c r="S15" s="593">
        <v>8</v>
      </c>
      <c r="T15" s="542">
        <v>6</v>
      </c>
      <c r="U15" s="405" t="s">
        <v>397</v>
      </c>
      <c r="V15" s="403"/>
      <c r="W15" s="404" t="s">
        <v>397</v>
      </c>
      <c r="X15" s="593">
        <v>8</v>
      </c>
      <c r="Y15" s="254">
        <f t="shared" si="3"/>
        <v>16</v>
      </c>
      <c r="Z15" s="405" t="s">
        <v>397</v>
      </c>
      <c r="AA15" s="403"/>
      <c r="AB15" s="404" t="s">
        <v>399</v>
      </c>
      <c r="AC15" s="401"/>
      <c r="AD15" s="406"/>
      <c r="AE15" s="403"/>
      <c r="AF15" s="407"/>
      <c r="AG15" s="593">
        <v>8</v>
      </c>
      <c r="AH15" s="342">
        <f>3+3+0</f>
        <v>6</v>
      </c>
      <c r="AI15" s="407"/>
      <c r="AJ15" s="593">
        <v>8</v>
      </c>
      <c r="AK15" s="441">
        <v>11</v>
      </c>
      <c r="AL15" s="407"/>
      <c r="AM15" s="401"/>
    </row>
    <row r="16" spans="1:46" s="398" customFormat="1" ht="24" customHeight="1" x14ac:dyDescent="0.3">
      <c r="A16" s="696">
        <v>9</v>
      </c>
      <c r="B16" s="700" t="s">
        <v>342</v>
      </c>
      <c r="C16" s="449">
        <v>7</v>
      </c>
      <c r="D16" s="506">
        <f t="shared" si="0"/>
        <v>64</v>
      </c>
      <c r="E16" s="542">
        <f t="shared" si="1"/>
        <v>64</v>
      </c>
      <c r="F16" s="540"/>
      <c r="G16" s="403"/>
      <c r="H16" s="400"/>
      <c r="I16" s="401"/>
      <c r="J16" s="402" t="s">
        <v>397</v>
      </c>
      <c r="K16" s="449">
        <v>7</v>
      </c>
      <c r="L16" s="579">
        <v>5</v>
      </c>
      <c r="M16" s="400" t="s">
        <v>397</v>
      </c>
      <c r="N16" s="401"/>
      <c r="O16" s="405" t="s">
        <v>397</v>
      </c>
      <c r="P16" s="593">
        <v>7</v>
      </c>
      <c r="Q16" s="254">
        <f t="shared" si="2"/>
        <v>15</v>
      </c>
      <c r="R16" s="404"/>
      <c r="S16" s="593">
        <v>7</v>
      </c>
      <c r="T16" s="542">
        <v>6</v>
      </c>
      <c r="U16" s="405" t="s">
        <v>397</v>
      </c>
      <c r="V16" s="403"/>
      <c r="W16" s="404" t="s">
        <v>399</v>
      </c>
      <c r="X16" s="593">
        <v>7</v>
      </c>
      <c r="Y16" s="254">
        <f>IF(X16=0,"",VLOOKUP(X16,Підс1,3,FALSE))</f>
        <v>16</v>
      </c>
      <c r="Z16" s="405" t="s">
        <v>397</v>
      </c>
      <c r="AA16" s="403"/>
      <c r="AB16" s="404" t="s">
        <v>397</v>
      </c>
      <c r="AC16" s="401"/>
      <c r="AD16" s="410"/>
      <c r="AE16" s="403"/>
      <c r="AF16" s="407"/>
      <c r="AG16" s="593">
        <v>7</v>
      </c>
      <c r="AH16" s="342">
        <v>11</v>
      </c>
      <c r="AI16" s="407"/>
      <c r="AJ16" s="593">
        <v>7</v>
      </c>
      <c r="AK16" s="441">
        <v>11</v>
      </c>
      <c r="AL16" s="598"/>
      <c r="AM16" s="401"/>
    </row>
    <row r="17" spans="1:51" s="398" customFormat="1" ht="17.399999999999999" x14ac:dyDescent="0.3">
      <c r="A17" s="695">
        <v>10</v>
      </c>
      <c r="B17" s="700" t="s">
        <v>343</v>
      </c>
      <c r="C17" s="449">
        <v>6</v>
      </c>
      <c r="D17" s="506">
        <f t="shared" si="0"/>
        <v>41</v>
      </c>
      <c r="E17" s="542">
        <f t="shared" si="1"/>
        <v>41</v>
      </c>
      <c r="F17" s="540"/>
      <c r="G17" s="403"/>
      <c r="H17" s="400"/>
      <c r="I17" s="401"/>
      <c r="J17" s="402" t="s">
        <v>397</v>
      </c>
      <c r="K17" s="449">
        <v>6</v>
      </c>
      <c r="L17" s="579">
        <v>2</v>
      </c>
      <c r="M17" s="400" t="s">
        <v>397</v>
      </c>
      <c r="N17" s="401"/>
      <c r="O17" s="405" t="s">
        <v>397</v>
      </c>
      <c r="P17" s="593">
        <v>6</v>
      </c>
      <c r="Q17" s="254">
        <f t="shared" si="2"/>
        <v>12</v>
      </c>
      <c r="R17" s="404"/>
      <c r="S17" s="593">
        <v>6</v>
      </c>
      <c r="T17" s="542">
        <v>6</v>
      </c>
      <c r="U17" s="405" t="s">
        <v>399</v>
      </c>
      <c r="V17" s="403"/>
      <c r="W17" s="404" t="s">
        <v>399</v>
      </c>
      <c r="X17" s="593">
        <v>6</v>
      </c>
      <c r="Y17" s="254">
        <f>IF(X17=0,"",VLOOKUP(X17,Підс1,3,FALSE))</f>
        <v>10</v>
      </c>
      <c r="Z17" s="405" t="s">
        <v>399</v>
      </c>
      <c r="AA17" s="403"/>
      <c r="AB17" s="404" t="s">
        <v>399</v>
      </c>
      <c r="AC17" s="401"/>
      <c r="AD17" s="406"/>
      <c r="AE17" s="403"/>
      <c r="AF17" s="407"/>
      <c r="AG17" s="593">
        <v>6</v>
      </c>
      <c r="AH17" s="342">
        <v>11</v>
      </c>
      <c r="AI17" s="407"/>
      <c r="AJ17" s="593">
        <v>6</v>
      </c>
      <c r="AK17" s="441"/>
      <c r="AL17" s="407"/>
      <c r="AM17" s="401"/>
    </row>
    <row r="18" spans="1:51" s="398" customFormat="1" ht="18" thickBot="1" x14ac:dyDescent="0.35">
      <c r="A18" s="696">
        <v>11</v>
      </c>
      <c r="B18" s="700" t="s">
        <v>344</v>
      </c>
      <c r="C18" s="449">
        <v>5</v>
      </c>
      <c r="D18" s="506">
        <f t="shared" si="0"/>
        <v>61</v>
      </c>
      <c r="E18" s="542">
        <f t="shared" si="1"/>
        <v>61</v>
      </c>
      <c r="F18" s="540"/>
      <c r="G18" s="403"/>
      <c r="H18" s="400"/>
      <c r="I18" s="401"/>
      <c r="J18" s="402" t="s">
        <v>397</v>
      </c>
      <c r="K18" s="449">
        <v>5</v>
      </c>
      <c r="L18" s="579">
        <v>5</v>
      </c>
      <c r="M18" s="400" t="s">
        <v>397</v>
      </c>
      <c r="N18" s="401"/>
      <c r="O18" s="405" t="s">
        <v>397</v>
      </c>
      <c r="P18" s="593">
        <v>5</v>
      </c>
      <c r="Q18" s="254">
        <f t="shared" si="2"/>
        <v>16</v>
      </c>
      <c r="R18" s="404"/>
      <c r="S18" s="593">
        <v>5</v>
      </c>
      <c r="T18" s="542">
        <v>6</v>
      </c>
      <c r="U18" s="405" t="s">
        <v>397</v>
      </c>
      <c r="V18" s="403"/>
      <c r="W18" s="404" t="s">
        <v>397</v>
      </c>
      <c r="X18" s="593">
        <v>5</v>
      </c>
      <c r="Y18" s="254">
        <f t="shared" si="3"/>
        <v>12</v>
      </c>
      <c r="Z18" s="405" t="s">
        <v>397</v>
      </c>
      <c r="AA18" s="403"/>
      <c r="AB18" s="404" t="s">
        <v>399</v>
      </c>
      <c r="AC18" s="401"/>
      <c r="AD18" s="406"/>
      <c r="AE18" s="403"/>
      <c r="AF18" s="407"/>
      <c r="AG18" s="593">
        <v>5</v>
      </c>
      <c r="AH18" s="342">
        <f>6+5</f>
        <v>11</v>
      </c>
      <c r="AI18" s="407"/>
      <c r="AJ18" s="593">
        <v>5</v>
      </c>
      <c r="AK18" s="441">
        <v>11</v>
      </c>
      <c r="AL18" s="407"/>
      <c r="AM18" s="401"/>
    </row>
    <row r="19" spans="1:51" s="398" customFormat="1" ht="17.399999999999999" x14ac:dyDescent="0.3">
      <c r="A19" s="695">
        <v>12</v>
      </c>
      <c r="B19" s="700" t="s">
        <v>345</v>
      </c>
      <c r="C19" s="449">
        <v>4</v>
      </c>
      <c r="D19" s="707">
        <f t="shared" si="0"/>
        <v>0</v>
      </c>
      <c r="E19" s="542">
        <f t="shared" si="1"/>
        <v>0</v>
      </c>
      <c r="F19" s="540"/>
      <c r="G19" s="403"/>
      <c r="H19" s="400"/>
      <c r="I19" s="401"/>
      <c r="J19" s="405" t="s">
        <v>399</v>
      </c>
      <c r="K19" s="449">
        <v>4</v>
      </c>
      <c r="L19" s="579"/>
      <c r="M19" s="400" t="s">
        <v>399</v>
      </c>
      <c r="N19" s="401"/>
      <c r="O19" s="405" t="s">
        <v>399</v>
      </c>
      <c r="P19" s="593">
        <v>4</v>
      </c>
      <c r="Q19" s="586" t="str">
        <f t="shared" si="2"/>
        <v xml:space="preserve"> </v>
      </c>
      <c r="R19" s="404"/>
      <c r="S19" s="593">
        <v>4</v>
      </c>
      <c r="T19" s="660"/>
      <c r="U19" s="405" t="s">
        <v>399</v>
      </c>
      <c r="V19" s="403"/>
      <c r="W19" s="404" t="s">
        <v>399</v>
      </c>
      <c r="X19" s="593">
        <v>4</v>
      </c>
      <c r="Y19" s="254" t="str">
        <f t="shared" si="3"/>
        <v xml:space="preserve"> </v>
      </c>
      <c r="Z19" s="409" t="s">
        <v>399</v>
      </c>
      <c r="AA19" s="403"/>
      <c r="AB19" s="404" t="s">
        <v>399</v>
      </c>
      <c r="AC19" s="401"/>
      <c r="AD19" s="409"/>
      <c r="AE19" s="403"/>
      <c r="AF19" s="404"/>
      <c r="AG19" s="593">
        <v>4</v>
      </c>
      <c r="AH19" s="411"/>
      <c r="AI19" s="404"/>
      <c r="AJ19" s="593">
        <v>4</v>
      </c>
      <c r="AK19" s="600"/>
      <c r="AL19" s="437"/>
      <c r="AM19" s="401"/>
    </row>
    <row r="20" spans="1:51" s="398" customFormat="1" ht="17.399999999999999" x14ac:dyDescent="0.3">
      <c r="A20" s="511"/>
      <c r="B20" s="705"/>
      <c r="C20" s="462"/>
      <c r="D20" s="506">
        <f t="shared" ref="D20:D21" si="4">SUM(L20,Q20,T20,Y20,AA20,AC20,AH20,AK20)</f>
        <v>0</v>
      </c>
      <c r="E20" s="542">
        <f t="shared" si="1"/>
        <v>0</v>
      </c>
      <c r="F20" s="540"/>
      <c r="G20" s="403"/>
      <c r="H20" s="400"/>
      <c r="I20" s="401"/>
      <c r="J20" s="405"/>
      <c r="K20" s="626"/>
      <c r="L20" s="579"/>
      <c r="M20" s="400"/>
      <c r="N20" s="401"/>
      <c r="O20" s="405"/>
      <c r="P20" s="450"/>
      <c r="Q20" s="586" t="str">
        <f t="shared" si="2"/>
        <v/>
      </c>
      <c r="R20" s="404"/>
      <c r="S20" s="412"/>
      <c r="T20" s="401"/>
      <c r="U20" s="405"/>
      <c r="V20" s="403"/>
      <c r="W20" s="404"/>
      <c r="X20" s="451"/>
      <c r="Y20" s="254" t="str">
        <f t="shared" si="3"/>
        <v/>
      </c>
      <c r="Z20" s="405"/>
      <c r="AA20" s="403"/>
      <c r="AB20" s="404"/>
      <c r="AC20" s="401"/>
      <c r="AD20" s="405"/>
      <c r="AE20" s="403"/>
      <c r="AF20" s="404"/>
      <c r="AG20" s="413"/>
      <c r="AH20" s="411"/>
      <c r="AI20" s="404"/>
      <c r="AJ20" s="413"/>
      <c r="AK20" s="600"/>
      <c r="AL20" s="404"/>
      <c r="AM20" s="401"/>
    </row>
    <row r="21" spans="1:51" s="398" customFormat="1" ht="18" thickBot="1" x14ac:dyDescent="0.35">
      <c r="A21" s="534"/>
      <c r="B21" s="464"/>
      <c r="C21" s="463"/>
      <c r="D21" s="414">
        <f t="shared" si="4"/>
        <v>0</v>
      </c>
      <c r="E21" s="543">
        <f t="shared" si="1"/>
        <v>0</v>
      </c>
      <c r="F21" s="541"/>
      <c r="G21" s="418"/>
      <c r="H21" s="415"/>
      <c r="I21" s="416"/>
      <c r="J21" s="417"/>
      <c r="K21" s="627"/>
      <c r="L21" s="579"/>
      <c r="M21" s="415"/>
      <c r="N21" s="416"/>
      <c r="O21" s="421"/>
      <c r="P21" s="452"/>
      <c r="Q21" s="587" t="str">
        <f t="shared" si="2"/>
        <v/>
      </c>
      <c r="R21" s="420"/>
      <c r="S21" s="419"/>
      <c r="T21" s="416"/>
      <c r="U21" s="421"/>
      <c r="V21" s="418"/>
      <c r="W21" s="420"/>
      <c r="X21" s="452"/>
      <c r="Y21" s="255" t="str">
        <f t="shared" si="3"/>
        <v/>
      </c>
      <c r="Z21" s="421"/>
      <c r="AA21" s="418"/>
      <c r="AB21" s="420"/>
      <c r="AC21" s="416"/>
      <c r="AD21" s="421"/>
      <c r="AE21" s="418"/>
      <c r="AF21" s="420"/>
      <c r="AG21" s="422"/>
      <c r="AH21" s="416"/>
      <c r="AI21" s="420"/>
      <c r="AJ21" s="422"/>
      <c r="AK21" s="418"/>
      <c r="AL21" s="420"/>
      <c r="AM21" s="416"/>
    </row>
    <row r="22" spans="1:51" ht="17.399999999999999" x14ac:dyDescent="0.3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/>
      <c r="M22" s="20"/>
      <c r="N22" s="79"/>
      <c r="O22" s="79"/>
      <c r="P22" s="79"/>
      <c r="Q22" s="94"/>
      <c r="R22" s="79"/>
      <c r="S22" s="79"/>
      <c r="T22" s="94">
        <f>COUNT(T8:T21)</f>
        <v>11</v>
      </c>
      <c r="U22" s="79"/>
      <c r="V22" s="79"/>
      <c r="W22" s="94"/>
      <c r="X22" s="79"/>
      <c r="Y22" s="79">
        <f>COUNT(Y8:Y21)</f>
        <v>11</v>
      </c>
      <c r="Z22" s="79"/>
      <c r="AA22" s="79"/>
      <c r="AB22" s="94"/>
      <c r="AC22" s="79"/>
      <c r="AD22" s="79"/>
      <c r="AE22" s="79"/>
      <c r="AF22" s="79"/>
      <c r="AG22" s="94"/>
      <c r="AH22" s="79"/>
      <c r="AI22" s="79"/>
      <c r="AJ22" s="79"/>
      <c r="AK22" s="79"/>
      <c r="AL22" s="94"/>
      <c r="AM22" s="79"/>
      <c r="AN22" s="79"/>
      <c r="AO22" s="79"/>
      <c r="AP22" s="44"/>
      <c r="AQ22" s="45"/>
      <c r="AR22" s="44"/>
      <c r="AS22" s="25"/>
    </row>
    <row r="23" spans="1:51" s="355" customFormat="1" ht="44.4" x14ac:dyDescent="0.7">
      <c r="A23" s="349"/>
      <c r="B23" s="357"/>
      <c r="C23" s="350"/>
      <c r="D23" s="351"/>
      <c r="E23" s="351"/>
      <c r="F23" s="358"/>
      <c r="G23" s="347"/>
      <c r="H23" s="347"/>
      <c r="I23" s="347"/>
      <c r="J23" s="347"/>
      <c r="K23" s="347"/>
      <c r="L23" s="348"/>
      <c r="M23" s="352"/>
      <c r="N23" s="347"/>
      <c r="O23" s="347"/>
      <c r="P23" s="347"/>
      <c r="Q23" s="359"/>
      <c r="R23" s="347"/>
      <c r="S23" s="347"/>
      <c r="T23" s="348"/>
      <c r="U23" s="347"/>
      <c r="V23" s="347"/>
      <c r="W23" s="348"/>
      <c r="X23" s="347"/>
      <c r="Y23" s="347"/>
      <c r="Z23" s="347"/>
      <c r="AA23" s="347"/>
      <c r="AB23" s="359"/>
      <c r="AC23" s="347"/>
      <c r="AD23" s="348"/>
      <c r="AE23" s="347"/>
      <c r="AF23" s="347"/>
      <c r="AG23" s="359"/>
      <c r="AH23" s="347"/>
      <c r="AI23" s="347"/>
      <c r="AJ23" s="347"/>
      <c r="AK23" s="347"/>
      <c r="AL23" s="359"/>
      <c r="AM23" s="347"/>
      <c r="AN23" s="347"/>
      <c r="AO23" s="347"/>
      <c r="AP23" s="353"/>
      <c r="AQ23" s="354"/>
      <c r="AR23" s="353"/>
      <c r="AS23" s="354"/>
      <c r="AU23" s="356"/>
    </row>
    <row r="24" spans="1:51" ht="15" x14ac:dyDescent="0.2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52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1" ht="15.6" x14ac:dyDescent="0.3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52"/>
      <c r="U25" s="20"/>
      <c r="V25" s="20"/>
      <c r="W25" s="20"/>
      <c r="X25" s="20"/>
      <c r="Y25" s="20"/>
      <c r="Z25" s="20"/>
    </row>
    <row r="26" spans="1:51" ht="15.6" x14ac:dyDescent="0.3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52"/>
      <c r="U26" s="20"/>
      <c r="V26" s="20"/>
      <c r="W26" s="20"/>
      <c r="X26" s="20"/>
      <c r="Y26" s="20"/>
      <c r="Z26" s="20"/>
    </row>
    <row r="27" spans="1:51" ht="15.6" x14ac:dyDescent="0.3">
      <c r="A27" s="52"/>
      <c r="B27" s="49"/>
      <c r="C27" s="26"/>
      <c r="D27" s="26"/>
      <c r="E27" s="26"/>
      <c r="F27" s="26"/>
      <c r="G27" s="20"/>
      <c r="H27" s="20" t="s">
        <v>235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52"/>
      <c r="U27" s="20"/>
      <c r="V27" s="20"/>
      <c r="W27" s="20"/>
      <c r="X27" s="20"/>
      <c r="Y27" s="20"/>
      <c r="Z27" s="20"/>
    </row>
    <row r="28" spans="1:51" ht="15.6" x14ac:dyDescent="0.3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52"/>
      <c r="U28" s="20"/>
      <c r="V28" s="20"/>
      <c r="W28" s="20"/>
      <c r="X28" s="20"/>
      <c r="Y28" s="20"/>
      <c r="Z28" s="20"/>
    </row>
    <row r="29" spans="1:51" ht="15.6" x14ac:dyDescent="0.3">
      <c r="A29" s="52"/>
      <c r="B29" s="49"/>
      <c r="C29" s="26"/>
      <c r="D29" s="26"/>
      <c r="E29" s="26"/>
      <c r="F29" s="26"/>
      <c r="G29" s="20"/>
      <c r="H29" s="20" t="s">
        <v>402</v>
      </c>
      <c r="I29" s="20"/>
      <c r="J29" s="20"/>
      <c r="K29" s="28">
        <v>30</v>
      </c>
      <c r="L29" s="20"/>
      <c r="M29" s="20"/>
      <c r="N29" s="20"/>
      <c r="O29" s="20"/>
      <c r="P29" s="20" t="s">
        <v>304</v>
      </c>
      <c r="Q29" s="20"/>
      <c r="R29" s="20"/>
      <c r="S29" s="20" t="s">
        <v>238</v>
      </c>
      <c r="T29" s="52"/>
      <c r="U29" s="20"/>
      <c r="V29" s="20"/>
      <c r="W29" s="20"/>
      <c r="X29" s="20"/>
      <c r="Y29" s="20"/>
      <c r="Z29" s="20"/>
    </row>
    <row r="30" spans="1:51" s="339" customFormat="1" ht="56.25" customHeight="1" thickBot="1" x14ac:dyDescent="0.35">
      <c r="A30" s="334"/>
      <c r="B30" s="335"/>
      <c r="C30" s="336"/>
      <c r="D30" s="337"/>
      <c r="E30" s="337"/>
      <c r="F30" s="337"/>
      <c r="G30" s="338" t="str">
        <f>B19</f>
        <v>Твердоступ Андрій Вікторович</v>
      </c>
      <c r="H30" s="338" t="str">
        <f>B18</f>
        <v>Спесивець Владислав Ігорович</v>
      </c>
      <c r="I30" s="338" t="str">
        <f>B17</f>
        <v>Смєлов Олександр Володимирович</v>
      </c>
      <c r="J30" s="338" t="str">
        <f>B16</f>
        <v>Романюк Антоніна Олександрівна</v>
      </c>
      <c r="K30" s="338" t="str">
        <f>B15</f>
        <v>Розганяєв Владислав Олександрович</v>
      </c>
      <c r="L30" s="338" t="str">
        <f>B14</f>
        <v>Приходченко Владислав Сергійович</v>
      </c>
      <c r="M30" s="338" t="str">
        <f>B13</f>
        <v>Поманисочка Юлія Ігорівна</v>
      </c>
      <c r="N30" s="338" t="str">
        <f>B12</f>
        <v>Омельяненко Станіслав Володимирович</v>
      </c>
      <c r="O30" s="338" t="str">
        <f>B11</f>
        <v>Овечкін Дмитро Вікторович</v>
      </c>
      <c r="P30" s="338" t="str">
        <f>B10</f>
        <v>Новікова Олена Олександрівна</v>
      </c>
      <c r="Q30" s="338" t="str">
        <f>B9</f>
        <v>Міхов Денис Анатолійович</v>
      </c>
      <c r="R30" s="338" t="str">
        <f>B8</f>
        <v>Мінаєв Олексій Вадимович</v>
      </c>
      <c r="T30" s="334"/>
    </row>
    <row r="31" spans="1:51" ht="26.25" customHeight="1" x14ac:dyDescent="0.25">
      <c r="A31" s="52"/>
      <c r="B31" s="257" t="s">
        <v>298</v>
      </c>
      <c r="C31" s="258" t="s">
        <v>152</v>
      </c>
      <c r="D31" s="259">
        <v>1</v>
      </c>
      <c r="E31" s="259">
        <v>2</v>
      </c>
      <c r="F31" s="259">
        <v>3</v>
      </c>
      <c r="G31" s="332">
        <v>4</v>
      </c>
      <c r="H31" s="260">
        <v>5</v>
      </c>
      <c r="I31" s="260">
        <v>6</v>
      </c>
      <c r="J31" s="260">
        <v>7</v>
      </c>
      <c r="K31" s="260">
        <v>8</v>
      </c>
      <c r="L31" s="260">
        <v>9</v>
      </c>
      <c r="M31" s="260">
        <v>10</v>
      </c>
      <c r="N31" s="333">
        <v>11</v>
      </c>
      <c r="O31" s="260">
        <v>12</v>
      </c>
      <c r="P31" s="260">
        <v>13</v>
      </c>
      <c r="Q31" s="260">
        <v>14</v>
      </c>
      <c r="R31" s="333">
        <v>15</v>
      </c>
      <c r="S31" s="261" t="s">
        <v>236</v>
      </c>
      <c r="T31" s="262" t="s">
        <v>170</v>
      </c>
      <c r="U31" s="263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6" x14ac:dyDescent="0.2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70" t="str">
        <f>IF($D40=0," ",$D40)</f>
        <v xml:space="preserve"> </v>
      </c>
      <c r="U32" s="264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399999999999999" x14ac:dyDescent="0.25">
      <c r="A33" s="51"/>
      <c r="B33" s="95" t="s">
        <v>1</v>
      </c>
      <c r="C33" s="159">
        <v>2</v>
      </c>
      <c r="D33" s="375"/>
      <c r="E33" s="375"/>
      <c r="F33" s="375"/>
      <c r="G33" s="375"/>
      <c r="H33" s="377">
        <v>2</v>
      </c>
      <c r="I33" s="378">
        <v>0</v>
      </c>
      <c r="J33" s="377">
        <v>2</v>
      </c>
      <c r="K33" s="377">
        <v>2</v>
      </c>
      <c r="L33" s="377">
        <v>2</v>
      </c>
      <c r="M33" s="377">
        <v>2</v>
      </c>
      <c r="N33" s="377">
        <v>2</v>
      </c>
      <c r="O33" s="377">
        <v>2</v>
      </c>
      <c r="P33" s="377">
        <v>2</v>
      </c>
      <c r="Q33" s="377">
        <v>2</v>
      </c>
      <c r="R33" s="377">
        <v>1.5</v>
      </c>
      <c r="S33" s="134">
        <v>2</v>
      </c>
      <c r="T33" s="170" t="str">
        <f>IF($E40=0," ",$E40)</f>
        <v xml:space="preserve"> </v>
      </c>
      <c r="U33" s="264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399999999999999" x14ac:dyDescent="0.25">
      <c r="A34" s="51"/>
      <c r="B34" s="95" t="s">
        <v>3</v>
      </c>
      <c r="C34" s="159">
        <v>2</v>
      </c>
      <c r="D34" s="375"/>
      <c r="E34" s="375"/>
      <c r="F34" s="375"/>
      <c r="G34" s="375"/>
      <c r="H34" s="377">
        <v>2</v>
      </c>
      <c r="I34" s="378">
        <v>2</v>
      </c>
      <c r="J34" s="377">
        <v>2</v>
      </c>
      <c r="K34" s="377">
        <v>2</v>
      </c>
      <c r="L34" s="377">
        <v>2</v>
      </c>
      <c r="M34" s="377">
        <v>2</v>
      </c>
      <c r="N34" s="377">
        <v>2</v>
      </c>
      <c r="O34" s="377">
        <v>2</v>
      </c>
      <c r="P34" s="377">
        <v>2</v>
      </c>
      <c r="Q34" s="377">
        <v>2</v>
      </c>
      <c r="R34" s="377">
        <v>1.5</v>
      </c>
      <c r="S34" s="134">
        <v>3</v>
      </c>
      <c r="T34" s="170" t="str">
        <f>IF($F40=0," ",$F40)</f>
        <v xml:space="preserve"> </v>
      </c>
      <c r="U34" s="264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399999999999999" x14ac:dyDescent="0.25">
      <c r="A35" s="51"/>
      <c r="B35" s="95" t="s">
        <v>5</v>
      </c>
      <c r="C35" s="159">
        <v>2</v>
      </c>
      <c r="D35" s="375"/>
      <c r="E35" s="375"/>
      <c r="F35" s="375"/>
      <c r="G35" s="375"/>
      <c r="H35" s="377">
        <v>2</v>
      </c>
      <c r="I35" s="378">
        <v>2</v>
      </c>
      <c r="J35" s="377">
        <v>2</v>
      </c>
      <c r="K35" s="377">
        <v>1.5</v>
      </c>
      <c r="L35" s="377">
        <v>2</v>
      </c>
      <c r="M35" s="377">
        <v>2</v>
      </c>
      <c r="N35" s="377">
        <v>2</v>
      </c>
      <c r="O35" s="377">
        <v>2</v>
      </c>
      <c r="P35" s="377">
        <v>2</v>
      </c>
      <c r="Q35" s="377">
        <v>2</v>
      </c>
      <c r="R35" s="377">
        <v>1</v>
      </c>
      <c r="S35" s="134">
        <v>4</v>
      </c>
      <c r="T35" s="170" t="str">
        <f>IF($G40=0," ",$G40)</f>
        <v xml:space="preserve"> </v>
      </c>
      <c r="U35" s="264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399999999999999" x14ac:dyDescent="0.25">
      <c r="A36" s="51"/>
      <c r="B36" s="95" t="s">
        <v>6</v>
      </c>
      <c r="C36" s="159">
        <v>2</v>
      </c>
      <c r="D36" s="375"/>
      <c r="E36" s="375"/>
      <c r="F36" s="375"/>
      <c r="G36" s="375"/>
      <c r="H36" s="377">
        <v>2</v>
      </c>
      <c r="I36" s="378">
        <v>0</v>
      </c>
      <c r="J36" s="377">
        <v>1</v>
      </c>
      <c r="K36" s="377">
        <v>2</v>
      </c>
      <c r="L36" s="377">
        <v>1.5</v>
      </c>
      <c r="M36" s="377">
        <v>2</v>
      </c>
      <c r="N36" s="377">
        <v>2</v>
      </c>
      <c r="O36" s="377">
        <v>2</v>
      </c>
      <c r="P36" s="377">
        <v>1</v>
      </c>
      <c r="Q36" s="377">
        <v>2</v>
      </c>
      <c r="R36" s="377">
        <v>0</v>
      </c>
      <c r="S36" s="134">
        <v>5</v>
      </c>
      <c r="T36" s="170">
        <f>IF($H40=0," ",$H40)</f>
        <v>16</v>
      </c>
      <c r="U36" s="264">
        <f>IF($H46=0," ",$H46)</f>
        <v>12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399999999999999" x14ac:dyDescent="0.25">
      <c r="A37" s="51"/>
      <c r="B37" s="95" t="s">
        <v>7</v>
      </c>
      <c r="C37" s="159">
        <v>4</v>
      </c>
      <c r="D37" s="375"/>
      <c r="E37" s="375"/>
      <c r="F37" s="375"/>
      <c r="G37" s="375"/>
      <c r="H37" s="377">
        <v>4</v>
      </c>
      <c r="I37" s="378">
        <v>4</v>
      </c>
      <c r="J37" s="377">
        <v>4</v>
      </c>
      <c r="K37" s="377">
        <v>4</v>
      </c>
      <c r="L37" s="377">
        <v>4</v>
      </c>
      <c r="M37" s="377">
        <v>4</v>
      </c>
      <c r="N37" s="377">
        <v>4</v>
      </c>
      <c r="O37" s="377">
        <v>3.5</v>
      </c>
      <c r="P37" s="377"/>
      <c r="Q37" s="377">
        <v>4</v>
      </c>
      <c r="R37" s="377">
        <v>4</v>
      </c>
      <c r="S37" s="134">
        <v>6</v>
      </c>
      <c r="T37" s="170">
        <f>IF($I40=0," ",$I40)</f>
        <v>12</v>
      </c>
      <c r="U37" s="264">
        <f>IF($I46=0," ",$I46)</f>
        <v>10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399999999999999" x14ac:dyDescent="0.25">
      <c r="A38" s="51"/>
      <c r="B38" s="95" t="s">
        <v>8</v>
      </c>
      <c r="C38" s="159">
        <v>2</v>
      </c>
      <c r="D38" s="375"/>
      <c r="E38" s="375"/>
      <c r="F38" s="375"/>
      <c r="G38" s="375"/>
      <c r="H38" s="377">
        <v>2</v>
      </c>
      <c r="I38" s="378">
        <v>2</v>
      </c>
      <c r="J38" s="377">
        <v>2</v>
      </c>
      <c r="K38" s="377">
        <v>1</v>
      </c>
      <c r="L38" s="377">
        <v>2</v>
      </c>
      <c r="M38" s="377">
        <v>2</v>
      </c>
      <c r="N38" s="377">
        <v>2</v>
      </c>
      <c r="O38" s="377">
        <v>1</v>
      </c>
      <c r="P38" s="377"/>
      <c r="Q38" s="377">
        <v>2</v>
      </c>
      <c r="R38" s="377">
        <v>2</v>
      </c>
      <c r="S38" s="134">
        <v>7</v>
      </c>
      <c r="T38" s="170">
        <f>IF($J40=0," ",$J40)</f>
        <v>15</v>
      </c>
      <c r="U38" s="264">
        <f>IF($J46=0," ",$J46)</f>
        <v>16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399999999999999" x14ac:dyDescent="0.25">
      <c r="A39" s="51"/>
      <c r="B39" s="95" t="s">
        <v>160</v>
      </c>
      <c r="C39" s="159">
        <v>2</v>
      </c>
      <c r="D39" s="375"/>
      <c r="E39" s="375"/>
      <c r="F39" s="375"/>
      <c r="G39" s="375"/>
      <c r="H39" s="377">
        <v>2</v>
      </c>
      <c r="I39" s="378">
        <v>2</v>
      </c>
      <c r="J39" s="377">
        <v>2</v>
      </c>
      <c r="K39" s="377">
        <v>2</v>
      </c>
      <c r="L39" s="377">
        <v>2</v>
      </c>
      <c r="M39" s="377">
        <v>2</v>
      </c>
      <c r="N39" s="377">
        <v>2</v>
      </c>
      <c r="O39" s="377">
        <v>2</v>
      </c>
      <c r="P39" s="377"/>
      <c r="Q39" s="377">
        <v>2</v>
      </c>
      <c r="R39" s="377">
        <v>1.5</v>
      </c>
      <c r="S39" s="134">
        <v>8</v>
      </c>
      <c r="T39" s="170">
        <f>IF($K40=0," ",$K40)</f>
        <v>14.5</v>
      </c>
      <c r="U39" s="264">
        <f>IF($K46=0," ",$K46)</f>
        <v>16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6" x14ac:dyDescent="0.25">
      <c r="A40" s="51"/>
      <c r="B40" s="95" t="s">
        <v>38</v>
      </c>
      <c r="C40" s="92">
        <f>SUM(C33:C39)</f>
        <v>16</v>
      </c>
      <c r="D40" s="107">
        <f t="shared" ref="D40:R40" si="5">SUM(D33:D39)</f>
        <v>0</v>
      </c>
      <c r="E40" s="107">
        <f t="shared" si="5"/>
        <v>0</v>
      </c>
      <c r="F40" s="107">
        <f t="shared" si="5"/>
        <v>0</v>
      </c>
      <c r="G40" s="107">
        <f t="shared" si="5"/>
        <v>0</v>
      </c>
      <c r="H40" s="107">
        <f t="shared" si="5"/>
        <v>16</v>
      </c>
      <c r="I40" s="107">
        <f t="shared" si="5"/>
        <v>12</v>
      </c>
      <c r="J40" s="107">
        <f t="shared" si="5"/>
        <v>15</v>
      </c>
      <c r="K40" s="107">
        <f t="shared" si="5"/>
        <v>14.5</v>
      </c>
      <c r="L40" s="107">
        <f t="shared" si="5"/>
        <v>15.5</v>
      </c>
      <c r="M40" s="107">
        <f t="shared" si="5"/>
        <v>16</v>
      </c>
      <c r="N40" s="107">
        <f t="shared" si="5"/>
        <v>16</v>
      </c>
      <c r="O40" s="107">
        <f t="shared" si="5"/>
        <v>14.5</v>
      </c>
      <c r="P40" s="443">
        <f t="shared" si="5"/>
        <v>7</v>
      </c>
      <c r="Q40" s="107">
        <f t="shared" si="5"/>
        <v>16</v>
      </c>
      <c r="R40" s="107">
        <f t="shared" si="5"/>
        <v>11.5</v>
      </c>
      <c r="S40" s="134">
        <v>9</v>
      </c>
      <c r="T40" s="170">
        <f>IF($L40=0," ",$L40)</f>
        <v>15.5</v>
      </c>
      <c r="U40" s="264">
        <f>IF($L46=0," ",$L46)</f>
        <v>6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6" x14ac:dyDescent="0.25">
      <c r="A41" s="51"/>
      <c r="B41" s="265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44"/>
      <c r="Q41" s="86"/>
      <c r="R41" s="81"/>
      <c r="S41" s="134">
        <v>10</v>
      </c>
      <c r="T41" s="170">
        <f>IF($M40=0," ",$M40)</f>
        <v>16</v>
      </c>
      <c r="U41" s="264">
        <f>IF($M46=0," ",$M46)</f>
        <v>20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399999999999999" x14ac:dyDescent="0.25">
      <c r="A42" s="51"/>
      <c r="B42" s="97" t="s">
        <v>13</v>
      </c>
      <c r="C42" s="159">
        <v>10</v>
      </c>
      <c r="D42" s="388"/>
      <c r="E42" s="388"/>
      <c r="F42" s="388"/>
      <c r="G42" s="389"/>
      <c r="H42" s="389">
        <v>10</v>
      </c>
      <c r="I42" s="389">
        <v>10</v>
      </c>
      <c r="J42" s="378">
        <v>10</v>
      </c>
      <c r="K42" s="389">
        <v>10</v>
      </c>
      <c r="L42" s="389"/>
      <c r="M42" s="389">
        <v>10</v>
      </c>
      <c r="N42" s="389">
        <v>10</v>
      </c>
      <c r="O42" s="389">
        <v>10</v>
      </c>
      <c r="P42" s="389"/>
      <c r="Q42" s="389">
        <v>10</v>
      </c>
      <c r="R42" s="389">
        <v>10</v>
      </c>
      <c r="S42" s="134">
        <v>11</v>
      </c>
      <c r="T42" s="170">
        <f>IF($N40=0," ",$N40)</f>
        <v>16</v>
      </c>
      <c r="U42" s="264">
        <f>IF($N46=0," ",$N46)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399999999999999" x14ac:dyDescent="0.3">
      <c r="A43" s="51"/>
      <c r="B43" s="97" t="s">
        <v>161</v>
      </c>
      <c r="C43" s="159">
        <v>2</v>
      </c>
      <c r="D43" s="388"/>
      <c r="E43" s="388"/>
      <c r="F43" s="388"/>
      <c r="G43" s="389"/>
      <c r="H43" s="389">
        <v>2</v>
      </c>
      <c r="I43" s="389"/>
      <c r="J43" s="378">
        <v>2</v>
      </c>
      <c r="K43" s="389">
        <v>2</v>
      </c>
      <c r="L43" s="389">
        <v>2</v>
      </c>
      <c r="M43" s="389">
        <v>2</v>
      </c>
      <c r="N43" s="389">
        <v>2</v>
      </c>
      <c r="O43" s="389">
        <v>2</v>
      </c>
      <c r="P43" s="382">
        <v>2</v>
      </c>
      <c r="Q43" s="389">
        <v>2</v>
      </c>
      <c r="R43" s="389"/>
      <c r="S43" s="134">
        <v>12</v>
      </c>
      <c r="T43" s="170">
        <f>IF($O40=0," ",$O40)</f>
        <v>14.5</v>
      </c>
      <c r="U43" s="264">
        <f>IF($O46=0," ",$O46)</f>
        <v>16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399999999999999" x14ac:dyDescent="0.3">
      <c r="A44" s="51"/>
      <c r="B44" s="97" t="s">
        <v>15</v>
      </c>
      <c r="C44" s="159">
        <v>4</v>
      </c>
      <c r="D44" s="390"/>
      <c r="E44" s="390"/>
      <c r="F44" s="390"/>
      <c r="G44" s="391"/>
      <c r="H44" s="391"/>
      <c r="I44" s="391"/>
      <c r="J44" s="378">
        <v>4</v>
      </c>
      <c r="K44" s="391">
        <v>4</v>
      </c>
      <c r="L44" s="391">
        <v>4</v>
      </c>
      <c r="M44" s="391">
        <v>4</v>
      </c>
      <c r="N44" s="391">
        <v>4</v>
      </c>
      <c r="O44" s="391">
        <v>4</v>
      </c>
      <c r="P44" s="386">
        <v>4</v>
      </c>
      <c r="Q44" s="391">
        <v>4</v>
      </c>
      <c r="R44" s="391"/>
      <c r="S44" s="134">
        <v>13</v>
      </c>
      <c r="T44" s="170">
        <f>IF($P40=0," ",$P40)</f>
        <v>7</v>
      </c>
      <c r="U44" s="264">
        <f>IF($P46=0," ",$P46)</f>
        <v>10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399999999999999" x14ac:dyDescent="0.3">
      <c r="A45" s="51"/>
      <c r="B45" s="97" t="s">
        <v>227</v>
      </c>
      <c r="C45" s="159">
        <v>4</v>
      </c>
      <c r="D45" s="390"/>
      <c r="E45" s="390"/>
      <c r="F45" s="390"/>
      <c r="G45" s="391"/>
      <c r="H45" s="391"/>
      <c r="I45" s="391"/>
      <c r="J45" s="378">
        <v>0</v>
      </c>
      <c r="K45" s="391">
        <v>0</v>
      </c>
      <c r="L45" s="391">
        <v>0</v>
      </c>
      <c r="M45" s="391">
        <v>4</v>
      </c>
      <c r="N45" s="391">
        <v>4</v>
      </c>
      <c r="O45" s="391"/>
      <c r="P45" s="386">
        <v>4</v>
      </c>
      <c r="Q45" s="391">
        <v>4</v>
      </c>
      <c r="R45" s="391"/>
      <c r="S45" s="134">
        <v>14</v>
      </c>
      <c r="T45" s="170">
        <f>IF($Q40=0," ",$Q40)</f>
        <v>16</v>
      </c>
      <c r="U45" s="264">
        <f>IF($Q46=0," ",$Q46)</f>
        <v>20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6.2" thickBot="1" x14ac:dyDescent="0.3">
      <c r="A46" s="51"/>
      <c r="B46" s="266" t="s">
        <v>38</v>
      </c>
      <c r="C46" s="267">
        <f>SUM(C42:C45)</f>
        <v>20</v>
      </c>
      <c r="D46" s="267">
        <f t="shared" ref="D46:R46" si="6">SUM(D42:D45)</f>
        <v>0</v>
      </c>
      <c r="E46" s="267">
        <f t="shared" si="6"/>
        <v>0</v>
      </c>
      <c r="F46" s="267">
        <f t="shared" si="6"/>
        <v>0</v>
      </c>
      <c r="G46" s="267">
        <f t="shared" si="6"/>
        <v>0</v>
      </c>
      <c r="H46" s="267">
        <f t="shared" si="6"/>
        <v>12</v>
      </c>
      <c r="I46" s="267">
        <f t="shared" si="6"/>
        <v>10</v>
      </c>
      <c r="J46" s="267">
        <f t="shared" si="6"/>
        <v>16</v>
      </c>
      <c r="K46" s="267">
        <f t="shared" si="6"/>
        <v>16</v>
      </c>
      <c r="L46" s="267">
        <f t="shared" si="6"/>
        <v>6</v>
      </c>
      <c r="M46" s="267">
        <f t="shared" si="6"/>
        <v>20</v>
      </c>
      <c r="N46" s="267">
        <f t="shared" si="6"/>
        <v>20</v>
      </c>
      <c r="O46" s="267">
        <f t="shared" si="6"/>
        <v>16</v>
      </c>
      <c r="P46" s="267">
        <f t="shared" si="6"/>
        <v>10</v>
      </c>
      <c r="Q46" s="267">
        <f t="shared" si="6"/>
        <v>20</v>
      </c>
      <c r="R46" s="267">
        <f t="shared" si="6"/>
        <v>10</v>
      </c>
      <c r="S46" s="268">
        <v>15</v>
      </c>
      <c r="T46" s="269">
        <f>IF($R40=0," ",$R40)</f>
        <v>11.5</v>
      </c>
      <c r="U46" s="270">
        <f>IF($R46=0," ",$R46)</f>
        <v>10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x14ac:dyDescent="0.2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5"/>
      <c r="T47" s="171"/>
      <c r="U47" s="133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5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5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5">
      <c r="A50" s="51"/>
      <c r="B50" s="53"/>
    </row>
    <row r="51" spans="1:50" x14ac:dyDescent="0.25">
      <c r="A51" s="51"/>
      <c r="B51" s="53"/>
    </row>
    <row r="52" spans="1:50" x14ac:dyDescent="0.25">
      <c r="A52" s="51"/>
      <c r="B52" s="53"/>
    </row>
    <row r="53" spans="1:50" x14ac:dyDescent="0.25">
      <c r="A53" s="51"/>
      <c r="B53" s="53"/>
    </row>
    <row r="54" spans="1:50" x14ac:dyDescent="0.25">
      <c r="A54" s="51"/>
      <c r="B54" s="53"/>
    </row>
    <row r="55" spans="1:50" x14ac:dyDescent="0.25">
      <c r="A55" s="51"/>
      <c r="B55" s="53"/>
    </row>
    <row r="56" spans="1:50" x14ac:dyDescent="0.25">
      <c r="A56" s="51"/>
      <c r="B56" s="53"/>
    </row>
    <row r="57" spans="1:50" x14ac:dyDescent="0.25">
      <c r="A57" s="51"/>
      <c r="B57" s="53"/>
    </row>
    <row r="58" spans="1:50" x14ac:dyDescent="0.25">
      <c r="A58" s="51"/>
      <c r="B58" s="53"/>
    </row>
    <row r="59" spans="1:50" x14ac:dyDescent="0.25">
      <c r="A59" s="51"/>
      <c r="B59" s="53"/>
    </row>
    <row r="60" spans="1:50" x14ac:dyDescent="0.25">
      <c r="A60" s="51"/>
      <c r="B60" s="53"/>
    </row>
    <row r="61" spans="1:50" x14ac:dyDescent="0.25">
      <c r="A61" s="51"/>
      <c r="B61" s="53"/>
    </row>
    <row r="62" spans="1:50" x14ac:dyDescent="0.25">
      <c r="A62" s="51"/>
      <c r="B62" s="53"/>
    </row>
    <row r="63" spans="1:50" x14ac:dyDescent="0.25">
      <c r="A63" s="51"/>
      <c r="B63" s="53"/>
    </row>
    <row r="64" spans="1:50" x14ac:dyDescent="0.25">
      <c r="A64" s="51"/>
      <c r="B64" s="53"/>
    </row>
    <row r="65" spans="1:2" x14ac:dyDescent="0.25">
      <c r="A65" s="51"/>
      <c r="B65" s="53"/>
    </row>
    <row r="66" spans="1:2" x14ac:dyDescent="0.25">
      <c r="A66" s="51"/>
      <c r="B66" s="53"/>
    </row>
    <row r="67" spans="1:2" x14ac:dyDescent="0.25">
      <c r="A67" s="51"/>
      <c r="B67" s="53"/>
    </row>
    <row r="68" spans="1:2" x14ac:dyDescent="0.25">
      <c r="A68" s="51"/>
      <c r="B68" s="53"/>
    </row>
    <row r="69" spans="1:2" x14ac:dyDescent="0.25">
      <c r="A69" s="51"/>
      <c r="B69" s="53"/>
    </row>
    <row r="70" spans="1:2" x14ac:dyDescent="0.25">
      <c r="A70" s="51"/>
      <c r="B70" s="53"/>
    </row>
    <row r="71" spans="1:2" x14ac:dyDescent="0.25">
      <c r="A71" s="51"/>
      <c r="B71" s="53"/>
    </row>
    <row r="72" spans="1:2" x14ac:dyDescent="0.25">
      <c r="A72" s="51"/>
      <c r="B72" s="53"/>
    </row>
    <row r="73" spans="1:2" x14ac:dyDescent="0.25">
      <c r="A73" s="51"/>
      <c r="B73" s="53"/>
    </row>
    <row r="74" spans="1:2" x14ac:dyDescent="0.25">
      <c r="A74" s="51"/>
      <c r="B74" s="53"/>
    </row>
    <row r="75" spans="1:2" x14ac:dyDescent="0.25">
      <c r="A75" s="51"/>
      <c r="B75" s="53"/>
    </row>
    <row r="76" spans="1:2" x14ac:dyDescent="0.25">
      <c r="A76" s="51"/>
      <c r="B76" s="53"/>
    </row>
    <row r="77" spans="1:2" x14ac:dyDescent="0.25">
      <c r="A77" s="51"/>
      <c r="B77" s="53"/>
    </row>
    <row r="78" spans="1:2" x14ac:dyDescent="0.25">
      <c r="A78" s="51"/>
      <c r="B78" s="53"/>
    </row>
    <row r="79" spans="1:2" x14ac:dyDescent="0.25">
      <c r="A79" s="51"/>
      <c r="B79" s="53"/>
    </row>
    <row r="80" spans="1:2" x14ac:dyDescent="0.25">
      <c r="A80" s="51"/>
      <c r="B80" s="53"/>
    </row>
    <row r="81" spans="1:2" x14ac:dyDescent="0.25">
      <c r="A81" s="51"/>
      <c r="B81" s="53"/>
    </row>
    <row r="82" spans="1:2" x14ac:dyDescent="0.25">
      <c r="A82" s="51"/>
      <c r="B82" s="53"/>
    </row>
    <row r="83" spans="1:2" x14ac:dyDescent="0.25">
      <c r="A83" s="51"/>
      <c r="B83" s="53"/>
    </row>
    <row r="84" spans="1:2" x14ac:dyDescent="0.25">
      <c r="A84" s="51"/>
      <c r="B84" s="53"/>
    </row>
    <row r="85" spans="1:2" x14ac:dyDescent="0.25">
      <c r="A85" s="51"/>
      <c r="B85" s="53"/>
    </row>
    <row r="86" spans="1:2" x14ac:dyDescent="0.25">
      <c r="A86" s="51"/>
      <c r="B86" s="53"/>
    </row>
    <row r="87" spans="1:2" x14ac:dyDescent="0.25">
      <c r="A87" s="51"/>
      <c r="B87" s="53"/>
    </row>
    <row r="88" spans="1:2" x14ac:dyDescent="0.25">
      <c r="A88" s="51"/>
      <c r="B88" s="53"/>
    </row>
    <row r="89" spans="1:2" x14ac:dyDescent="0.25">
      <c r="A89" s="51"/>
      <c r="B89" s="53"/>
    </row>
    <row r="90" spans="1:2" x14ac:dyDescent="0.25">
      <c r="A90" s="51"/>
      <c r="B90" s="53"/>
    </row>
    <row r="91" spans="1:2" x14ac:dyDescent="0.25">
      <c r="A91" s="51"/>
      <c r="B91" s="53"/>
    </row>
    <row r="92" spans="1:2" x14ac:dyDescent="0.25">
      <c r="A92" s="51"/>
      <c r="B92" s="53"/>
    </row>
    <row r="93" spans="1:2" x14ac:dyDescent="0.25">
      <c r="A93" s="51"/>
      <c r="B93" s="53"/>
    </row>
    <row r="94" spans="1:2" x14ac:dyDescent="0.25">
      <c r="A94" s="51"/>
      <c r="B94" s="53"/>
    </row>
    <row r="95" spans="1:2" x14ac:dyDescent="0.25">
      <c r="A95" s="51"/>
      <c r="B95" s="53"/>
    </row>
    <row r="96" spans="1:2" x14ac:dyDescent="0.25">
      <c r="A96" s="51"/>
      <c r="B96" s="53"/>
    </row>
    <row r="97" spans="1:2" x14ac:dyDescent="0.25">
      <c r="A97" s="51"/>
      <c r="B97" s="53"/>
    </row>
    <row r="98" spans="1:2" x14ac:dyDescent="0.25">
      <c r="A98" s="51"/>
      <c r="B98" s="53"/>
    </row>
    <row r="99" spans="1:2" x14ac:dyDescent="0.25">
      <c r="A99" s="51"/>
      <c r="B99" s="53"/>
    </row>
    <row r="100" spans="1:2" x14ac:dyDescent="0.25">
      <c r="A100" s="51"/>
      <c r="B100" s="53"/>
    </row>
    <row r="101" spans="1:2" x14ac:dyDescent="0.25">
      <c r="A101" s="51"/>
      <c r="B101" s="53"/>
    </row>
    <row r="102" spans="1:2" x14ac:dyDescent="0.25">
      <c r="A102" s="51"/>
      <c r="B102" s="53"/>
    </row>
    <row r="103" spans="1:2" x14ac:dyDescent="0.25">
      <c r="A103" s="51"/>
      <c r="B103" s="53"/>
    </row>
    <row r="104" spans="1:2" x14ac:dyDescent="0.25">
      <c r="A104" s="51"/>
      <c r="B104" s="53"/>
    </row>
    <row r="105" spans="1:2" x14ac:dyDescent="0.25">
      <c r="A105" s="51"/>
      <c r="B105" s="53"/>
    </row>
    <row r="106" spans="1:2" x14ac:dyDescent="0.25">
      <c r="A106" s="51"/>
      <c r="B106" s="53"/>
    </row>
    <row r="107" spans="1:2" x14ac:dyDescent="0.25">
      <c r="A107" s="51"/>
      <c r="B107" s="53"/>
    </row>
    <row r="108" spans="1:2" x14ac:dyDescent="0.25">
      <c r="A108" s="51"/>
      <c r="B108" s="53"/>
    </row>
    <row r="109" spans="1:2" x14ac:dyDescent="0.25">
      <c r="A109" s="51"/>
      <c r="B109" s="53"/>
    </row>
    <row r="110" spans="1:2" x14ac:dyDescent="0.25">
      <c r="A110" s="51"/>
      <c r="B110" s="53"/>
    </row>
    <row r="111" spans="1:2" x14ac:dyDescent="0.25">
      <c r="A111" s="51"/>
      <c r="B111" s="53"/>
    </row>
    <row r="112" spans="1:2" x14ac:dyDescent="0.25">
      <c r="A112" s="51"/>
      <c r="B112" s="53"/>
    </row>
    <row r="113" spans="1:2" x14ac:dyDescent="0.25">
      <c r="A113" s="51"/>
      <c r="B113" s="53"/>
    </row>
    <row r="114" spans="1:2" x14ac:dyDescent="0.25">
      <c r="A114" s="51"/>
      <c r="B114" s="53"/>
    </row>
    <row r="115" spans="1:2" x14ac:dyDescent="0.25">
      <c r="A115" s="51"/>
      <c r="B115" s="53"/>
    </row>
    <row r="116" spans="1:2" x14ac:dyDescent="0.25">
      <c r="A116" s="51"/>
      <c r="B116" s="53"/>
    </row>
    <row r="117" spans="1:2" x14ac:dyDescent="0.25">
      <c r="A117" s="51"/>
      <c r="B117" s="53"/>
    </row>
    <row r="118" spans="1:2" x14ac:dyDescent="0.25">
      <c r="A118" s="51"/>
      <c r="B118" s="53"/>
    </row>
    <row r="119" spans="1:2" x14ac:dyDescent="0.25">
      <c r="A119" s="51"/>
      <c r="B119" s="53"/>
    </row>
    <row r="120" spans="1:2" x14ac:dyDescent="0.25">
      <c r="A120" s="51"/>
      <c r="B120" s="53"/>
    </row>
    <row r="121" spans="1:2" x14ac:dyDescent="0.25">
      <c r="A121" s="51"/>
      <c r="B121" s="53"/>
    </row>
    <row r="122" spans="1:2" x14ac:dyDescent="0.25">
      <c r="A122" s="51"/>
      <c r="B122" s="53"/>
    </row>
    <row r="123" spans="1:2" x14ac:dyDescent="0.25">
      <c r="A123" s="51"/>
      <c r="B123" s="53"/>
    </row>
    <row r="124" spans="1:2" x14ac:dyDescent="0.25">
      <c r="A124" s="51"/>
      <c r="B124" s="53"/>
    </row>
    <row r="125" spans="1:2" x14ac:dyDescent="0.25">
      <c r="A125" s="51"/>
      <c r="B125" s="53"/>
    </row>
    <row r="126" spans="1:2" x14ac:dyDescent="0.25">
      <c r="A126" s="51"/>
      <c r="B126" s="53"/>
    </row>
    <row r="127" spans="1:2" x14ac:dyDescent="0.25">
      <c r="A127" s="51"/>
      <c r="B127" s="53"/>
    </row>
    <row r="128" spans="1:2" x14ac:dyDescent="0.25">
      <c r="A128" s="51"/>
      <c r="B128" s="53"/>
    </row>
    <row r="129" spans="1:2" x14ac:dyDescent="0.25">
      <c r="A129" s="51"/>
      <c r="B129" s="53"/>
    </row>
    <row r="130" spans="1:2" x14ac:dyDescent="0.25">
      <c r="A130" s="51"/>
      <c r="B130" s="53"/>
    </row>
    <row r="131" spans="1:2" x14ac:dyDescent="0.25">
      <c r="A131" s="51"/>
      <c r="B131" s="53"/>
    </row>
    <row r="132" spans="1:2" x14ac:dyDescent="0.25">
      <c r="A132" s="51"/>
      <c r="B132" s="53"/>
    </row>
    <row r="133" spans="1:2" x14ac:dyDescent="0.25">
      <c r="A133" s="51"/>
      <c r="B133" s="53"/>
    </row>
    <row r="134" spans="1:2" x14ac:dyDescent="0.25">
      <c r="A134" s="51"/>
      <c r="B134" s="53"/>
    </row>
    <row r="135" spans="1:2" x14ac:dyDescent="0.25">
      <c r="A135" s="51"/>
      <c r="B135" s="53"/>
    </row>
    <row r="136" spans="1:2" x14ac:dyDescent="0.25">
      <c r="A136" s="51"/>
      <c r="B136" s="53"/>
    </row>
    <row r="137" spans="1:2" x14ac:dyDescent="0.25">
      <c r="A137" s="51"/>
      <c r="B137" s="53"/>
    </row>
    <row r="138" spans="1:2" x14ac:dyDescent="0.25">
      <c r="A138" s="51"/>
      <c r="B138" s="53"/>
    </row>
    <row r="139" spans="1:2" x14ac:dyDescent="0.25">
      <c r="A139" s="51"/>
      <c r="B139" s="53"/>
    </row>
    <row r="140" spans="1:2" x14ac:dyDescent="0.25">
      <c r="A140" s="51"/>
      <c r="B140" s="53"/>
    </row>
    <row r="141" spans="1:2" x14ac:dyDescent="0.25">
      <c r="A141" s="51"/>
      <c r="B141" s="53"/>
    </row>
    <row r="142" spans="1:2" x14ac:dyDescent="0.25">
      <c r="A142" s="51"/>
      <c r="B142" s="53"/>
    </row>
    <row r="143" spans="1:2" x14ac:dyDescent="0.25">
      <c r="A143" s="51"/>
      <c r="B143" s="53"/>
    </row>
    <row r="144" spans="1:2" x14ac:dyDescent="0.25">
      <c r="A144" s="51"/>
      <c r="B144" s="53"/>
    </row>
  </sheetData>
  <customSheetViews>
    <customSheetView guid="{C5D960BD-C1A6-4228-A267-A87ADCF0AB55}" scale="80" showPageBreaks="1" showGridLines="0" fitToPage="1" printArea="1">
      <pane xSplit="6" ySplit="7" topLeftCell="V8" activePane="bottomRight" state="frozen"/>
      <selection pane="bottomRight" activeCell="AE19" sqref="AE19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1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G8" activePane="bottomRight" state="frozen"/>
      <selection pane="bottomRight" activeCell="Q20" sqref="Q2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2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7" topLeftCell="G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verticalDpi="0" r:id="rId3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4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5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0"/>
      <headerFooter alignWithMargins="0">
        <oddHeader>&amp;C2005/2006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4"/>
      <headerFooter alignWithMargins="0">
        <oddHeader>&amp;C2003/2004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5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6"/>
      <headerFooter alignWithMargins="0">
        <oddHeader>&amp;C2005/2006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27"/>
      <headerFooter alignWithMargins="0">
        <oddHeader>&amp;C2005/2006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8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0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3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3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8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39"/>
      <headerFooter alignWithMargins="0">
        <oddHeader>&amp;C2006/2007 уч.рік 5 трим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40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41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47" fitToWidth="2" orientation="landscape" r:id="rId42"/>
      <headerFooter alignWithMargins="0">
        <oddHeader>&amp;C</oddHeader>
      </headerFooter>
    </customSheetView>
  </customSheetViews>
  <mergeCells count="45">
    <mergeCell ref="O7:Q7"/>
    <mergeCell ref="U5:U6"/>
    <mergeCell ref="M3:N3"/>
    <mergeCell ref="O3:Q3"/>
    <mergeCell ref="O5:O6"/>
    <mergeCell ref="S5:S6"/>
    <mergeCell ref="U3:V3"/>
    <mergeCell ref="P5:P6"/>
    <mergeCell ref="I5:I6"/>
    <mergeCell ref="A3:A7"/>
    <mergeCell ref="C3:C7"/>
    <mergeCell ref="E3:E7"/>
    <mergeCell ref="D3:D7"/>
    <mergeCell ref="G5:G6"/>
    <mergeCell ref="H5:H6"/>
    <mergeCell ref="F3:G3"/>
    <mergeCell ref="F5:F6"/>
    <mergeCell ref="H3:I3"/>
    <mergeCell ref="AF7:AH7"/>
    <mergeCell ref="AI7:AK7"/>
    <mergeCell ref="W5:W6"/>
    <mergeCell ref="AF5:AF6"/>
    <mergeCell ref="Z5:Z6"/>
    <mergeCell ref="AD5:AD6"/>
    <mergeCell ref="AB5:AB6"/>
    <mergeCell ref="AG5:AG6"/>
    <mergeCell ref="AE5:AE6"/>
    <mergeCell ref="AJ5:AJ6"/>
    <mergeCell ref="AI5:AI6"/>
    <mergeCell ref="X5:X6"/>
    <mergeCell ref="K5:K6"/>
    <mergeCell ref="M5:M6"/>
    <mergeCell ref="J5:J6"/>
    <mergeCell ref="R5:R6"/>
    <mergeCell ref="AL3:AM3"/>
    <mergeCell ref="AL5:AL6"/>
    <mergeCell ref="AM5:AM6"/>
    <mergeCell ref="AI3:AK3"/>
    <mergeCell ref="AF3:AH3"/>
    <mergeCell ref="S2:T2"/>
    <mergeCell ref="V2:W2"/>
    <mergeCell ref="V5:V6"/>
    <mergeCell ref="AD3:AE3"/>
    <mergeCell ref="Z3:AA3"/>
    <mergeCell ref="AB3:AC3"/>
  </mergeCells>
  <phoneticPr fontId="1" type="noConversion"/>
  <conditionalFormatting sqref="M28 F22:F23">
    <cfRule type="cellIs" dxfId="10" priority="3" stopIfTrue="1" operator="greaterThan">
      <formula>21</formula>
    </cfRule>
  </conditionalFormatting>
  <conditionalFormatting sqref="F8:F21">
    <cfRule type="cellIs" dxfId="9" priority="2" stopIfTrue="1" operator="greaterThan">
      <formula>21</formula>
    </cfRule>
  </conditionalFormatting>
  <conditionalFormatting sqref="E8:E21">
    <cfRule type="cellIs" dxfId="8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51" fitToWidth="3" orientation="landscape" horizontalDpi="4294967293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Y145"/>
  <sheetViews>
    <sheetView showGridLines="0" zoomScale="80" zoomScaleNormal="80" workbookViewId="0">
      <pane xSplit="6" ySplit="7" topLeftCell="G30" activePane="bottomRight" state="frozen"/>
      <selection pane="topRight" activeCell="G1" sqref="G1"/>
      <selection pane="bottomLeft" activeCell="A8" sqref="A8"/>
      <selection pane="bottomRight" activeCell="N44" sqref="N44"/>
    </sheetView>
  </sheetViews>
  <sheetFormatPr defaultColWidth="9.33203125" defaultRowHeight="13.2" x14ac:dyDescent="0.25"/>
  <cols>
    <col min="1" max="1" width="4.33203125" style="1" customWidth="1"/>
    <col min="2" max="2" width="41.33203125" style="30" customWidth="1"/>
    <col min="3" max="3" width="7.44140625" style="30" customWidth="1"/>
    <col min="4" max="4" width="9.6640625" style="30" customWidth="1"/>
    <col min="5" max="5" width="6.6640625" style="30" customWidth="1"/>
    <col min="6" max="6" width="14.5546875" style="30" customWidth="1"/>
    <col min="7" max="7" width="12.6640625" style="1" customWidth="1"/>
    <col min="8" max="8" width="13.5546875" style="1" customWidth="1"/>
    <col min="9" max="9" width="12.33203125" style="1" customWidth="1"/>
    <col min="10" max="10" width="10.44140625" style="1" customWidth="1"/>
    <col min="11" max="11" width="11.109375" style="1" customWidth="1"/>
    <col min="12" max="12" width="10.44140625" style="1" customWidth="1"/>
    <col min="13" max="13" width="11.5546875" style="1" customWidth="1"/>
    <col min="14" max="14" width="10" style="1" customWidth="1"/>
    <col min="15" max="15" width="10.33203125" style="1" customWidth="1"/>
    <col min="16" max="16" width="9.6640625" style="1" customWidth="1"/>
    <col min="17" max="17" width="11.6640625" style="1" customWidth="1"/>
    <col min="18" max="18" width="10" style="1" customWidth="1"/>
    <col min="19" max="19" width="9.44140625" style="1" customWidth="1"/>
    <col min="20" max="20" width="9.33203125" style="1" customWidth="1"/>
    <col min="21" max="21" width="10" style="1" customWidth="1"/>
    <col min="22" max="22" width="15" style="1" customWidth="1"/>
    <col min="23" max="23" width="10.44140625" style="1" customWidth="1"/>
    <col min="24" max="24" width="13.33203125" style="1" customWidth="1"/>
    <col min="25" max="25" width="9.33203125" style="1" customWidth="1"/>
    <col min="26" max="26" width="8.44140625" style="1" customWidth="1"/>
    <col min="27" max="27" width="9.6640625" style="1" customWidth="1"/>
    <col min="28" max="28" width="10.6640625" style="1" customWidth="1"/>
    <col min="29" max="29" width="11.44140625" style="1" customWidth="1"/>
    <col min="30" max="30" width="10" style="1" customWidth="1"/>
    <col min="31" max="31" width="10.33203125" style="1" customWidth="1"/>
    <col min="32" max="33" width="11.6640625" style="1" customWidth="1"/>
    <col min="34" max="34" width="15.109375" style="1" customWidth="1"/>
    <col min="35" max="35" width="10.6640625" style="1" customWidth="1"/>
    <col min="36" max="36" width="11" style="1" customWidth="1"/>
    <col min="37" max="37" width="9.6640625" style="1" customWidth="1"/>
    <col min="38" max="38" width="10.6640625" style="1" customWidth="1"/>
    <col min="39" max="40" width="9.88671875" style="1" customWidth="1"/>
    <col min="41" max="41" width="10" style="1" customWidth="1"/>
    <col min="42" max="42" width="9" style="1" customWidth="1"/>
    <col min="43" max="43" width="11.33203125" style="1" customWidth="1"/>
    <col min="44" max="44" width="8" style="1" customWidth="1"/>
    <col min="45" max="45" width="9.33203125" style="1" customWidth="1"/>
    <col min="46" max="46" width="10.44140625" style="1" bestFit="1" customWidth="1"/>
    <col min="47" max="47" width="9.6640625" style="1" customWidth="1"/>
    <col min="48" max="48" width="11.44140625" style="1" customWidth="1"/>
    <col min="49" max="49" width="10.44140625" style="1" customWidth="1"/>
    <col min="50" max="50" width="11.44140625" style="1" customWidth="1"/>
    <col min="51" max="51" width="9.33203125" style="1"/>
    <col min="52" max="52" width="12" style="1" customWidth="1"/>
    <col min="53" max="53" width="9.33203125" style="1"/>
    <col min="54" max="54" width="10.44140625" style="1" bestFit="1" customWidth="1"/>
    <col min="55" max="16384" width="9.33203125" style="1"/>
  </cols>
  <sheetData>
    <row r="1" spans="1:44" x14ac:dyDescent="0.25">
      <c r="V1" s="4"/>
      <c r="W1" s="1" t="s">
        <v>266</v>
      </c>
    </row>
    <row r="2" spans="1:44" ht="26.25" customHeight="1" thickBot="1" x14ac:dyDescent="0.3">
      <c r="A2" s="20"/>
      <c r="B2" s="248" t="s">
        <v>297</v>
      </c>
      <c r="C2" s="205" t="s">
        <v>347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8" t="s">
        <v>200</v>
      </c>
      <c r="S2" s="769" t="s">
        <v>189</v>
      </c>
      <c r="T2" s="769"/>
      <c r="U2" t="s">
        <v>202</v>
      </c>
      <c r="V2" s="769"/>
      <c r="W2" s="769"/>
      <c r="X2" t="s">
        <v>176</v>
      </c>
      <c r="Y2" s="160"/>
      <c r="Z2" s="644" t="s">
        <v>176</v>
      </c>
      <c r="AA2" s="644"/>
      <c r="AB2" s="644" t="s">
        <v>176</v>
      </c>
      <c r="AC2" s="644"/>
      <c r="AD2" s="40"/>
      <c r="AE2" s="40" t="s">
        <v>12</v>
      </c>
      <c r="AF2" s="41"/>
      <c r="AG2" s="166"/>
      <c r="AH2" s="41"/>
      <c r="AI2" s="48" t="s">
        <v>18</v>
      </c>
      <c r="AJ2" s="42"/>
      <c r="AK2" s="165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5">
      <c r="A3" s="776"/>
      <c r="B3" s="814" t="s">
        <v>262</v>
      </c>
      <c r="C3" s="810" t="s">
        <v>131</v>
      </c>
      <c r="D3" s="783" t="s">
        <v>174</v>
      </c>
      <c r="E3" s="781" t="s">
        <v>38</v>
      </c>
      <c r="F3" s="756" t="s">
        <v>132</v>
      </c>
      <c r="G3" s="758"/>
      <c r="H3" s="756" t="s">
        <v>133</v>
      </c>
      <c r="I3" s="772"/>
      <c r="J3" s="151" t="s">
        <v>134</v>
      </c>
      <c r="K3" s="152"/>
      <c r="L3" s="153"/>
      <c r="M3" s="756" t="s">
        <v>135</v>
      </c>
      <c r="N3" s="758"/>
      <c r="O3" s="756" t="s">
        <v>136</v>
      </c>
      <c r="P3" s="766"/>
      <c r="Q3" s="758"/>
      <c r="R3" s="141" t="s">
        <v>137</v>
      </c>
      <c r="S3" s="155"/>
      <c r="T3" s="155"/>
      <c r="U3" s="756" t="s">
        <v>138</v>
      </c>
      <c r="V3" s="758"/>
      <c r="W3" s="151" t="s">
        <v>139</v>
      </c>
      <c r="X3" s="152"/>
      <c r="Y3" s="251"/>
      <c r="Z3" s="770" t="s">
        <v>140</v>
      </c>
      <c r="AA3" s="771"/>
      <c r="AB3" s="756" t="s">
        <v>141</v>
      </c>
      <c r="AC3" s="772"/>
      <c r="AD3" s="747" t="s">
        <v>142</v>
      </c>
      <c r="AE3" s="748"/>
      <c r="AF3" s="756" t="s">
        <v>143</v>
      </c>
      <c r="AG3" s="757"/>
      <c r="AH3" s="758"/>
      <c r="AI3" s="756" t="s">
        <v>144</v>
      </c>
      <c r="AJ3" s="757"/>
      <c r="AK3" s="772"/>
      <c r="AL3" s="747" t="s">
        <v>246</v>
      </c>
      <c r="AM3" s="748"/>
    </row>
    <row r="4" spans="1:44" ht="22.5" customHeight="1" x14ac:dyDescent="0.3">
      <c r="A4" s="777"/>
      <c r="B4" s="815"/>
      <c r="C4" s="811"/>
      <c r="D4" s="784"/>
      <c r="E4" s="782"/>
      <c r="F4" s="228" t="s">
        <v>145</v>
      </c>
      <c r="G4" s="34"/>
      <c r="H4" s="228" t="s">
        <v>146</v>
      </c>
      <c r="I4" s="154"/>
      <c r="J4" s="448" t="s">
        <v>147</v>
      </c>
      <c r="K4" s="39"/>
      <c r="L4" s="46"/>
      <c r="M4" s="228" t="s">
        <v>148</v>
      </c>
      <c r="N4" s="34"/>
      <c r="O4" s="226" t="s">
        <v>149</v>
      </c>
      <c r="P4" s="227"/>
      <c r="Q4" s="23"/>
      <c r="R4" s="35"/>
      <c r="S4" s="226" t="s">
        <v>150</v>
      </c>
      <c r="T4" s="22"/>
      <c r="U4" s="226" t="s">
        <v>258</v>
      </c>
      <c r="V4" s="23"/>
      <c r="W4" s="643" t="s">
        <v>258</v>
      </c>
      <c r="X4" s="75" t="s">
        <v>237</v>
      </c>
      <c r="Y4" s="76"/>
      <c r="Z4" s="643" t="s">
        <v>258</v>
      </c>
      <c r="AA4" s="38"/>
      <c r="AB4" s="643" t="s">
        <v>258</v>
      </c>
      <c r="AC4" s="22"/>
      <c r="AD4" s="37" t="s">
        <v>151</v>
      </c>
      <c r="AE4" s="453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53"/>
    </row>
    <row r="5" spans="1:44" ht="37.35" customHeight="1" x14ac:dyDescent="0.25">
      <c r="A5" s="777"/>
      <c r="B5" s="816"/>
      <c r="C5" s="811"/>
      <c r="D5" s="784"/>
      <c r="E5" s="782"/>
      <c r="F5" s="749" t="s">
        <v>172</v>
      </c>
      <c r="G5" s="751" t="s">
        <v>166</v>
      </c>
      <c r="H5" s="749" t="s">
        <v>172</v>
      </c>
      <c r="I5" s="774" t="s">
        <v>166</v>
      </c>
      <c r="J5" s="749" t="s">
        <v>172</v>
      </c>
      <c r="K5" s="755" t="s">
        <v>221</v>
      </c>
      <c r="L5" s="47" t="s">
        <v>152</v>
      </c>
      <c r="M5" s="749" t="s">
        <v>172</v>
      </c>
      <c r="N5" s="645" t="s">
        <v>166</v>
      </c>
      <c r="O5" s="749" t="s">
        <v>172</v>
      </c>
      <c r="P5" s="755" t="s">
        <v>220</v>
      </c>
      <c r="Q5" s="47" t="s">
        <v>152</v>
      </c>
      <c r="R5" s="762" t="s">
        <v>172</v>
      </c>
      <c r="S5" s="755" t="s">
        <v>257</v>
      </c>
      <c r="T5" s="156" t="s">
        <v>152</v>
      </c>
      <c r="U5" s="749" t="s">
        <v>172</v>
      </c>
      <c r="V5" s="751" t="s">
        <v>166</v>
      </c>
      <c r="W5" s="749" t="s">
        <v>172</v>
      </c>
      <c r="X5" s="755" t="s">
        <v>173</v>
      </c>
      <c r="Y5" s="252" t="s">
        <v>152</v>
      </c>
      <c r="Z5" s="762" t="s">
        <v>172</v>
      </c>
      <c r="AA5" s="645" t="s">
        <v>166</v>
      </c>
      <c r="AB5" s="749" t="s">
        <v>172</v>
      </c>
      <c r="AC5" s="645" t="s">
        <v>166</v>
      </c>
      <c r="AD5" s="749" t="s">
        <v>172</v>
      </c>
      <c r="AE5" s="751" t="s">
        <v>166</v>
      </c>
      <c r="AF5" s="749" t="s">
        <v>172</v>
      </c>
      <c r="AG5" s="753" t="s">
        <v>305</v>
      </c>
      <c r="AH5" s="47" t="s">
        <v>152</v>
      </c>
      <c r="AI5" s="749" t="s">
        <v>172</v>
      </c>
      <c r="AJ5" s="753" t="s">
        <v>306</v>
      </c>
      <c r="AK5" s="156" t="s">
        <v>152</v>
      </c>
      <c r="AL5" s="749" t="s">
        <v>172</v>
      </c>
      <c r="AM5" s="751" t="s">
        <v>166</v>
      </c>
    </row>
    <row r="6" spans="1:44" ht="28.95" customHeight="1" thickBot="1" x14ac:dyDescent="0.3">
      <c r="A6" s="777"/>
      <c r="B6" s="816"/>
      <c r="C6" s="811"/>
      <c r="D6" s="784"/>
      <c r="E6" s="782"/>
      <c r="F6" s="750"/>
      <c r="G6" s="752"/>
      <c r="H6" s="750"/>
      <c r="I6" s="775"/>
      <c r="J6" s="750"/>
      <c r="K6" s="754"/>
      <c r="L6" s="89">
        <v>6</v>
      </c>
      <c r="M6" s="750"/>
      <c r="N6" s="646"/>
      <c r="O6" s="750"/>
      <c r="P6" s="754"/>
      <c r="Q6" s="89">
        <v>16</v>
      </c>
      <c r="R6" s="763"/>
      <c r="S6" s="773"/>
      <c r="T6" s="157">
        <v>6</v>
      </c>
      <c r="U6" s="750"/>
      <c r="V6" s="752"/>
      <c r="W6" s="750"/>
      <c r="X6" s="754"/>
      <c r="Y6" s="253">
        <v>20</v>
      </c>
      <c r="Z6" s="763"/>
      <c r="AA6" s="646"/>
      <c r="AB6" s="750"/>
      <c r="AC6" s="646"/>
      <c r="AD6" s="750"/>
      <c r="AE6" s="752"/>
      <c r="AF6" s="750"/>
      <c r="AG6" s="754"/>
      <c r="AH6" s="89" t="s">
        <v>400</v>
      </c>
      <c r="AI6" s="750"/>
      <c r="AJ6" s="754"/>
      <c r="AK6" s="157" t="s">
        <v>401</v>
      </c>
      <c r="AL6" s="750"/>
      <c r="AM6" s="752"/>
    </row>
    <row r="7" spans="1:44" ht="16.2" thickBot="1" x14ac:dyDescent="0.35">
      <c r="A7" s="777"/>
      <c r="B7" s="816"/>
      <c r="C7" s="780"/>
      <c r="D7" s="784"/>
      <c r="E7" s="782"/>
      <c r="F7" s="87">
        <v>42027</v>
      </c>
      <c r="G7" s="88"/>
      <c r="H7" s="87">
        <f>F7+7</f>
        <v>42034</v>
      </c>
      <c r="I7" s="502"/>
      <c r="J7" s="759">
        <f>H7+7</f>
        <v>42041</v>
      </c>
      <c r="K7" s="760"/>
      <c r="L7" s="761"/>
      <c r="M7" s="817">
        <f>J7+7</f>
        <v>42048</v>
      </c>
      <c r="N7" s="818"/>
      <c r="O7" s="759">
        <f>M7+7</f>
        <v>42055</v>
      </c>
      <c r="P7" s="760"/>
      <c r="Q7" s="761"/>
      <c r="R7" s="759">
        <f>O7+7</f>
        <v>42062</v>
      </c>
      <c r="S7" s="760"/>
      <c r="T7" s="760"/>
      <c r="U7" s="759">
        <f>R7+7</f>
        <v>42069</v>
      </c>
      <c r="V7" s="761"/>
      <c r="W7" s="759">
        <f>U7+7</f>
        <v>42076</v>
      </c>
      <c r="X7" s="760"/>
      <c r="Y7" s="819"/>
      <c r="Z7" s="759">
        <f>W7+7</f>
        <v>42083</v>
      </c>
      <c r="AA7" s="761"/>
      <c r="AB7" s="817">
        <f>Z7+7</f>
        <v>42090</v>
      </c>
      <c r="AC7" s="821"/>
      <c r="AD7" s="503">
        <f>AB7+7</f>
        <v>42097</v>
      </c>
      <c r="AE7" s="504"/>
      <c r="AF7" s="817">
        <f>AD7+7</f>
        <v>42104</v>
      </c>
      <c r="AG7" s="820"/>
      <c r="AH7" s="505"/>
      <c r="AI7" s="759">
        <f>AF7+7</f>
        <v>42111</v>
      </c>
      <c r="AJ7" s="760"/>
      <c r="AK7" s="760"/>
      <c r="AL7" s="713">
        <f>AI7+7</f>
        <v>42118</v>
      </c>
      <c r="AM7" s="714"/>
    </row>
    <row r="8" spans="1:44" s="398" customFormat="1" ht="17.399999999999999" x14ac:dyDescent="0.3">
      <c r="A8" s="508">
        <v>1</v>
      </c>
      <c r="B8" s="700" t="s">
        <v>348</v>
      </c>
      <c r="C8" s="697">
        <v>15</v>
      </c>
      <c r="D8" s="393">
        <f t="shared" ref="D8:D21" si="0">SUM(L8,Q8,T8,Y8,AA8,AC8,AH8,AK8)</f>
        <v>33.5</v>
      </c>
      <c r="E8" s="423">
        <f t="shared" ref="E8:E21" si="1">SUM(D8:D8)</f>
        <v>33.5</v>
      </c>
      <c r="F8" s="426"/>
      <c r="G8" s="564"/>
      <c r="H8" s="425"/>
      <c r="I8" s="574"/>
      <c r="J8" s="628"/>
      <c r="K8" s="697">
        <v>15</v>
      </c>
      <c r="L8" s="686">
        <v>4</v>
      </c>
      <c r="M8" s="584"/>
      <c r="N8" s="574"/>
      <c r="O8" s="638"/>
      <c r="P8" s="592">
        <v>15</v>
      </c>
      <c r="Q8" s="507" t="str">
        <f t="shared" ref="Q8:Q21" si="2">IF(P8=0,"",VLOOKUP(P8,Підс2,2,FALSE))</f>
        <v xml:space="preserve"> </v>
      </c>
      <c r="R8" s="461"/>
      <c r="S8" s="592">
        <v>15</v>
      </c>
      <c r="T8" s="429">
        <v>6</v>
      </c>
      <c r="U8" s="427" t="s">
        <v>397</v>
      </c>
      <c r="V8" s="428"/>
      <c r="W8" s="461"/>
      <c r="X8" s="592">
        <v>15</v>
      </c>
      <c r="Y8" s="509">
        <f t="shared" ref="Y8:Y21" si="3">IF(X8=0,"",VLOOKUP(X8,Підс2,3,FALSE))</f>
        <v>9.5</v>
      </c>
      <c r="Z8" s="427"/>
      <c r="AA8" s="428"/>
      <c r="AB8" s="396"/>
      <c r="AC8" s="397"/>
      <c r="AD8" s="427"/>
      <c r="AE8" s="428"/>
      <c r="AF8" s="461"/>
      <c r="AG8" s="592">
        <v>15</v>
      </c>
      <c r="AH8" s="554">
        <v>11</v>
      </c>
      <c r="AI8" s="461"/>
      <c r="AJ8" s="592">
        <v>15</v>
      </c>
      <c r="AK8" s="428">
        <f>3</f>
        <v>3</v>
      </c>
      <c r="AL8" s="396"/>
      <c r="AM8" s="510"/>
    </row>
    <row r="9" spans="1:44" s="398" customFormat="1" ht="17.399999999999999" x14ac:dyDescent="0.3">
      <c r="A9" s="511">
        <v>2</v>
      </c>
      <c r="B9" s="700" t="s">
        <v>349</v>
      </c>
      <c r="C9" s="698">
        <v>14</v>
      </c>
      <c r="D9" s="506">
        <f t="shared" si="0"/>
        <v>0</v>
      </c>
      <c r="E9" s="542">
        <f t="shared" si="1"/>
        <v>0</v>
      </c>
      <c r="F9" s="405"/>
      <c r="G9" s="565"/>
      <c r="H9" s="404"/>
      <c r="I9" s="575"/>
      <c r="J9" s="629"/>
      <c r="K9" s="698">
        <v>14</v>
      </c>
      <c r="L9" s="403"/>
      <c r="M9" s="404"/>
      <c r="N9" s="575"/>
      <c r="O9" s="639"/>
      <c r="P9" s="593">
        <v>14</v>
      </c>
      <c r="Q9" s="507" t="str">
        <f t="shared" si="2"/>
        <v xml:space="preserve"> </v>
      </c>
      <c r="R9" s="462"/>
      <c r="S9" s="593">
        <v>14</v>
      </c>
      <c r="T9" s="342"/>
      <c r="U9" s="405" t="s">
        <v>397</v>
      </c>
      <c r="V9" s="403"/>
      <c r="W9" s="462"/>
      <c r="X9" s="593">
        <v>14</v>
      </c>
      <c r="Y9" s="507" t="str">
        <f t="shared" si="3"/>
        <v xml:space="preserve"> </v>
      </c>
      <c r="Z9" s="405"/>
      <c r="AA9" s="403"/>
      <c r="AB9" s="404"/>
      <c r="AC9" s="401"/>
      <c r="AD9" s="405"/>
      <c r="AE9" s="403"/>
      <c r="AF9" s="462"/>
      <c r="AG9" s="593">
        <v>14</v>
      </c>
      <c r="AH9" s="530"/>
      <c r="AI9" s="462"/>
      <c r="AJ9" s="593">
        <v>14</v>
      </c>
      <c r="AK9" s="403"/>
      <c r="AL9" s="404"/>
      <c r="AM9" s="512"/>
    </row>
    <row r="10" spans="1:44" s="398" customFormat="1" ht="17.399999999999999" x14ac:dyDescent="0.3">
      <c r="A10" s="513">
        <v>3</v>
      </c>
      <c r="B10" s="700" t="s">
        <v>350</v>
      </c>
      <c r="C10" s="698">
        <v>13</v>
      </c>
      <c r="D10" s="506">
        <f t="shared" si="0"/>
        <v>67</v>
      </c>
      <c r="E10" s="542">
        <f t="shared" si="1"/>
        <v>67</v>
      </c>
      <c r="F10" s="405"/>
      <c r="G10" s="565"/>
      <c r="H10" s="404"/>
      <c r="I10" s="575"/>
      <c r="J10" s="629"/>
      <c r="K10" s="698">
        <v>13</v>
      </c>
      <c r="L10" s="655">
        <v>6</v>
      </c>
      <c r="M10" s="404"/>
      <c r="N10" s="575"/>
      <c r="O10" s="639"/>
      <c r="P10" s="593">
        <v>13</v>
      </c>
      <c r="Q10" s="507">
        <f t="shared" si="2"/>
        <v>13</v>
      </c>
      <c r="R10" s="462"/>
      <c r="S10" s="593">
        <v>13</v>
      </c>
      <c r="T10" s="342">
        <v>6</v>
      </c>
      <c r="U10" s="405" t="s">
        <v>397</v>
      </c>
      <c r="V10" s="403"/>
      <c r="W10" s="462"/>
      <c r="X10" s="593">
        <v>13</v>
      </c>
      <c r="Y10" s="507">
        <f t="shared" ref="Y10:Y19" si="4">IF(X10=0,"",VLOOKUP(X10,Підс2,3,FALSE))</f>
        <v>20</v>
      </c>
      <c r="Z10" s="405"/>
      <c r="AA10" s="403"/>
      <c r="AB10" s="404"/>
      <c r="AC10" s="401"/>
      <c r="AD10" s="405"/>
      <c r="AE10" s="403"/>
      <c r="AF10" s="462"/>
      <c r="AG10" s="593">
        <v>13</v>
      </c>
      <c r="AH10" s="530">
        <v>11</v>
      </c>
      <c r="AI10" s="462"/>
      <c r="AJ10" s="593">
        <v>13</v>
      </c>
      <c r="AK10" s="530">
        <v>11</v>
      </c>
      <c r="AL10" s="404"/>
      <c r="AM10" s="512"/>
    </row>
    <row r="11" spans="1:44" s="398" customFormat="1" ht="24" customHeight="1" x14ac:dyDescent="0.3">
      <c r="A11" s="511">
        <v>4</v>
      </c>
      <c r="B11" s="700" t="s">
        <v>307</v>
      </c>
      <c r="C11" s="698">
        <v>12</v>
      </c>
      <c r="D11" s="506">
        <f t="shared" si="0"/>
        <v>67.5</v>
      </c>
      <c r="E11" s="542">
        <f t="shared" si="1"/>
        <v>67.5</v>
      </c>
      <c r="F11" s="405"/>
      <c r="G11" s="565"/>
      <c r="H11" s="404"/>
      <c r="I11" s="575"/>
      <c r="J11" s="629"/>
      <c r="K11" s="698">
        <v>12</v>
      </c>
      <c r="L11" s="655">
        <v>4</v>
      </c>
      <c r="M11" s="404"/>
      <c r="N11" s="575"/>
      <c r="O11" s="639"/>
      <c r="P11" s="593">
        <v>12</v>
      </c>
      <c r="Q11" s="507">
        <f t="shared" si="2"/>
        <v>16</v>
      </c>
      <c r="R11" s="462"/>
      <c r="S11" s="593">
        <v>12</v>
      </c>
      <c r="T11" s="342">
        <v>6</v>
      </c>
      <c r="U11" s="405" t="s">
        <v>403</v>
      </c>
      <c r="V11" s="403"/>
      <c r="W11" s="462"/>
      <c r="X11" s="593">
        <v>12</v>
      </c>
      <c r="Y11" s="507">
        <f t="shared" si="4"/>
        <v>19.5</v>
      </c>
      <c r="Z11" s="405"/>
      <c r="AA11" s="403"/>
      <c r="AB11" s="404"/>
      <c r="AC11" s="401"/>
      <c r="AD11" s="405"/>
      <c r="AE11" s="403"/>
      <c r="AF11" s="462"/>
      <c r="AG11" s="593">
        <v>12</v>
      </c>
      <c r="AH11" s="530">
        <v>11</v>
      </c>
      <c r="AI11" s="462"/>
      <c r="AJ11" s="593">
        <v>12</v>
      </c>
      <c r="AK11" s="403">
        <v>11</v>
      </c>
      <c r="AL11" s="404"/>
      <c r="AM11" s="512"/>
    </row>
    <row r="12" spans="1:44" s="398" customFormat="1" ht="17.399999999999999" x14ac:dyDescent="0.3">
      <c r="A12" s="513">
        <v>5</v>
      </c>
      <c r="B12" s="700" t="s">
        <v>351</v>
      </c>
      <c r="C12" s="698">
        <v>11</v>
      </c>
      <c r="D12" s="506">
        <f t="shared" si="0"/>
        <v>55</v>
      </c>
      <c r="E12" s="542">
        <f t="shared" si="1"/>
        <v>55</v>
      </c>
      <c r="F12" s="405"/>
      <c r="G12" s="565"/>
      <c r="H12" s="404"/>
      <c r="I12" s="575"/>
      <c r="J12" s="630"/>
      <c r="K12" s="698">
        <v>11</v>
      </c>
      <c r="L12" s="655"/>
      <c r="M12" s="404"/>
      <c r="N12" s="575"/>
      <c r="O12" s="639"/>
      <c r="P12" s="593">
        <v>11</v>
      </c>
      <c r="Q12" s="507">
        <f t="shared" si="2"/>
        <v>14</v>
      </c>
      <c r="R12" s="462"/>
      <c r="S12" s="593">
        <v>11</v>
      </c>
      <c r="T12" s="342">
        <v>6</v>
      </c>
      <c r="U12" s="405" t="s">
        <v>398</v>
      </c>
      <c r="V12" s="403"/>
      <c r="W12" s="462"/>
      <c r="X12" s="593">
        <v>11</v>
      </c>
      <c r="Y12" s="507">
        <f t="shared" si="4"/>
        <v>13</v>
      </c>
      <c r="Z12" s="405"/>
      <c r="AA12" s="403"/>
      <c r="AB12" s="404"/>
      <c r="AC12" s="401"/>
      <c r="AD12" s="405"/>
      <c r="AE12" s="403"/>
      <c r="AF12" s="462"/>
      <c r="AG12" s="593">
        <v>11</v>
      </c>
      <c r="AH12" s="401">
        <v>11</v>
      </c>
      <c r="AI12" s="462"/>
      <c r="AJ12" s="593">
        <v>11</v>
      </c>
      <c r="AK12" s="403">
        <v>11</v>
      </c>
      <c r="AL12" s="404"/>
      <c r="AM12" s="512"/>
    </row>
    <row r="13" spans="1:44" s="398" customFormat="1" ht="17.399999999999999" x14ac:dyDescent="0.3">
      <c r="A13" s="511">
        <v>6</v>
      </c>
      <c r="B13" s="700" t="s">
        <v>352</v>
      </c>
      <c r="C13" s="698">
        <v>10</v>
      </c>
      <c r="D13" s="506">
        <f t="shared" si="0"/>
        <v>68</v>
      </c>
      <c r="E13" s="542">
        <f t="shared" si="1"/>
        <v>68</v>
      </c>
      <c r="F13" s="405"/>
      <c r="G13" s="565"/>
      <c r="H13" s="404"/>
      <c r="I13" s="575"/>
      <c r="J13" s="631"/>
      <c r="K13" s="698">
        <v>10</v>
      </c>
      <c r="L13" s="655">
        <v>6</v>
      </c>
      <c r="M13" s="404"/>
      <c r="N13" s="575"/>
      <c r="O13" s="639"/>
      <c r="P13" s="593">
        <v>10</v>
      </c>
      <c r="Q13" s="507">
        <f t="shared" si="2"/>
        <v>16</v>
      </c>
      <c r="R13" s="462"/>
      <c r="S13" s="593">
        <v>10</v>
      </c>
      <c r="T13" s="342">
        <v>6</v>
      </c>
      <c r="U13" s="405" t="s">
        <v>397</v>
      </c>
      <c r="V13" s="403"/>
      <c r="W13" s="462"/>
      <c r="X13" s="593">
        <v>10</v>
      </c>
      <c r="Y13" s="507">
        <f t="shared" si="4"/>
        <v>18</v>
      </c>
      <c r="Z13" s="405"/>
      <c r="AA13" s="403"/>
      <c r="AB13" s="404"/>
      <c r="AC13" s="401"/>
      <c r="AD13" s="405"/>
      <c r="AE13" s="403"/>
      <c r="AF13" s="462"/>
      <c r="AG13" s="593">
        <v>10</v>
      </c>
      <c r="AH13" s="401">
        <v>11</v>
      </c>
      <c r="AI13" s="462"/>
      <c r="AJ13" s="593">
        <v>10</v>
      </c>
      <c r="AK13" s="401">
        <v>11</v>
      </c>
      <c r="AL13" s="404"/>
      <c r="AM13" s="512"/>
    </row>
    <row r="14" spans="1:44" s="398" customFormat="1" ht="17.399999999999999" x14ac:dyDescent="0.3">
      <c r="A14" s="513">
        <v>7</v>
      </c>
      <c r="B14" s="700" t="s">
        <v>353</v>
      </c>
      <c r="C14" s="698">
        <v>9</v>
      </c>
      <c r="D14" s="506">
        <f t="shared" si="0"/>
        <v>0</v>
      </c>
      <c r="E14" s="542">
        <f t="shared" si="1"/>
        <v>0</v>
      </c>
      <c r="F14" s="405"/>
      <c r="G14" s="565"/>
      <c r="H14" s="404"/>
      <c r="I14" s="575"/>
      <c r="J14" s="631"/>
      <c r="K14" s="698">
        <v>9</v>
      </c>
      <c r="L14" s="655"/>
      <c r="M14" s="404"/>
      <c r="N14" s="575"/>
      <c r="O14" s="639"/>
      <c r="P14" s="593">
        <v>9</v>
      </c>
      <c r="Q14" s="507" t="str">
        <f t="shared" si="2"/>
        <v xml:space="preserve"> </v>
      </c>
      <c r="R14" s="462"/>
      <c r="S14" s="593">
        <v>9</v>
      </c>
      <c r="T14" s="342"/>
      <c r="U14" s="405" t="s">
        <v>397</v>
      </c>
      <c r="V14" s="403"/>
      <c r="W14" s="462"/>
      <c r="X14" s="593">
        <v>9</v>
      </c>
      <c r="Y14" s="507" t="str">
        <f t="shared" si="4"/>
        <v xml:space="preserve"> </v>
      </c>
      <c r="Z14" s="405"/>
      <c r="AA14" s="403"/>
      <c r="AB14" s="404"/>
      <c r="AC14" s="401"/>
      <c r="AD14" s="405"/>
      <c r="AE14" s="403"/>
      <c r="AF14" s="462"/>
      <c r="AG14" s="593">
        <v>9</v>
      </c>
      <c r="AH14" s="401"/>
      <c r="AI14" s="462"/>
      <c r="AJ14" s="593">
        <v>9</v>
      </c>
      <c r="AK14" s="403"/>
      <c r="AL14" s="404"/>
      <c r="AM14" s="512"/>
    </row>
    <row r="15" spans="1:44" s="398" customFormat="1" ht="17.399999999999999" x14ac:dyDescent="0.3">
      <c r="A15" s="511">
        <v>8</v>
      </c>
      <c r="B15" s="700" t="s">
        <v>354</v>
      </c>
      <c r="C15" s="698">
        <v>8</v>
      </c>
      <c r="D15" s="506">
        <f t="shared" si="0"/>
        <v>50.5</v>
      </c>
      <c r="E15" s="542">
        <f t="shared" si="1"/>
        <v>50.5</v>
      </c>
      <c r="F15" s="405"/>
      <c r="G15" s="565"/>
      <c r="H15" s="404"/>
      <c r="I15" s="575"/>
      <c r="J15" s="631"/>
      <c r="K15" s="698">
        <v>8</v>
      </c>
      <c r="L15" s="655">
        <v>5</v>
      </c>
      <c r="M15" s="404"/>
      <c r="N15" s="575"/>
      <c r="O15" s="639"/>
      <c r="P15" s="593">
        <v>8</v>
      </c>
      <c r="Q15" s="507">
        <f t="shared" si="2"/>
        <v>15</v>
      </c>
      <c r="R15" s="462"/>
      <c r="S15" s="593">
        <v>8</v>
      </c>
      <c r="T15" s="342"/>
      <c r="U15" s="405" t="s">
        <v>397</v>
      </c>
      <c r="V15" s="403"/>
      <c r="W15" s="462"/>
      <c r="X15" s="593">
        <v>8</v>
      </c>
      <c r="Y15" s="507">
        <f t="shared" si="4"/>
        <v>9.5</v>
      </c>
      <c r="Z15" s="405"/>
      <c r="AA15" s="403"/>
      <c r="AB15" s="404"/>
      <c r="AC15" s="401"/>
      <c r="AD15" s="405"/>
      <c r="AE15" s="403"/>
      <c r="AF15" s="462"/>
      <c r="AG15" s="593">
        <v>8</v>
      </c>
      <c r="AH15" s="401">
        <v>11</v>
      </c>
      <c r="AI15" s="462"/>
      <c r="AJ15" s="593">
        <v>8</v>
      </c>
      <c r="AK15" s="403">
        <f>3+3+4</f>
        <v>10</v>
      </c>
      <c r="AL15" s="404"/>
      <c r="AM15" s="512"/>
    </row>
    <row r="16" spans="1:44" s="398" customFormat="1" ht="18" customHeight="1" x14ac:dyDescent="0.3">
      <c r="A16" s="513">
        <v>9</v>
      </c>
      <c r="B16" s="700" t="s">
        <v>355</v>
      </c>
      <c r="C16" s="698">
        <v>7</v>
      </c>
      <c r="D16" s="506">
        <f t="shared" si="0"/>
        <v>56</v>
      </c>
      <c r="E16" s="542">
        <f t="shared" si="1"/>
        <v>56</v>
      </c>
      <c r="F16" s="405"/>
      <c r="G16" s="565"/>
      <c r="H16" s="404"/>
      <c r="I16" s="575"/>
      <c r="J16" s="631"/>
      <c r="K16" s="698">
        <v>7</v>
      </c>
      <c r="L16" s="655">
        <v>5</v>
      </c>
      <c r="M16" s="404"/>
      <c r="N16" s="575"/>
      <c r="O16" s="639"/>
      <c r="P16" s="593">
        <v>7</v>
      </c>
      <c r="Q16" s="507">
        <f t="shared" si="2"/>
        <v>14</v>
      </c>
      <c r="R16" s="462"/>
      <c r="S16" s="593">
        <v>7</v>
      </c>
      <c r="T16" s="342">
        <v>6</v>
      </c>
      <c r="U16" s="405" t="s">
        <v>397</v>
      </c>
      <c r="V16" s="403"/>
      <c r="W16" s="462"/>
      <c r="X16" s="593">
        <v>7</v>
      </c>
      <c r="Y16" s="507">
        <f t="shared" si="4"/>
        <v>9</v>
      </c>
      <c r="Z16" s="405"/>
      <c r="AA16" s="403"/>
      <c r="AB16" s="404"/>
      <c r="AC16" s="401"/>
      <c r="AD16" s="405"/>
      <c r="AE16" s="403"/>
      <c r="AF16" s="462"/>
      <c r="AG16" s="593">
        <v>7</v>
      </c>
      <c r="AH16" s="401">
        <v>11</v>
      </c>
      <c r="AI16" s="462"/>
      <c r="AJ16" s="593">
        <v>7</v>
      </c>
      <c r="AK16" s="403">
        <v>11</v>
      </c>
      <c r="AL16" s="404"/>
      <c r="AM16" s="512"/>
    </row>
    <row r="17" spans="1:51" s="398" customFormat="1" ht="17.399999999999999" x14ac:dyDescent="0.3">
      <c r="A17" s="511">
        <v>10</v>
      </c>
      <c r="B17" s="700" t="s">
        <v>356</v>
      </c>
      <c r="C17" s="698">
        <v>6</v>
      </c>
      <c r="D17" s="506">
        <f t="shared" si="0"/>
        <v>57</v>
      </c>
      <c r="E17" s="542">
        <f t="shared" si="1"/>
        <v>57</v>
      </c>
      <c r="F17" s="405"/>
      <c r="G17" s="565"/>
      <c r="H17" s="404"/>
      <c r="I17" s="575"/>
      <c r="J17" s="631"/>
      <c r="K17" s="698">
        <v>6</v>
      </c>
      <c r="L17" s="655">
        <v>5</v>
      </c>
      <c r="M17" s="404"/>
      <c r="N17" s="575"/>
      <c r="O17" s="639"/>
      <c r="P17" s="593">
        <v>6</v>
      </c>
      <c r="Q17" s="507">
        <f t="shared" si="2"/>
        <v>14</v>
      </c>
      <c r="R17" s="462"/>
      <c r="S17" s="593">
        <v>6</v>
      </c>
      <c r="T17" s="342">
        <v>6</v>
      </c>
      <c r="U17" s="405" t="s">
        <v>398</v>
      </c>
      <c r="V17" s="403"/>
      <c r="W17" s="462"/>
      <c r="X17" s="593">
        <v>6</v>
      </c>
      <c r="Y17" s="507">
        <f t="shared" si="4"/>
        <v>15</v>
      </c>
      <c r="Z17" s="405"/>
      <c r="AA17" s="403"/>
      <c r="AB17" s="404"/>
      <c r="AC17" s="401"/>
      <c r="AD17" s="405"/>
      <c r="AE17" s="403"/>
      <c r="AF17" s="462"/>
      <c r="AG17" s="593">
        <v>6</v>
      </c>
      <c r="AH17" s="401">
        <v>11</v>
      </c>
      <c r="AI17" s="462"/>
      <c r="AJ17" s="593">
        <v>6</v>
      </c>
      <c r="AK17" s="403">
        <f>3+3</f>
        <v>6</v>
      </c>
      <c r="AL17" s="404"/>
      <c r="AM17" s="512"/>
    </row>
    <row r="18" spans="1:51" s="398" customFormat="1" ht="17.399999999999999" x14ac:dyDescent="0.3">
      <c r="A18" s="513">
        <v>11</v>
      </c>
      <c r="B18" s="700" t="s">
        <v>357</v>
      </c>
      <c r="C18" s="698">
        <v>5</v>
      </c>
      <c r="D18" s="506">
        <f t="shared" si="0"/>
        <v>48</v>
      </c>
      <c r="E18" s="542">
        <f t="shared" si="1"/>
        <v>48</v>
      </c>
      <c r="F18" s="405"/>
      <c r="G18" s="565"/>
      <c r="H18" s="404"/>
      <c r="I18" s="575"/>
      <c r="J18" s="631"/>
      <c r="K18" s="698">
        <v>5</v>
      </c>
      <c r="L18" s="655">
        <v>4</v>
      </c>
      <c r="M18" s="404"/>
      <c r="N18" s="575"/>
      <c r="O18" s="639"/>
      <c r="P18" s="593">
        <v>5</v>
      </c>
      <c r="Q18" s="507">
        <f t="shared" si="2"/>
        <v>11</v>
      </c>
      <c r="R18" s="462"/>
      <c r="S18" s="593">
        <v>5</v>
      </c>
      <c r="T18" s="342">
        <v>6</v>
      </c>
      <c r="U18" s="405" t="s">
        <v>397</v>
      </c>
      <c r="V18" s="403"/>
      <c r="W18" s="462"/>
      <c r="X18" s="593">
        <v>5</v>
      </c>
      <c r="Y18" s="507">
        <f t="shared" si="4"/>
        <v>13</v>
      </c>
      <c r="Z18" s="405"/>
      <c r="AA18" s="403"/>
      <c r="AB18" s="404"/>
      <c r="AC18" s="401"/>
      <c r="AD18" s="405"/>
      <c r="AE18" s="403"/>
      <c r="AF18" s="462"/>
      <c r="AG18" s="593">
        <v>5</v>
      </c>
      <c r="AH18" s="401">
        <f>3+1+1</f>
        <v>5</v>
      </c>
      <c r="AI18" s="462"/>
      <c r="AJ18" s="593">
        <v>5</v>
      </c>
      <c r="AK18" s="403">
        <f>3+3+3</f>
        <v>9</v>
      </c>
      <c r="AL18" s="404"/>
      <c r="AM18" s="512"/>
    </row>
    <row r="19" spans="1:51" s="398" customFormat="1" ht="23.25" customHeight="1" x14ac:dyDescent="0.3">
      <c r="A19" s="511">
        <v>12</v>
      </c>
      <c r="B19" s="700" t="s">
        <v>358</v>
      </c>
      <c r="C19" s="698">
        <v>4</v>
      </c>
      <c r="D19" s="506">
        <f t="shared" si="0"/>
        <v>67.5</v>
      </c>
      <c r="E19" s="542">
        <f t="shared" si="1"/>
        <v>67.5</v>
      </c>
      <c r="F19" s="405"/>
      <c r="G19" s="565"/>
      <c r="H19" s="404"/>
      <c r="I19" s="575"/>
      <c r="J19" s="631"/>
      <c r="K19" s="698">
        <v>4</v>
      </c>
      <c r="L19" s="655">
        <v>5.5</v>
      </c>
      <c r="M19" s="404"/>
      <c r="N19" s="575"/>
      <c r="O19" s="639"/>
      <c r="P19" s="593">
        <v>4</v>
      </c>
      <c r="Q19" s="507">
        <f t="shared" si="2"/>
        <v>15</v>
      </c>
      <c r="R19" s="440"/>
      <c r="S19" s="593">
        <v>4</v>
      </c>
      <c r="T19" s="342">
        <v>5</v>
      </c>
      <c r="U19" s="405"/>
      <c r="V19" s="403"/>
      <c r="W19" s="440"/>
      <c r="X19" s="593">
        <v>4</v>
      </c>
      <c r="Y19" s="507">
        <f t="shared" si="4"/>
        <v>20</v>
      </c>
      <c r="Z19" s="405"/>
      <c r="AA19" s="403"/>
      <c r="AB19" s="404"/>
      <c r="AC19" s="530"/>
      <c r="AD19" s="405"/>
      <c r="AE19" s="403"/>
      <c r="AF19" s="440"/>
      <c r="AG19" s="593">
        <v>4</v>
      </c>
      <c r="AH19" s="401">
        <v>11</v>
      </c>
      <c r="AI19" s="440"/>
      <c r="AJ19" s="593">
        <v>4</v>
      </c>
      <c r="AK19" s="548">
        <v>11</v>
      </c>
      <c r="AL19" s="404"/>
      <c r="AM19" s="512"/>
    </row>
    <row r="20" spans="1:51" s="398" customFormat="1" ht="17.399999999999999" x14ac:dyDescent="0.3">
      <c r="A20" s="513">
        <v>13</v>
      </c>
      <c r="B20" s="700" t="s">
        <v>359</v>
      </c>
      <c r="C20" s="698">
        <v>3</v>
      </c>
      <c r="D20" s="506">
        <f t="shared" si="0"/>
        <v>44</v>
      </c>
      <c r="E20" s="542">
        <f t="shared" si="1"/>
        <v>44</v>
      </c>
      <c r="F20" s="405"/>
      <c r="G20" s="565"/>
      <c r="H20" s="404"/>
      <c r="I20" s="575"/>
      <c r="J20" s="569"/>
      <c r="K20" s="698">
        <v>3</v>
      </c>
      <c r="L20" s="565">
        <v>3</v>
      </c>
      <c r="M20" s="404"/>
      <c r="N20" s="575"/>
      <c r="O20" s="639"/>
      <c r="P20" s="593">
        <v>3</v>
      </c>
      <c r="Q20" s="507">
        <f t="shared" si="2"/>
        <v>13</v>
      </c>
      <c r="R20" s="555"/>
      <c r="S20" s="593">
        <v>3</v>
      </c>
      <c r="T20" s="342">
        <v>6</v>
      </c>
      <c r="U20" s="405"/>
      <c r="V20" s="403"/>
      <c r="W20" s="555"/>
      <c r="X20" s="593">
        <v>3</v>
      </c>
      <c r="Y20" s="507" t="str">
        <f t="shared" si="3"/>
        <v xml:space="preserve"> </v>
      </c>
      <c r="Z20" s="405"/>
      <c r="AA20" s="403"/>
      <c r="AB20" s="404"/>
      <c r="AC20" s="530"/>
      <c r="AD20" s="405"/>
      <c r="AE20" s="403"/>
      <c r="AF20" s="555"/>
      <c r="AG20" s="593">
        <v>3</v>
      </c>
      <c r="AH20" s="401">
        <v>11</v>
      </c>
      <c r="AI20" s="555"/>
      <c r="AJ20" s="593">
        <v>3</v>
      </c>
      <c r="AK20" s="548">
        <v>11</v>
      </c>
      <c r="AL20" s="404"/>
      <c r="AM20" s="512"/>
    </row>
    <row r="21" spans="1:51" s="398" customFormat="1" ht="18" thickBot="1" x14ac:dyDescent="0.35">
      <c r="A21" s="514">
        <v>14</v>
      </c>
      <c r="B21" s="708"/>
      <c r="C21" s="546"/>
      <c r="D21" s="414">
        <f t="shared" si="0"/>
        <v>0</v>
      </c>
      <c r="E21" s="543">
        <f t="shared" si="1"/>
        <v>0</v>
      </c>
      <c r="F21" s="421"/>
      <c r="G21" s="566"/>
      <c r="H21" s="420"/>
      <c r="I21" s="576"/>
      <c r="J21" s="570"/>
      <c r="K21" s="712"/>
      <c r="L21" s="566"/>
      <c r="M21" s="420"/>
      <c r="N21" s="416"/>
      <c r="O21" s="640"/>
      <c r="P21" s="582"/>
      <c r="Q21" s="515" t="str">
        <f t="shared" si="2"/>
        <v/>
      </c>
      <c r="R21" s="556"/>
      <c r="S21" s="516"/>
      <c r="T21" s="458"/>
      <c r="U21" s="421"/>
      <c r="V21" s="418"/>
      <c r="W21" s="556"/>
      <c r="X21" s="594"/>
      <c r="Y21" s="515" t="str">
        <f t="shared" si="3"/>
        <v/>
      </c>
      <c r="Z21" s="421"/>
      <c r="AA21" s="418"/>
      <c r="AB21" s="420"/>
      <c r="AC21" s="531"/>
      <c r="AD21" s="421"/>
      <c r="AE21" s="418"/>
      <c r="AF21" s="556"/>
      <c r="AG21" s="419"/>
      <c r="AH21" s="416"/>
      <c r="AI21" s="556"/>
      <c r="AJ21" s="419"/>
      <c r="AK21" s="595"/>
      <c r="AL21" s="420"/>
      <c r="AM21" s="517"/>
    </row>
    <row r="22" spans="1:51" ht="17.399999999999999" x14ac:dyDescent="0.3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10</v>
      </c>
      <c r="M22" s="20"/>
      <c r="N22" s="79"/>
      <c r="O22" s="79"/>
      <c r="P22" s="79"/>
      <c r="Q22" s="104">
        <f>COUNT(Q8:Q21)</f>
        <v>10</v>
      </c>
      <c r="R22" s="20"/>
      <c r="S22" s="79"/>
      <c r="T22" s="104">
        <f>COUNT(T8:T21)</f>
        <v>10</v>
      </c>
      <c r="U22" s="20"/>
      <c r="V22" s="20"/>
      <c r="W22" s="206"/>
      <c r="X22" s="207"/>
      <c r="Y22" s="104">
        <f>COUNT(Y8:Y21)</f>
        <v>10</v>
      </c>
      <c r="Z22" s="79"/>
      <c r="AA22" s="94"/>
      <c r="AB22" s="79"/>
      <c r="AC22" s="79"/>
      <c r="AD22" s="79" t="s">
        <v>314</v>
      </c>
      <c r="AE22" s="79"/>
      <c r="AF22" s="20"/>
      <c r="AG22" s="79"/>
      <c r="AH22" s="104">
        <f>COUNT(AH8:AH21)</f>
        <v>11</v>
      </c>
      <c r="AI22" s="79"/>
      <c r="AJ22" s="79"/>
      <c r="AK22" s="104">
        <f>COUNT(AK8:AK21)</f>
        <v>11</v>
      </c>
      <c r="AL22" s="79"/>
      <c r="AM22" s="20">
        <f>COUNT(#REF!)</f>
        <v>0</v>
      </c>
      <c r="AN22" s="45"/>
      <c r="AO22" s="44"/>
      <c r="AP22" s="25"/>
      <c r="AR22" s="20">
        <f>COUNT(AG8:AG21)</f>
        <v>13</v>
      </c>
      <c r="AW22" s="20">
        <f>COUNT(AJ8:AJ21)</f>
        <v>13</v>
      </c>
    </row>
    <row r="23" spans="1:51" ht="17.399999999999999" x14ac:dyDescent="0.3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7.399999999999999" x14ac:dyDescent="0.3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 x14ac:dyDescent="0.2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6" x14ac:dyDescent="0.3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6" x14ac:dyDescent="0.3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6" x14ac:dyDescent="0.3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6" x14ac:dyDescent="0.3">
      <c r="A29" s="52"/>
      <c r="B29" s="49"/>
      <c r="C29" s="26"/>
      <c r="D29" s="26"/>
      <c r="E29" s="26"/>
      <c r="F29" s="26"/>
      <c r="G29" s="20"/>
      <c r="H29" s="20" t="s">
        <v>402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6" x14ac:dyDescent="0.3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15.6" x14ac:dyDescent="0.3">
      <c r="A31" s="52"/>
      <c r="B31" s="49"/>
      <c r="C31" s="26"/>
      <c r="D31" s="26"/>
      <c r="E31" s="26"/>
      <c r="F31" s="26"/>
      <c r="G31" s="20"/>
      <c r="H31" s="20"/>
      <c r="I31" s="20"/>
      <c r="J31" s="20"/>
      <c r="K31" s="2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5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7" t="s">
        <v>236</v>
      </c>
      <c r="T32" s="117" t="s">
        <v>170</v>
      </c>
      <c r="U32" s="117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6" x14ac:dyDescent="0.25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4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399999999999999" x14ac:dyDescent="0.25">
      <c r="A34" s="51"/>
      <c r="B34" s="95" t="s">
        <v>1</v>
      </c>
      <c r="C34" s="159">
        <v>2</v>
      </c>
      <c r="D34" s="375"/>
      <c r="E34" s="375"/>
      <c r="F34" s="375">
        <v>2</v>
      </c>
      <c r="G34" s="375">
        <v>2</v>
      </c>
      <c r="H34" s="377">
        <v>2</v>
      </c>
      <c r="I34" s="377">
        <v>2</v>
      </c>
      <c r="J34" s="377">
        <v>2</v>
      </c>
      <c r="K34" s="377">
        <v>2</v>
      </c>
      <c r="L34" s="377"/>
      <c r="M34" s="377">
        <v>2</v>
      </c>
      <c r="N34" s="377">
        <v>2</v>
      </c>
      <c r="O34" s="377">
        <v>2</v>
      </c>
      <c r="P34" s="377">
        <v>2</v>
      </c>
      <c r="Q34" s="377"/>
      <c r="R34" s="377"/>
      <c r="S34" s="134">
        <v>2</v>
      </c>
      <c r="T34" s="106" t="str">
        <f>IF($E41=0," ",$E41)</f>
        <v xml:space="preserve"> </v>
      </c>
      <c r="U34" s="106" t="str">
        <f>IF($E47=0," ",$E47)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399999999999999" x14ac:dyDescent="0.25">
      <c r="A35" s="51"/>
      <c r="B35" s="95" t="s">
        <v>3</v>
      </c>
      <c r="C35" s="159">
        <v>2</v>
      </c>
      <c r="D35" s="375"/>
      <c r="E35" s="375"/>
      <c r="F35" s="375">
        <v>2</v>
      </c>
      <c r="G35" s="375">
        <v>2</v>
      </c>
      <c r="H35" s="377">
        <v>2</v>
      </c>
      <c r="I35" s="377">
        <v>2</v>
      </c>
      <c r="J35" s="377">
        <v>2</v>
      </c>
      <c r="K35" s="377">
        <v>2</v>
      </c>
      <c r="L35" s="377"/>
      <c r="M35" s="377">
        <v>2</v>
      </c>
      <c r="N35" s="377">
        <v>2</v>
      </c>
      <c r="O35" s="377">
        <v>2</v>
      </c>
      <c r="P35" s="377">
        <v>2</v>
      </c>
      <c r="Q35" s="377"/>
      <c r="R35" s="377"/>
      <c r="S35" s="134">
        <v>3</v>
      </c>
      <c r="T35" s="106">
        <f>IF($F41=0," ",$F41)</f>
        <v>13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399999999999999" x14ac:dyDescent="0.25">
      <c r="A36" s="51"/>
      <c r="B36" s="95" t="s">
        <v>5</v>
      </c>
      <c r="C36" s="159">
        <v>2</v>
      </c>
      <c r="D36" s="375"/>
      <c r="E36" s="375"/>
      <c r="F36" s="375">
        <v>2</v>
      </c>
      <c r="G36" s="375">
        <v>2</v>
      </c>
      <c r="H36" s="377">
        <v>1.5</v>
      </c>
      <c r="I36" s="377">
        <v>0</v>
      </c>
      <c r="J36" s="377">
        <v>2</v>
      </c>
      <c r="K36" s="377">
        <v>2</v>
      </c>
      <c r="L36" s="377"/>
      <c r="M36" s="377">
        <v>2</v>
      </c>
      <c r="N36" s="377">
        <v>2</v>
      </c>
      <c r="O36" s="377">
        <v>2</v>
      </c>
      <c r="P36" s="377">
        <v>2</v>
      </c>
      <c r="Q36" s="377"/>
      <c r="R36" s="377"/>
      <c r="S36" s="134">
        <v>4</v>
      </c>
      <c r="T36" s="106">
        <f>IF($G41=0," ",$G41)</f>
        <v>15</v>
      </c>
      <c r="U36" s="106">
        <f>IF($G47=0," ",$G47)</f>
        <v>20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399999999999999" x14ac:dyDescent="0.25">
      <c r="A37" s="51"/>
      <c r="B37" s="95" t="s">
        <v>6</v>
      </c>
      <c r="C37" s="159">
        <v>2</v>
      </c>
      <c r="D37" s="375"/>
      <c r="E37" s="375"/>
      <c r="F37" s="375">
        <v>0</v>
      </c>
      <c r="G37" s="375">
        <v>2</v>
      </c>
      <c r="H37" s="377">
        <v>1.5</v>
      </c>
      <c r="I37" s="377">
        <v>2</v>
      </c>
      <c r="J37" s="377">
        <v>2</v>
      </c>
      <c r="K37" s="377">
        <v>2</v>
      </c>
      <c r="L37" s="377"/>
      <c r="M37" s="377">
        <v>2</v>
      </c>
      <c r="N37" s="377">
        <v>2</v>
      </c>
      <c r="O37" s="377">
        <v>2</v>
      </c>
      <c r="P37" s="377">
        <v>2</v>
      </c>
      <c r="Q37" s="377"/>
      <c r="R37" s="377"/>
      <c r="S37" s="134">
        <v>5</v>
      </c>
      <c r="T37" s="106">
        <f>IF($H41=0," ",$H41)</f>
        <v>11</v>
      </c>
      <c r="U37" s="106">
        <f>IF($H47=0," ",$H47)</f>
        <v>13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399999999999999" x14ac:dyDescent="0.25">
      <c r="A38" s="51"/>
      <c r="B38" s="95" t="s">
        <v>7</v>
      </c>
      <c r="C38" s="159">
        <v>4</v>
      </c>
      <c r="D38" s="375"/>
      <c r="E38" s="375"/>
      <c r="F38" s="375">
        <v>4</v>
      </c>
      <c r="G38" s="375">
        <v>4</v>
      </c>
      <c r="H38" s="377">
        <v>0</v>
      </c>
      <c r="I38" s="377">
        <v>4</v>
      </c>
      <c r="J38" s="377">
        <v>3</v>
      </c>
      <c r="K38" s="377">
        <v>4</v>
      </c>
      <c r="L38" s="377"/>
      <c r="M38" s="377">
        <v>4</v>
      </c>
      <c r="N38" s="377">
        <v>2</v>
      </c>
      <c r="O38" s="377">
        <v>4</v>
      </c>
      <c r="P38" s="377">
        <v>1</v>
      </c>
      <c r="Q38" s="377"/>
      <c r="R38" s="377"/>
      <c r="S38" s="134">
        <v>6</v>
      </c>
      <c r="T38" s="106">
        <f>IF($I41=0," ",$I41)</f>
        <v>14</v>
      </c>
      <c r="U38" s="106">
        <f>IF($I47=0," ",$I47)</f>
        <v>15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399999999999999" x14ac:dyDescent="0.25">
      <c r="A39" s="51"/>
      <c r="B39" s="95" t="s">
        <v>8</v>
      </c>
      <c r="C39" s="159">
        <v>2</v>
      </c>
      <c r="D39" s="375"/>
      <c r="E39" s="375"/>
      <c r="F39" s="375">
        <v>1</v>
      </c>
      <c r="G39" s="375">
        <v>2</v>
      </c>
      <c r="H39" s="377">
        <v>2</v>
      </c>
      <c r="I39" s="377">
        <v>2</v>
      </c>
      <c r="J39" s="377">
        <v>1</v>
      </c>
      <c r="K39" s="377">
        <v>1</v>
      </c>
      <c r="L39" s="377"/>
      <c r="M39" s="377">
        <v>2</v>
      </c>
      <c r="N39" s="377">
        <v>2</v>
      </c>
      <c r="O39" s="377">
        <v>2</v>
      </c>
      <c r="P39" s="377">
        <v>2</v>
      </c>
      <c r="Q39" s="377"/>
      <c r="R39" s="377"/>
      <c r="S39" s="134">
        <v>7</v>
      </c>
      <c r="T39" s="106">
        <f>IF($J41=0," ",$J41)</f>
        <v>14</v>
      </c>
      <c r="U39" s="106">
        <f>IF($J47=0," ",$J47)</f>
        <v>9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399999999999999" x14ac:dyDescent="0.25">
      <c r="A40" s="51"/>
      <c r="B40" s="95" t="s">
        <v>160</v>
      </c>
      <c r="C40" s="159">
        <v>2</v>
      </c>
      <c r="D40" s="375"/>
      <c r="E40" s="375"/>
      <c r="F40" s="375">
        <v>2</v>
      </c>
      <c r="G40" s="375">
        <v>1</v>
      </c>
      <c r="H40" s="377">
        <v>2</v>
      </c>
      <c r="I40" s="377">
        <v>2</v>
      </c>
      <c r="J40" s="377">
        <v>2</v>
      </c>
      <c r="K40" s="377">
        <v>2</v>
      </c>
      <c r="L40" s="377"/>
      <c r="M40" s="377">
        <v>2</v>
      </c>
      <c r="N40" s="377">
        <v>2</v>
      </c>
      <c r="O40" s="377">
        <v>2</v>
      </c>
      <c r="P40" s="377">
        <v>2</v>
      </c>
      <c r="Q40" s="377"/>
      <c r="R40" s="377"/>
      <c r="S40" s="134">
        <v>8</v>
      </c>
      <c r="T40" s="106">
        <f>IF($K41=0," ",$K41)</f>
        <v>15</v>
      </c>
      <c r="U40" s="106">
        <f>IF($K47=0," ",$K47)</f>
        <v>9.5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6" x14ac:dyDescent="0.25">
      <c r="A41" s="51"/>
      <c r="B41" s="91" t="s">
        <v>38</v>
      </c>
      <c r="C41" s="92">
        <f t="shared" ref="C41:R41" si="5">SUM(C34:C40)</f>
        <v>16</v>
      </c>
      <c r="D41" s="92">
        <f t="shared" si="5"/>
        <v>0</v>
      </c>
      <c r="E41" s="92">
        <f t="shared" si="5"/>
        <v>0</v>
      </c>
      <c r="F41" s="92">
        <f t="shared" si="5"/>
        <v>13</v>
      </c>
      <c r="G41" s="92">
        <f t="shared" si="5"/>
        <v>15</v>
      </c>
      <c r="H41" s="92">
        <f t="shared" si="5"/>
        <v>11</v>
      </c>
      <c r="I41" s="92">
        <f t="shared" si="5"/>
        <v>14</v>
      </c>
      <c r="J41" s="92">
        <f t="shared" si="5"/>
        <v>14</v>
      </c>
      <c r="K41" s="92">
        <f t="shared" si="5"/>
        <v>15</v>
      </c>
      <c r="L41" s="92">
        <f t="shared" si="5"/>
        <v>0</v>
      </c>
      <c r="M41" s="92">
        <f t="shared" si="5"/>
        <v>16</v>
      </c>
      <c r="N41" s="92">
        <f t="shared" si="5"/>
        <v>14</v>
      </c>
      <c r="O41" s="92">
        <f t="shared" si="5"/>
        <v>16</v>
      </c>
      <c r="P41" s="446">
        <f t="shared" si="5"/>
        <v>13</v>
      </c>
      <c r="Q41" s="92">
        <f t="shared" si="5"/>
        <v>0</v>
      </c>
      <c r="R41" s="92">
        <f t="shared" si="5"/>
        <v>0</v>
      </c>
      <c r="S41" s="134">
        <v>9</v>
      </c>
      <c r="T41" s="106" t="str">
        <f>IF($L41=0," ",$L41)</f>
        <v xml:space="preserve"> </v>
      </c>
      <c r="U41" s="106" t="str">
        <f>IF($L47=0," ",$L47)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6" x14ac:dyDescent="0.25">
      <c r="A42" s="51"/>
      <c r="B42" s="96" t="s">
        <v>10</v>
      </c>
      <c r="C42" s="84"/>
      <c r="D42" s="85"/>
      <c r="E42" s="85"/>
      <c r="F42" s="85"/>
      <c r="G42" s="86"/>
      <c r="H42" s="86"/>
      <c r="I42" s="86"/>
      <c r="J42" s="86"/>
      <c r="K42" s="86"/>
      <c r="L42" s="86"/>
      <c r="M42" s="86"/>
      <c r="N42" s="86"/>
      <c r="O42" s="86"/>
      <c r="P42" s="444"/>
      <c r="Q42" s="86"/>
      <c r="R42" s="81"/>
      <c r="S42" s="134">
        <v>10</v>
      </c>
      <c r="T42" s="106">
        <f>IF($M41=0," ",$M41)</f>
        <v>16</v>
      </c>
      <c r="U42" s="106">
        <f>IF($M47=0," ",$M47)</f>
        <v>18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399999999999999" x14ac:dyDescent="0.25">
      <c r="A43" s="51"/>
      <c r="B43" s="97" t="s">
        <v>13</v>
      </c>
      <c r="C43" s="159">
        <v>10</v>
      </c>
      <c r="D43" s="388"/>
      <c r="E43" s="388"/>
      <c r="F43" s="388"/>
      <c r="G43" s="389">
        <v>10</v>
      </c>
      <c r="H43" s="389">
        <v>10</v>
      </c>
      <c r="I43" s="389">
        <v>10</v>
      </c>
      <c r="J43" s="389">
        <v>9</v>
      </c>
      <c r="K43" s="389">
        <v>9.5</v>
      </c>
      <c r="L43" s="389"/>
      <c r="M43" s="389">
        <v>10</v>
      </c>
      <c r="N43" s="389">
        <v>5</v>
      </c>
      <c r="O43" s="389">
        <v>10</v>
      </c>
      <c r="P43" s="389">
        <v>10</v>
      </c>
      <c r="Q43" s="389"/>
      <c r="R43" s="389">
        <v>9.5</v>
      </c>
      <c r="S43" s="134">
        <v>11</v>
      </c>
      <c r="T43" s="106">
        <f>IF($N41=0," ",$N41)</f>
        <v>14</v>
      </c>
      <c r="U43" s="106">
        <f>IF($N47=0," ",$N47)</f>
        <v>13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399999999999999" x14ac:dyDescent="0.25">
      <c r="A44" s="51"/>
      <c r="B44" s="97" t="s">
        <v>161</v>
      </c>
      <c r="C44" s="159">
        <v>2</v>
      </c>
      <c r="D44" s="388"/>
      <c r="E44" s="388"/>
      <c r="F44" s="388"/>
      <c r="G44" s="389">
        <v>2</v>
      </c>
      <c r="H44" s="389">
        <v>1</v>
      </c>
      <c r="I44" s="389">
        <v>1</v>
      </c>
      <c r="J44" s="389"/>
      <c r="K44" s="389"/>
      <c r="L44" s="389"/>
      <c r="M44" s="389">
        <v>2</v>
      </c>
      <c r="N44" s="389">
        <v>2</v>
      </c>
      <c r="O44" s="389">
        <v>2</v>
      </c>
      <c r="P44" s="389">
        <v>2</v>
      </c>
      <c r="Q44" s="389"/>
      <c r="R44" s="389"/>
      <c r="S44" s="134">
        <v>12</v>
      </c>
      <c r="T44" s="106">
        <f>IF($O41=0," ",$O41)</f>
        <v>16</v>
      </c>
      <c r="U44" s="106">
        <f>IF($O47=0," ",$O47)</f>
        <v>19.5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7.399999999999999" x14ac:dyDescent="0.25">
      <c r="A45" s="51"/>
      <c r="B45" s="97" t="s">
        <v>15</v>
      </c>
      <c r="C45" s="159">
        <v>4</v>
      </c>
      <c r="D45" s="390"/>
      <c r="E45" s="390"/>
      <c r="F45" s="390"/>
      <c r="G45" s="391">
        <v>4</v>
      </c>
      <c r="H45" s="391">
        <v>1</v>
      </c>
      <c r="I45" s="391">
        <v>2</v>
      </c>
      <c r="J45" s="391"/>
      <c r="K45" s="391"/>
      <c r="L45" s="391"/>
      <c r="M45" s="391">
        <v>4</v>
      </c>
      <c r="N45" s="391">
        <v>2</v>
      </c>
      <c r="O45" s="391">
        <v>4</v>
      </c>
      <c r="P45" s="391">
        <v>4</v>
      </c>
      <c r="Q45" s="391"/>
      <c r="R45" s="391"/>
      <c r="S45" s="134">
        <v>13</v>
      </c>
      <c r="T45" s="106">
        <f>IF($P41=0," ",$P41)</f>
        <v>13</v>
      </c>
      <c r="U45" s="106">
        <f>IF($P47=0," ",$P47)</f>
        <v>20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399999999999999" x14ac:dyDescent="0.25">
      <c r="A46" s="51"/>
      <c r="B46" s="161" t="s">
        <v>227</v>
      </c>
      <c r="C46" s="159">
        <v>4</v>
      </c>
      <c r="D46" s="390"/>
      <c r="E46" s="390"/>
      <c r="F46" s="390"/>
      <c r="G46" s="391">
        <v>4</v>
      </c>
      <c r="H46" s="391">
        <v>1</v>
      </c>
      <c r="I46" s="391">
        <v>2</v>
      </c>
      <c r="J46" s="391"/>
      <c r="K46" s="391"/>
      <c r="L46" s="391"/>
      <c r="M46" s="391">
        <v>2</v>
      </c>
      <c r="N46" s="391">
        <v>4</v>
      </c>
      <c r="O46" s="391">
        <v>3.5</v>
      </c>
      <c r="P46" s="391">
        <v>4</v>
      </c>
      <c r="Q46" s="391"/>
      <c r="R46" s="391"/>
      <c r="S46" s="134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6" x14ac:dyDescent="0.25">
      <c r="A47" s="51"/>
      <c r="B47" s="91" t="s">
        <v>38</v>
      </c>
      <c r="C47" s="92">
        <f>SUM(C43:C46)</f>
        <v>20</v>
      </c>
      <c r="D47" s="92">
        <f t="shared" ref="D47:R47" si="6">SUM(D43:D46)</f>
        <v>0</v>
      </c>
      <c r="E47" s="92">
        <f t="shared" si="6"/>
        <v>0</v>
      </c>
      <c r="F47" s="92">
        <f t="shared" si="6"/>
        <v>0</v>
      </c>
      <c r="G47" s="92">
        <f t="shared" si="6"/>
        <v>20</v>
      </c>
      <c r="H47" s="92">
        <f t="shared" si="6"/>
        <v>13</v>
      </c>
      <c r="I47" s="92">
        <f t="shared" si="6"/>
        <v>15</v>
      </c>
      <c r="J47" s="92">
        <f t="shared" si="6"/>
        <v>9</v>
      </c>
      <c r="K47" s="92">
        <f t="shared" si="6"/>
        <v>9.5</v>
      </c>
      <c r="L47" s="92">
        <f t="shared" si="6"/>
        <v>0</v>
      </c>
      <c r="M47" s="92">
        <f t="shared" si="6"/>
        <v>18</v>
      </c>
      <c r="N47" s="92">
        <f t="shared" si="6"/>
        <v>13</v>
      </c>
      <c r="O47" s="92">
        <f t="shared" si="6"/>
        <v>19.5</v>
      </c>
      <c r="P47" s="92">
        <f t="shared" si="6"/>
        <v>20</v>
      </c>
      <c r="Q47" s="92">
        <f t="shared" si="6"/>
        <v>0</v>
      </c>
      <c r="R47" s="92">
        <f t="shared" si="6"/>
        <v>9.5</v>
      </c>
      <c r="S47" s="134">
        <v>15</v>
      </c>
      <c r="T47" s="106" t="str">
        <f>IF($R41=0," ",$R41)</f>
        <v xml:space="preserve"> </v>
      </c>
      <c r="U47" s="106">
        <f>IF($R47=0," ",$R47)</f>
        <v>9.5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5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5"/>
      <c r="T48" s="20">
        <f>COUNTIF(T33:T47,"&gt;0")</f>
        <v>10</v>
      </c>
      <c r="U48" s="20">
        <f>COUNTIF(U33:U47,"&gt;0")</f>
        <v>10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5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5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5">
      <c r="A51" s="51"/>
      <c r="B51" s="53"/>
    </row>
    <row r="52" spans="1:50" x14ac:dyDescent="0.25">
      <c r="A52" s="51"/>
      <c r="B52" s="53"/>
    </row>
    <row r="53" spans="1:50" x14ac:dyDescent="0.25">
      <c r="A53" s="51"/>
      <c r="B53" s="53"/>
    </row>
    <row r="54" spans="1:50" x14ac:dyDescent="0.25">
      <c r="A54" s="51"/>
      <c r="B54" s="53"/>
    </row>
    <row r="55" spans="1:50" x14ac:dyDescent="0.25">
      <c r="A55" s="51"/>
      <c r="B55" s="53"/>
    </row>
    <row r="56" spans="1:50" x14ac:dyDescent="0.25">
      <c r="A56" s="51"/>
      <c r="B56" s="53"/>
    </row>
    <row r="57" spans="1:50" x14ac:dyDescent="0.25">
      <c r="A57" s="51"/>
      <c r="B57" s="53"/>
    </row>
    <row r="58" spans="1:50" x14ac:dyDescent="0.25">
      <c r="A58" s="51"/>
      <c r="B58" s="53"/>
    </row>
    <row r="59" spans="1:50" x14ac:dyDescent="0.25">
      <c r="A59" s="51"/>
      <c r="B59" s="53"/>
    </row>
    <row r="60" spans="1:50" x14ac:dyDescent="0.25">
      <c r="A60" s="51"/>
      <c r="B60" s="53"/>
    </row>
    <row r="61" spans="1:50" x14ac:dyDescent="0.25">
      <c r="A61" s="51"/>
      <c r="B61" s="53"/>
    </row>
    <row r="62" spans="1:50" x14ac:dyDescent="0.25">
      <c r="A62" s="51"/>
      <c r="B62" s="53"/>
    </row>
    <row r="63" spans="1:50" x14ac:dyDescent="0.25">
      <c r="A63" s="51"/>
      <c r="B63" s="53"/>
    </row>
    <row r="64" spans="1:50" x14ac:dyDescent="0.25">
      <c r="A64" s="51"/>
      <c r="B64" s="53"/>
    </row>
    <row r="65" spans="1:2" x14ac:dyDescent="0.25">
      <c r="A65" s="51"/>
      <c r="B65" s="53"/>
    </row>
    <row r="66" spans="1:2" x14ac:dyDescent="0.25">
      <c r="A66" s="51"/>
      <c r="B66" s="53"/>
    </row>
    <row r="67" spans="1:2" x14ac:dyDescent="0.25">
      <c r="A67" s="51"/>
      <c r="B67" s="53"/>
    </row>
    <row r="68" spans="1:2" x14ac:dyDescent="0.25">
      <c r="A68" s="51"/>
      <c r="B68" s="53"/>
    </row>
    <row r="69" spans="1:2" x14ac:dyDescent="0.25">
      <c r="A69" s="51"/>
      <c r="B69" s="53"/>
    </row>
    <row r="70" spans="1:2" x14ac:dyDescent="0.25">
      <c r="A70" s="51"/>
      <c r="B70" s="53"/>
    </row>
    <row r="71" spans="1:2" x14ac:dyDescent="0.25">
      <c r="A71" s="51"/>
      <c r="B71" s="53"/>
    </row>
    <row r="72" spans="1:2" x14ac:dyDescent="0.25">
      <c r="A72" s="51"/>
      <c r="B72" s="53"/>
    </row>
    <row r="73" spans="1:2" x14ac:dyDescent="0.25">
      <c r="A73" s="51"/>
      <c r="B73" s="53"/>
    </row>
    <row r="74" spans="1:2" x14ac:dyDescent="0.25">
      <c r="A74" s="51"/>
      <c r="B74" s="53"/>
    </row>
    <row r="75" spans="1:2" x14ac:dyDescent="0.25">
      <c r="A75" s="51"/>
      <c r="B75" s="53"/>
    </row>
    <row r="76" spans="1:2" x14ac:dyDescent="0.25">
      <c r="A76" s="51"/>
      <c r="B76" s="53"/>
    </row>
    <row r="77" spans="1:2" x14ac:dyDescent="0.25">
      <c r="A77" s="51"/>
      <c r="B77" s="53"/>
    </row>
    <row r="78" spans="1:2" x14ac:dyDescent="0.25">
      <c r="A78" s="51"/>
      <c r="B78" s="53"/>
    </row>
    <row r="79" spans="1:2" x14ac:dyDescent="0.25">
      <c r="A79" s="51"/>
      <c r="B79" s="53"/>
    </row>
    <row r="80" spans="1:2" x14ac:dyDescent="0.25">
      <c r="A80" s="51"/>
      <c r="B80" s="53"/>
    </row>
    <row r="81" spans="1:2" x14ac:dyDescent="0.25">
      <c r="A81" s="51"/>
      <c r="B81" s="53"/>
    </row>
    <row r="82" spans="1:2" x14ac:dyDescent="0.25">
      <c r="A82" s="51"/>
      <c r="B82" s="53"/>
    </row>
    <row r="83" spans="1:2" x14ac:dyDescent="0.25">
      <c r="A83" s="51"/>
      <c r="B83" s="53"/>
    </row>
    <row r="84" spans="1:2" x14ac:dyDescent="0.25">
      <c r="A84" s="51"/>
      <c r="B84" s="53"/>
    </row>
    <row r="85" spans="1:2" x14ac:dyDescent="0.25">
      <c r="A85" s="51"/>
      <c r="B85" s="53"/>
    </row>
    <row r="86" spans="1:2" x14ac:dyDescent="0.25">
      <c r="A86" s="51"/>
      <c r="B86" s="53"/>
    </row>
    <row r="87" spans="1:2" x14ac:dyDescent="0.25">
      <c r="A87" s="51"/>
      <c r="B87" s="53"/>
    </row>
    <row r="88" spans="1:2" x14ac:dyDescent="0.25">
      <c r="A88" s="51"/>
      <c r="B88" s="53"/>
    </row>
    <row r="89" spans="1:2" x14ac:dyDescent="0.25">
      <c r="A89" s="51"/>
      <c r="B89" s="53"/>
    </row>
    <row r="90" spans="1:2" x14ac:dyDescent="0.25">
      <c r="A90" s="51"/>
      <c r="B90" s="53"/>
    </row>
    <row r="91" spans="1:2" x14ac:dyDescent="0.25">
      <c r="A91" s="51"/>
      <c r="B91" s="53"/>
    </row>
    <row r="92" spans="1:2" x14ac:dyDescent="0.25">
      <c r="A92" s="51"/>
      <c r="B92" s="53"/>
    </row>
    <row r="93" spans="1:2" x14ac:dyDescent="0.25">
      <c r="A93" s="51"/>
      <c r="B93" s="53"/>
    </row>
    <row r="94" spans="1:2" x14ac:dyDescent="0.25">
      <c r="A94" s="51"/>
      <c r="B94" s="53"/>
    </row>
    <row r="95" spans="1:2" x14ac:dyDescent="0.25">
      <c r="A95" s="51"/>
      <c r="B95" s="53"/>
    </row>
    <row r="96" spans="1:2" x14ac:dyDescent="0.25">
      <c r="A96" s="51"/>
      <c r="B96" s="53"/>
    </row>
    <row r="97" spans="1:2" x14ac:dyDescent="0.25">
      <c r="A97" s="51"/>
      <c r="B97" s="53"/>
    </row>
    <row r="98" spans="1:2" x14ac:dyDescent="0.25">
      <c r="A98" s="51"/>
      <c r="B98" s="53"/>
    </row>
    <row r="99" spans="1:2" x14ac:dyDescent="0.25">
      <c r="A99" s="51"/>
      <c r="B99" s="53"/>
    </row>
    <row r="100" spans="1:2" x14ac:dyDescent="0.25">
      <c r="A100" s="51"/>
      <c r="B100" s="53"/>
    </row>
    <row r="101" spans="1:2" x14ac:dyDescent="0.25">
      <c r="A101" s="51"/>
      <c r="B101" s="53"/>
    </row>
    <row r="102" spans="1:2" x14ac:dyDescent="0.25">
      <c r="A102" s="51"/>
      <c r="B102" s="53"/>
    </row>
    <row r="103" spans="1:2" x14ac:dyDescent="0.25">
      <c r="A103" s="51"/>
      <c r="B103" s="53"/>
    </row>
    <row r="104" spans="1:2" x14ac:dyDescent="0.25">
      <c r="A104" s="51"/>
      <c r="B104" s="53"/>
    </row>
    <row r="105" spans="1:2" x14ac:dyDescent="0.25">
      <c r="A105" s="51"/>
      <c r="B105" s="53"/>
    </row>
    <row r="106" spans="1:2" x14ac:dyDescent="0.25">
      <c r="A106" s="51"/>
      <c r="B106" s="53"/>
    </row>
    <row r="107" spans="1:2" x14ac:dyDescent="0.25">
      <c r="A107" s="51"/>
      <c r="B107" s="53"/>
    </row>
    <row r="108" spans="1:2" x14ac:dyDescent="0.25">
      <c r="A108" s="51"/>
      <c r="B108" s="53"/>
    </row>
    <row r="109" spans="1:2" x14ac:dyDescent="0.25">
      <c r="A109" s="51"/>
      <c r="B109" s="53"/>
    </row>
    <row r="110" spans="1:2" x14ac:dyDescent="0.25">
      <c r="A110" s="51"/>
      <c r="B110" s="53"/>
    </row>
    <row r="111" spans="1:2" x14ac:dyDescent="0.25">
      <c r="A111" s="51"/>
      <c r="B111" s="53"/>
    </row>
    <row r="112" spans="1:2" x14ac:dyDescent="0.25">
      <c r="A112" s="51"/>
      <c r="B112" s="53"/>
    </row>
    <row r="113" spans="1:2" x14ac:dyDescent="0.25">
      <c r="A113" s="51"/>
      <c r="B113" s="53"/>
    </row>
    <row r="114" spans="1:2" x14ac:dyDescent="0.25">
      <c r="A114" s="51"/>
      <c r="B114" s="53"/>
    </row>
    <row r="115" spans="1:2" x14ac:dyDescent="0.25">
      <c r="A115" s="51"/>
      <c r="B115" s="53"/>
    </row>
    <row r="116" spans="1:2" x14ac:dyDescent="0.25">
      <c r="A116" s="51"/>
      <c r="B116" s="53"/>
    </row>
    <row r="117" spans="1:2" x14ac:dyDescent="0.25">
      <c r="A117" s="51"/>
      <c r="B117" s="53"/>
    </row>
    <row r="118" spans="1:2" x14ac:dyDescent="0.25">
      <c r="A118" s="51"/>
      <c r="B118" s="53"/>
    </row>
    <row r="119" spans="1:2" x14ac:dyDescent="0.25">
      <c r="A119" s="51"/>
      <c r="B119" s="53"/>
    </row>
    <row r="120" spans="1:2" x14ac:dyDescent="0.25">
      <c r="A120" s="51"/>
      <c r="B120" s="53"/>
    </row>
    <row r="121" spans="1:2" x14ac:dyDescent="0.25">
      <c r="A121" s="51"/>
      <c r="B121" s="53"/>
    </row>
    <row r="122" spans="1:2" x14ac:dyDescent="0.25">
      <c r="A122" s="51"/>
      <c r="B122" s="53"/>
    </row>
    <row r="123" spans="1:2" x14ac:dyDescent="0.25">
      <c r="A123" s="51"/>
      <c r="B123" s="53"/>
    </row>
    <row r="124" spans="1:2" x14ac:dyDescent="0.25">
      <c r="A124" s="51"/>
      <c r="B124" s="53"/>
    </row>
    <row r="125" spans="1:2" x14ac:dyDescent="0.25">
      <c r="A125" s="51"/>
      <c r="B125" s="53"/>
    </row>
    <row r="126" spans="1:2" x14ac:dyDescent="0.25">
      <c r="A126" s="51"/>
      <c r="B126" s="53"/>
    </row>
    <row r="127" spans="1:2" x14ac:dyDescent="0.25">
      <c r="A127" s="51"/>
      <c r="B127" s="53"/>
    </row>
    <row r="128" spans="1:2" x14ac:dyDescent="0.25">
      <c r="A128" s="51"/>
      <c r="B128" s="53"/>
    </row>
    <row r="129" spans="1:2" x14ac:dyDescent="0.25">
      <c r="A129" s="51"/>
      <c r="B129" s="53"/>
    </row>
    <row r="130" spans="1:2" x14ac:dyDescent="0.25">
      <c r="A130" s="51"/>
      <c r="B130" s="53"/>
    </row>
    <row r="131" spans="1:2" x14ac:dyDescent="0.25">
      <c r="A131" s="51"/>
      <c r="B131" s="53"/>
    </row>
    <row r="132" spans="1:2" x14ac:dyDescent="0.25">
      <c r="A132" s="51"/>
      <c r="B132" s="53"/>
    </row>
    <row r="133" spans="1:2" x14ac:dyDescent="0.25">
      <c r="A133" s="51"/>
      <c r="B133" s="53"/>
    </row>
    <row r="134" spans="1:2" x14ac:dyDescent="0.25">
      <c r="A134" s="51"/>
      <c r="B134" s="53"/>
    </row>
    <row r="135" spans="1:2" x14ac:dyDescent="0.25">
      <c r="A135" s="51"/>
      <c r="B135" s="53"/>
    </row>
    <row r="136" spans="1:2" x14ac:dyDescent="0.25">
      <c r="A136" s="51"/>
      <c r="B136" s="53"/>
    </row>
    <row r="137" spans="1:2" x14ac:dyDescent="0.25">
      <c r="A137" s="51"/>
      <c r="B137" s="53"/>
    </row>
    <row r="138" spans="1:2" x14ac:dyDescent="0.25">
      <c r="A138" s="51"/>
      <c r="B138" s="53"/>
    </row>
    <row r="139" spans="1:2" x14ac:dyDescent="0.25">
      <c r="A139" s="51"/>
      <c r="B139" s="53"/>
    </row>
    <row r="140" spans="1:2" x14ac:dyDescent="0.25">
      <c r="A140" s="51"/>
      <c r="B140" s="53"/>
    </row>
    <row r="141" spans="1:2" x14ac:dyDescent="0.25">
      <c r="A141" s="51"/>
      <c r="B141" s="53"/>
    </row>
    <row r="142" spans="1:2" x14ac:dyDescent="0.25">
      <c r="A142" s="51"/>
      <c r="B142" s="53"/>
    </row>
    <row r="143" spans="1:2" x14ac:dyDescent="0.25">
      <c r="A143" s="51"/>
      <c r="B143" s="53"/>
    </row>
    <row r="144" spans="1:2" x14ac:dyDescent="0.25">
      <c r="A144" s="51"/>
      <c r="B144" s="53"/>
    </row>
    <row r="145" spans="1:2" x14ac:dyDescent="0.25">
      <c r="A145" s="51"/>
      <c r="B145" s="53"/>
    </row>
  </sheetData>
  <customSheetViews>
    <customSheetView guid="{C5D960BD-C1A6-4228-A267-A87ADCF0AB55}" scale="80" showPageBreaks="1" showGridLines="0" fitToPage="1" printArea="1">
      <pane xSplit="6" ySplit="7" topLeftCell="G30" activePane="bottomRight" state="frozen"/>
      <selection pane="bottomRight" activeCell="N44" sqref="N44"/>
      <pageMargins left="0.56000000000000005" right="0.25" top="0.64" bottom="0.65" header="0.5" footer="0.5"/>
      <pageSetup paperSize="9" scale="36" fitToWidth="2" orientation="portrait" horizontalDpi="4294967293" r:id="rId1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14" activePane="bottomRight" state="frozen"/>
      <selection pane="bottomRight" activeCell="G37" sqref="G37"/>
      <pageMargins left="0.56000000000000005" right="0.25" top="0.64" bottom="0.65" header="0.5" footer="0.5"/>
      <pageSetup paperSize="9" scale="36" fitToWidth="2" orientation="portrait" horizontalDpi="4294967293" r:id="rId2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25" top="0.64" bottom="0.65" header="0.5" footer="0.5"/>
      <pageSetup paperSize="9" scale="36" fitToWidth="2" orientation="portrait" horizontalDpi="4294967293" verticalDpi="0" r:id="rId3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36" fitToWidth="2" orientation="portrait" horizontalDpi="0" verticalDpi="0" r:id="rId4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5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6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7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8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10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11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2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23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24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25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26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27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9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30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31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32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50" fitToWidth="2" orientation="landscape" r:id="rId33"/>
      <headerFooter alignWithMargins="0">
        <oddHeader>&amp;C</oddHeader>
      </headerFooter>
    </customSheetView>
  </customSheetViews>
  <mergeCells count="53">
    <mergeCell ref="Z7:AA7"/>
    <mergeCell ref="AF3:AH3"/>
    <mergeCell ref="AF7:AG7"/>
    <mergeCell ref="AB3:AC3"/>
    <mergeCell ref="Z3:AA3"/>
    <mergeCell ref="AB7:AC7"/>
    <mergeCell ref="Z5:Z6"/>
    <mergeCell ref="AG5:AG6"/>
    <mergeCell ref="AE5:AE6"/>
    <mergeCell ref="AF5:AF6"/>
    <mergeCell ref="AB5:AB6"/>
    <mergeCell ref="W7:Y7"/>
    <mergeCell ref="P5:P6"/>
    <mergeCell ref="O3:Q3"/>
    <mergeCell ref="O5:O6"/>
    <mergeCell ref="U3:V3"/>
    <mergeCell ref="X5:X6"/>
    <mergeCell ref="W5:W6"/>
    <mergeCell ref="U7:V7"/>
    <mergeCell ref="R7:T7"/>
    <mergeCell ref="O7:Q7"/>
    <mergeCell ref="V2:W2"/>
    <mergeCell ref="R5:R6"/>
    <mergeCell ref="U5:U6"/>
    <mergeCell ref="V5:V6"/>
    <mergeCell ref="M5:M6"/>
    <mergeCell ref="S5:S6"/>
    <mergeCell ref="J7:L7"/>
    <mergeCell ref="J5:J6"/>
    <mergeCell ref="S2:T2"/>
    <mergeCell ref="K5:K6"/>
    <mergeCell ref="M3:N3"/>
    <mergeCell ref="AL3:AM3"/>
    <mergeCell ref="AL5:AL6"/>
    <mergeCell ref="AM5:AM6"/>
    <mergeCell ref="A3:A7"/>
    <mergeCell ref="B3:B7"/>
    <mergeCell ref="F5:F6"/>
    <mergeCell ref="G5:G6"/>
    <mergeCell ref="H5:H6"/>
    <mergeCell ref="D3:D7"/>
    <mergeCell ref="C3:C7"/>
    <mergeCell ref="F3:G3"/>
    <mergeCell ref="E3:E7"/>
    <mergeCell ref="H3:I3"/>
    <mergeCell ref="I5:I6"/>
    <mergeCell ref="M7:N7"/>
    <mergeCell ref="AI7:AK7"/>
    <mergeCell ref="AI3:AK3"/>
    <mergeCell ref="AI5:AI6"/>
    <mergeCell ref="AJ5:AJ6"/>
    <mergeCell ref="AD5:AD6"/>
    <mergeCell ref="AD3:AE3"/>
  </mergeCells>
  <phoneticPr fontId="1" type="noConversion"/>
  <conditionalFormatting sqref="M29 F22:F24">
    <cfRule type="cellIs" dxfId="7" priority="2" stopIfTrue="1" operator="greaterThan">
      <formula>21</formula>
    </cfRule>
  </conditionalFormatting>
  <conditionalFormatting sqref="E8:E21">
    <cfRule type="cellIs" dxfId="6" priority="1" stopIfTrue="1" operator="greaterThan">
      <formula>21</formula>
    </cfRule>
  </conditionalFormatting>
  <pageMargins left="0.56000000000000005" right="0.25" top="0.64" bottom="0.65" header="0.5" footer="0.5"/>
  <pageSetup paperSize="9" scale="36" fitToWidth="2" orientation="portrait" horizontalDpi="4294967293" r:id="rId34"/>
  <headerFooter alignWithMargins="0">
    <oddHeader>&amp;C</oddHeader>
  </headerFooter>
  <legacyDrawing r:id="rId35"/>
</worksheet>
</file>

<file path=xl/worksheets/wsSortMap1.xml><?xml version="1.0" encoding="utf-8"?>
<worksheetSortMap xmlns="http://schemas.microsoft.com/office/excel/2006/main">
  <rowSortMap ref="A1:XFD25" count="25">
    <row newVal="0" oldVal="1"/>
    <row newVal="1" oldVal="2"/>
    <row newVal="2" oldVal="7"/>
    <row newVal="3" oldVal="8"/>
    <row newVal="4" oldVal="9"/>
    <row newVal="5" oldVal="10"/>
    <row newVal="6" oldVal="11"/>
    <row newVal="7" oldVal="14"/>
    <row newVal="8" oldVal="16"/>
    <row newVal="9" oldVal="20"/>
    <row newVal="10" oldVal="24"/>
    <row newVal="11" oldVal="0"/>
    <row newVal="12" oldVal="3"/>
    <row newVal="13" oldVal="4"/>
    <row newVal="14" oldVal="5"/>
    <row newVal="15" oldVal="6"/>
    <row newVal="16" oldVal="12"/>
    <row newVal="17" oldVal="13"/>
    <row newVal="18" oldVal="15"/>
    <row newVal="19" oldVal="17"/>
    <row newVal="20" oldVal="18"/>
    <row newVal="21" oldVal="19"/>
    <row newVal="22" oldVal="21"/>
    <row newVal="23" oldVal="22"/>
    <row newVal="24" oldVal="2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ESTC</vt:lpstr>
      <vt:lpstr>'201_1'!Print_Area</vt:lpstr>
      <vt:lpstr>'201_2'!Print_Area</vt:lpstr>
      <vt:lpstr>'202_1'!Print_Area</vt:lpstr>
      <vt:lpstr>'202_2'!Print_Area</vt:lpstr>
      <vt:lpstr>'203_1'!Print_Area</vt:lpstr>
      <vt:lpstr>'203_2'!Print_Area</vt:lpstr>
      <vt:lpstr>'201_1'!Print_Titles</vt:lpstr>
      <vt:lpstr>'201_2'!Print_Titles</vt:lpstr>
      <vt:lpstr>'202_1'!Print_Titles</vt:lpstr>
      <vt:lpstr>'202_2'!Print_Titles</vt:lpstr>
      <vt:lpstr>'203_1'!Print_Titles</vt:lpstr>
      <vt:lpstr>'203_2'!Print_Titles</vt:lpstr>
      <vt:lpstr>Підс</vt:lpstr>
      <vt:lpstr>Підс1</vt:lpstr>
      <vt:lpstr>'203_1'!Підс2</vt:lpstr>
      <vt:lpstr>Підс2</vt:lpstr>
      <vt:lpstr>'203_2'!Підс3</vt:lpstr>
      <vt:lpstr>Підс3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2015-01-29T11:50:29Z</cp:lastPrinted>
  <dcterms:created xsi:type="dcterms:W3CDTF">2003-01-15T20:44:10Z</dcterms:created>
  <dcterms:modified xsi:type="dcterms:W3CDTF">2017-11-28T12:24:05Z</dcterms:modified>
</cp:coreProperties>
</file>