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555" windowWidth="15600" windowHeight="11130" tabRatio="843" firstSheet="1" activeTab="8"/>
  </bookViews>
  <sheets>
    <sheet name="Лекції" sheetId="1" r:id="rId1"/>
    <sheet name="Довідник" sheetId="2" r:id="rId2"/>
    <sheet name="Бали за контр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state="hidden" r:id="rId13"/>
    <sheet name="Sheet2" sheetId="14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Підсумки!$A$3:$K$53</definedName>
    <definedName name="ESTC" localSheetId="2">[1]Довідник!$A$2:$B$9</definedName>
    <definedName name="ESTC">Довідник!$A$2:$B$9</definedName>
    <definedName name="_xlnm.Print_Area" localSheetId="6">'201_1'!$A$2:$AH$30</definedName>
    <definedName name="_xlnm.Print_Area" localSheetId="7">'201_2'!$A$2:$AH$30</definedName>
    <definedName name="_xlnm.Print_Area" localSheetId="8">'202_1'!$A$2:$R$30</definedName>
    <definedName name="_xlnm.Print_Area" localSheetId="9">'202_2'!$A$2:$R$30</definedName>
    <definedName name="_xlnm.Print_Area" localSheetId="10">'203_1'!$A$2:$R$30</definedName>
    <definedName name="_xlnm.Print_Area" localSheetId="11">'203_2'!$A$2:$R$30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Z_0DACDB9F_1DED_4CA1_A223_ED8CF3AAE059_.wvu.PrintArea" localSheetId="6" hidden="1">'201_1'!$A$2:$AH$30</definedName>
    <definedName name="Z_0DACDB9F_1DED_4CA1_A223_ED8CF3AAE059_.wvu.PrintArea" localSheetId="7" hidden="1">'201_2'!$A$2:$V$30</definedName>
    <definedName name="Z_0DACDB9F_1DED_4CA1_A223_ED8CF3AAE059_.wvu.PrintArea" localSheetId="8" hidden="1">'202_1'!$A$2:$R$30</definedName>
    <definedName name="Z_0DACDB9F_1DED_4CA1_A223_ED8CF3AAE059_.wvu.PrintArea" localSheetId="9" hidden="1">'202_2'!$A$2:$R$30</definedName>
    <definedName name="Z_0DACDB9F_1DED_4CA1_A223_ED8CF3AAE059_.wvu.PrintArea" localSheetId="10" hidden="1">'203_1'!$A$2:$R$30</definedName>
    <definedName name="Z_0DACDB9F_1DED_4CA1_A223_ED8CF3AAE059_.wvu.PrintArea" localSheetId="11" hidden="1">'203_2'!$A$2:$R$30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134EDDCA_7309_47EE_BAAB_632C7B2A96A3_.wvu.FilterData" localSheetId="5" hidden="1">Підсумки!$A$3:$K$53</definedName>
    <definedName name="Z_134EDDCA_7309_47EE_BAAB_632C7B2A96A3_.wvu.PrintArea" localSheetId="6" hidden="1">'201_1'!$A$2:$AH$30</definedName>
    <definedName name="Z_134EDDCA_7309_47EE_BAAB_632C7B2A96A3_.wvu.PrintArea" localSheetId="7" hidden="1">'201_2'!$A$2:$AH$30</definedName>
    <definedName name="Z_134EDDCA_7309_47EE_BAAB_632C7B2A96A3_.wvu.PrintArea" localSheetId="8" hidden="1">'202_1'!$A$2:$R$30</definedName>
    <definedName name="Z_134EDDCA_7309_47EE_BAAB_632C7B2A96A3_.wvu.PrintArea" localSheetId="9" hidden="1">'202_2'!$A$2:$R$30</definedName>
    <definedName name="Z_134EDDCA_7309_47EE_BAAB_632C7B2A96A3_.wvu.PrintArea" localSheetId="10" hidden="1">'203_1'!$A$2:$R$30</definedName>
    <definedName name="Z_134EDDCA_7309_47EE_BAAB_632C7B2A96A3_.wvu.PrintArea" localSheetId="11" hidden="1">'203_2'!$A$2:$R$30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Підсумки!$A$3:$K$53</definedName>
    <definedName name="Z_1431BB82_382B_49E3_A435_36D988AC7FF6_.wvu.PrintArea" localSheetId="6" hidden="1">'201_1'!$A$2:$AH$30</definedName>
    <definedName name="Z_1431BB82_382B_49E3_A435_36D988AC7FF6_.wvu.PrintArea" localSheetId="7" hidden="1">'201_2'!$A$2:$V$30</definedName>
    <definedName name="Z_1431BB82_382B_49E3_A435_36D988AC7FF6_.wvu.PrintArea" localSheetId="8" hidden="1">'202_1'!$A$2:$R$30</definedName>
    <definedName name="Z_1431BB82_382B_49E3_A435_36D988AC7FF6_.wvu.PrintArea" localSheetId="9" hidden="1">'202_2'!$A$2:$R$30</definedName>
    <definedName name="Z_1431BB82_382B_49E3_A435_36D988AC7FF6_.wvu.PrintArea" localSheetId="10" hidden="1">'203_1'!$A$2:$R$30</definedName>
    <definedName name="Z_1431BB82_382B_49E3_A435_36D988AC7FF6_.wvu.PrintArea" localSheetId="11" hidden="1">'203_2'!$A$2:$R$30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7400EAF_4B0B_49FE_8262_4A59DA70D10F_.wvu.PrintArea" localSheetId="6" hidden="1">'201_1'!$A$2:$AH$30</definedName>
    <definedName name="Z_17400EAF_4B0B_49FE_8262_4A59DA70D10F_.wvu.PrintArea" localSheetId="7" hidden="1">'201_2'!$A$2:$V$30</definedName>
    <definedName name="Z_17400EAF_4B0B_49FE_8262_4A59DA70D10F_.wvu.PrintArea" localSheetId="8" hidden="1">'202_1'!$A$2:$R$30</definedName>
    <definedName name="Z_17400EAF_4B0B_49FE_8262_4A59DA70D10F_.wvu.PrintArea" localSheetId="9" hidden="1">'202_2'!$A$2:$R$30</definedName>
    <definedName name="Z_17400EAF_4B0B_49FE_8262_4A59DA70D10F_.wvu.PrintArea" localSheetId="10" hidden="1">'203_1'!$A$2:$R$30</definedName>
    <definedName name="Z_17400EAF_4B0B_49FE_8262_4A59DA70D10F_.wvu.PrintArea" localSheetId="11" hidden="1">'203_2'!$A$2:$R$30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C44C54F_C0A4_451D_B8A0_B8C17D7E284D_.wvu.FilterData" localSheetId="5" hidden="1">Підсумки!$A$3:$K$53</definedName>
    <definedName name="Z_1C44C54F_C0A4_451D_B8A0_B8C17D7E284D_.wvu.PrintArea" localSheetId="6" hidden="1">'201_1'!$A$2:$AH$30</definedName>
    <definedName name="Z_1C44C54F_C0A4_451D_B8A0_B8C17D7E284D_.wvu.PrintArea" localSheetId="7" hidden="1">'201_2'!$A$2:$AH$30</definedName>
    <definedName name="Z_1C44C54F_C0A4_451D_B8A0_B8C17D7E284D_.wvu.PrintArea" localSheetId="8" hidden="1">'202_1'!$A$2:$R$30</definedName>
    <definedName name="Z_1C44C54F_C0A4_451D_B8A0_B8C17D7E284D_.wvu.PrintArea" localSheetId="9" hidden="1">'202_2'!$A$2:$R$30</definedName>
    <definedName name="Z_1C44C54F_C0A4_451D_B8A0_B8C17D7E284D_.wvu.PrintArea" localSheetId="10" hidden="1">'203_1'!$A$2:$R$30</definedName>
    <definedName name="Z_1C44C54F_C0A4_451D_B8A0_B8C17D7E284D_.wvu.PrintArea" localSheetId="11" hidden="1">'203_2'!$A$2:$R$30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F0D860E_98B2_498A_824D_8FEF04055655_.wvu.PrintArea" localSheetId="6" hidden="1">'201_1'!$A$2:$V$30</definedName>
    <definedName name="Z_1F0D860E_98B2_498A_824D_8FEF04055655_.wvu.PrintArea" localSheetId="7" hidden="1">'201_2'!$A$2:$V$30</definedName>
    <definedName name="Z_1F0D860E_98B2_498A_824D_8FEF04055655_.wvu.PrintArea" localSheetId="8" hidden="1">'202_1'!$A$2:$R$30</definedName>
    <definedName name="Z_1F0D860E_98B2_498A_824D_8FEF04055655_.wvu.PrintArea" localSheetId="9" hidden="1">'202_2'!$A$2:$R$30</definedName>
    <definedName name="Z_1F0D860E_98B2_498A_824D_8FEF04055655_.wvu.PrintArea" localSheetId="10" hidden="1">'203_1'!$A$2:$R$30</definedName>
    <definedName name="Z_1F0D860E_98B2_498A_824D_8FEF04055655_.wvu.PrintArea" localSheetId="11" hidden="1">'203_2'!$A$2:$R$30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22DA0AE1_B88F_47E1_B433_AF546C17A3BE_.wvu.FilterData" localSheetId="5" hidden="1">Підсумки!$A$3:$K$53</definedName>
    <definedName name="Z_24E4B1B0_BD46_442E_9239_4999257F794B_.wvu.PrintArea" localSheetId="6" hidden="1">'201_1'!$A$2:$AB$30</definedName>
    <definedName name="Z_24E4B1B0_BD46_442E_9239_4999257F794B_.wvu.PrintArea" localSheetId="7" hidden="1">'201_2'!$A$2:$AB$30</definedName>
    <definedName name="Z_24E4B1B0_BD46_442E_9239_4999257F794B_.wvu.PrintArea" localSheetId="8" hidden="1">'202_1'!$A$2:$AB$30</definedName>
    <definedName name="Z_24E4B1B0_BD46_442E_9239_4999257F794B_.wvu.PrintArea" localSheetId="9" hidden="1">'202_2'!$A$2:$AB$30</definedName>
    <definedName name="Z_24E4B1B0_BD46_442E_9239_4999257F794B_.wvu.PrintArea" localSheetId="10" hidden="1">'203_1'!$A$2:$AB$30</definedName>
    <definedName name="Z_24E4B1B0_BD46_442E_9239_4999257F794B_.wvu.PrintArea" localSheetId="11" hidden="1">'203_2'!$A$2:$AB$30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B1F19F5_DDBC_46F8_92CB_9A790CB7FD61_.wvu.PrintArea" localSheetId="6" hidden="1">'201_1'!$A$2:$AB$30</definedName>
    <definedName name="Z_2B1F19F5_DDBC_46F8_92CB_9A790CB7FD61_.wvu.PrintArea" localSheetId="7" hidden="1">'201_2'!$A$2:$AB$30</definedName>
    <definedName name="Z_2B1F19F5_DDBC_46F8_92CB_9A790CB7FD61_.wvu.PrintArea" localSheetId="8" hidden="1">'202_1'!$A$2:$AB$30</definedName>
    <definedName name="Z_2B1F19F5_DDBC_46F8_92CB_9A790CB7FD61_.wvu.PrintArea" localSheetId="9" hidden="1">'202_2'!$A$2:$AB$30</definedName>
    <definedName name="Z_2B1F19F5_DDBC_46F8_92CB_9A790CB7FD61_.wvu.PrintArea" localSheetId="10" hidden="1">'203_1'!$A$2:$AB$30</definedName>
    <definedName name="Z_2B1F19F5_DDBC_46F8_92CB_9A790CB7FD61_.wvu.PrintArea" localSheetId="11" hidden="1">'203_2'!$A$2:$AB$30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30318990_97FA_4B74_8A96_20B9CEE7B653_.wvu.PrintArea" localSheetId="6" hidden="1">'201_1'!$A$2:$AH$30</definedName>
    <definedName name="Z_30318990_97FA_4B74_8A96_20B9CEE7B653_.wvu.PrintArea" localSheetId="7" hidden="1">'201_2'!$A$2:$V$30</definedName>
    <definedName name="Z_30318990_97FA_4B74_8A96_20B9CEE7B653_.wvu.PrintArea" localSheetId="8" hidden="1">'202_1'!$A$2:$R$30</definedName>
    <definedName name="Z_30318990_97FA_4B74_8A96_20B9CEE7B653_.wvu.PrintArea" localSheetId="9" hidden="1">'202_2'!$A$2:$R$30</definedName>
    <definedName name="Z_30318990_97FA_4B74_8A96_20B9CEE7B653_.wvu.PrintArea" localSheetId="10" hidden="1">'203_1'!$A$2:$R$30</definedName>
    <definedName name="Z_30318990_97FA_4B74_8A96_20B9CEE7B653_.wvu.PrintArea" localSheetId="11" hidden="1">'203_2'!$A$2:$R$30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3A37079_C128_4ED3_AE01_CFA8F2347C5B_.wvu.FilterData" localSheetId="5" hidden="1">Підсумки!$A$3:$K$53</definedName>
    <definedName name="Z_3EF0F3E9_9201_4028_86FF_6B06B2998A48_.wvu.PrintArea" localSheetId="6" hidden="1">'201_1'!$A$2:$AH$30</definedName>
    <definedName name="Z_3EF0F3E9_9201_4028_86FF_6B06B2998A48_.wvu.PrintArea" localSheetId="7" hidden="1">'201_2'!$A$2:$V$30</definedName>
    <definedName name="Z_3EF0F3E9_9201_4028_86FF_6B06B2998A48_.wvu.PrintArea" localSheetId="8" hidden="1">'202_1'!$A$2:$R$30</definedName>
    <definedName name="Z_3EF0F3E9_9201_4028_86FF_6B06B2998A48_.wvu.PrintArea" localSheetId="9" hidden="1">'202_2'!$A$2:$R$30</definedName>
    <definedName name="Z_3EF0F3E9_9201_4028_86FF_6B06B2998A48_.wvu.PrintArea" localSheetId="10" hidden="1">'203_1'!$A$2:$R$30</definedName>
    <definedName name="Z_3EF0F3E9_9201_4028_86FF_6B06B2998A48_.wvu.PrintArea" localSheetId="11" hidden="1">'203_2'!$A$2:$R$30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4A4E10B3_98EA_434A_B904_9D953C49E914_.wvu.PrintArea" localSheetId="6" hidden="1">'201_1'!$A$2:$AH$30</definedName>
    <definedName name="Z_4A4E10B3_98EA_434A_B904_9D953C49E914_.wvu.PrintArea" localSheetId="7" hidden="1">'201_2'!$A$2:$V$30</definedName>
    <definedName name="Z_4A4E10B3_98EA_434A_B904_9D953C49E914_.wvu.PrintArea" localSheetId="8" hidden="1">'202_1'!$A$2:$R$30</definedName>
    <definedName name="Z_4A4E10B3_98EA_434A_B904_9D953C49E914_.wvu.PrintArea" localSheetId="9" hidden="1">'202_2'!$A$2:$R$30</definedName>
    <definedName name="Z_4A4E10B3_98EA_434A_B904_9D953C49E914_.wvu.PrintArea" localSheetId="10" hidden="1">'203_1'!$A$2:$R$30</definedName>
    <definedName name="Z_4A4E10B3_98EA_434A_B904_9D953C49E914_.wvu.PrintArea" localSheetId="11" hidden="1">'203_2'!$A$2:$R$30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BCF288A_A595_4C42_82E7_535EDC2AC415_.wvu.FilterData" localSheetId="5" hidden="1">Підсумки!$A$3:$K$53</definedName>
    <definedName name="Z_4BCF288A_A595_4C42_82E7_535EDC2AC415_.wvu.PrintArea" localSheetId="6" hidden="1">'201_1'!$A$2:$AH$30</definedName>
    <definedName name="Z_4BCF288A_A595_4C42_82E7_535EDC2AC415_.wvu.PrintArea" localSheetId="7" hidden="1">'201_2'!$A$2:$AH$30</definedName>
    <definedName name="Z_4BCF288A_A595_4C42_82E7_535EDC2AC415_.wvu.PrintArea" localSheetId="8" hidden="1">'202_1'!$A$2:$R$30</definedName>
    <definedName name="Z_4BCF288A_A595_4C42_82E7_535EDC2AC415_.wvu.PrintArea" localSheetId="9" hidden="1">'202_2'!$A$2:$R$30</definedName>
    <definedName name="Z_4BCF288A_A595_4C42_82E7_535EDC2AC415_.wvu.PrintArea" localSheetId="10" hidden="1">'203_1'!$A$2:$R$30</definedName>
    <definedName name="Z_4BCF288A_A595_4C42_82E7_535EDC2AC415_.wvu.PrintArea" localSheetId="11" hidden="1">'203_2'!$A$2:$R$30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52C4EB7E_D421_4F3C_9418_E2E13C53098F_.wvu.FilterData" localSheetId="5" hidden="1">Підсумки!$A$3:$K$53</definedName>
    <definedName name="Z_52C4EB7E_D421_4F3C_9418_E2E13C53098F_.wvu.PrintArea" localSheetId="6" hidden="1">'201_1'!$A$2:$AH$30</definedName>
    <definedName name="Z_52C4EB7E_D421_4F3C_9418_E2E13C53098F_.wvu.PrintArea" localSheetId="7" hidden="1">'201_2'!$A$2:$V$30</definedName>
    <definedName name="Z_52C4EB7E_D421_4F3C_9418_E2E13C53098F_.wvu.PrintArea" localSheetId="8" hidden="1">'202_1'!$A$2:$R$30</definedName>
    <definedName name="Z_52C4EB7E_D421_4F3C_9418_E2E13C53098F_.wvu.PrintArea" localSheetId="9" hidden="1">'202_2'!$A$2:$R$30</definedName>
    <definedName name="Z_52C4EB7E_D421_4F3C_9418_E2E13C53098F_.wvu.PrintArea" localSheetId="10" hidden="1">'203_1'!$A$2:$R$30</definedName>
    <definedName name="Z_52C4EB7E_D421_4F3C_9418_E2E13C53098F_.wvu.PrintArea" localSheetId="11" hidden="1">'203_2'!$A$2:$R$30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4CA7618_6F98_4F47_B371_BA051FE75870_.wvu.PrintArea" localSheetId="6" hidden="1">'201_1'!$A$2:$AH$30</definedName>
    <definedName name="Z_54CA7618_6F98_4F47_B371_BA051FE75870_.wvu.PrintArea" localSheetId="7" hidden="1">'201_2'!$A$2:$V$30</definedName>
    <definedName name="Z_54CA7618_6F98_4F47_B371_BA051FE75870_.wvu.PrintArea" localSheetId="8" hidden="1">'202_1'!$A$2:$R$30</definedName>
    <definedName name="Z_54CA7618_6F98_4F47_B371_BA051FE75870_.wvu.PrintArea" localSheetId="9" hidden="1">'202_2'!$A$2:$R$30</definedName>
    <definedName name="Z_54CA7618_6F98_4F47_B371_BA051FE75870_.wvu.PrintArea" localSheetId="10" hidden="1">'203_1'!$A$2:$R$30</definedName>
    <definedName name="Z_54CA7618_6F98_4F47_B371_BA051FE75870_.wvu.PrintArea" localSheetId="11" hidden="1">'203_2'!$A$2:$R$30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75DD556_2391_4DD2_B247_D76EB2E70299_.wvu.FilterData" localSheetId="5" hidden="1">Підсумки!$A$3:$K$53</definedName>
    <definedName name="Z_575DD556_2391_4DD2_B247_D76EB2E70299_.wvu.PrintArea" localSheetId="6" hidden="1">'201_1'!$A$2:$AH$30</definedName>
    <definedName name="Z_575DD556_2391_4DD2_B247_D76EB2E70299_.wvu.PrintArea" localSheetId="7" hidden="1">'201_2'!$A$2:$V$30</definedName>
    <definedName name="Z_575DD556_2391_4DD2_B247_D76EB2E70299_.wvu.PrintArea" localSheetId="8" hidden="1">'202_1'!$A$2:$R$30</definedName>
    <definedName name="Z_575DD556_2391_4DD2_B247_D76EB2E70299_.wvu.PrintArea" localSheetId="9" hidden="1">'202_2'!$A$2:$R$30</definedName>
    <definedName name="Z_575DD556_2391_4DD2_B247_D76EB2E70299_.wvu.PrintArea" localSheetId="10" hidden="1">'203_1'!$A$2:$R$30</definedName>
    <definedName name="Z_575DD556_2391_4DD2_B247_D76EB2E70299_.wvu.PrintArea" localSheetId="11" hidden="1">'203_2'!$A$2:$R$30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FE79F59_D06C_47E9_A091_8A454305106D_.wvu.PrintArea" localSheetId="6" hidden="1">'201_1'!$A$2:$AH$30</definedName>
    <definedName name="Z_5FE79F59_D06C_47E9_A091_8A454305106D_.wvu.PrintArea" localSheetId="7" hidden="1">'201_2'!$A$2:$V$30</definedName>
    <definedName name="Z_5FE79F59_D06C_47E9_A091_8A454305106D_.wvu.PrintArea" localSheetId="8" hidden="1">'202_1'!$A$2:$R$30</definedName>
    <definedName name="Z_5FE79F59_D06C_47E9_A091_8A454305106D_.wvu.PrintArea" localSheetId="9" hidden="1">'202_2'!$A$2:$R$30</definedName>
    <definedName name="Z_5FE79F59_D06C_47E9_A091_8A454305106D_.wvu.PrintArea" localSheetId="10" hidden="1">'203_1'!$A$2:$R$30</definedName>
    <definedName name="Z_5FE79F59_D06C_47E9_A091_8A454305106D_.wvu.PrintArea" localSheetId="11" hidden="1">'203_2'!$A$2:$R$30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6328EA24_1FA5_4B94_9ABC_245F045AD520_.wvu.PrintArea" localSheetId="6" hidden="1">'201_1'!$A$2:$AB$30</definedName>
    <definedName name="Z_6328EA24_1FA5_4B94_9ABC_245F045AD520_.wvu.PrintArea" localSheetId="7" hidden="1">'201_2'!$A$2:$AB$30</definedName>
    <definedName name="Z_6328EA24_1FA5_4B94_9ABC_245F045AD520_.wvu.PrintArea" localSheetId="8" hidden="1">'202_1'!$A$2:$AB$30</definedName>
    <definedName name="Z_6328EA24_1FA5_4B94_9ABC_245F045AD520_.wvu.PrintArea" localSheetId="9" hidden="1">'202_2'!$A$2:$AB$30</definedName>
    <definedName name="Z_6328EA24_1FA5_4B94_9ABC_245F045AD520_.wvu.PrintArea" localSheetId="10" hidden="1">'203_1'!$A$2:$AB$30</definedName>
    <definedName name="Z_6328EA24_1FA5_4B94_9ABC_245F045AD520_.wvu.PrintArea" localSheetId="11" hidden="1">'203_2'!$A$2:$AB$30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677729_B220_4674_B8DA_E23D188A7DD0_.wvu.PrintArea" localSheetId="6" hidden="1">'201_1'!$A$2:$AH$30</definedName>
    <definedName name="Z_63677729_B220_4674_B8DA_E23D188A7DD0_.wvu.PrintArea" localSheetId="7" hidden="1">'201_2'!$A$2:$V$30</definedName>
    <definedName name="Z_63677729_B220_4674_B8DA_E23D188A7DD0_.wvu.PrintArea" localSheetId="8" hidden="1">'202_1'!$A$2:$R$30</definedName>
    <definedName name="Z_63677729_B220_4674_B8DA_E23D188A7DD0_.wvu.PrintArea" localSheetId="9" hidden="1">'202_2'!$A$2:$R$30</definedName>
    <definedName name="Z_63677729_B220_4674_B8DA_E23D188A7DD0_.wvu.PrintArea" localSheetId="10" hidden="1">'203_1'!$A$2:$R$30</definedName>
    <definedName name="Z_63677729_B220_4674_B8DA_E23D188A7DD0_.wvu.PrintArea" localSheetId="11" hidden="1">'203_2'!$A$2:$R$30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9E5188_D90A_45C8_B0E7_531B3D055CC4_.wvu.PrintArea" localSheetId="6" hidden="1">'201_1'!$A$2:$AH$30</definedName>
    <definedName name="Z_639E5188_D90A_45C8_B0E7_531B3D055CC4_.wvu.PrintArea" localSheetId="7" hidden="1">'201_2'!$A$2:$V$30</definedName>
    <definedName name="Z_639E5188_D90A_45C8_B0E7_531B3D055CC4_.wvu.PrintArea" localSheetId="8" hidden="1">'202_1'!$A$2:$R$30</definedName>
    <definedName name="Z_639E5188_D90A_45C8_B0E7_531B3D055CC4_.wvu.PrintArea" localSheetId="9" hidden="1">'202_2'!$A$2:$R$30</definedName>
    <definedName name="Z_639E5188_D90A_45C8_B0E7_531B3D055CC4_.wvu.PrintArea" localSheetId="10" hidden="1">'203_1'!$A$2:$R$30</definedName>
    <definedName name="Z_639E5188_D90A_45C8_B0E7_531B3D055CC4_.wvu.PrintArea" localSheetId="11" hidden="1">'203_2'!$A$2:$R$30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C8D603E_9A1B_49F4_AEFE_06707C7BCD53_.wvu.FilterData" localSheetId="5" hidden="1">Підсумки!$A$3:$K$53</definedName>
    <definedName name="Z_6C8D603E_9A1B_49F4_AEFE_06707C7BCD53_.wvu.PrintArea" localSheetId="6" hidden="1">'201_1'!$A$2:$AH$30</definedName>
    <definedName name="Z_6C8D603E_9A1B_49F4_AEFE_06707C7BCD53_.wvu.PrintArea" localSheetId="7" hidden="1">'201_2'!$A$2:$AH$30</definedName>
    <definedName name="Z_6C8D603E_9A1B_49F4_AEFE_06707C7BCD53_.wvu.PrintArea" localSheetId="8" hidden="1">'202_1'!$A$2:$R$30</definedName>
    <definedName name="Z_6C8D603E_9A1B_49F4_AEFE_06707C7BCD53_.wvu.PrintArea" localSheetId="9" hidden="1">'202_2'!$A$2:$R$30</definedName>
    <definedName name="Z_6C8D603E_9A1B_49F4_AEFE_06707C7BCD53_.wvu.PrintArea" localSheetId="10" hidden="1">'203_1'!$A$2:$R$30</definedName>
    <definedName name="Z_6C8D603E_9A1B_49F4_AEFE_06707C7BCD53_.wvu.PrintArea" localSheetId="11" hidden="1">'203_2'!$A$2:$R$30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Rows" localSheetId="8" hidden="1">'202_1'!$19:$21</definedName>
    <definedName name="Z_6FD4170C_FF34_4F29_9D4F_E51601E8E054_.wvu.PrintArea" localSheetId="6" hidden="1">'201_1'!$A$2:$V$30</definedName>
    <definedName name="Z_6FD4170C_FF34_4F29_9D4F_E51601E8E054_.wvu.PrintArea" localSheetId="7" hidden="1">'201_2'!$A$2:$AD$30</definedName>
    <definedName name="Z_6FD4170C_FF34_4F29_9D4F_E51601E8E054_.wvu.PrintArea" localSheetId="8" hidden="1">'202_1'!$A$2:$R$30</definedName>
    <definedName name="Z_6FD4170C_FF34_4F29_9D4F_E51601E8E054_.wvu.PrintArea" localSheetId="9" hidden="1">'202_2'!$A$2:$R$30</definedName>
    <definedName name="Z_6FD4170C_FF34_4F29_9D4F_E51601E8E054_.wvu.PrintArea" localSheetId="10" hidden="1">'203_1'!$A$2:$R$30</definedName>
    <definedName name="Z_6FD4170C_FF34_4F29_9D4F_E51601E8E054_.wvu.PrintArea" localSheetId="11" hidden="1">'203_2'!$A$2:$R$30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75769618_2852_4512_8EF1_DEA65DE197E1_.wvu.PrintArea" localSheetId="6" hidden="1">'201_1'!$A$2:$V$30</definedName>
    <definedName name="Z_75769618_2852_4512_8EF1_DEA65DE197E1_.wvu.PrintArea" localSheetId="7" hidden="1">'201_2'!$A$2:$V$30</definedName>
    <definedName name="Z_75769618_2852_4512_8EF1_DEA65DE197E1_.wvu.PrintArea" localSheetId="8" hidden="1">'202_1'!$A$2:$R$30</definedName>
    <definedName name="Z_75769618_2852_4512_8EF1_DEA65DE197E1_.wvu.PrintArea" localSheetId="9" hidden="1">'202_2'!$A$2:$R$30</definedName>
    <definedName name="Z_75769618_2852_4512_8EF1_DEA65DE197E1_.wvu.PrintArea" localSheetId="10" hidden="1">'203_1'!$A$2:$R$30</definedName>
    <definedName name="Z_75769618_2852_4512_8EF1_DEA65DE197E1_.wvu.PrintArea" localSheetId="11" hidden="1">'203_2'!$A$2:$R$30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828284E_5BC2_4532_AE4F_135B19275FE1_.wvu.PrintArea" localSheetId="6" hidden="1">'201_1'!$A$2:$AB$30</definedName>
    <definedName name="Z_7828284E_5BC2_4532_AE4F_135B19275FE1_.wvu.PrintArea" localSheetId="7" hidden="1">'201_2'!$A$2:$AB$30</definedName>
    <definedName name="Z_7828284E_5BC2_4532_AE4F_135B19275FE1_.wvu.PrintArea" localSheetId="8" hidden="1">'202_1'!$A$2:$AB$30</definedName>
    <definedName name="Z_7828284E_5BC2_4532_AE4F_135B19275FE1_.wvu.PrintArea" localSheetId="9" hidden="1">'202_2'!$A$2:$AB$30</definedName>
    <definedName name="Z_7828284E_5BC2_4532_AE4F_135B19275FE1_.wvu.PrintArea" localSheetId="10" hidden="1">'203_1'!$A$2:$AB$30</definedName>
    <definedName name="Z_7828284E_5BC2_4532_AE4F_135B19275FE1_.wvu.PrintArea" localSheetId="11" hidden="1">'203_2'!$A$2:$AB$30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DAD0CBB_837D_490E_8AD8_C7F6F6026BC2_.wvu.PrintArea" localSheetId="6" hidden="1">'201_1'!$A$2:$AH$30</definedName>
    <definedName name="Z_7DAD0CBB_837D_490E_8AD8_C7F6F6026BC2_.wvu.PrintArea" localSheetId="7" hidden="1">'201_2'!$A$2:$V$30</definedName>
    <definedName name="Z_7DAD0CBB_837D_490E_8AD8_C7F6F6026BC2_.wvu.PrintArea" localSheetId="8" hidden="1">'202_1'!$A$2:$R$30</definedName>
    <definedName name="Z_7DAD0CBB_837D_490E_8AD8_C7F6F6026BC2_.wvu.PrintArea" localSheetId="9" hidden="1">'202_2'!$A$2:$R$30</definedName>
    <definedName name="Z_7DAD0CBB_837D_490E_8AD8_C7F6F6026BC2_.wvu.PrintArea" localSheetId="10" hidden="1">'203_1'!$A$2:$R$30</definedName>
    <definedName name="Z_7DAD0CBB_837D_490E_8AD8_C7F6F6026BC2_.wvu.PrintArea" localSheetId="11" hidden="1">'203_2'!$A$2:$R$30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85387D8F_322B_4575_A31F_6C67D6D60B03_.wvu.PrintArea" localSheetId="6" hidden="1">'201_1'!$A$2:$AB$30</definedName>
    <definedName name="Z_85387D8F_322B_4575_A31F_6C67D6D60B03_.wvu.PrintArea" localSheetId="7" hidden="1">'201_2'!$A$2:$AB$30</definedName>
    <definedName name="Z_85387D8F_322B_4575_A31F_6C67D6D60B03_.wvu.PrintArea" localSheetId="8" hidden="1">'202_1'!$A$2:$AB$30</definedName>
    <definedName name="Z_85387D8F_322B_4575_A31F_6C67D6D60B03_.wvu.PrintArea" localSheetId="9" hidden="1">'202_2'!$A$2:$AB$30</definedName>
    <definedName name="Z_85387D8F_322B_4575_A31F_6C67D6D60B03_.wvu.PrintArea" localSheetId="10" hidden="1">'203_1'!$A$2:$AB$30</definedName>
    <definedName name="Z_85387D8F_322B_4575_A31F_6C67D6D60B03_.wvu.PrintArea" localSheetId="11" hidden="1">'203_2'!$A$2:$AB$30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6E46D09_7AE0_4152_9FFC_C08D0784D8A7_.wvu.PrintArea" localSheetId="6" hidden="1">'201_1'!$A$2:$AB$30</definedName>
    <definedName name="Z_86E46D09_7AE0_4152_9FFC_C08D0784D8A7_.wvu.PrintArea" localSheetId="7" hidden="1">'201_2'!$A$2:$AB$30</definedName>
    <definedName name="Z_86E46D09_7AE0_4152_9FFC_C08D0784D8A7_.wvu.PrintArea" localSheetId="8" hidden="1">'202_1'!$A$2:$AB$30</definedName>
    <definedName name="Z_86E46D09_7AE0_4152_9FFC_C08D0784D8A7_.wvu.PrintArea" localSheetId="9" hidden="1">'202_2'!$A$2:$AB$30</definedName>
    <definedName name="Z_86E46D09_7AE0_4152_9FFC_C08D0784D8A7_.wvu.PrintArea" localSheetId="10" hidden="1">'203_1'!$A$2:$AB$30</definedName>
    <definedName name="Z_86E46D09_7AE0_4152_9FFC_C08D0784D8A7_.wvu.PrintArea" localSheetId="11" hidden="1">'203_2'!$A$2:$AB$30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DFD9D66_8B11_4E3E_B614_03CD90A02DAE_.wvu.PrintArea" localSheetId="6" hidden="1">'201_1'!$A$2:$V$30</definedName>
    <definedName name="Z_8DFD9D66_8B11_4E3E_B614_03CD90A02DAE_.wvu.PrintArea" localSheetId="7" hidden="1">'201_2'!$A$2:$V$30</definedName>
    <definedName name="Z_8DFD9D66_8B11_4E3E_B614_03CD90A02DAE_.wvu.PrintArea" localSheetId="8" hidden="1">'202_1'!$A$2:$R$30</definedName>
    <definedName name="Z_8DFD9D66_8B11_4E3E_B614_03CD90A02DAE_.wvu.PrintArea" localSheetId="9" hidden="1">'202_2'!$A$2:$R$30</definedName>
    <definedName name="Z_8DFD9D66_8B11_4E3E_B614_03CD90A02DAE_.wvu.PrintArea" localSheetId="10" hidden="1">'203_1'!$A$2:$R$30</definedName>
    <definedName name="Z_8DFD9D66_8B11_4E3E_B614_03CD90A02DAE_.wvu.PrintArea" localSheetId="11" hidden="1">'203_2'!$A$2:$R$30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Rows" localSheetId="6" hidden="1">'201_1'!#REF!,'201_1'!#REF!,'201_1'!#REF!,'201_1'!#REF!</definedName>
    <definedName name="Z_8DFD9D66_8B11_4E3E_B614_03CD90A02DAE_.wvu.Rows" localSheetId="7" hidden="1">'201_2'!#REF!,'201_2'!#REF!,'201_2'!#REF!,'201_2'!#REF!</definedName>
    <definedName name="Z_8DFD9D66_8B11_4E3E_B614_03CD90A02DAE_.wvu.Rows" localSheetId="8" hidden="1">'202_1'!#REF!,'202_1'!#REF!,'202_1'!#REF!,'202_1'!#REF!</definedName>
    <definedName name="Z_8DFD9D66_8B11_4E3E_B614_03CD90A02DAE_.wvu.Rows" localSheetId="9" hidden="1">'202_2'!#REF!,'202_2'!#REF!,'202_2'!#REF!,'202_2'!#REF!</definedName>
    <definedName name="Z_8DFD9D66_8B11_4E3E_B614_03CD90A02DAE_.wvu.Rows" localSheetId="10" hidden="1">'203_1'!#REF!,'203_1'!#REF!,'203_1'!#REF!,'203_1'!#REF!</definedName>
    <definedName name="Z_8DFD9D66_8B11_4E3E_B614_03CD90A02DAE_.wvu.Rows" localSheetId="11" hidden="1">'203_2'!#REF!,'203_2'!#REF!,'203_2'!#REF!,'203_2'!#REF!</definedName>
    <definedName name="Z_8FD84C4E_2C18_420F_8708_98FB7EED86F5_.wvu.PrintArea" localSheetId="6" hidden="1">'201_1'!$A$2:$AH$30</definedName>
    <definedName name="Z_8FD84C4E_2C18_420F_8708_98FB7EED86F5_.wvu.PrintArea" localSheetId="7" hidden="1">'201_2'!$A$2:$V$30</definedName>
    <definedName name="Z_8FD84C4E_2C18_420F_8708_98FB7EED86F5_.wvu.PrintArea" localSheetId="8" hidden="1">'202_1'!$A$2:$R$30</definedName>
    <definedName name="Z_8FD84C4E_2C18_420F_8708_98FB7EED86F5_.wvu.PrintArea" localSheetId="9" hidden="1">'202_2'!$A$2:$R$30</definedName>
    <definedName name="Z_8FD84C4E_2C18_420F_8708_98FB7EED86F5_.wvu.PrintArea" localSheetId="10" hidden="1">'203_1'!$A$2:$R$30</definedName>
    <definedName name="Z_8FD84C4E_2C18_420F_8708_98FB7EED86F5_.wvu.PrintArea" localSheetId="11" hidden="1">'203_2'!$A$2:$R$30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93F6C3DE_1F92_4632_8907_1A4A95278937_.wvu.PrintArea" localSheetId="6" hidden="1">'201_1'!$A$2:$AB$30</definedName>
    <definedName name="Z_93F6C3DE_1F92_4632_8907_1A4A95278937_.wvu.PrintArea" localSheetId="7" hidden="1">'201_2'!$A$2:$AB$30</definedName>
    <definedName name="Z_93F6C3DE_1F92_4632_8907_1A4A95278937_.wvu.PrintArea" localSheetId="8" hidden="1">'202_1'!$A$2:$AB$30</definedName>
    <definedName name="Z_93F6C3DE_1F92_4632_8907_1A4A95278937_.wvu.PrintArea" localSheetId="9" hidden="1">'202_2'!$A$2:$AB$30</definedName>
    <definedName name="Z_93F6C3DE_1F92_4632_8907_1A4A95278937_.wvu.PrintArea" localSheetId="10" hidden="1">'203_1'!$A$2:$AB$30</definedName>
    <definedName name="Z_93F6C3DE_1F92_4632_8907_1A4A95278937_.wvu.PrintArea" localSheetId="11" hidden="1">'203_2'!$A$2:$AB$30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441459E_E2AF_4712_941E_3718915AA278_.wvu.PrintArea" localSheetId="6" hidden="1">'201_1'!$A$2:$AB$30</definedName>
    <definedName name="Z_9441459E_E2AF_4712_941E_3718915AA278_.wvu.PrintArea" localSheetId="7" hidden="1">'201_2'!$A$2:$AB$30</definedName>
    <definedName name="Z_9441459E_E2AF_4712_941E_3718915AA278_.wvu.PrintArea" localSheetId="8" hidden="1">'202_1'!$A$2:$AB$30</definedName>
    <definedName name="Z_9441459E_E2AF_4712_941E_3718915AA278_.wvu.PrintArea" localSheetId="9" hidden="1">'202_2'!$A$2:$AB$30</definedName>
    <definedName name="Z_9441459E_E2AF_4712_941E_3718915AA278_.wvu.PrintArea" localSheetId="10" hidden="1">'203_1'!$A$2:$AB$30</definedName>
    <definedName name="Z_9441459E_E2AF_4712_941E_3718915AA278_.wvu.PrintArea" localSheetId="11" hidden="1">'203_2'!$A$2:$AB$30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581BC83_4638_4839_B4A7_A6430282DE49_.wvu.PrintArea" localSheetId="6" hidden="1">'201_1'!$A$1:$AJ$30</definedName>
    <definedName name="Z_9581BC83_4638_4839_B4A7_A6430282DE49_.wvu.PrintArea" localSheetId="7" hidden="1">'201_2'!$A$2:$V$30</definedName>
    <definedName name="Z_9581BC83_4638_4839_B4A7_A6430282DE49_.wvu.PrintArea" localSheetId="8" hidden="1">'202_1'!$A$1:$AJ$30</definedName>
    <definedName name="Z_9581BC83_4638_4839_B4A7_A6430282DE49_.wvu.PrintArea" localSheetId="9" hidden="1">'202_2'!$A$1:$AJ$30</definedName>
    <definedName name="Z_9581BC83_4638_4839_B4A7_A6430282DE49_.wvu.PrintArea" localSheetId="10" hidden="1">'203_1'!$A$1:$AJ$30</definedName>
    <definedName name="Z_9581BC83_4638_4839_B4A7_A6430282DE49_.wvu.PrintArea" localSheetId="11" hidden="1">'203_2'!$A$1:$AJ$30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Rows" localSheetId="5" hidden="1">Підсумки!$15:$27</definedName>
    <definedName name="Z_96BFE75B_9E94_4DC9_803C_D5A288E717C0_.wvu.FilterData" localSheetId="5" hidden="1">Підсумки!$A$3:$K$53</definedName>
    <definedName name="Z_96BFE75B_9E94_4DC9_803C_D5A288E717C0_.wvu.PrintArea" localSheetId="6" hidden="1">'201_1'!$A$2:$AH$30</definedName>
    <definedName name="Z_96BFE75B_9E94_4DC9_803C_D5A288E717C0_.wvu.PrintArea" localSheetId="7" hidden="1">'201_2'!$A$2:$V$30</definedName>
    <definedName name="Z_96BFE75B_9E94_4DC9_803C_D5A288E717C0_.wvu.PrintArea" localSheetId="8" hidden="1">'202_1'!$A$2:$R$30</definedName>
    <definedName name="Z_96BFE75B_9E94_4DC9_803C_D5A288E717C0_.wvu.PrintArea" localSheetId="9" hidden="1">'202_2'!$A$2:$R$30</definedName>
    <definedName name="Z_96BFE75B_9E94_4DC9_803C_D5A288E717C0_.wvu.PrintArea" localSheetId="10" hidden="1">'203_1'!$A$2:$R$30</definedName>
    <definedName name="Z_96BFE75B_9E94_4DC9_803C_D5A288E717C0_.wvu.PrintArea" localSheetId="11" hidden="1">'203_2'!$A$2:$R$30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Rows" localSheetId="5" hidden="1">Підсумки!$15:$27</definedName>
    <definedName name="Z_AAE6FF24_C1F0_4266_B899_2398D5DAFFD0_.wvu.PrintArea" localSheetId="6" hidden="1">'201_1'!$A$2:$AB$30</definedName>
    <definedName name="Z_AAE6FF24_C1F0_4266_B899_2398D5DAFFD0_.wvu.PrintArea" localSheetId="7" hidden="1">'201_2'!$A$2:$AB$30</definedName>
    <definedName name="Z_AAE6FF24_C1F0_4266_B899_2398D5DAFFD0_.wvu.PrintArea" localSheetId="8" hidden="1">'202_1'!$A$2:$AB$30</definedName>
    <definedName name="Z_AAE6FF24_C1F0_4266_B899_2398D5DAFFD0_.wvu.PrintArea" localSheetId="9" hidden="1">'202_2'!$A$2:$AB$30</definedName>
    <definedName name="Z_AAE6FF24_C1F0_4266_B899_2398D5DAFFD0_.wvu.PrintArea" localSheetId="10" hidden="1">'203_1'!$A$2:$AB$30</definedName>
    <definedName name="Z_AAE6FF24_C1F0_4266_B899_2398D5DAFFD0_.wvu.PrintArea" localSheetId="11" hidden="1">'203_2'!$A$2:$AB$30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BA384526_2B52_499B_A6CB_A20D93F7D458_.wvu.PrintArea" localSheetId="6" hidden="1">'201_1'!$A$2:$AB$30</definedName>
    <definedName name="Z_BA384526_2B52_499B_A6CB_A20D93F7D458_.wvu.PrintArea" localSheetId="7" hidden="1">'201_2'!$A$2:$AB$30</definedName>
    <definedName name="Z_BA384526_2B52_499B_A6CB_A20D93F7D458_.wvu.PrintArea" localSheetId="8" hidden="1">'202_1'!$A$2:$AB$30</definedName>
    <definedName name="Z_BA384526_2B52_499B_A6CB_A20D93F7D458_.wvu.PrintArea" localSheetId="9" hidden="1">'202_2'!$A$2:$AB$30</definedName>
    <definedName name="Z_BA384526_2B52_499B_A6CB_A20D93F7D458_.wvu.PrintArea" localSheetId="10" hidden="1">'203_1'!$A$2:$AB$30</definedName>
    <definedName name="Z_BA384526_2B52_499B_A6CB_A20D93F7D458_.wvu.PrintArea" localSheetId="11" hidden="1">'203_2'!$A$2:$AB$30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E29CB45_C44C_4909_A8C9_0850A17CCE3A_.wvu.PrintArea" localSheetId="6" hidden="1">'201_1'!$A$2:$AB$30</definedName>
    <definedName name="Z_BE29CB45_C44C_4909_A8C9_0850A17CCE3A_.wvu.PrintArea" localSheetId="7" hidden="1">'201_2'!$A$2:$AB$30</definedName>
    <definedName name="Z_BE29CB45_C44C_4909_A8C9_0850A17CCE3A_.wvu.PrintArea" localSheetId="8" hidden="1">'202_1'!$A$2:$AB$30</definedName>
    <definedName name="Z_BE29CB45_C44C_4909_A8C9_0850A17CCE3A_.wvu.PrintArea" localSheetId="9" hidden="1">'202_2'!$A$2:$AB$30</definedName>
    <definedName name="Z_BE29CB45_C44C_4909_A8C9_0850A17CCE3A_.wvu.PrintArea" localSheetId="10" hidden="1">'203_1'!$A$2:$AB$30</definedName>
    <definedName name="Z_BE29CB45_C44C_4909_A8C9_0850A17CCE3A_.wvu.PrintArea" localSheetId="11" hidden="1">'203_2'!$A$2:$AB$30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FDDA753_D9FF_405A_BBB3_8EC16FDB9500_.wvu.PrintArea" localSheetId="6" hidden="1">'201_1'!$A$2:$V$30</definedName>
    <definedName name="Z_BFDDA753_D9FF_405A_BBB3_8EC16FDB9500_.wvu.PrintArea" localSheetId="7" hidden="1">'201_2'!$A$2:$V$30</definedName>
    <definedName name="Z_BFDDA753_D9FF_405A_BBB3_8EC16FDB9500_.wvu.PrintArea" localSheetId="8" hidden="1">'202_1'!$A$2:$R$30</definedName>
    <definedName name="Z_BFDDA753_D9FF_405A_BBB3_8EC16FDB9500_.wvu.PrintArea" localSheetId="9" hidden="1">'202_2'!$A$2:$R$30</definedName>
    <definedName name="Z_BFDDA753_D9FF_405A_BBB3_8EC16FDB9500_.wvu.PrintArea" localSheetId="10" hidden="1">'203_1'!$A$2:$R$30</definedName>
    <definedName name="Z_BFDDA753_D9FF_405A_BBB3_8EC16FDB9500_.wvu.PrintArea" localSheetId="11" hidden="1">'203_2'!$A$2:$R$30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C2F30B35_D639_4BB4_A50F_41AB6A913442_.wvu.FilterData" localSheetId="5" hidden="1">Підсумки!$A$3:$K$53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FilterData" localSheetId="5" hidden="1">Підсумки!$A$3:$K$53</definedName>
    <definedName name="Z_C5D960BD_C1A6_4228_A267_A87ADCF0AB55_.wvu.PrintArea" localSheetId="6" hidden="1">'201_1'!$A$2:$AH$30</definedName>
    <definedName name="Z_C5D960BD_C1A6_4228_A267_A87ADCF0AB55_.wvu.PrintArea" localSheetId="7" hidden="1">'201_2'!$A$2:$AH$30</definedName>
    <definedName name="Z_C5D960BD_C1A6_4228_A267_A87ADCF0AB55_.wvu.PrintArea" localSheetId="8" hidden="1">'202_1'!$A$2:$R$30</definedName>
    <definedName name="Z_C5D960BD_C1A6_4228_A267_A87ADCF0AB55_.wvu.PrintArea" localSheetId="9" hidden="1">'202_2'!$A$2:$R$30</definedName>
    <definedName name="Z_C5D960BD_C1A6_4228_A267_A87ADCF0AB55_.wvu.PrintArea" localSheetId="10" hidden="1">'203_1'!$A$2:$R$30</definedName>
    <definedName name="Z_C5D960BD_C1A6_4228_A267_A87ADCF0AB55_.wvu.PrintArea" localSheetId="11" hidden="1">'203_2'!$A$2:$R$30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CC0C40E_6D64_44D7_9C77_D75A2E2899A6_.wvu.PrintArea" localSheetId="6" hidden="1">'201_1'!$A$2:$V$30</definedName>
    <definedName name="Z_CCC0C40E_6D64_44D7_9C77_D75A2E2899A6_.wvu.PrintArea" localSheetId="7" hidden="1">'201_2'!$A$2:$V$30</definedName>
    <definedName name="Z_CCC0C40E_6D64_44D7_9C77_D75A2E2899A6_.wvu.PrintArea" localSheetId="8" hidden="1">'202_1'!$A$2:$R$30</definedName>
    <definedName name="Z_CCC0C40E_6D64_44D7_9C77_D75A2E2899A6_.wvu.PrintArea" localSheetId="9" hidden="1">'202_2'!$A$2:$R$30</definedName>
    <definedName name="Z_CCC0C40E_6D64_44D7_9C77_D75A2E2899A6_.wvu.PrintArea" localSheetId="10" hidden="1">'203_1'!$A$2:$R$30</definedName>
    <definedName name="Z_CCC0C40E_6D64_44D7_9C77_D75A2E2899A6_.wvu.PrintArea" localSheetId="11" hidden="1">'203_2'!$A$2:$R$30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Rows" localSheetId="6" hidden="1">'201_1'!#REF!,'201_1'!#REF!,'201_1'!#REF!,'201_1'!#REF!</definedName>
    <definedName name="Z_CCC0C40E_6D64_44D7_9C77_D75A2E2899A6_.wvu.Rows" localSheetId="7" hidden="1">'201_2'!#REF!,'201_2'!#REF!,'201_2'!#REF!,'201_2'!#REF!</definedName>
    <definedName name="Z_CCC0C40E_6D64_44D7_9C77_D75A2E2899A6_.wvu.Rows" localSheetId="8" hidden="1">'202_1'!#REF!,'202_1'!#REF!,'202_1'!#REF!,'202_1'!#REF!</definedName>
    <definedName name="Z_CCC0C40E_6D64_44D7_9C77_D75A2E2899A6_.wvu.Rows" localSheetId="9" hidden="1">'202_2'!#REF!,'202_2'!#REF!,'202_2'!#REF!,'202_2'!#REF!</definedName>
    <definedName name="Z_CCC0C40E_6D64_44D7_9C77_D75A2E2899A6_.wvu.Rows" localSheetId="10" hidden="1">'203_1'!#REF!,'203_1'!#REF!,'203_1'!#REF!,'203_1'!#REF!</definedName>
    <definedName name="Z_CCC0C40E_6D64_44D7_9C77_D75A2E2899A6_.wvu.Rows" localSheetId="11" hidden="1">'203_2'!#REF!,'203_2'!#REF!,'203_2'!#REF!,'203_2'!#REF!</definedName>
    <definedName name="Z_D36C8CE2_BD51_473C_907A_C6FC583FFDFD_.wvu.PrintArea" localSheetId="6" hidden="1">'201_1'!$A$2:$AH$30</definedName>
    <definedName name="Z_D36C8CE2_BD51_473C_907A_C6FC583FFDFD_.wvu.PrintArea" localSheetId="7" hidden="1">'201_2'!$A$2:$V$30</definedName>
    <definedName name="Z_D36C8CE2_BD51_473C_907A_C6FC583FFDFD_.wvu.PrintArea" localSheetId="8" hidden="1">'202_1'!$A$2:$R$30</definedName>
    <definedName name="Z_D36C8CE2_BD51_473C_907A_C6FC583FFDFD_.wvu.PrintArea" localSheetId="9" hidden="1">'202_2'!$A$2:$R$30</definedName>
    <definedName name="Z_D36C8CE2_BD51_473C_907A_C6FC583FFDFD_.wvu.PrintArea" localSheetId="10" hidden="1">'203_1'!$A$2:$R$30</definedName>
    <definedName name="Z_D36C8CE2_BD51_473C_907A_C6FC583FFDFD_.wvu.PrintArea" localSheetId="11" hidden="1">'203_2'!$A$2:$R$30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B247C62_AD53_4E02_85BF_C5978A17182C_.wvu.PrintArea" localSheetId="6" hidden="1">'201_1'!$A$2:$V$30</definedName>
    <definedName name="Z_DB247C62_AD53_4E02_85BF_C5978A17182C_.wvu.PrintArea" localSheetId="7" hidden="1">'201_2'!$A$2:$V$30</definedName>
    <definedName name="Z_DB247C62_AD53_4E02_85BF_C5978A17182C_.wvu.PrintArea" localSheetId="8" hidden="1">'202_1'!$A$2:$R$30</definedName>
    <definedName name="Z_DB247C62_AD53_4E02_85BF_C5978A17182C_.wvu.PrintArea" localSheetId="9" hidden="1">'202_2'!$A$2:$R$30</definedName>
    <definedName name="Z_DB247C62_AD53_4E02_85BF_C5978A17182C_.wvu.PrintArea" localSheetId="10" hidden="1">'203_1'!$A$2:$R$30</definedName>
    <definedName name="Z_DB247C62_AD53_4E02_85BF_C5978A17182C_.wvu.PrintArea" localSheetId="11" hidden="1">'203_2'!$A$2:$R$30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Rows" localSheetId="6" hidden="1">'201_1'!#REF!,'201_1'!#REF!,'201_1'!#REF!,'201_1'!#REF!</definedName>
    <definedName name="Z_DB247C62_AD53_4E02_85BF_C5978A17182C_.wvu.Rows" localSheetId="7" hidden="1">'201_2'!#REF!,'201_2'!#REF!,'201_2'!#REF!,'201_2'!#REF!</definedName>
    <definedName name="Z_DB247C62_AD53_4E02_85BF_C5978A17182C_.wvu.Rows" localSheetId="8" hidden="1">'202_1'!#REF!,'202_1'!#REF!,'202_1'!#REF!,'202_1'!#REF!</definedName>
    <definedName name="Z_DB247C62_AD53_4E02_85BF_C5978A17182C_.wvu.Rows" localSheetId="9" hidden="1">'202_2'!#REF!,'202_2'!#REF!,'202_2'!#REF!,'202_2'!#REF!</definedName>
    <definedName name="Z_DB247C62_AD53_4E02_85BF_C5978A17182C_.wvu.Rows" localSheetId="10" hidden="1">'203_1'!#REF!,'203_1'!#REF!,'203_1'!#REF!,'203_1'!#REF!</definedName>
    <definedName name="Z_DB247C62_AD53_4E02_85BF_C5978A17182C_.wvu.Rows" localSheetId="11" hidden="1">'203_2'!#REF!,'203_2'!#REF!,'203_2'!#REF!,'203_2'!#REF!</definedName>
    <definedName name="Z_DC418718_8A23_11D8_9B08_00605205386C_.wvu.PrintArea" localSheetId="6" hidden="1">'201_1'!$A$2:$AB$30</definedName>
    <definedName name="Z_DC418718_8A23_11D8_9B08_00605205386C_.wvu.PrintArea" localSheetId="7" hidden="1">'201_2'!$A$2:$AB$30</definedName>
    <definedName name="Z_DC418718_8A23_11D8_9B08_00605205386C_.wvu.PrintArea" localSheetId="8" hidden="1">'202_1'!$A$2:$AB$30</definedName>
    <definedName name="Z_DC418718_8A23_11D8_9B08_00605205386C_.wvu.PrintArea" localSheetId="9" hidden="1">'202_2'!$A$2:$AB$30</definedName>
    <definedName name="Z_DC418718_8A23_11D8_9B08_00605205386C_.wvu.PrintArea" localSheetId="10" hidden="1">'203_1'!$A$2:$AB$30</definedName>
    <definedName name="Z_DC418718_8A23_11D8_9B08_00605205386C_.wvu.PrintArea" localSheetId="11" hidden="1">'203_2'!$A$2:$AB$30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D783D5A_D326_44F8_82C1_529ADF80E68D_.wvu.PrintArea" localSheetId="6" hidden="1">'201_1'!$A$2:$AH$30</definedName>
    <definedName name="Z_DD783D5A_D326_44F8_82C1_529ADF80E68D_.wvu.PrintArea" localSheetId="7" hidden="1">'201_2'!$A$2:$V$30</definedName>
    <definedName name="Z_DD783D5A_D326_44F8_82C1_529ADF80E68D_.wvu.PrintArea" localSheetId="8" hidden="1">'202_1'!$A$2:$R$30</definedName>
    <definedName name="Z_DD783D5A_D326_44F8_82C1_529ADF80E68D_.wvu.PrintArea" localSheetId="9" hidden="1">'202_2'!$A$2:$R$30</definedName>
    <definedName name="Z_DD783D5A_D326_44F8_82C1_529ADF80E68D_.wvu.PrintArea" localSheetId="10" hidden="1">'203_1'!$A$2:$R$30</definedName>
    <definedName name="Z_DD783D5A_D326_44F8_82C1_529ADF80E68D_.wvu.PrintArea" localSheetId="11" hidden="1">'203_2'!$A$2:$R$30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E3076869_5D4E_4B4E_B56C_23BD0053E0A2_.wvu.FilterData" localSheetId="5" hidden="1">Підсумки!$A$3:$K$53</definedName>
    <definedName name="Z_E3076869_5D4E_4B4E_B56C_23BD0053E0A2_.wvu.PrintArea" localSheetId="6" hidden="1">'201_1'!$A$2:$AH$30</definedName>
    <definedName name="Z_E3076869_5D4E_4B4E_B56C_23BD0053E0A2_.wvu.PrintArea" localSheetId="7" hidden="1">'201_2'!$A$2:$AH$30</definedName>
    <definedName name="Z_E3076869_5D4E_4B4E_B56C_23BD0053E0A2_.wvu.PrintArea" localSheetId="8" hidden="1">'202_1'!$A$2:$R$30</definedName>
    <definedName name="Z_E3076869_5D4E_4B4E_B56C_23BD0053E0A2_.wvu.PrintArea" localSheetId="9" hidden="1">'202_2'!$A$2:$R$30</definedName>
    <definedName name="Z_E3076869_5D4E_4B4E_B56C_23BD0053E0A2_.wvu.PrintArea" localSheetId="10" hidden="1">'203_1'!$A$2:$R$30</definedName>
    <definedName name="Z_E3076869_5D4E_4B4E_B56C_23BD0053E0A2_.wvu.PrintArea" localSheetId="11" hidden="1">'203_2'!$A$2:$R$30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Підсумки!$A$3:$K$53</definedName>
    <definedName name="Z_F5BB156E_46BF_4970_8BDC_FACCC2530DB4_.wvu.PrintArea" localSheetId="6" hidden="1">'201_1'!$A$2:$V$30</definedName>
    <definedName name="Z_F5BB156E_46BF_4970_8BDC_FACCC2530DB4_.wvu.PrintArea" localSheetId="7" hidden="1">'201_2'!$A$2:$V$30</definedName>
    <definedName name="Z_F5BB156E_46BF_4970_8BDC_FACCC2530DB4_.wvu.PrintArea" localSheetId="8" hidden="1">'202_1'!$A$2:$R$30</definedName>
    <definedName name="Z_F5BB156E_46BF_4970_8BDC_FACCC2530DB4_.wvu.PrintArea" localSheetId="9" hidden="1">'202_2'!$A$2:$R$30</definedName>
    <definedName name="Z_F5BB156E_46BF_4970_8BDC_FACCC2530DB4_.wvu.PrintArea" localSheetId="10" hidden="1">'203_1'!$A$2:$R$30</definedName>
    <definedName name="Z_F5BB156E_46BF_4970_8BDC_FACCC2530DB4_.wvu.PrintArea" localSheetId="11" hidden="1">'203_2'!$A$2:$R$30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Rows" localSheetId="6" hidden="1">'201_1'!#REF!,'201_1'!#REF!,'201_1'!#REF!,'201_1'!#REF!</definedName>
    <definedName name="Z_F5BB156E_46BF_4970_8BDC_FACCC2530DB4_.wvu.Rows" localSheetId="7" hidden="1">'201_2'!#REF!,'201_2'!#REF!,'201_2'!#REF!,'201_2'!#REF!</definedName>
    <definedName name="Z_F5BB156E_46BF_4970_8BDC_FACCC2530DB4_.wvu.Rows" localSheetId="8" hidden="1">'202_1'!#REF!,'202_1'!#REF!,'202_1'!#REF!,'202_1'!#REF!</definedName>
    <definedName name="Z_F5BB156E_46BF_4970_8BDC_FACCC2530DB4_.wvu.Rows" localSheetId="9" hidden="1">'202_2'!#REF!,'202_2'!#REF!,'202_2'!#REF!,'202_2'!#REF!</definedName>
    <definedName name="Z_F5BB156E_46BF_4970_8BDC_FACCC2530DB4_.wvu.Rows" localSheetId="10" hidden="1">'203_1'!#REF!,'203_1'!#REF!,'203_1'!#REF!,'203_1'!#REF!</definedName>
    <definedName name="Z_F5BB156E_46BF_4970_8BDC_FACCC2530DB4_.wvu.Rows" localSheetId="11" hidden="1">'203_2'!#REF!,'203_2'!#REF!,'203_2'!#REF!,'203_2'!#REF!</definedName>
    <definedName name="Z_F6031743_2EF4_4963_B0D7_9FFF72490A27_.wvu.PrintArea" localSheetId="6" hidden="1">'201_1'!$A$2:$AB$30</definedName>
    <definedName name="Z_F6031743_2EF4_4963_B0D7_9FFF72490A27_.wvu.PrintArea" localSheetId="7" hidden="1">'201_2'!$A$2:$AB$30</definedName>
    <definedName name="Z_F6031743_2EF4_4963_B0D7_9FFF72490A27_.wvu.PrintArea" localSheetId="8" hidden="1">'202_1'!$A$2:$AB$30</definedName>
    <definedName name="Z_F6031743_2EF4_4963_B0D7_9FFF72490A27_.wvu.PrintArea" localSheetId="9" hidden="1">'202_2'!$A$2:$AB$30</definedName>
    <definedName name="Z_F6031743_2EF4_4963_B0D7_9FFF72490A27_.wvu.PrintArea" localSheetId="10" hidden="1">'203_1'!$A$2:$AB$30</definedName>
    <definedName name="Z_F6031743_2EF4_4963_B0D7_9FFF72490A27_.wvu.PrintArea" localSheetId="11" hidden="1">'203_2'!$A$2:$AB$30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Підс" localSheetId="2">'[1]201_1'!$S$31:$U$46</definedName>
    <definedName name="Підс">'201_1'!#REF!</definedName>
    <definedName name="Підс1" localSheetId="2">'[1]201_2'!$S$31:$U$46</definedName>
    <definedName name="Підс1">'201_2'!#REF!</definedName>
    <definedName name="Підс2" localSheetId="10">'203_1'!#REF!</definedName>
    <definedName name="Підс2" localSheetId="2">'[1]202_1'!$S$31:$U$46</definedName>
    <definedName name="Підс2">'202_1'!#REF!</definedName>
    <definedName name="Підс3" localSheetId="11">'203_2'!#REF!</definedName>
    <definedName name="Підс3" localSheetId="2">'[1]202_2'!$S$31:$U$47</definedName>
    <definedName name="Підс3">'202_2'!#REF!</definedName>
    <definedName name="Підс4" localSheetId="10">#REF!</definedName>
    <definedName name="Підс4" localSheetId="11">#REF!</definedName>
    <definedName name="Підс4">#REF!</definedName>
    <definedName name="Підс5" localSheetId="10">#REF!</definedName>
    <definedName name="Підс5" localSheetId="11">#REF!</definedName>
    <definedName name="Підс5">#REF!</definedName>
  </definedNames>
  <calcPr calcId="145621"/>
  <customWorkbookViews>
    <customWorkbookView name="Ніколенко Світлана Григорівна - Personal View" guid="{C5D960BD-C1A6-4228-A267-A87ADCF0AB55}" mergeInterval="0" personalView="1" maximized="1" windowWidth="1010" windowHeight="619" tabRatio="843" activeSheetId="9"/>
    <customWorkbookView name="Nikolenko - Личное представление" guid="{4BCF288A-A595-4C42-82E7-535EDC2AC415}" mergeInterval="0" personalView="1" maximized="1" windowWidth="1013" windowHeight="558" tabRatio="752" activeSheetId="11"/>
    <customWorkbookView name="Давиденко Євген Олександрович - Personal View" guid="{6C8D603E-9A1B-49F4-AEFE-06707C7BCD53}" mergeInterval="0" personalView="1" maximized="1" windowWidth="1356" windowHeight="543" tabRatio="768" activeSheetId="8"/>
    <customWorkbookView name="мама - Личное представление" guid="{1C44C54F-C0A4-451D-B8A0-B8C17D7E284D}" mergeInterval="0" personalView="1" xWindow="50" yWindow="45" windowWidth="1259" windowHeight="500" tabRatio="843" activeSheetId="7"/>
    <customWorkbookView name="Фісун Микола Тихонович - Personal View" guid="{C2F30B35-D639-4BB4-A50F-41AB6A913442}" mergeInterval="0" personalView="1" maximized="1" windowWidth="796" windowHeight="335" tabRatio="768" activeSheetId="6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Nikolenko - Personal View" guid="{52C4EB7E-D421-4F3C-9418-E2E13C53098F}" mergeInterval="0" personalView="1" maximized="1" windowWidth="1276" windowHeight="799" tabRatio="671" activeSheetId="13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іколенко Світлана Григорівна - Личное представление" guid="{17400EAF-4B0B-49FE-8262-4A59DA70D10F}" mergeInterval="0" personalView="1" maximized="1" windowWidth="1020" windowHeight="543" tabRatio="768" activeSheetId="6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emma - Личное представление" guid="{BFDDA753-D9FF-405A-BBB3-8EC16FDB9500}" mergeInterval="0" personalView="1" maximized="1" windowWidth="989" windowHeight="595" tabRatio="671" activeSheetId="6"/>
    <customWorkbookView name="adk - Personal View" guid="{F5BB156E-46BF-4970-8BDC-FACCC2530DB4}" mergeInterval="0" personalView="1" maximized="1" windowWidth="843" windowHeight="543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slarisa - Personal View" guid="{BE29CB45-C44C-4909-A8C9-0850A17CCE3A}" mergeInterval="0" personalView="1" maximized="1" windowWidth="796" windowHeight="437" tabRatio="671" activeSheetId="5"/>
    <customWorkbookView name="veronique - Personal View" guid="{6EA0E7B6-C486-4B39-8128-16821F7A9C03}" mergeInterval="0" personalView="1" maximized="1" windowWidth="994" windowHeight="596" activeSheetId="7"/>
    <customWorkbookView name="2210103 - Personal View" guid="{2B1F19F5-DDBC-46F8-92CB-9A790CB7FD61}" mergeInterval="0" personalView="1" maximized="1" windowWidth="1020" windowHeight="633" tabRatio="671" activeSheetId="10"/>
    <customWorkbookView name="cash - Personal View" guid="{24E4B1B0-BD46-442E-9239-4999257F794B}" mergeInterval="0" personalView="1" maximized="1" xWindow="7" yWindow="28" windowWidth="796" windowHeight="574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pain - Personal View" guid="{7828284E-5BC2-4532-AE4F-135B19275FE1}" mergeInterval="0" personalView="1" maximized="1" windowWidth="1020" windowHeight="606" activeSheetId="4"/>
    <customWorkbookView name="pak - Personal View" guid="{6328EA24-1FA5-4B94-9ABC-245F045AD520}" mergeInterval="0" personalView="1" maximized="1" windowWidth="1020" windowHeight="629" activeSheetId="10"/>
    <customWorkbookView name="Decoy - Personal View" guid="{93F6C3DE-1F92-4632-8907-1A4A95278937}" mergeInterval="0" personalView="1" maximized="1" windowWidth="1020" windowHeight="607" activeSheetId="4"/>
    <customWorkbookView name="2210301 - Personal View" guid="{86E46D09-7AE0-4152-9FFC-C08D0784D8A7}" mergeInterval="0" personalView="1" maximized="1" windowWidth="1020" windowHeight="631" activeSheetId="8"/>
    <customWorkbookView name="Zorg - Personal View" guid="{F6031743-2EF4-4963-B0D7-9FFF72490A27}" mergeInterval="0" personalView="1" maximized="1" windowWidth="1020" windowHeight="606" activeSheetId="5"/>
    <customWorkbookView name="2010227 - Personal View" guid="{85387D8F-322B-4575-A31F-6C67D6D60B03}" mergeInterval="0" personalView="1" maximized="1" windowWidth="995" windowHeight="589" activeSheetId="5"/>
    <customWorkbookView name="980119 - Personal View" guid="{AAE6FF24-C1F0-4266-B899-2398D5DAFFD0}" mergeInterval="0" personalView="1" maximized="1" windowWidth="1020" windowHeight="605" activeSheetId="9"/>
    <customWorkbookView name="2410413 - Personal View" guid="{9441459E-E2AF-4712-941E-3718915AA278}" mergeInterval="0" personalView="1" maximized="1" windowWidth="1020" windowHeight="568" activeSheetId="10"/>
    <customWorkbookView name="tsybenko - Personal View" guid="{BA384526-2B52-499B-A6CB-A20D93F7D458}" mergeInterval="0" personalView="1" maximized="1" windowWidth="1020" windowHeight="576" activeSheetId="1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davidoff - Personal View" guid="{6FD4170C-FF34-4F29-9D4F-E51601E8E054}" mergeInterval="0" personalView="1" xWindow="6" yWindow="39" windowWidth="1176" windowHeight="747" tabRatio="671" activeSheetId="5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hisoon - Personal View" guid="{5FE79F59-D06C-47E9-A091-8A454305106D}" mergeInterval="0" personalView="1" maximized="1" windowWidth="1020" windowHeight="603" activeSheetId="6"/>
    <customWorkbookView name="alex - Личное представление" guid="{63677729-B220-4674-B8DA-E23D188A7DD0}" mergeInterval="0" personalView="1" maximized="1" windowWidth="938" windowHeight="435" activeSheetId="7"/>
    <customWorkbookView name="Євпак Д.В. - Personal View" guid="{DD783D5A-D326-44F8-82C1-529ADF80E68D}" mergeInterval="0" personalView="1" maximized="1" windowWidth="1276" windowHeight="799" activeSheetId="14"/>
    <customWorkbookView name="Irina - Personal View" guid="{7DAD0CBB-837D-490E-8AD8-C7F6F6026BC2}" mergeInterval="0" personalView="1" xWindow="-3" yWindow="32" windowWidth="1109" windowHeight="554" tabRatio="768" activeSheetId="13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Фисун Николай - Personal View" guid="{33A37079-C128-4ED3-AE01-CFA8F2347C5B}" mergeInterval="0" personalView="1" maximized="1" windowWidth="1115" windowHeight="397" tabRatio="768" activeSheetId="6"/>
  </customWorkbookViews>
</workbook>
</file>

<file path=xl/calcChain.xml><?xml version="1.0" encoding="utf-8"?>
<calcChain xmlns="http://schemas.openxmlformats.org/spreadsheetml/2006/main">
  <c r="R11" i="9" l="1"/>
  <c r="R15" i="7" l="1"/>
  <c r="O15" i="7"/>
  <c r="J15" i="7"/>
  <c r="R13" i="7"/>
  <c r="J13" i="7"/>
  <c r="R8" i="7"/>
  <c r="R20" i="7" l="1"/>
  <c r="G26" i="6"/>
  <c r="R10" i="7" l="1"/>
  <c r="R12" i="7"/>
  <c r="O22" i="7" l="1"/>
  <c r="J20" i="7"/>
  <c r="R16" i="12" l="1"/>
  <c r="R12" i="12"/>
  <c r="R11" i="12"/>
  <c r="J15" i="12" l="1"/>
  <c r="J16" i="12"/>
  <c r="R8" i="12" l="1"/>
  <c r="C80" i="6" l="1"/>
  <c r="C81" i="6"/>
  <c r="F58" i="6"/>
  <c r="F59" i="6"/>
  <c r="F64" i="6"/>
  <c r="F57" i="6"/>
  <c r="R17" i="12" l="1"/>
  <c r="J17" i="12"/>
  <c r="R14" i="12"/>
  <c r="J14" i="12"/>
  <c r="R13" i="12"/>
  <c r="J10" i="12"/>
  <c r="R9" i="12"/>
  <c r="J8" i="7" l="1"/>
  <c r="R14" i="7"/>
  <c r="R22" i="7" s="1"/>
  <c r="J10" i="7" l="1"/>
  <c r="J9" i="7"/>
  <c r="J22" i="7" s="1"/>
  <c r="J18" i="7"/>
  <c r="J15" i="9" l="1"/>
  <c r="J11" i="9"/>
  <c r="L72" i="6" l="1"/>
  <c r="L73" i="6"/>
  <c r="L74" i="6"/>
  <c r="L75" i="6"/>
  <c r="L76" i="6"/>
  <c r="L78" i="6"/>
  <c r="L79" i="6"/>
  <c r="L80" i="6"/>
  <c r="L71" i="6"/>
  <c r="L67" i="6"/>
  <c r="L68" i="6"/>
  <c r="L69" i="6"/>
  <c r="L70" i="6"/>
  <c r="L58" i="6"/>
  <c r="L59" i="6"/>
  <c r="L60" i="6"/>
  <c r="L61" i="6"/>
  <c r="L62" i="6"/>
  <c r="L63" i="6"/>
  <c r="L64" i="6"/>
  <c r="L65" i="6"/>
  <c r="L66" i="6"/>
  <c r="L54" i="6" l="1"/>
  <c r="L55" i="6"/>
  <c r="C54" i="6"/>
  <c r="G54" i="6"/>
  <c r="C55" i="6"/>
  <c r="G55" i="6"/>
  <c r="L43" i="6"/>
  <c r="L44" i="6"/>
  <c r="L45" i="6"/>
  <c r="L46" i="6"/>
  <c r="L47" i="6"/>
  <c r="L48" i="6"/>
  <c r="L49" i="6"/>
  <c r="L50" i="6"/>
  <c r="L51" i="6"/>
  <c r="L52" i="6"/>
  <c r="L53" i="6"/>
  <c r="L42" i="6"/>
  <c r="L30" i="6"/>
  <c r="L31" i="6"/>
  <c r="L32" i="6"/>
  <c r="L33" i="6"/>
  <c r="L34" i="6"/>
  <c r="L35" i="6"/>
  <c r="L36" i="6"/>
  <c r="L37" i="6"/>
  <c r="L38" i="6"/>
  <c r="L39" i="6"/>
  <c r="L29" i="6"/>
  <c r="D10" i="9" l="1"/>
  <c r="E10" i="9" s="1"/>
  <c r="L27" i="6" l="1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C70" i="6" l="1"/>
  <c r="C71" i="6"/>
  <c r="C72" i="6"/>
  <c r="C73" i="6"/>
  <c r="C74" i="6"/>
  <c r="C75" i="6"/>
  <c r="C76" i="6"/>
  <c r="C77" i="6"/>
  <c r="C78" i="6"/>
  <c r="C79" i="6"/>
  <c r="C82" i="6"/>
  <c r="C69" i="6"/>
  <c r="C58" i="6"/>
  <c r="C59" i="6"/>
  <c r="C60" i="6"/>
  <c r="C61" i="6"/>
  <c r="C62" i="6"/>
  <c r="C63" i="6"/>
  <c r="C64" i="6"/>
  <c r="C65" i="6"/>
  <c r="C66" i="6"/>
  <c r="C67" i="6"/>
  <c r="C68" i="6"/>
  <c r="C43" i="6"/>
  <c r="C44" i="6"/>
  <c r="C45" i="6"/>
  <c r="C46" i="6"/>
  <c r="C47" i="6"/>
  <c r="C48" i="6"/>
  <c r="C49" i="6"/>
  <c r="C50" i="6"/>
  <c r="C51" i="6"/>
  <c r="C52" i="6"/>
  <c r="C53" i="6"/>
  <c r="C30" i="6"/>
  <c r="C31" i="6"/>
  <c r="C32" i="6"/>
  <c r="C33" i="6"/>
  <c r="C34" i="6"/>
  <c r="C35" i="6"/>
  <c r="C36" i="6"/>
  <c r="C37" i="6"/>
  <c r="C38" i="6"/>
  <c r="C39" i="6"/>
  <c r="C40" i="6"/>
  <c r="C41" i="6"/>
  <c r="C26" i="6"/>
  <c r="C27" i="6"/>
  <c r="C17" i="6"/>
  <c r="C18" i="6"/>
  <c r="C19" i="6"/>
  <c r="C20" i="6"/>
  <c r="C21" i="6"/>
  <c r="C22" i="6"/>
  <c r="C23" i="6"/>
  <c r="C24" i="6"/>
  <c r="C25" i="6"/>
  <c r="C16" i="6"/>
  <c r="C15" i="6"/>
  <c r="M28" i="6" l="1"/>
  <c r="M56" i="6"/>
  <c r="O22" i="11" l="1"/>
  <c r="J22" i="11"/>
  <c r="O22" i="9"/>
  <c r="J22" i="9"/>
  <c r="Q54" i="1" l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53" i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7" i="6"/>
  <c r="M29" i="6"/>
  <c r="M30" i="6"/>
  <c r="M31" i="6"/>
  <c r="M32" i="6"/>
  <c r="M33" i="6"/>
  <c r="M34" i="6"/>
  <c r="M35" i="6"/>
  <c r="M36" i="6"/>
  <c r="M37" i="6"/>
  <c r="M38" i="6"/>
  <c r="M39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7" i="6"/>
  <c r="M58" i="6"/>
  <c r="M59" i="6"/>
  <c r="M60" i="6"/>
  <c r="M61" i="6"/>
  <c r="M63" i="6"/>
  <c r="M64" i="6"/>
  <c r="M65" i="6"/>
  <c r="M66" i="6"/>
  <c r="M67" i="6"/>
  <c r="M70" i="6"/>
  <c r="M71" i="6"/>
  <c r="M72" i="6"/>
  <c r="M73" i="6"/>
  <c r="M74" i="6"/>
  <c r="M75" i="6"/>
  <c r="M76" i="6"/>
  <c r="M77" i="6"/>
  <c r="M78" i="6"/>
  <c r="M79" i="6"/>
  <c r="M3" i="6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9" i="9"/>
  <c r="D11" i="9"/>
  <c r="D12" i="9"/>
  <c r="D13" i="9"/>
  <c r="D14" i="9"/>
  <c r="D15" i="9"/>
  <c r="D16" i="9"/>
  <c r="D17" i="9"/>
  <c r="D18" i="9"/>
  <c r="D19" i="9"/>
  <c r="D20" i="9"/>
  <c r="D21" i="9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8" i="8"/>
  <c r="D8" i="9"/>
  <c r="D8" i="10"/>
  <c r="D8" i="11"/>
  <c r="D8" i="12"/>
  <c r="D8" i="7"/>
  <c r="E41" i="3"/>
  <c r="G37" i="3"/>
  <c r="G36" i="3"/>
  <c r="G32" i="3"/>
  <c r="G28" i="3"/>
  <c r="G24" i="3"/>
  <c r="G19" i="3"/>
  <c r="G17" i="3"/>
  <c r="K13" i="3"/>
  <c r="G9" i="3"/>
  <c r="G5" i="3"/>
  <c r="J40" i="3" l="1"/>
  <c r="G3" i="3"/>
  <c r="J31" i="3"/>
  <c r="G41" i="3"/>
  <c r="B67" i="1" l="1"/>
  <c r="B68" i="1"/>
  <c r="B69" i="1"/>
  <c r="B70" i="1"/>
  <c r="B71" i="1"/>
  <c r="B72" i="1"/>
  <c r="B73" i="1"/>
  <c r="B74" i="1"/>
  <c r="B75" i="1"/>
  <c r="B76" i="1"/>
  <c r="B77" i="1"/>
  <c r="B78" i="1"/>
  <c r="C83" i="6"/>
  <c r="B79" i="1" s="1"/>
  <c r="B66" i="1"/>
  <c r="B54" i="1"/>
  <c r="B55" i="1"/>
  <c r="B56" i="1"/>
  <c r="B57" i="1"/>
  <c r="B58" i="1"/>
  <c r="B59" i="1"/>
  <c r="B60" i="1"/>
  <c r="B61" i="1"/>
  <c r="B62" i="1"/>
  <c r="B63" i="1"/>
  <c r="B64" i="1"/>
  <c r="B65" i="1"/>
  <c r="C57" i="6"/>
  <c r="B53" i="1" s="1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E13" i="12"/>
  <c r="E18" i="12"/>
  <c r="E15" i="12"/>
  <c r="D76" i="6" s="1"/>
  <c r="E12" i="12"/>
  <c r="D73" i="6" s="1"/>
  <c r="E9" i="12"/>
  <c r="D70" i="6" s="1"/>
  <c r="C42" i="6"/>
  <c r="C4" i="6"/>
  <c r="C5" i="6"/>
  <c r="C6" i="6"/>
  <c r="C7" i="6"/>
  <c r="C8" i="6"/>
  <c r="C9" i="6"/>
  <c r="C10" i="6"/>
  <c r="C11" i="6"/>
  <c r="C12" i="6"/>
  <c r="C13" i="6"/>
  <c r="C14" i="6"/>
  <c r="AD22" i="12"/>
  <c r="Y22" i="12"/>
  <c r="T22" i="12"/>
  <c r="E21" i="12"/>
  <c r="D83" i="6" s="1"/>
  <c r="E83" i="6" s="1"/>
  <c r="E11" i="12"/>
  <c r="H7" i="12"/>
  <c r="E20" i="11"/>
  <c r="E19" i="11"/>
  <c r="E18" i="11"/>
  <c r="E17" i="11"/>
  <c r="E16" i="11"/>
  <c r="E14" i="11"/>
  <c r="E13" i="11"/>
  <c r="E12" i="11"/>
  <c r="E11" i="11"/>
  <c r="E10" i="11"/>
  <c r="E9" i="11"/>
  <c r="E8" i="11"/>
  <c r="D57" i="6" s="1"/>
  <c r="E57" i="6" s="1"/>
  <c r="E15" i="11"/>
  <c r="AD22" i="11"/>
  <c r="Y22" i="11"/>
  <c r="E21" i="11"/>
  <c r="H7" i="11"/>
  <c r="D62" i="6" l="1"/>
  <c r="E62" i="6" s="1"/>
  <c r="E73" i="6"/>
  <c r="D72" i="6"/>
  <c r="D59" i="6"/>
  <c r="E59" i="6" s="1"/>
  <c r="D68" i="6"/>
  <c r="E68" i="6" s="1"/>
  <c r="D64" i="6"/>
  <c r="E64" i="6" s="1"/>
  <c r="D60" i="6"/>
  <c r="E60" i="6" s="1"/>
  <c r="D65" i="6"/>
  <c r="E65" i="6" s="1"/>
  <c r="D58" i="6"/>
  <c r="E58" i="6" s="1"/>
  <c r="D67" i="6"/>
  <c r="E67" i="6" s="1"/>
  <c r="D63" i="6"/>
  <c r="E63" i="6" s="1"/>
  <c r="D61" i="6"/>
  <c r="E61" i="6" s="1"/>
  <c r="D66" i="6"/>
  <c r="E66" i="6" s="1"/>
  <c r="D79" i="6"/>
  <c r="D74" i="6"/>
  <c r="E74" i="6" s="1"/>
  <c r="I57" i="6"/>
  <c r="J57" i="6" s="1"/>
  <c r="R53" i="1"/>
  <c r="I73" i="6"/>
  <c r="J73" i="6" s="1"/>
  <c r="R69" i="1"/>
  <c r="I83" i="6"/>
  <c r="J83" i="6" s="1"/>
  <c r="R79" i="1"/>
  <c r="K7" i="12"/>
  <c r="M7" i="12" s="1"/>
  <c r="P7" i="12" s="1"/>
  <c r="S7" i="12" s="1"/>
  <c r="K7" i="11"/>
  <c r="M7" i="11" s="1"/>
  <c r="P7" i="11" s="1"/>
  <c r="S7" i="11" s="1"/>
  <c r="E8" i="12"/>
  <c r="E14" i="12"/>
  <c r="E17" i="12"/>
  <c r="E20" i="12"/>
  <c r="D82" i="6" s="1"/>
  <c r="E82" i="6" s="1"/>
  <c r="E19" i="12"/>
  <c r="E10" i="12"/>
  <c r="E16" i="12"/>
  <c r="H22" i="12"/>
  <c r="E21" i="9"/>
  <c r="E21" i="10"/>
  <c r="D55" i="6" s="1"/>
  <c r="E55" i="6" s="1"/>
  <c r="I55" i="6" s="1"/>
  <c r="J55" i="6" s="1"/>
  <c r="E20" i="10"/>
  <c r="D54" i="6" s="1"/>
  <c r="E54" i="6" s="1"/>
  <c r="I54" i="6" s="1"/>
  <c r="J54" i="6" s="1"/>
  <c r="E19" i="10"/>
  <c r="D53" i="6" s="1"/>
  <c r="E18" i="10"/>
  <c r="D52" i="6" s="1"/>
  <c r="E17" i="10"/>
  <c r="D51" i="6" s="1"/>
  <c r="E16" i="10"/>
  <c r="D50" i="6" s="1"/>
  <c r="E15" i="10"/>
  <c r="D49" i="6" s="1"/>
  <c r="E14" i="10"/>
  <c r="D48" i="6" s="1"/>
  <c r="E13" i="10"/>
  <c r="D47" i="6" s="1"/>
  <c r="E12" i="10"/>
  <c r="D46" i="6" s="1"/>
  <c r="E11" i="10"/>
  <c r="D45" i="6" s="1"/>
  <c r="E10" i="10"/>
  <c r="D44" i="6" s="1"/>
  <c r="E9" i="10"/>
  <c r="D43" i="6" s="1"/>
  <c r="E8" i="10"/>
  <c r="D42" i="6" s="1"/>
  <c r="I65" i="6" l="1"/>
  <c r="J65" i="6" s="1"/>
  <c r="R61" i="1"/>
  <c r="I63" i="6"/>
  <c r="J63" i="6" s="1"/>
  <c r="R59" i="1"/>
  <c r="I60" i="6"/>
  <c r="J60" i="6" s="1"/>
  <c r="R56" i="1"/>
  <c r="I59" i="6"/>
  <c r="J59" i="6" s="1"/>
  <c r="R55" i="1"/>
  <c r="I67" i="6"/>
  <c r="J67" i="6" s="1"/>
  <c r="R63" i="1"/>
  <c r="I64" i="6"/>
  <c r="J64" i="6" s="1"/>
  <c r="R60" i="1"/>
  <c r="I61" i="6"/>
  <c r="J61" i="6" s="1"/>
  <c r="R57" i="1"/>
  <c r="I66" i="6"/>
  <c r="J66" i="6" s="1"/>
  <c r="R62" i="1"/>
  <c r="I58" i="6"/>
  <c r="J58" i="6" s="1"/>
  <c r="R54" i="1"/>
  <c r="I68" i="6"/>
  <c r="J68" i="6" s="1"/>
  <c r="R64" i="1"/>
  <c r="I62" i="6"/>
  <c r="J62" i="6" s="1"/>
  <c r="R58" i="1"/>
  <c r="E76" i="6"/>
  <c r="I76" i="6" s="1"/>
  <c r="J76" i="6" s="1"/>
  <c r="D75" i="6"/>
  <c r="E75" i="6" s="1"/>
  <c r="D81" i="6"/>
  <c r="E81" i="6" s="1"/>
  <c r="R77" i="1" s="1"/>
  <c r="D80" i="6"/>
  <c r="E80" i="6" s="1"/>
  <c r="E79" i="6"/>
  <c r="R75" i="1" s="1"/>
  <c r="D78" i="6"/>
  <c r="E78" i="6" s="1"/>
  <c r="D77" i="6"/>
  <c r="E77" i="6" s="1"/>
  <c r="E72" i="6"/>
  <c r="R68" i="1" s="1"/>
  <c r="D71" i="6"/>
  <c r="E71" i="6" s="1"/>
  <c r="E70" i="6"/>
  <c r="R66" i="1" s="1"/>
  <c r="D69" i="6"/>
  <c r="E69" i="6" s="1"/>
  <c r="I74" i="6"/>
  <c r="J74" i="6" s="1"/>
  <c r="R70" i="1"/>
  <c r="I72" i="6"/>
  <c r="J72" i="6" s="1"/>
  <c r="I81" i="6"/>
  <c r="J81" i="6" s="1"/>
  <c r="I82" i="6"/>
  <c r="J82" i="6" s="1"/>
  <c r="R78" i="1"/>
  <c r="I70" i="6"/>
  <c r="J70" i="6" s="1"/>
  <c r="H7" i="9"/>
  <c r="H7" i="10"/>
  <c r="R72" i="1" l="1"/>
  <c r="I79" i="6"/>
  <c r="J79" i="6" s="1"/>
  <c r="I78" i="6"/>
  <c r="J78" i="6" s="1"/>
  <c r="R74" i="1"/>
  <c r="I75" i="6"/>
  <c r="J75" i="6" s="1"/>
  <c r="R71" i="1"/>
  <c r="R76" i="1"/>
  <c r="I80" i="6"/>
  <c r="J80" i="6" s="1"/>
  <c r="I77" i="6"/>
  <c r="J77" i="6" s="1"/>
  <c r="R73" i="1"/>
  <c r="I71" i="6"/>
  <c r="J71" i="6" s="1"/>
  <c r="R67" i="1"/>
  <c r="I69" i="6"/>
  <c r="J69" i="6" s="1"/>
  <c r="R65" i="1"/>
  <c r="K7" i="10"/>
  <c r="M7" i="10" s="1"/>
  <c r="P7" i="10" s="1"/>
  <c r="S7" i="10" s="1"/>
  <c r="K7" i="9"/>
  <c r="M7" i="9" s="1"/>
  <c r="P7" i="9" s="1"/>
  <c r="S7" i="9" s="1"/>
  <c r="H7" i="7"/>
  <c r="H7" i="8"/>
  <c r="K7" i="8" l="1"/>
  <c r="M7" i="8" s="1"/>
  <c r="P7" i="8" s="1"/>
  <c r="S7" i="8" s="1"/>
  <c r="K7" i="7"/>
  <c r="M7" i="7" s="1"/>
  <c r="P7" i="7" s="1"/>
  <c r="S7" i="7" s="1"/>
  <c r="E19" i="8"/>
  <c r="D26" i="6" s="1"/>
  <c r="E26" i="6" s="1"/>
  <c r="I26" i="6" s="1"/>
  <c r="G13" i="6"/>
  <c r="G4" i="6"/>
  <c r="G31" i="6" l="1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30" i="6"/>
  <c r="G29" i="6"/>
  <c r="G15" i="6"/>
  <c r="G16" i="6"/>
  <c r="G17" i="6"/>
  <c r="G18" i="6"/>
  <c r="G19" i="6"/>
  <c r="G20" i="6"/>
  <c r="G21" i="6"/>
  <c r="G22" i="6"/>
  <c r="G23" i="6"/>
  <c r="G24" i="6"/>
  <c r="G25" i="6"/>
  <c r="G14" i="6"/>
  <c r="G5" i="6"/>
  <c r="G6" i="6"/>
  <c r="G7" i="6"/>
  <c r="G8" i="6"/>
  <c r="G9" i="6"/>
  <c r="G10" i="6"/>
  <c r="G11" i="6"/>
  <c r="G12" i="6"/>
  <c r="G3" i="6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T22" i="10" l="1"/>
  <c r="Y22" i="10"/>
  <c r="AD22" i="10"/>
  <c r="T22" i="9"/>
  <c r="Y22" i="9"/>
  <c r="AD22" i="9"/>
  <c r="T22" i="7"/>
  <c r="Y22" i="7"/>
  <c r="AD22" i="7"/>
  <c r="C3" i="6"/>
  <c r="B3" i="1" s="1"/>
  <c r="G27" i="6"/>
  <c r="C29" i="6"/>
  <c r="B29" i="1" s="1"/>
  <c r="B40" i="1"/>
  <c r="G51" i="6"/>
  <c r="G52" i="6"/>
  <c r="G53" i="6"/>
  <c r="E25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E12" i="8" l="1"/>
  <c r="E14" i="8"/>
  <c r="E12" i="9"/>
  <c r="D33" i="6" s="1"/>
  <c r="E13" i="9"/>
  <c r="D34" i="6" s="1"/>
  <c r="E8" i="9"/>
  <c r="D29" i="6" s="1"/>
  <c r="E9" i="9"/>
  <c r="D30" i="6" s="1"/>
  <c r="D31" i="6"/>
  <c r="E11" i="9"/>
  <c r="D32" i="6" s="1"/>
  <c r="E14" i="9"/>
  <c r="D35" i="6" s="1"/>
  <c r="E15" i="9"/>
  <c r="D36" i="6" s="1"/>
  <c r="E16" i="9"/>
  <c r="D37" i="6" s="1"/>
  <c r="E17" i="9"/>
  <c r="D38" i="6" s="1"/>
  <c r="E18" i="9"/>
  <c r="D39" i="6" s="1"/>
  <c r="E19" i="9"/>
  <c r="D40" i="6" s="1"/>
  <c r="E20" i="9"/>
  <c r="D41" i="6" s="1"/>
  <c r="E10" i="8"/>
  <c r="E15" i="7"/>
  <c r="D10" i="6" s="1"/>
  <c r="E9" i="7"/>
  <c r="D4" i="6" s="1"/>
  <c r="E21" i="8"/>
  <c r="E16" i="7"/>
  <c r="D11" i="6" s="1"/>
  <c r="E12" i="7"/>
  <c r="D7" i="6" s="1"/>
  <c r="E7" i="6" s="1"/>
  <c r="E10" i="7"/>
  <c r="D5" i="6" s="1"/>
  <c r="E8" i="8"/>
  <c r="E13" i="8"/>
  <c r="E15" i="8"/>
  <c r="E16" i="8"/>
  <c r="E17" i="8"/>
  <c r="E18" i="8"/>
  <c r="E20" i="8"/>
  <c r="E9" i="8"/>
  <c r="E11" i="8"/>
  <c r="E14" i="7"/>
  <c r="D9" i="6" s="1"/>
  <c r="E11" i="7"/>
  <c r="D6" i="6" s="1"/>
  <c r="E20" i="7"/>
  <c r="D15" i="6" s="1"/>
  <c r="E52" i="6"/>
  <c r="I52" i="6" s="1"/>
  <c r="J52" i="6" s="1"/>
  <c r="H22" i="7"/>
  <c r="E21" i="7"/>
  <c r="E19" i="7"/>
  <c r="E17" i="7"/>
  <c r="D12" i="6" s="1"/>
  <c r="E13" i="7"/>
  <c r="D8" i="6" s="1"/>
  <c r="R7" i="1" l="1"/>
  <c r="I7" i="6"/>
  <c r="J7" i="6" s="1"/>
  <c r="H22" i="10"/>
  <c r="E41" i="6"/>
  <c r="E18" i="7"/>
  <c r="D13" i="6" s="1"/>
  <c r="E13" i="6" s="1"/>
  <c r="D27" i="6"/>
  <c r="E27" i="6" s="1"/>
  <c r="D21" i="6"/>
  <c r="E21" i="6" s="1"/>
  <c r="I21" i="6" s="1"/>
  <c r="D19" i="6"/>
  <c r="E19" i="6" s="1"/>
  <c r="I19" i="6" s="1"/>
  <c r="D24" i="6"/>
  <c r="E24" i="6" s="1"/>
  <c r="I24" i="6" s="1"/>
  <c r="D22" i="6"/>
  <c r="E22" i="6" s="1"/>
  <c r="I22" i="6" s="1"/>
  <c r="D20" i="6"/>
  <c r="E20" i="6" s="1"/>
  <c r="I20" i="6" s="1"/>
  <c r="D16" i="6"/>
  <c r="E16" i="6" s="1"/>
  <c r="I16" i="6" s="1"/>
  <c r="D23" i="6"/>
  <c r="E23" i="6" s="1"/>
  <c r="I23" i="6" s="1"/>
  <c r="D17" i="6"/>
  <c r="E17" i="6" s="1"/>
  <c r="I17" i="6" s="1"/>
  <c r="D25" i="6"/>
  <c r="E25" i="6" s="1"/>
  <c r="I25" i="6" s="1"/>
  <c r="D18" i="6"/>
  <c r="E18" i="6" s="1"/>
  <c r="I18" i="6" s="1"/>
  <c r="E32" i="6"/>
  <c r="E29" i="6"/>
  <c r="E35" i="6"/>
  <c r="E42" i="6"/>
  <c r="E34" i="6"/>
  <c r="E37" i="6"/>
  <c r="E45" i="6"/>
  <c r="E31" i="6"/>
  <c r="H22" i="9"/>
  <c r="D14" i="6"/>
  <c r="E14" i="6" s="1"/>
  <c r="I14" i="6" s="1"/>
  <c r="E53" i="6"/>
  <c r="I53" i="6" s="1"/>
  <c r="J53" i="6" s="1"/>
  <c r="E43" i="6"/>
  <c r="E44" i="6"/>
  <c r="E46" i="6"/>
  <c r="E47" i="6"/>
  <c r="E48" i="6"/>
  <c r="E49" i="6"/>
  <c r="E50" i="6"/>
  <c r="E51" i="6"/>
  <c r="E38" i="6"/>
  <c r="E36" i="6"/>
  <c r="E33" i="6"/>
  <c r="E30" i="6"/>
  <c r="E15" i="6"/>
  <c r="I15" i="6" s="1"/>
  <c r="E11" i="6"/>
  <c r="E8" i="7"/>
  <c r="D3" i="6" s="1"/>
  <c r="E4" i="6"/>
  <c r="E5" i="6"/>
  <c r="E6" i="6"/>
  <c r="E8" i="6"/>
  <c r="E9" i="6"/>
  <c r="E10" i="6"/>
  <c r="E12" i="6"/>
  <c r="R5" i="1" l="1"/>
  <c r="I5" i="6"/>
  <c r="I27" i="6"/>
  <c r="J27" i="6" s="1"/>
  <c r="R12" i="1"/>
  <c r="I12" i="6"/>
  <c r="R9" i="1"/>
  <c r="I9" i="6"/>
  <c r="R6" i="1"/>
  <c r="I6" i="6"/>
  <c r="R4" i="1"/>
  <c r="I4" i="6"/>
  <c r="R11" i="1"/>
  <c r="I11" i="6"/>
  <c r="R13" i="1"/>
  <c r="I13" i="6"/>
  <c r="R10" i="1"/>
  <c r="I10" i="6"/>
  <c r="J10" i="6" s="1"/>
  <c r="R8" i="1"/>
  <c r="I8" i="6"/>
  <c r="J8" i="6" s="1"/>
  <c r="E39" i="6"/>
  <c r="R25" i="1"/>
  <c r="J25" i="6"/>
  <c r="I51" i="6"/>
  <c r="J51" i="6" s="1"/>
  <c r="R51" i="1"/>
  <c r="I50" i="6"/>
  <c r="J50" i="6" s="1"/>
  <c r="R50" i="1"/>
  <c r="I49" i="6"/>
  <c r="J49" i="6" s="1"/>
  <c r="R49" i="1"/>
  <c r="I48" i="6"/>
  <c r="J48" i="6" s="1"/>
  <c r="R48" i="1"/>
  <c r="I47" i="6"/>
  <c r="J47" i="6" s="1"/>
  <c r="R47" i="1"/>
  <c r="I46" i="6"/>
  <c r="J46" i="6" s="1"/>
  <c r="R46" i="1"/>
  <c r="I45" i="6"/>
  <c r="J45" i="6" s="1"/>
  <c r="R45" i="1"/>
  <c r="I44" i="6"/>
  <c r="J44" i="6" s="1"/>
  <c r="R44" i="1"/>
  <c r="I43" i="6"/>
  <c r="J43" i="6" s="1"/>
  <c r="R43" i="1"/>
  <c r="I42" i="6"/>
  <c r="J42" i="6" s="1"/>
  <c r="R42" i="1"/>
  <c r="I41" i="6"/>
  <c r="J41" i="6" s="1"/>
  <c r="R41" i="1"/>
  <c r="R14" i="1"/>
  <c r="J14" i="6"/>
  <c r="I29" i="6"/>
  <c r="J29" i="6" s="1"/>
  <c r="R29" i="1"/>
  <c r="I30" i="6"/>
  <c r="J30" i="6" s="1"/>
  <c r="R30" i="1"/>
  <c r="I31" i="6"/>
  <c r="J31" i="6" s="1"/>
  <c r="R31" i="1"/>
  <c r="I32" i="6"/>
  <c r="J32" i="6" s="1"/>
  <c r="R32" i="1"/>
  <c r="I33" i="6"/>
  <c r="J33" i="6" s="1"/>
  <c r="R33" i="1"/>
  <c r="I34" i="6"/>
  <c r="J34" i="6" s="1"/>
  <c r="R34" i="1"/>
  <c r="I35" i="6"/>
  <c r="J35" i="6" s="1"/>
  <c r="R35" i="1"/>
  <c r="I36" i="6"/>
  <c r="J36" i="6" s="1"/>
  <c r="R36" i="1"/>
  <c r="I37" i="6"/>
  <c r="J37" i="6" s="1"/>
  <c r="R37" i="1"/>
  <c r="I38" i="6"/>
  <c r="J38" i="6" s="1"/>
  <c r="R38" i="1"/>
  <c r="J15" i="6"/>
  <c r="R15" i="1"/>
  <c r="J16" i="6"/>
  <c r="R16" i="1"/>
  <c r="J17" i="6"/>
  <c r="R17" i="1"/>
  <c r="J18" i="6"/>
  <c r="R18" i="1"/>
  <c r="J19" i="6"/>
  <c r="R19" i="1"/>
  <c r="J20" i="6"/>
  <c r="R20" i="1"/>
  <c r="J21" i="6"/>
  <c r="R21" i="1"/>
  <c r="J24" i="6"/>
  <c r="R24" i="1"/>
  <c r="J23" i="6"/>
  <c r="R23" i="1"/>
  <c r="J22" i="6"/>
  <c r="R22" i="1"/>
  <c r="J13" i="6"/>
  <c r="J12" i="6"/>
  <c r="J9" i="6"/>
  <c r="J6" i="6"/>
  <c r="J5" i="6"/>
  <c r="J4" i="6"/>
  <c r="E3" i="6"/>
  <c r="J11" i="6"/>
  <c r="E40" i="6"/>
  <c r="R3" i="1" l="1"/>
  <c r="I3" i="6"/>
  <c r="J3" i="6" s="1"/>
  <c r="I39" i="6"/>
  <c r="J39" i="6" s="1"/>
  <c r="R39" i="1"/>
  <c r="I40" i="6"/>
  <c r="J40" i="6" s="1"/>
  <c r="R40" i="1"/>
</calcChain>
</file>

<file path=xl/comments1.xml><?xml version="1.0" encoding="utf-8"?>
<comments xmlns="http://schemas.openxmlformats.org/spreadsheetml/2006/main">
  <authors>
    <author>Ніколенко Світлана Григорівна</author>
  </authors>
  <commentList>
    <comment ref="J8" authorId="0" guid="{8C32AF9C-726F-47B7-AE47-509565D28D05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 xml:space="preserve">ВЫВОД XLS НА ЭКРАН!
</t>
        </r>
      </text>
    </comment>
    <comment ref="O8" authorId="0" guid="{4509ED47-7D53-4909-B25A-4B28870D8A15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С - ВИДАТИ ПОВІДОМЛЕННЯ
</t>
        </r>
      </text>
    </comment>
    <comment ref="R8" authorId="0" guid="{9ACF30BA-6502-44E5-A9AE-180D65E47D13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БАЗА ПУСТА!!!
</t>
        </r>
      </text>
    </comment>
    <comment ref="J9" authorId="0" guid="{A017B924-A91F-4AD1-AE22-74EF888BEED5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3 МАКРОС ПЕРЕРОБИТИ _ НЕМАЄ АЛЬТЕРНАТИВИ!</t>
        </r>
      </text>
    </comment>
    <comment ref="J10" authorId="0" guid="{6BBB4083-DFFF-4B3C-9DC3-F929CF78F32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В 2 МАКРО ФІЛЬТР ДО ФОРМИ, В 3 МАКРО НЕВІРНА УМОВА
</t>
        </r>
      </text>
    </comment>
    <comment ref="O10" authorId="0" guid="{D8B39362-88F0-4327-87DF-3DC78FCDCBE7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С - ВИДАТИ ПОВІДОМЛЕННЯ
</t>
        </r>
      </text>
    </comment>
    <comment ref="O13" authorId="0" guid="{06A37CCF-FD3A-4615-AAAF-7DB6F2CB3FC7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ГДЕ СХЕМА!
</t>
        </r>
      </text>
    </comment>
    <comment ref="R14" authorId="0" guid="{1EE7D9A8-A332-4C1D-9AD9-9E8B41F8AB88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ПРАВИЛЬНЫЙ АЛГОРИТМ LEFT JOIN!</t>
        </r>
      </text>
    </comment>
    <comment ref="O20" authorId="0" guid="{E03AB90E-5002-4AFC-B7CA-42BD6CC0739D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вихід????
</t>
        </r>
      </text>
    </comment>
  </commentList>
</comments>
</file>

<file path=xl/comments2.xml><?xml version="1.0" encoding="utf-8"?>
<comments xmlns="http://schemas.openxmlformats.org/spreadsheetml/2006/main">
  <authors>
    <author>Ніколенко Світлана Григорівна</author>
  </authors>
  <commentList>
    <comment ref="J18" authorId="0" guid="{DCEDA391-81D4-47DA-974A-C0322629DC59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Проверяем 6 пишем 4?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Nikolenko</author>
  </authors>
  <commentList>
    <comment ref="R14" authorId="0" guid="{A336D946-1D9A-4F86-9031-EB1BEBF8E3D2}">
      <text>
        <r>
          <rPr>
            <b/>
            <sz val="8"/>
            <color indexed="81"/>
            <rFont val="Tahoma"/>
            <family val="2"/>
            <charset val="204"/>
          </rPr>
          <t>Nikolenko: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Станд модуль з помилкою - не створюється таблиця!
</t>
        </r>
      </text>
    </comment>
    <comment ref="R20" authorId="0" guid="{874469DF-2F32-4A29-8EA6-09143B64602D}">
      <text>
        <r>
          <rPr>
            <b/>
            <sz val="8"/>
            <color indexed="81"/>
            <rFont val="Tahoma"/>
            <family val="2"/>
            <charset val="204"/>
          </rPr>
          <t>Nikolenko: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>База Шевчук Олександр!!!</t>
        </r>
      </text>
    </comment>
  </commentList>
</comments>
</file>

<file path=xl/comments4.xml><?xml version="1.0" encoding="utf-8"?>
<comments xmlns="http://schemas.openxmlformats.org/spreadsheetml/2006/main">
  <authors>
    <author>мама</author>
    <author>Ніколенко Світлана Григорівна</author>
  </authors>
  <commentList>
    <comment ref="O9" authorId="0" guid="{1E741799-7D7E-4F55-9498-397E201D26A1}">
      <text>
        <r>
          <rPr>
            <sz val="12"/>
            <color indexed="81"/>
            <rFont val="Tahoma"/>
            <family val="2"/>
            <charset val="204"/>
          </rPr>
          <t>нет одной кнопки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9" authorId="0" guid="{37DFF2F2-2341-4A98-9EE2-9FC8B5BD475E}">
      <text>
        <r>
          <rPr>
            <sz val="12"/>
            <color indexed="81"/>
            <rFont val="Tahoma"/>
            <family val="2"/>
            <charset val="204"/>
          </rPr>
          <t>1-результат не выведен 2-нет очистки выходного поля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0" authorId="0" guid="{30F35008-7028-425C-84F0-B6FBEEC0CD41}">
      <text>
        <r>
          <rPr>
            <sz val="12"/>
            <color indexed="81"/>
            <rFont val="Tahoma"/>
            <family val="2"/>
            <charset val="204"/>
          </rPr>
          <t>3 - НЕВЕРНО ВЫБРАНО УСЛОВИЕ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3" authorId="0" guid="{ABBF6098-F46B-44EA-A9B4-FAD6CE1D91CC}">
      <text>
        <r>
          <rPr>
            <sz val="9"/>
            <color indexed="81"/>
            <rFont val="Tahoma"/>
            <family val="2"/>
            <charset val="204"/>
          </rPr>
          <t xml:space="preserve">УДАЛЯТЬ НАДО ИЗ СВЯЗУЮЩИХ ТАБЛИЦ
</t>
        </r>
      </text>
    </comment>
    <comment ref="O13" authorId="0" guid="{B8110D73-2688-4567-8A08-E4219D4C3EE0}">
      <text>
        <r>
          <rPr>
            <sz val="12"/>
            <color indexed="81"/>
            <rFont val="Tahoma"/>
            <family val="2"/>
            <charset val="204"/>
          </rPr>
          <t>ГДЕ СХЕМА 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3" authorId="0" guid="{0A89BC12-E2F4-455A-B11A-FDE6D6C51F75}">
      <text>
        <r>
          <rPr>
            <sz val="12"/>
            <color indexed="81"/>
            <rFont val="Tahoma"/>
            <family val="2"/>
            <charset val="204"/>
          </rPr>
          <t>1- ТАБЛИЦУ В КОНЦЕ НАДО УДАЛЯТЬ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4" authorId="0" guid="{CD15F810-5479-4FAA-B4C0-DF11D87DAFCE}">
      <text>
        <r>
          <rPr>
            <sz val="12"/>
            <color indexed="81"/>
            <rFont val="Tahoma"/>
            <family val="2"/>
            <charset val="204"/>
          </rPr>
          <t>1- НЕТ ОДНОЙ ГК 3 - НЕПРАВИЛЬНО ВЫБРАНО УСЛОВИЕ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4" authorId="0" guid="{4E499892-D631-4852-AA01-8CB453577EC3}">
      <text>
        <r>
          <rPr>
            <sz val="12"/>
            <color indexed="81"/>
            <rFont val="Tahoma"/>
            <family val="2"/>
            <charset val="204"/>
          </rPr>
          <t>НЕТ ОДНОЙ КНОПКИ, НЕ НАЙДЕНА ФОРМА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4" authorId="0" guid="{D0B8DEF6-04C5-423F-9DC8-BA0207FD4B07}">
      <text>
        <r>
          <rPr>
            <sz val="12"/>
            <color indexed="81"/>
            <rFont val="Tahoma"/>
            <family val="2"/>
            <charset val="204"/>
          </rPr>
          <t>2 -нет очистки выходного поля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5" authorId="1" guid="{2C5553C0-2EDA-4D1E-84F8-E93A4E40C587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ТОЙ ВАРІАНТ!!!!
7 - 10</t>
        </r>
      </text>
    </comment>
    <comment ref="J17" authorId="0" guid="{3F146CE5-1560-42A3-AEE5-685D6B9EC824}">
      <text>
        <r>
          <rPr>
            <sz val="12"/>
            <color indexed="81"/>
            <rFont val="Tahoma"/>
            <family val="2"/>
            <charset val="204"/>
          </rPr>
          <t>1</t>
        </r>
        <r>
          <rPr>
            <sz val="14"/>
            <color indexed="81"/>
            <rFont val="Tahoma"/>
            <family val="2"/>
            <charset val="204"/>
          </rPr>
          <t xml:space="preserve">-неверно 2- не тот вариант
</t>
        </r>
      </text>
    </comment>
    <comment ref="O17" authorId="0" guid="{B1A22385-3BBD-471C-8964-1FE6FD660F7F}">
      <text>
        <r>
          <rPr>
            <b/>
            <sz val="12"/>
            <color indexed="81"/>
            <rFont val="Tahoma"/>
            <family val="2"/>
            <charset val="204"/>
          </rPr>
          <t xml:space="preserve">ВАРИАНТ?
</t>
        </r>
      </text>
    </comment>
    <comment ref="R17" authorId="0" guid="{1E54B7B2-86E2-428F-8D03-3178107197F3}">
      <text>
        <r>
          <rPr>
            <b/>
            <sz val="12"/>
            <color indexed="81"/>
            <rFont val="Tahoma"/>
            <family val="2"/>
            <charset val="204"/>
          </rPr>
          <t xml:space="preserve">ВАРИАНТ?
</t>
        </r>
      </text>
    </comment>
  </commentList>
</comments>
</file>

<file path=xl/sharedStrings.xml><?xml version="1.0" encoding="utf-8"?>
<sst xmlns="http://schemas.openxmlformats.org/spreadsheetml/2006/main" count="860" uniqueCount="376">
  <si>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</si>
  <si>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</si>
  <si>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</si>
  <si>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</si>
  <si>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</si>
  <si>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</si>
  <si>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</si>
  <si>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</si>
  <si>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</si>
  <si>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</si>
  <si>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</si>
  <si>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</si>
  <si>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</si>
  <si>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</si>
  <si>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</si>
  <si>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</si>
  <si>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</si>
  <si>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</si>
  <si>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</si>
  <si>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</si>
  <si>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</si>
  <si>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</si>
  <si>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</si>
  <si>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</si>
  <si>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</si>
  <si>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</si>
  <si>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</si>
  <si>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</si>
  <si>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</si>
  <si>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</si>
  <si>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</si>
  <si>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</si>
  <si>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</si>
  <si>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</si>
  <si>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</si>
  <si>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</si>
  <si>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</si>
  <si>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</si>
  <si>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</si>
  <si>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</si>
  <si>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</si>
  <si>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</si>
  <si>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</si>
  <si>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</si>
  <si>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</si>
  <si>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</si>
  <si>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</si>
  <si>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</si>
  <si>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</si>
  <si>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</si>
  <si>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</si>
  <si>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</si>
  <si>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</si>
  <si>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</si>
  <si>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</si>
  <si>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</si>
  <si>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</si>
  <si>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</si>
  <si>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</si>
  <si>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</si>
  <si>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</si>
  <si>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</si>
  <si>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</si>
  <si>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</si>
  <si>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</si>
  <si>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</si>
  <si>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</si>
  <si>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</si>
  <si>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</si>
  <si>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</si>
  <si>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</si>
  <si>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</si>
  <si>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</si>
  <si>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</si>
  <si>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</si>
  <si>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</si>
  <si>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</si>
  <si>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</si>
  <si>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</si>
  <si>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</si>
  <si>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</si>
  <si>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</si>
  <si>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</si>
  <si>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</si>
  <si>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</si>
  <si>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</si>
  <si>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</si>
  <si>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</si>
  <si>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</si>
  <si>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</si>
  <si>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</si>
  <si>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</si>
  <si>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</si>
  <si>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</si>
  <si>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</si>
  <si>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</si>
  <si>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</si>
  <si>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</si>
  <si>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</si>
  <si>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</si>
  <si>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</si>
  <si>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</si>
  <si>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</si>
  <si>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</si>
  <si>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</si>
  <si>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</si>
  <si>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</si>
  <si>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</si>
  <si>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</si>
  <si>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</si>
  <si>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</si>
  <si>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</si>
  <si>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</si>
  <si>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</si>
  <si>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</si>
  <si>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</si>
  <si>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</si>
  <si>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</si>
  <si>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</si>
  <si>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</si>
  <si>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</si>
  <si>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</si>
  <si>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</si>
  <si>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</si>
  <si>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</si>
  <si>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</si>
  <si>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</si>
  <si>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</si>
  <si>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</si>
  <si>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</si>
  <si>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</si>
  <si>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</si>
  <si>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</si>
  <si>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</si>
  <si>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</si>
  <si>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</si>
  <si>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</si>
  <si>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</si>
  <si>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бали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</si>
  <si>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</si>
  <si>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</si>
  <si>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</si>
  <si>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</si>
  <si>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</si>
  <si>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</si>
  <si>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</si>
  <si>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</si>
  <si>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</si>
  <si>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</si>
  <si>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</si>
  <si>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</si>
  <si>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</si>
  <si>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№ контр роботи</t>
  </si>
  <si>
    <t>присутність</t>
  </si>
  <si>
    <t>Разом контрольні</t>
  </si>
  <si>
    <t>Запит QBE</t>
  </si>
  <si>
    <t>Запит SQL</t>
  </si>
  <si>
    <t>Модулі</t>
  </si>
  <si>
    <t>Page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</si>
  <si>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</si>
  <si>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</si>
  <si>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</si>
  <si>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</si>
  <si>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</si>
  <si>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</si>
  <si>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</si>
  <si>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</si>
  <si>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</si>
  <si>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</si>
  <si>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</si>
  <si>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</si>
  <si>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</si>
  <si>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</si>
  <si>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</si>
  <si>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</si>
  <si>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</si>
  <si>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</si>
  <si>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</si>
  <si>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</si>
  <si>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</si>
  <si>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</si>
  <si>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</si>
  <si>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</si>
  <si>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</si>
  <si>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</si>
  <si>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</si>
  <si>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</si>
  <si>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</si>
  <si>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</si>
  <si>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</si>
  <si>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</si>
  <si>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</si>
  <si>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</si>
  <si>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</si>
  <si>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</si>
  <si>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</si>
  <si>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</si>
  <si>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</si>
  <si>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</si>
  <si>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</si>
  <si>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</si>
  <si>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</si>
  <si>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</si>
  <si>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</si>
  <si>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</si>
  <si>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</si>
  <si>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</si>
  <si>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</si>
  <si>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</si>
  <si>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</si>
  <si>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</si>
  <si>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Mod</t>
  </si>
  <si>
    <t>Контрольна робота №7,8 Макроси, SWB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</si>
  <si>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</si>
  <si>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</si>
  <si>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</si>
  <si>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</si>
  <si>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</si>
  <si>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</si>
  <si>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</si>
  <si>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</si>
  <si>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</si>
  <si>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</si>
  <si>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</si>
  <si>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</si>
  <si>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</si>
  <si>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</si>
  <si>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</si>
  <si>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</si>
  <si>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</si>
  <si>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масроси подій, SW</t>
  </si>
  <si>
    <t>Л/р №10</t>
  </si>
  <si>
    <t>Л/р №12</t>
  </si>
  <si>
    <t>Макр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</si>
  <si>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</si>
  <si>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</si>
  <si>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</si>
  <si>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</si>
  <si>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</si>
  <si>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</si>
  <si>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Проп.</t>
  </si>
  <si>
    <t>Бали за л/р</t>
  </si>
  <si>
    <t>Група 201</t>
  </si>
  <si>
    <t>Всього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</si>
  <si>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</si>
  <si>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</si>
  <si>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</si>
  <si>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</si>
  <si>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</si>
  <si>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</si>
  <si>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</si>
  <si>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</si>
  <si>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</si>
  <si>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</si>
  <si>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</si>
  <si>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</si>
  <si>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</si>
  <si>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</si>
  <si>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</si>
  <si>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</si>
  <si>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</si>
  <si>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</si>
  <si>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</si>
  <si>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</si>
  <si>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</si>
  <si>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</si>
  <si>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</si>
  <si>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</si>
  <si>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</si>
  <si>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</si>
  <si>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</si>
  <si>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</si>
  <si>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2-3</t>
  </si>
  <si>
    <t>19-21</t>
  </si>
  <si>
    <t>9.1</t>
  </si>
  <si>
    <t>9.2</t>
  </si>
  <si>
    <t>Л/р №11</t>
  </si>
  <si>
    <t>За КР лекц</t>
  </si>
  <si>
    <t>Сорока Ігор Юрійович</t>
  </si>
  <si>
    <t>Беседін Богдан Валерійович</t>
  </si>
  <si>
    <t>Група 203_1</t>
  </si>
  <si>
    <t>Група 203_2</t>
  </si>
  <si>
    <t>Конт роб 7</t>
  </si>
  <si>
    <t>Конт роб 8</t>
  </si>
  <si>
    <t>2 трим</t>
  </si>
  <si>
    <t>3 трим</t>
  </si>
  <si>
    <t>15 (4+5+6)</t>
  </si>
  <si>
    <t xml:space="preserve">Конт роб 9 </t>
  </si>
  <si>
    <t>Підсумкове</t>
  </si>
  <si>
    <t>За 5 триместр</t>
  </si>
  <si>
    <t>Група 203</t>
  </si>
  <si>
    <t>45 (25+20)</t>
  </si>
  <si>
    <t>Всього за залік</t>
  </si>
  <si>
    <t>Заліковка</t>
  </si>
  <si>
    <t>Андріюк Анастасія Анатоліївна</t>
  </si>
  <si>
    <t>Гвозденко Владислав Олександрович</t>
  </si>
  <si>
    <t>Герасимчук Максим Володимирович</t>
  </si>
  <si>
    <t>Глущенко Аліна Юріївна</t>
  </si>
  <si>
    <t>Горьков Микита Іванович</t>
  </si>
  <si>
    <t>Гуменюк Андрій Борисович</t>
  </si>
  <si>
    <t>Дем'янчик Сергій Олександрович</t>
  </si>
  <si>
    <t>Захарко Сергій Степанович</t>
  </si>
  <si>
    <t>Іваніна Олексій Васильович</t>
  </si>
  <si>
    <t>Косова Аліна Геннадіївна</t>
  </si>
  <si>
    <t>Костік Світлана Сергіївна</t>
  </si>
  <si>
    <t>Кравченко Ірина Андріївна</t>
  </si>
  <si>
    <t>Кушнір Іван Олександрович</t>
  </si>
  <si>
    <t>Мінаєв Олексій Вадимович</t>
  </si>
  <si>
    <t>Міхов Денис Анатолійович</t>
  </si>
  <si>
    <t>Новікова Олена Олександрівна</t>
  </si>
  <si>
    <t>Овечкін Дмитро Вікторович</t>
  </si>
  <si>
    <t>Омельяненко Станіслав Володимирович</t>
  </si>
  <si>
    <t>Поманисочка Юлія Ігорівна</t>
  </si>
  <si>
    <t>Приходченко Владислав Сергійович</t>
  </si>
  <si>
    <t>Розганяєв Владислав Олександрович</t>
  </si>
  <si>
    <t>Романюк Антоніна Олександрівна</t>
  </si>
  <si>
    <t>Смєлов Олександр Володимирович</t>
  </si>
  <si>
    <t>Спесивець Владислав Ігорович</t>
  </si>
  <si>
    <t>Твердоступ Андрій Вікторович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</si>
  <si>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</si>
  <si>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</si>
  <si>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</si>
  <si>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</si>
  <si>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</si>
  <si>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</si>
  <si>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</si>
  <si>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</si>
  <si>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</si>
  <si>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</si>
  <si>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</si>
  <si>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</si>
  <si>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</si>
  <si>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</si>
  <si>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</si>
  <si>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</si>
  <si>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</si>
  <si>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</si>
  <si>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</si>
  <si>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</si>
  <si>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</si>
  <si>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</si>
  <si>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</si>
  <si>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Асєєв Владислав Дмитрович</t>
  </si>
  <si>
    <t>Барбунов Владислав Олегович</t>
  </si>
  <si>
    <t>Бокань Марк Тарасович</t>
  </si>
  <si>
    <t>Волошина Олександра Вячеславівна</t>
  </si>
  <si>
    <t>Казарін Олексій Сергійович</t>
  </si>
  <si>
    <t>Козачок Юрій Анатолійович</t>
  </si>
  <si>
    <t>Крапівіна Ганна Сергіївна</t>
  </si>
  <si>
    <t>Мазуренко Вадим Олександрович</t>
  </si>
  <si>
    <t>Михайловський Костянтин Сергійович</t>
  </si>
  <si>
    <t>Олійник Валерія Вікторівна</t>
  </si>
  <si>
    <t>Орищенко Сергій Олександрович</t>
  </si>
  <si>
    <t>Павлович Діана Сергіївна</t>
  </si>
  <si>
    <t>Пісоченко Альбіна Андріївна</t>
  </si>
  <si>
    <t>Погребченко Любов Леонідівна</t>
  </si>
  <si>
    <t>Румянков Дмитро Ігорович</t>
  </si>
  <si>
    <t>Саулко Анна Андріївна</t>
  </si>
  <si>
    <t>Сермягін Андрій В’ячеславович</t>
  </si>
  <si>
    <t>Тафтай Алла Сергіївна</t>
  </si>
  <si>
    <t>Федоров Сергій Олександрович</t>
  </si>
  <si>
    <t>Хортюк Ярослав Ігорович</t>
  </si>
  <si>
    <t>Шурбін Олексій Андрійович</t>
  </si>
  <si>
    <t>Юрченко Дарина Сергіївна</t>
  </si>
  <si>
    <t>Яцуненко Андрій Андрійович</t>
  </si>
  <si>
    <t>ПІДСУМКИ 6 тр 2015р</t>
  </si>
  <si>
    <t>2014/2015 уч/рік 6 тр</t>
  </si>
  <si>
    <t>+</t>
  </si>
  <si>
    <t>Н</t>
  </si>
  <si>
    <t>Кошовий Віталій Володимирович</t>
  </si>
  <si>
    <t>ам</t>
  </si>
  <si>
    <t>тр</t>
  </si>
  <si>
    <t>крфис</t>
  </si>
  <si>
    <t xml:space="preserve">разом </t>
  </si>
  <si>
    <t>Степаненко Юрій Андрійович</t>
  </si>
  <si>
    <t>Дод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</si>
</sst>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7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2"/>
      <color indexed="12"/>
      <name val="Arial"/>
      <family val="2"/>
      <charset val="204"/>
    </font>
    <font>
      <b/>
      <sz val="12"/>
      <color indexed="12"/>
      <name val="Arial"/>
      <family val="2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0"/>
      <color indexed="12"/>
      <name val="Arial Cyr"/>
      <charset val="204"/>
    </font>
    <font>
      <b/>
      <sz val="14"/>
      <name val="Arial Cyr"/>
      <charset val="204"/>
    </font>
    <font>
      <b/>
      <sz val="14"/>
      <color indexed="30"/>
      <name val="Arial"/>
      <family val="2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12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color rgb="FFFF000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6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8" fillId="0" borderId="0" xfId="2" applyFont="1"/>
    <xf numFmtId="0" fontId="5" fillId="0" borderId="13" xfId="2" applyFont="1" applyBorder="1" applyAlignment="1">
      <alignment horizontal="left"/>
    </xf>
    <xf numFmtId="0" fontId="10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22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6" fillId="0" borderId="8" xfId="0" applyFont="1" applyBorder="1" applyAlignment="1">
      <alignment vertical="top" wrapText="1"/>
    </xf>
    <xf numFmtId="0" fontId="22" fillId="0" borderId="8" xfId="0" applyFont="1" applyBorder="1" applyAlignment="1">
      <alignment horizontal="left" wrapText="1"/>
    </xf>
    <xf numFmtId="0" fontId="22" fillId="0" borderId="8" xfId="0" applyFont="1" applyBorder="1" applyAlignment="1">
      <alignment wrapText="1"/>
    </xf>
    <xf numFmtId="0" fontId="26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0" fontId="28" fillId="0" borderId="13" xfId="2" applyFont="1" applyBorder="1" applyAlignment="1">
      <alignment horizontal="left"/>
    </xf>
    <xf numFmtId="0" fontId="30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5" fillId="0" borderId="18" xfId="0" applyFont="1" applyBorder="1" applyAlignment="1">
      <alignment horizontal="center" vertical="top" wrapText="1"/>
    </xf>
    <xf numFmtId="0" fontId="8" fillId="0" borderId="0" xfId="2" applyFont="1" applyBorder="1" applyAlignment="1">
      <alignment wrapText="1"/>
    </xf>
    <xf numFmtId="1" fontId="31" fillId="0" borderId="0" xfId="2" applyNumberFormat="1" applyFont="1" applyFill="1" applyBorder="1" applyAlignment="1">
      <alignment horizontal="center"/>
    </xf>
    <xf numFmtId="0" fontId="4" fillId="0" borderId="0" xfId="2" applyFont="1" applyFill="1" applyBorder="1"/>
    <xf numFmtId="0" fontId="9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27" xfId="0" applyBorder="1"/>
    <xf numFmtId="0" fontId="0" fillId="0" borderId="24" xfId="0" applyBorder="1"/>
    <xf numFmtId="0" fontId="27" fillId="0" borderId="8" xfId="0" applyFont="1" applyBorder="1"/>
    <xf numFmtId="1" fontId="33" fillId="0" borderId="5" xfId="0" applyNumberFormat="1" applyFont="1" applyFill="1" applyBorder="1"/>
    <xf numFmtId="0" fontId="22" fillId="0" borderId="21" xfId="0" applyFont="1" applyBorder="1" applyAlignment="1">
      <alignment vertical="top"/>
    </xf>
    <xf numFmtId="49" fontId="22" fillId="0" borderId="2" xfId="0" applyNumberFormat="1" applyFont="1" applyBorder="1" applyAlignment="1">
      <alignment vertical="top"/>
    </xf>
    <xf numFmtId="49" fontId="22" fillId="0" borderId="4" xfId="0" applyNumberFormat="1" applyFont="1" applyBorder="1" applyAlignment="1">
      <alignment vertical="top"/>
    </xf>
    <xf numFmtId="0" fontId="9" fillId="0" borderId="0" xfId="0" applyFont="1"/>
    <xf numFmtId="0" fontId="39" fillId="0" borderId="33" xfId="0" applyFont="1" applyBorder="1" applyAlignment="1">
      <alignment vertical="top" wrapText="1"/>
    </xf>
    <xf numFmtId="0" fontId="37" fillId="0" borderId="18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5" fillId="0" borderId="5" xfId="2" applyFont="1" applyBorder="1" applyAlignment="1">
      <alignment horizontal="center" vertical="top" wrapText="1"/>
    </xf>
    <xf numFmtId="0" fontId="15" fillId="0" borderId="20" xfId="0" applyFont="1" applyBorder="1" applyAlignment="1">
      <alignment horizontal="center" vertical="top" wrapText="1"/>
    </xf>
    <xf numFmtId="0" fontId="33" fillId="0" borderId="26" xfId="0" applyFont="1" applyBorder="1"/>
    <xf numFmtId="1" fontId="33" fillId="0" borderId="26" xfId="0" applyNumberFormat="1" applyFont="1" applyBorder="1"/>
    <xf numFmtId="0" fontId="23" fillId="0" borderId="23" xfId="0" applyFont="1" applyBorder="1" applyAlignment="1">
      <alignment vertical="top" wrapText="1"/>
    </xf>
    <xf numFmtId="0" fontId="27" fillId="0" borderId="0" xfId="0" applyFont="1"/>
    <xf numFmtId="0" fontId="19" fillId="0" borderId="46" xfId="2" applyFont="1" applyBorder="1" applyAlignment="1">
      <alignment horizontal="left"/>
    </xf>
    <xf numFmtId="0" fontId="28" fillId="0" borderId="15" xfId="2" applyFont="1" applyBorder="1" applyAlignment="1">
      <alignment horizontal="left"/>
    </xf>
    <xf numFmtId="0" fontId="29" fillId="0" borderId="47" xfId="2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0" fillId="0" borderId="50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1" fontId="33" fillId="0" borderId="8" xfId="0" applyNumberFormat="1" applyFont="1" applyBorder="1"/>
    <xf numFmtId="1" fontId="33" fillId="0" borderId="3" xfId="0" applyNumberFormat="1" applyFont="1" applyBorder="1"/>
    <xf numFmtId="0" fontId="18" fillId="0" borderId="8" xfId="0" applyFont="1" applyBorder="1"/>
    <xf numFmtId="0" fontId="18" fillId="0" borderId="26" xfId="0" applyFont="1" applyBorder="1"/>
    <xf numFmtId="0" fontId="18" fillId="0" borderId="27" xfId="0" applyFont="1" applyBorder="1"/>
    <xf numFmtId="0" fontId="0" fillId="0" borderId="0" xfId="0" applyBorder="1" applyAlignment="1">
      <alignment horizontal="center"/>
    </xf>
    <xf numFmtId="0" fontId="18" fillId="0" borderId="0" xfId="0" applyFont="1" applyBorder="1"/>
    <xf numFmtId="0" fontId="35" fillId="0" borderId="0" xfId="0" applyFont="1" applyBorder="1" applyAlignment="1">
      <alignment horizontal="center"/>
    </xf>
    <xf numFmtId="164" fontId="40" fillId="0" borderId="0" xfId="0" applyNumberFormat="1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5" fillId="0" borderId="54" xfId="0" applyFont="1" applyBorder="1" applyAlignment="1">
      <alignment horizontal="center"/>
    </xf>
    <xf numFmtId="164" fontId="40" fillId="0" borderId="40" xfId="0" applyNumberFormat="1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7" fillId="0" borderId="0" xfId="2" applyFont="1" applyBorder="1" applyAlignment="1">
      <alignment horizontal="left" vertical="center"/>
    </xf>
    <xf numFmtId="165" fontId="5" fillId="0" borderId="55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29" fillId="0" borderId="15" xfId="2" applyFont="1" applyBorder="1" applyAlignment="1">
      <alignment horizontal="left"/>
    </xf>
    <xf numFmtId="14" fontId="1" fillId="0" borderId="0" xfId="2" applyNumberFormat="1" applyAlignment="1">
      <alignment wrapText="1"/>
    </xf>
    <xf numFmtId="1" fontId="33" fillId="0" borderId="8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0" fillId="0" borderId="8" xfId="0" applyFill="1" applyBorder="1"/>
    <xf numFmtId="0" fontId="33" fillId="0" borderId="26" xfId="0" applyFont="1" applyFill="1" applyBorder="1"/>
    <xf numFmtId="1" fontId="33" fillId="0" borderId="26" xfId="0" applyNumberFormat="1" applyFont="1" applyFill="1" applyBorder="1"/>
    <xf numFmtId="1" fontId="33" fillId="0" borderId="8" xfId="0" applyNumberFormat="1" applyFont="1" applyFill="1" applyBorder="1"/>
    <xf numFmtId="0" fontId="16" fillId="0" borderId="57" xfId="2" applyFont="1" applyBorder="1" applyAlignment="1">
      <alignment horizontal="center" vertical="center" wrapText="1"/>
    </xf>
    <xf numFmtId="1" fontId="33" fillId="0" borderId="3" xfId="0" applyNumberFormat="1" applyFont="1" applyFill="1" applyBorder="1"/>
    <xf numFmtId="1" fontId="27" fillId="0" borderId="26" xfId="0" applyNumberFormat="1" applyFont="1" applyFill="1" applyBorder="1"/>
    <xf numFmtId="0" fontId="0" fillId="0" borderId="0" xfId="0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44" fillId="0" borderId="0" xfId="0" applyFont="1"/>
    <xf numFmtId="1" fontId="33" fillId="0" borderId="26" xfId="0" applyNumberFormat="1" applyFont="1" applyBorder="1" applyAlignment="1">
      <alignment horizontal="center"/>
    </xf>
    <xf numFmtId="0" fontId="0" fillId="0" borderId="26" xfId="0" applyFill="1" applyBorder="1"/>
    <xf numFmtId="0" fontId="23" fillId="0" borderId="22" xfId="0" applyFont="1" applyBorder="1" applyAlignment="1">
      <alignment vertical="top" wrapText="1"/>
    </xf>
    <xf numFmtId="1" fontId="23" fillId="6" borderId="23" xfId="0" applyNumberFormat="1" applyFont="1" applyFill="1" applyBorder="1" applyAlignment="1">
      <alignment wrapText="1"/>
    </xf>
    <xf numFmtId="1" fontId="33" fillId="6" borderId="23" xfId="0" applyNumberFormat="1" applyFont="1" applyFill="1" applyBorder="1" applyAlignment="1">
      <alignment vertical="center"/>
    </xf>
    <xf numFmtId="0" fontId="34" fillId="0" borderId="23" xfId="0" applyFont="1" applyBorder="1" applyAlignment="1">
      <alignment horizontal="center" vertical="top" wrapText="1"/>
    </xf>
    <xf numFmtId="0" fontId="46" fillId="0" borderId="26" xfId="0" applyFont="1" applyFill="1" applyBorder="1"/>
    <xf numFmtId="0" fontId="0" fillId="0" borderId="41" xfId="0" applyBorder="1" applyAlignment="1">
      <alignment horizontal="center"/>
    </xf>
    <xf numFmtId="165" fontId="23" fillId="0" borderId="58" xfId="0" applyNumberFormat="1" applyFont="1" applyBorder="1" applyAlignment="1">
      <alignment horizontal="center"/>
    </xf>
    <xf numFmtId="165" fontId="23" fillId="0" borderId="22" xfId="0" applyNumberFormat="1" applyFont="1" applyBorder="1" applyAlignment="1">
      <alignment horizontal="center"/>
    </xf>
    <xf numFmtId="0" fontId="47" fillId="0" borderId="0" xfId="0" applyFont="1" applyAlignment="1">
      <alignment wrapText="1"/>
    </xf>
    <xf numFmtId="0" fontId="48" fillId="0" borderId="0" xfId="2" applyFont="1" applyBorder="1" applyAlignment="1">
      <alignment horizontal="left" vertical="center" wrapText="1"/>
    </xf>
    <xf numFmtId="0" fontId="4" fillId="0" borderId="37" xfId="2" applyFont="1" applyBorder="1" applyAlignment="1"/>
    <xf numFmtId="0" fontId="4" fillId="0" borderId="57" xfId="2" applyFont="1" applyBorder="1" applyAlignment="1"/>
    <xf numFmtId="1" fontId="31" fillId="7" borderId="12" xfId="2" applyNumberFormat="1" applyFont="1" applyFill="1" applyBorder="1" applyAlignment="1">
      <alignment horizontal="center" vertical="center" wrapText="1"/>
    </xf>
    <xf numFmtId="0" fontId="47" fillId="0" borderId="0" xfId="2" applyFont="1" applyBorder="1" applyAlignment="1">
      <alignment horizontal="left" vertical="center" wrapText="1"/>
    </xf>
    <xf numFmtId="0" fontId="14" fillId="0" borderId="8" xfId="0" applyFont="1" applyBorder="1" applyAlignment="1">
      <alignment vertical="top" wrapText="1"/>
    </xf>
    <xf numFmtId="0" fontId="38" fillId="0" borderId="0" xfId="0" applyFont="1" applyBorder="1"/>
    <xf numFmtId="0" fontId="0" fillId="0" borderId="0" xfId="0" applyBorder="1"/>
    <xf numFmtId="0" fontId="22" fillId="0" borderId="43" xfId="0" applyFont="1" applyBorder="1" applyAlignment="1">
      <alignment vertical="top"/>
    </xf>
    <xf numFmtId="0" fontId="0" fillId="0" borderId="48" xfId="0" applyBorder="1" applyAlignment="1">
      <alignment wrapText="1"/>
    </xf>
    <xf numFmtId="0" fontId="0" fillId="0" borderId="48" xfId="0" applyBorder="1" applyAlignment="1">
      <alignment vertical="top" wrapText="1"/>
    </xf>
    <xf numFmtId="0" fontId="14" fillId="0" borderId="48" xfId="0" applyFont="1" applyBorder="1" applyAlignment="1">
      <alignment vertical="top"/>
    </xf>
    <xf numFmtId="0" fontId="14" fillId="8" borderId="44" xfId="0" applyFont="1" applyFill="1" applyBorder="1"/>
    <xf numFmtId="0" fontId="14" fillId="0" borderId="17" xfId="0" applyFont="1" applyBorder="1"/>
    <xf numFmtId="0" fontId="14" fillId="0" borderId="16" xfId="0" applyFont="1" applyBorder="1"/>
    <xf numFmtId="0" fontId="35" fillId="0" borderId="16" xfId="0" applyFont="1" applyBorder="1"/>
    <xf numFmtId="0" fontId="35" fillId="0" borderId="18" xfId="0" applyFont="1" applyBorder="1"/>
    <xf numFmtId="0" fontId="22" fillId="0" borderId="0" xfId="1" applyFont="1" applyAlignment="1">
      <alignment vertical="top"/>
    </xf>
    <xf numFmtId="0" fontId="39" fillId="0" borderId="0" xfId="1" applyFont="1" applyAlignment="1">
      <alignment vertical="top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center" vertical="top"/>
    </xf>
    <xf numFmtId="0" fontId="22" fillId="0" borderId="0" xfId="1" applyFont="1"/>
    <xf numFmtId="0" fontId="22" fillId="0" borderId="0" xfId="1" applyFont="1" applyBorder="1" applyAlignment="1">
      <alignment horizontal="center" vertical="top"/>
    </xf>
    <xf numFmtId="0" fontId="25" fillId="0" borderId="0" xfId="1" applyFont="1" applyBorder="1" applyAlignment="1">
      <alignment horizontal="center" vertical="top" wrapText="1"/>
    </xf>
    <xf numFmtId="0" fontId="50" fillId="0" borderId="0" xfId="1" applyFont="1" applyAlignment="1">
      <alignment horizontal="center" vertical="top"/>
    </xf>
    <xf numFmtId="0" fontId="22" fillId="0" borderId="24" xfId="1" applyFont="1" applyBorder="1" applyAlignment="1">
      <alignment vertical="top" wrapText="1"/>
    </xf>
    <xf numFmtId="0" fontId="22" fillId="0" borderId="11" xfId="1" applyFont="1" applyBorder="1" applyAlignment="1">
      <alignment vertical="top" wrapText="1"/>
    </xf>
    <xf numFmtId="0" fontId="22" fillId="0" borderId="16" xfId="1" applyFont="1" applyBorder="1" applyAlignment="1">
      <alignment vertical="top" wrapText="1"/>
    </xf>
    <xf numFmtId="0" fontId="22" fillId="0" borderId="8" xfId="1" applyFont="1" applyBorder="1" applyAlignment="1">
      <alignment vertical="top"/>
    </xf>
    <xf numFmtId="49" fontId="22" fillId="0" borderId="12" xfId="1" applyNumberFormat="1" applyFont="1" applyBorder="1" applyAlignment="1">
      <alignment vertical="top"/>
    </xf>
    <xf numFmtId="0" fontId="26" fillId="0" borderId="8" xfId="1" applyFont="1" applyBorder="1" applyAlignment="1">
      <alignment vertical="top"/>
    </xf>
    <xf numFmtId="0" fontId="26" fillId="0" borderId="8" xfId="1" applyFont="1" applyBorder="1" applyAlignment="1">
      <alignment horizontal="center" vertical="top"/>
    </xf>
    <xf numFmtId="0" fontId="26" fillId="0" borderId="27" xfId="1" applyFont="1" applyBorder="1" applyAlignment="1">
      <alignment vertical="top"/>
    </xf>
    <xf numFmtId="0" fontId="18" fillId="0" borderId="27" xfId="1" applyFont="1" applyBorder="1" applyAlignment="1">
      <alignment horizontal="center" vertical="top"/>
    </xf>
    <xf numFmtId="0" fontId="22" fillId="0" borderId="27" xfId="1" applyFont="1" applyBorder="1" applyAlignment="1">
      <alignment vertical="top"/>
    </xf>
    <xf numFmtId="0" fontId="22" fillId="0" borderId="18" xfId="1" applyFont="1" applyBorder="1" applyAlignment="1">
      <alignment vertical="top" wrapText="1"/>
    </xf>
    <xf numFmtId="0" fontId="26" fillId="0" borderId="8" xfId="1" applyFont="1" applyBorder="1" applyAlignment="1">
      <alignment vertical="top" wrapText="1"/>
    </xf>
    <xf numFmtId="0" fontId="22" fillId="0" borderId="19" xfId="1" applyFont="1" applyBorder="1" applyAlignment="1">
      <alignment vertical="top"/>
    </xf>
    <xf numFmtId="0" fontId="22" fillId="0" borderId="28" xfId="1" applyFont="1" applyBorder="1" applyAlignment="1">
      <alignment vertical="top"/>
    </xf>
    <xf numFmtId="0" fontId="22" fillId="0" borderId="29" xfId="1" applyFont="1" applyBorder="1" applyAlignment="1">
      <alignment vertical="top"/>
    </xf>
    <xf numFmtId="0" fontId="26" fillId="4" borderId="29" xfId="1" applyFont="1" applyFill="1" applyBorder="1" applyAlignment="1">
      <alignment vertical="top"/>
    </xf>
    <xf numFmtId="0" fontId="22" fillId="0" borderId="29" xfId="1" applyFont="1" applyBorder="1" applyAlignment="1">
      <alignment horizontal="center" vertical="top"/>
    </xf>
    <xf numFmtId="0" fontId="22" fillId="4" borderId="29" xfId="1" applyFont="1" applyFill="1" applyBorder="1" applyAlignment="1">
      <alignment vertical="top"/>
    </xf>
    <xf numFmtId="0" fontId="22" fillId="0" borderId="30" xfId="1" applyFont="1" applyBorder="1" applyAlignment="1">
      <alignment vertical="top" wrapText="1"/>
    </xf>
    <xf numFmtId="0" fontId="22" fillId="0" borderId="0" xfId="1" applyFont="1" applyBorder="1" applyAlignment="1">
      <alignment vertical="top"/>
    </xf>
    <xf numFmtId="49" fontId="22" fillId="0" borderId="0" xfId="1" applyNumberFormat="1" applyFont="1" applyBorder="1" applyAlignment="1">
      <alignment vertical="top"/>
    </xf>
    <xf numFmtId="0" fontId="22" fillId="0" borderId="0" xfId="1" applyFont="1" applyBorder="1" applyAlignment="1">
      <alignment vertical="top" wrapText="1"/>
    </xf>
    <xf numFmtId="0" fontId="22" fillId="0" borderId="0" xfId="1" applyFont="1" applyBorder="1"/>
    <xf numFmtId="49" fontId="22" fillId="0" borderId="0" xfId="1" applyNumberFormat="1" applyFont="1" applyBorder="1" applyAlignment="1">
      <alignment horizontal="center" vertical="top"/>
    </xf>
    <xf numFmtId="49" fontId="22" fillId="0" borderId="0" xfId="1" applyNumberFormat="1" applyFont="1" applyBorder="1" applyAlignment="1">
      <alignment vertical="top" wrapText="1"/>
    </xf>
    <xf numFmtId="49" fontId="22" fillId="0" borderId="0" xfId="1" applyNumberFormat="1" applyFont="1" applyBorder="1"/>
    <xf numFmtId="0" fontId="51" fillId="0" borderId="0" xfId="1" applyFont="1" applyAlignment="1">
      <alignment vertical="top" wrapText="1"/>
    </xf>
    <xf numFmtId="0" fontId="52" fillId="0" borderId="0" xfId="1" applyFont="1" applyBorder="1" applyAlignment="1">
      <alignment horizontal="center" vertical="top" wrapText="1"/>
    </xf>
    <xf numFmtId="0" fontId="51" fillId="0" borderId="8" xfId="1" applyFont="1" applyBorder="1" applyAlignment="1">
      <alignment vertical="top" wrapText="1"/>
    </xf>
    <xf numFmtId="0" fontId="51" fillId="0" borderId="8" xfId="1" applyFont="1" applyFill="1" applyBorder="1" applyAlignment="1">
      <alignment vertical="top" wrapText="1"/>
    </xf>
    <xf numFmtId="0" fontId="51" fillId="0" borderId="8" xfId="0" applyFont="1" applyBorder="1" applyAlignment="1">
      <alignment wrapText="1"/>
    </xf>
    <xf numFmtId="0" fontId="53" fillId="0" borderId="8" xfId="0" applyFont="1" applyBorder="1" applyAlignment="1">
      <alignment horizontal="justify"/>
    </xf>
    <xf numFmtId="0" fontId="51" fillId="0" borderId="27" xfId="1" applyFont="1" applyBorder="1" applyAlignment="1">
      <alignment vertical="top" wrapText="1"/>
    </xf>
    <xf numFmtId="0" fontId="51" fillId="4" borderId="29" xfId="1" applyFont="1" applyFill="1" applyBorder="1" applyAlignment="1">
      <alignment vertical="top" wrapText="1"/>
    </xf>
    <xf numFmtId="0" fontId="51" fillId="0" borderId="0" xfId="1" applyFont="1" applyBorder="1" applyAlignment="1">
      <alignment vertical="top"/>
    </xf>
    <xf numFmtId="49" fontId="51" fillId="0" borderId="0" xfId="1" applyNumberFormat="1" applyFont="1" applyBorder="1" applyAlignment="1">
      <alignment vertical="top"/>
    </xf>
    <xf numFmtId="0" fontId="51" fillId="0" borderId="0" xfId="1" applyFont="1" applyAlignment="1">
      <alignment vertical="top"/>
    </xf>
    <xf numFmtId="0" fontId="22" fillId="0" borderId="13" xfId="1" applyFont="1" applyBorder="1" applyAlignment="1">
      <alignment vertical="top" wrapText="1"/>
    </xf>
    <xf numFmtId="0" fontId="51" fillId="0" borderId="24" xfId="1" applyFont="1" applyBorder="1" applyAlignment="1">
      <alignment vertical="top" wrapText="1"/>
    </xf>
    <xf numFmtId="0" fontId="22" fillId="0" borderId="24" xfId="1" applyFont="1" applyBorder="1" applyAlignment="1">
      <alignment horizontal="center" vertical="top" wrapText="1"/>
    </xf>
    <xf numFmtId="0" fontId="46" fillId="0" borderId="8" xfId="1" applyFont="1" applyBorder="1" applyAlignment="1">
      <alignment horizontal="center" vertical="top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/>
    <xf numFmtId="1" fontId="55" fillId="7" borderId="12" xfId="0" applyNumberFormat="1" applyFont="1" applyFill="1" applyBorder="1" applyAlignment="1">
      <alignment horizontal="center"/>
    </xf>
    <xf numFmtId="164" fontId="17" fillId="9" borderId="16" xfId="2" applyNumberFormat="1" applyFont="1" applyFill="1" applyBorder="1" applyAlignment="1">
      <alignment horizontal="center"/>
    </xf>
    <xf numFmtId="0" fontId="58" fillId="0" borderId="23" xfId="0" applyFont="1" applyFill="1" applyBorder="1" applyAlignment="1">
      <alignment vertical="top" wrapText="1"/>
    </xf>
    <xf numFmtId="1" fontId="27" fillId="0" borderId="8" xfId="0" applyNumberFormat="1" applyFont="1" applyBorder="1"/>
    <xf numFmtId="1" fontId="27" fillId="0" borderId="6" xfId="0" applyNumberFormat="1" applyFont="1" applyBorder="1"/>
    <xf numFmtId="1" fontId="33" fillId="0" borderId="27" xfId="0" applyNumberFormat="1" applyFont="1" applyBorder="1"/>
    <xf numFmtId="1" fontId="27" fillId="0" borderId="13" xfId="0" applyNumberFormat="1" applyFont="1" applyBorder="1" applyAlignment="1">
      <alignment horizontal="center"/>
    </xf>
    <xf numFmtId="1" fontId="27" fillId="0" borderId="12" xfId="0" applyNumberFormat="1" applyFont="1" applyBorder="1" applyAlignment="1">
      <alignment horizontal="center"/>
    </xf>
    <xf numFmtId="164" fontId="59" fillId="0" borderId="0" xfId="2" applyNumberFormat="1" applyFont="1" applyFill="1" applyBorder="1" applyAlignment="1">
      <alignment horizontal="center"/>
    </xf>
    <xf numFmtId="1" fontId="59" fillId="0" borderId="0" xfId="2" applyNumberFormat="1" applyFont="1" applyFill="1" applyBorder="1" applyAlignment="1">
      <alignment horizontal="center"/>
    </xf>
    <xf numFmtId="0" fontId="59" fillId="0" borderId="0" xfId="2" applyFont="1" applyFill="1" applyBorder="1"/>
    <xf numFmtId="0" fontId="60" fillId="0" borderId="0" xfId="0" applyFont="1" applyBorder="1" applyAlignment="1">
      <alignment horizontal="center"/>
    </xf>
    <xf numFmtId="164" fontId="59" fillId="0" borderId="0" xfId="2" applyNumberFormat="1" applyFont="1" applyBorder="1" applyAlignment="1">
      <alignment horizontal="center" vertical="center" wrapText="1"/>
    </xf>
    <xf numFmtId="49" fontId="59" fillId="0" borderId="0" xfId="2" applyNumberFormat="1" applyFont="1" applyBorder="1" applyAlignment="1">
      <alignment horizontal="center"/>
    </xf>
    <xf numFmtId="0" fontId="59" fillId="0" borderId="0" xfId="2" applyFont="1" applyBorder="1" applyAlignment="1">
      <alignment horizontal="center"/>
    </xf>
    <xf numFmtId="0" fontId="61" fillId="0" borderId="0" xfId="2" applyFont="1"/>
    <xf numFmtId="49" fontId="61" fillId="0" borderId="0" xfId="2" applyNumberFormat="1" applyFont="1" applyAlignment="1">
      <alignment horizontal="center" vertical="top"/>
    </xf>
    <xf numFmtId="0" fontId="61" fillId="0" borderId="0" xfId="0" applyFont="1" applyFill="1" applyBorder="1" applyAlignment="1">
      <alignment wrapText="1"/>
    </xf>
    <xf numFmtId="1" fontId="62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45" fillId="0" borderId="23" xfId="0" applyNumberFormat="1" applyFont="1" applyFill="1" applyBorder="1" applyAlignment="1">
      <alignment horizontal="center" vertical="top" wrapText="1"/>
    </xf>
    <xf numFmtId="165" fontId="5" fillId="0" borderId="43" xfId="2" applyNumberFormat="1" applyFont="1" applyBorder="1" applyAlignment="1">
      <alignment horizontal="center"/>
    </xf>
    <xf numFmtId="165" fontId="5" fillId="0" borderId="44" xfId="2" applyNumberFormat="1" applyFont="1" applyBorder="1" applyAlignment="1">
      <alignment horizontal="center"/>
    </xf>
    <xf numFmtId="0" fontId="4" fillId="0" borderId="57" xfId="2" applyFont="1" applyBorder="1" applyAlignment="1">
      <alignment horizontal="left" vertical="center" wrapText="1"/>
    </xf>
    <xf numFmtId="1" fontId="31" fillId="9" borderId="13" xfId="2" applyNumberFormat="1" applyFont="1" applyFill="1" applyBorder="1" applyAlignment="1">
      <alignment horizontal="center" vertical="center" wrapText="1"/>
    </xf>
    <xf numFmtId="164" fontId="7" fillId="9" borderId="13" xfId="2" applyNumberFormat="1" applyFont="1" applyFill="1" applyBorder="1" applyAlignment="1">
      <alignment horizontal="center"/>
    </xf>
    <xf numFmtId="164" fontId="20" fillId="9" borderId="11" xfId="2" applyNumberFormat="1" applyFont="1" applyFill="1" applyBorder="1" applyAlignment="1">
      <alignment horizontal="center"/>
    </xf>
    <xf numFmtId="164" fontId="7" fillId="9" borderId="11" xfId="2" applyNumberFormat="1" applyFont="1" applyFill="1" applyBorder="1" applyAlignment="1">
      <alignment horizontal="center"/>
    </xf>
    <xf numFmtId="0" fontId="1" fillId="9" borderId="0" xfId="2" applyFill="1"/>
    <xf numFmtId="1" fontId="32" fillId="9" borderId="12" xfId="0" applyNumberFormat="1" applyFont="1" applyFill="1" applyBorder="1" applyAlignment="1">
      <alignment horizontal="center"/>
    </xf>
    <xf numFmtId="164" fontId="7" fillId="9" borderId="16" xfId="2" applyNumberFormat="1" applyFont="1" applyFill="1" applyBorder="1" applyAlignment="1">
      <alignment horizontal="center"/>
    </xf>
    <xf numFmtId="164" fontId="7" fillId="9" borderId="5" xfId="2" applyNumberFormat="1" applyFont="1" applyFill="1" applyBorder="1" applyAlignment="1">
      <alignment horizontal="center"/>
    </xf>
    <xf numFmtId="164" fontId="7" fillId="9" borderId="12" xfId="2" applyNumberFormat="1" applyFont="1" applyFill="1" applyBorder="1" applyAlignment="1">
      <alignment horizontal="center"/>
    </xf>
    <xf numFmtId="164" fontId="7" fillId="9" borderId="4" xfId="2" applyNumberFormat="1" applyFont="1" applyFill="1" applyBorder="1" applyAlignment="1">
      <alignment horizontal="center"/>
    </xf>
    <xf numFmtId="164" fontId="20" fillId="9" borderId="16" xfId="2" applyNumberFormat="1" applyFont="1" applyFill="1" applyBorder="1" applyAlignment="1">
      <alignment horizontal="center"/>
    </xf>
    <xf numFmtId="164" fontId="17" fillId="9" borderId="4" xfId="2" applyNumberFormat="1" applyFont="1" applyFill="1" applyBorder="1" applyAlignment="1">
      <alignment horizontal="center"/>
    </xf>
    <xf numFmtId="164" fontId="17" fillId="9" borderId="12" xfId="2" applyNumberFormat="1" applyFont="1" applyFill="1" applyBorder="1" applyAlignment="1">
      <alignment horizontal="center"/>
    </xf>
    <xf numFmtId="1" fontId="31" fillId="9" borderId="12" xfId="2" applyNumberFormat="1" applyFont="1" applyFill="1" applyBorder="1" applyAlignment="1">
      <alignment horizontal="center" vertical="center" wrapText="1"/>
    </xf>
    <xf numFmtId="164" fontId="7" fillId="9" borderId="4" xfId="2" quotePrefix="1" applyNumberFormat="1" applyFont="1" applyFill="1" applyBorder="1" applyAlignment="1">
      <alignment horizontal="center"/>
    </xf>
    <xf numFmtId="164" fontId="17" fillId="9" borderId="4" xfId="2" quotePrefix="1" applyNumberFormat="1" applyFont="1" applyFill="1" applyBorder="1" applyAlignment="1">
      <alignment horizontal="center"/>
    </xf>
    <xf numFmtId="164" fontId="31" fillId="9" borderId="16" xfId="2" applyNumberFormat="1" applyFont="1" applyFill="1" applyBorder="1" applyAlignment="1">
      <alignment horizontal="center"/>
    </xf>
    <xf numFmtId="1" fontId="31" fillId="9" borderId="8" xfId="2" applyNumberFormat="1" applyFont="1" applyFill="1" applyBorder="1" applyAlignment="1">
      <alignment horizontal="center"/>
    </xf>
    <xf numFmtId="164" fontId="7" fillId="9" borderId="18" xfId="2" applyNumberFormat="1" applyFont="1" applyFill="1" applyBorder="1" applyAlignment="1">
      <alignment horizontal="center"/>
    </xf>
    <xf numFmtId="164" fontId="7" fillId="9" borderId="20" xfId="2" applyNumberFormat="1" applyFont="1" applyFill="1" applyBorder="1" applyAlignment="1">
      <alignment horizontal="center"/>
    </xf>
    <xf numFmtId="164" fontId="7" fillId="9" borderId="27" xfId="2" applyNumberFormat="1" applyFont="1" applyFill="1" applyBorder="1" applyAlignment="1">
      <alignment horizontal="center"/>
    </xf>
    <xf numFmtId="164" fontId="7" fillId="9" borderId="19" xfId="2" applyNumberFormat="1" applyFont="1" applyFill="1" applyBorder="1" applyAlignment="1">
      <alignment horizontal="center"/>
    </xf>
    <xf numFmtId="164" fontId="7" fillId="9" borderId="21" xfId="2" applyNumberFormat="1" applyFont="1" applyFill="1" applyBorder="1" applyAlignment="1">
      <alignment horizontal="center"/>
    </xf>
    <xf numFmtId="1" fontId="31" fillId="9" borderId="27" xfId="2" applyNumberFormat="1" applyFont="1" applyFill="1" applyBorder="1" applyAlignment="1">
      <alignment horizontal="center"/>
    </xf>
    <xf numFmtId="164" fontId="2" fillId="9" borderId="11" xfId="2" applyNumberFormat="1" applyFont="1" applyFill="1" applyBorder="1" applyAlignment="1">
      <alignment horizontal="center" vertical="center" wrapText="1"/>
    </xf>
    <xf numFmtId="164" fontId="7" fillId="9" borderId="14" xfId="2" applyNumberFormat="1" applyFont="1" applyFill="1" applyBorder="1" applyAlignment="1">
      <alignment horizontal="center"/>
    </xf>
    <xf numFmtId="164" fontId="7" fillId="9" borderId="10" xfId="2" applyNumberFormat="1" applyFont="1" applyFill="1" applyBorder="1" applyAlignment="1">
      <alignment horizontal="center"/>
    </xf>
    <xf numFmtId="164" fontId="17" fillId="9" borderId="11" xfId="2" applyNumberFormat="1" applyFont="1" applyFill="1" applyBorder="1" applyAlignment="1">
      <alignment horizontal="center"/>
    </xf>
    <xf numFmtId="1" fontId="55" fillId="9" borderId="12" xfId="0" applyNumberFormat="1" applyFont="1" applyFill="1" applyBorder="1" applyAlignment="1">
      <alignment horizontal="center"/>
    </xf>
    <xf numFmtId="164" fontId="56" fillId="9" borderId="16" xfId="2" applyNumberFormat="1" applyFont="1" applyFill="1" applyBorder="1" applyAlignment="1">
      <alignment horizontal="center"/>
    </xf>
    <xf numFmtId="164" fontId="56" fillId="9" borderId="5" xfId="2" applyNumberFormat="1" applyFont="1" applyFill="1" applyBorder="1" applyAlignment="1">
      <alignment horizontal="center"/>
    </xf>
    <xf numFmtId="164" fontId="56" fillId="9" borderId="12" xfId="2" applyNumberFormat="1" applyFont="1" applyFill="1" applyBorder="1" applyAlignment="1">
      <alignment horizontal="center"/>
    </xf>
    <xf numFmtId="164" fontId="56" fillId="9" borderId="4" xfId="2" applyNumberFormat="1" applyFont="1" applyFill="1" applyBorder="1" applyAlignment="1">
      <alignment horizontal="center"/>
    </xf>
    <xf numFmtId="0" fontId="57" fillId="9" borderId="0" xfId="2" applyFont="1" applyFill="1"/>
    <xf numFmtId="164" fontId="7" fillId="9" borderId="12" xfId="2" quotePrefix="1" applyNumberFormat="1" applyFont="1" applyFill="1" applyBorder="1" applyAlignment="1">
      <alignment horizontal="center"/>
    </xf>
    <xf numFmtId="0" fontId="1" fillId="9" borderId="0" xfId="2" applyFont="1" applyFill="1"/>
    <xf numFmtId="164" fontId="20" fillId="9" borderId="5" xfId="2" applyNumberFormat="1" applyFont="1" applyFill="1" applyBorder="1" applyAlignment="1">
      <alignment horizontal="center"/>
    </xf>
    <xf numFmtId="0" fontId="32" fillId="9" borderId="12" xfId="0" applyFont="1" applyFill="1" applyBorder="1" applyAlignment="1">
      <alignment horizontal="center" vertical="center"/>
    </xf>
    <xf numFmtId="164" fontId="17" fillId="9" borderId="5" xfId="2" applyNumberFormat="1" applyFont="1" applyFill="1" applyBorder="1" applyAlignment="1">
      <alignment horizontal="center"/>
    </xf>
    <xf numFmtId="0" fontId="43" fillId="9" borderId="27" xfId="0" applyFont="1" applyFill="1" applyBorder="1" applyAlignment="1">
      <alignment horizontal="center"/>
    </xf>
    <xf numFmtId="1" fontId="32" fillId="9" borderId="8" xfId="0" applyNumberFormat="1" applyFont="1" applyFill="1" applyBorder="1" applyAlignment="1">
      <alignment horizontal="center"/>
    </xf>
    <xf numFmtId="1" fontId="31" fillId="9" borderId="8" xfId="2" applyNumberFormat="1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left"/>
    </xf>
    <xf numFmtId="164" fontId="17" fillId="9" borderId="20" xfId="2" applyNumberFormat="1" applyFont="1" applyFill="1" applyBorder="1" applyAlignment="1">
      <alignment horizontal="center"/>
    </xf>
    <xf numFmtId="164" fontId="7" fillId="9" borderId="13" xfId="2" quotePrefix="1" applyNumberFormat="1" applyFont="1" applyFill="1" applyBorder="1" applyAlignment="1">
      <alignment horizontal="center"/>
    </xf>
    <xf numFmtId="164" fontId="17" fillId="9" borderId="18" xfId="2" applyNumberFormat="1" applyFont="1" applyFill="1" applyBorder="1" applyAlignment="1">
      <alignment horizontal="center"/>
    </xf>
    <xf numFmtId="164" fontId="7" fillId="9" borderId="19" xfId="2" quotePrefix="1" applyNumberFormat="1" applyFont="1" applyFill="1" applyBorder="1" applyAlignment="1">
      <alignment horizontal="center"/>
    </xf>
    <xf numFmtId="0" fontId="43" fillId="9" borderId="13" xfId="0" applyFont="1" applyFill="1" applyBorder="1" applyAlignment="1">
      <alignment horizontal="center"/>
    </xf>
    <xf numFmtId="0" fontId="43" fillId="9" borderId="12" xfId="0" applyFont="1" applyFill="1" applyBorder="1" applyAlignment="1">
      <alignment horizontal="center"/>
    </xf>
    <xf numFmtId="0" fontId="43" fillId="9" borderId="19" xfId="0" applyFont="1" applyFill="1" applyBorder="1" applyAlignment="1">
      <alignment horizontal="center"/>
    </xf>
    <xf numFmtId="0" fontId="2" fillId="9" borderId="18" xfId="0" applyFont="1" applyFill="1" applyBorder="1" applyAlignment="1">
      <alignment wrapText="1"/>
    </xf>
    <xf numFmtId="0" fontId="5" fillId="9" borderId="13" xfId="2" applyFont="1" applyFill="1" applyBorder="1" applyAlignment="1">
      <alignment horizontal="left"/>
    </xf>
    <xf numFmtId="0" fontId="6" fillId="9" borderId="11" xfId="2" applyFont="1" applyFill="1" applyBorder="1" applyAlignment="1">
      <alignment horizontal="left"/>
    </xf>
    <xf numFmtId="0" fontId="28" fillId="9" borderId="13" xfId="2" applyFont="1" applyFill="1" applyBorder="1" applyAlignment="1">
      <alignment horizontal="left"/>
    </xf>
    <xf numFmtId="0" fontId="28" fillId="9" borderId="15" xfId="2" applyFont="1" applyFill="1" applyBorder="1" applyAlignment="1">
      <alignment horizontal="left"/>
    </xf>
    <xf numFmtId="0" fontId="30" fillId="9" borderId="13" xfId="2" applyFont="1" applyFill="1" applyBorder="1" applyAlignment="1">
      <alignment horizontal="left"/>
    </xf>
    <xf numFmtId="0" fontId="29" fillId="9" borderId="47" xfId="2" applyFont="1" applyFill="1" applyBorder="1" applyAlignment="1">
      <alignment horizontal="left"/>
    </xf>
    <xf numFmtId="0" fontId="5" fillId="9" borderId="16" xfId="2" applyFont="1" applyFill="1" applyBorder="1" applyAlignment="1">
      <alignment horizontal="center" vertical="top" wrapText="1"/>
    </xf>
    <xf numFmtId="0" fontId="15" fillId="9" borderId="18" xfId="0" applyFont="1" applyFill="1" applyBorder="1" applyAlignment="1">
      <alignment horizontal="center" vertical="top" wrapText="1"/>
    </xf>
    <xf numFmtId="164" fontId="17" fillId="9" borderId="13" xfId="2" applyNumberFormat="1" applyFont="1" applyFill="1" applyBorder="1" applyAlignment="1">
      <alignment horizontal="center"/>
    </xf>
    <xf numFmtId="1" fontId="31" fillId="9" borderId="24" xfId="2" applyNumberFormat="1" applyFont="1" applyFill="1" applyBorder="1" applyAlignment="1">
      <alignment horizontal="center" vertical="center" wrapText="1"/>
    </xf>
    <xf numFmtId="165" fontId="5" fillId="0" borderId="61" xfId="2" applyNumberFormat="1" applyFont="1" applyBorder="1" applyAlignment="1">
      <alignment horizontal="center"/>
    </xf>
    <xf numFmtId="165" fontId="5" fillId="0" borderId="62" xfId="2" applyNumberFormat="1" applyFont="1" applyBorder="1" applyAlignment="1">
      <alignment horizontal="center"/>
    </xf>
    <xf numFmtId="165" fontId="5" fillId="0" borderId="63" xfId="2" applyNumberFormat="1" applyFont="1" applyBorder="1" applyAlignment="1">
      <alignment horizontal="center"/>
    </xf>
    <xf numFmtId="164" fontId="7" fillId="9" borderId="8" xfId="2" applyNumberFormat="1" applyFont="1" applyFill="1" applyBorder="1" applyAlignment="1">
      <alignment horizontal="center" vertical="center" wrapText="1"/>
    </xf>
    <xf numFmtId="164" fontId="7" fillId="9" borderId="8" xfId="2" applyNumberFormat="1" applyFont="1" applyFill="1" applyBorder="1" applyAlignment="1">
      <alignment horizontal="center"/>
    </xf>
    <xf numFmtId="164" fontId="42" fillId="9" borderId="8" xfId="2" applyNumberFormat="1" applyFont="1" applyFill="1" applyBorder="1" applyAlignment="1">
      <alignment horizontal="center"/>
    </xf>
    <xf numFmtId="164" fontId="17" fillId="9" borderId="8" xfId="2" applyNumberFormat="1" applyFont="1" applyFill="1" applyBorder="1" applyAlignment="1">
      <alignment horizontal="center"/>
    </xf>
    <xf numFmtId="0" fontId="4" fillId="9" borderId="13" xfId="2" applyFont="1" applyFill="1" applyBorder="1"/>
    <xf numFmtId="164" fontId="42" fillId="9" borderId="24" xfId="2" applyNumberFormat="1" applyFont="1" applyFill="1" applyBorder="1" applyAlignment="1">
      <alignment horizontal="center"/>
    </xf>
    <xf numFmtId="0" fontId="1" fillId="9" borderId="11" xfId="2" applyFill="1" applyBorder="1"/>
    <xf numFmtId="0" fontId="4" fillId="9" borderId="12" xfId="2" applyFont="1" applyFill="1" applyBorder="1" applyAlignment="1">
      <alignment horizontal="right" vertical="top"/>
    </xf>
    <xf numFmtId="0" fontId="1" fillId="9" borderId="16" xfId="2" applyFill="1" applyBorder="1"/>
    <xf numFmtId="0" fontId="4" fillId="9" borderId="12" xfId="2" applyFont="1" applyFill="1" applyBorder="1"/>
    <xf numFmtId="0" fontId="4" fillId="9" borderId="19" xfId="2" applyFont="1" applyFill="1" applyBorder="1" applyAlignment="1">
      <alignment horizontal="right" vertical="top"/>
    </xf>
    <xf numFmtId="0" fontId="1" fillId="9" borderId="18" xfId="2" applyFill="1" applyBorder="1"/>
    <xf numFmtId="165" fontId="5" fillId="0" borderId="0" xfId="2" applyNumberFormat="1" applyFont="1" applyBorder="1" applyAlignment="1">
      <alignment horizontal="center"/>
    </xf>
    <xf numFmtId="165" fontId="5" fillId="9" borderId="61" xfId="2" applyNumberFormat="1" applyFont="1" applyFill="1" applyBorder="1" applyAlignment="1">
      <alignment horizontal="center"/>
    </xf>
    <xf numFmtId="165" fontId="5" fillId="9" borderId="62" xfId="2" applyNumberFormat="1" applyFont="1" applyFill="1" applyBorder="1" applyAlignment="1">
      <alignment horizontal="center"/>
    </xf>
    <xf numFmtId="165" fontId="5" fillId="9" borderId="38" xfId="2" applyNumberFormat="1" applyFont="1" applyFill="1" applyBorder="1" applyAlignment="1">
      <alignment horizontal="center"/>
    </xf>
    <xf numFmtId="164" fontId="54" fillId="9" borderId="8" xfId="2" applyNumberFormat="1" applyFont="1" applyFill="1" applyBorder="1" applyAlignment="1">
      <alignment horizontal="center"/>
    </xf>
    <xf numFmtId="164" fontId="20" fillId="9" borderId="8" xfId="2" applyNumberFormat="1" applyFont="1" applyFill="1" applyBorder="1" applyAlignment="1">
      <alignment horizontal="center"/>
    </xf>
    <xf numFmtId="164" fontId="17" fillId="9" borderId="24" xfId="2" applyNumberFormat="1" applyFont="1" applyFill="1" applyBorder="1" applyAlignment="1">
      <alignment horizontal="center"/>
    </xf>
    <xf numFmtId="164" fontId="7" fillId="9" borderId="16" xfId="2" quotePrefix="1" applyNumberFormat="1" applyFont="1" applyFill="1" applyBorder="1" applyAlignment="1">
      <alignment horizontal="center"/>
    </xf>
    <xf numFmtId="0" fontId="4" fillId="9" borderId="13" xfId="2" applyFont="1" applyFill="1" applyBorder="1" applyAlignment="1"/>
    <xf numFmtId="0" fontId="4" fillId="9" borderId="12" xfId="2" applyFont="1" applyFill="1" applyBorder="1" applyAlignment="1"/>
    <xf numFmtId="0" fontId="4" fillId="9" borderId="19" xfId="2" applyFont="1" applyFill="1" applyBorder="1"/>
    <xf numFmtId="164" fontId="20" fillId="9" borderId="27" xfId="2" applyNumberFormat="1" applyFont="1" applyFill="1" applyBorder="1" applyAlignment="1">
      <alignment horizontal="center"/>
    </xf>
    <xf numFmtId="0" fontId="49" fillId="0" borderId="11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39" fillId="9" borderId="18" xfId="0" applyFont="1" applyFill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2" fillId="9" borderId="16" xfId="0" applyFont="1" applyFill="1" applyBorder="1" applyAlignment="1">
      <alignment wrapText="1"/>
    </xf>
    <xf numFmtId="164" fontId="2" fillId="9" borderId="18" xfId="2" applyNumberFormat="1" applyFont="1" applyFill="1" applyBorder="1" applyAlignment="1">
      <alignment horizontal="center" vertical="center" wrapText="1"/>
    </xf>
    <xf numFmtId="0" fontId="41" fillId="9" borderId="19" xfId="0" applyFont="1" applyFill="1" applyBorder="1" applyAlignment="1">
      <alignment horizontal="center" vertical="center"/>
    </xf>
    <xf numFmtId="164" fontId="56" fillId="9" borderId="5" xfId="2" quotePrefix="1" applyNumberFormat="1" applyFont="1" applyFill="1" applyBorder="1" applyAlignment="1">
      <alignment horizontal="center"/>
    </xf>
    <xf numFmtId="164" fontId="7" fillId="9" borderId="5" xfId="2" quotePrefix="1" applyNumberFormat="1" applyFont="1" applyFill="1" applyBorder="1" applyAlignment="1">
      <alignment horizontal="center"/>
    </xf>
    <xf numFmtId="164" fontId="7" fillId="9" borderId="11" xfId="2" quotePrefix="1" applyNumberFormat="1" applyFont="1" applyFill="1" applyBorder="1" applyAlignment="1">
      <alignment horizontal="center"/>
    </xf>
    <xf numFmtId="1" fontId="20" fillId="9" borderId="12" xfId="2" applyNumberFormat="1" applyFont="1" applyFill="1" applyBorder="1" applyAlignment="1">
      <alignment horizontal="center"/>
    </xf>
    <xf numFmtId="1" fontId="20" fillId="9" borderId="19" xfId="2" applyNumberFormat="1" applyFont="1" applyFill="1" applyBorder="1" applyAlignment="1">
      <alignment horizontal="center"/>
    </xf>
    <xf numFmtId="164" fontId="56" fillId="9" borderId="16" xfId="2" quotePrefix="1" applyNumberFormat="1" applyFont="1" applyFill="1" applyBorder="1" applyAlignment="1">
      <alignment horizontal="center"/>
    </xf>
    <xf numFmtId="1" fontId="31" fillId="9" borderId="12" xfId="2" applyNumberFormat="1" applyFont="1" applyFill="1" applyBorder="1" applyAlignment="1">
      <alignment horizontal="center"/>
    </xf>
    <xf numFmtId="1" fontId="31" fillId="9" borderId="19" xfId="2" applyNumberFormat="1" applyFont="1" applyFill="1" applyBorder="1" applyAlignment="1">
      <alignment horizontal="center"/>
    </xf>
    <xf numFmtId="164" fontId="2" fillId="9" borderId="10" xfId="2" applyNumberFormat="1" applyFont="1" applyFill="1" applyBorder="1" applyAlignment="1">
      <alignment horizontal="center" vertical="center" wrapText="1"/>
    </xf>
    <xf numFmtId="164" fontId="2" fillId="9" borderId="20" xfId="2" applyNumberFormat="1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/>
    </xf>
    <xf numFmtId="164" fontId="7" fillId="9" borderId="20" xfId="2" quotePrefix="1" applyNumberFormat="1" applyFont="1" applyFill="1" applyBorder="1" applyAlignment="1">
      <alignment horizontal="center"/>
    </xf>
    <xf numFmtId="164" fontId="7" fillId="9" borderId="21" xfId="2" quotePrefix="1" applyNumberFormat="1" applyFont="1" applyFill="1" applyBorder="1" applyAlignment="1">
      <alignment horizontal="center"/>
    </xf>
    <xf numFmtId="164" fontId="17" fillId="9" borderId="14" xfId="2" quotePrefix="1" applyNumberFormat="1" applyFont="1" applyFill="1" applyBorder="1" applyAlignment="1">
      <alignment horizontal="center"/>
    </xf>
    <xf numFmtId="164" fontId="17" fillId="9" borderId="12" xfId="2" quotePrefix="1" applyNumberFormat="1" applyFont="1" applyFill="1" applyBorder="1" applyAlignment="1">
      <alignment horizontal="center"/>
    </xf>
    <xf numFmtId="164" fontId="17" fillId="9" borderId="10" xfId="2" applyNumberFormat="1" applyFont="1" applyFill="1" applyBorder="1" applyAlignment="1">
      <alignment horizontal="center"/>
    </xf>
    <xf numFmtId="164" fontId="20" fillId="9" borderId="10" xfId="2" applyNumberFormat="1" applyFont="1" applyFill="1" applyBorder="1" applyAlignment="1">
      <alignment horizontal="center"/>
    </xf>
    <xf numFmtId="164" fontId="31" fillId="9" borderId="5" xfId="2" applyNumberFormat="1" applyFont="1" applyFill="1" applyBorder="1" applyAlignment="1">
      <alignment horizontal="center"/>
    </xf>
    <xf numFmtId="165" fontId="5" fillId="0" borderId="37" xfId="2" applyNumberFormat="1" applyFont="1" applyBorder="1" applyAlignment="1">
      <alignment horizontal="center"/>
    </xf>
    <xf numFmtId="165" fontId="5" fillId="9" borderId="64" xfId="2" applyNumberFormat="1" applyFont="1" applyFill="1" applyBorder="1" applyAlignment="1">
      <alignment horizontal="center"/>
    </xf>
    <xf numFmtId="0" fontId="57" fillId="9" borderId="16" xfId="2" applyFont="1" applyFill="1" applyBorder="1"/>
    <xf numFmtId="0" fontId="1" fillId="9" borderId="16" xfId="2" applyFont="1" applyFill="1" applyBorder="1"/>
    <xf numFmtId="164" fontId="17" fillId="9" borderId="13" xfId="2" quotePrefix="1" applyNumberFormat="1" applyFont="1" applyFill="1" applyBorder="1" applyAlignment="1">
      <alignment horizontal="center"/>
    </xf>
    <xf numFmtId="1" fontId="33" fillId="9" borderId="5" xfId="0" applyNumberFormat="1" applyFont="1" applyFill="1" applyBorder="1"/>
    <xf numFmtId="165" fontId="5" fillId="0" borderId="61" xfId="2" applyNumberFormat="1" applyFont="1" applyBorder="1" applyAlignment="1">
      <alignment horizontal="right"/>
    </xf>
    <xf numFmtId="165" fontId="5" fillId="0" borderId="55" xfId="2" applyNumberFormat="1" applyFont="1" applyBorder="1" applyAlignment="1">
      <alignment horizontal="right"/>
    </xf>
    <xf numFmtId="165" fontId="5" fillId="0" borderId="22" xfId="2" applyNumberFormat="1" applyFont="1" applyBorder="1" applyAlignment="1">
      <alignment horizontal="center"/>
    </xf>
    <xf numFmtId="165" fontId="5" fillId="0" borderId="49" xfId="2" applyNumberFormat="1" applyFont="1" applyBorder="1" applyAlignment="1">
      <alignment horizontal="center"/>
    </xf>
    <xf numFmtId="0" fontId="11" fillId="0" borderId="45" xfId="2" applyFont="1" applyBorder="1" applyAlignment="1">
      <alignment horizontal="center" vertical="top" wrapText="1"/>
    </xf>
    <xf numFmtId="0" fontId="13" fillId="0" borderId="28" xfId="0" applyFont="1" applyBorder="1" applyAlignment="1">
      <alignment vertical="top" wrapText="1"/>
    </xf>
    <xf numFmtId="0" fontId="5" fillId="0" borderId="42" xfId="2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5" fillId="0" borderId="11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12" fillId="0" borderId="29" xfId="2" applyFont="1" applyBorder="1" applyAlignment="1">
      <alignment horizontal="center" vertical="top" wrapText="1"/>
    </xf>
    <xf numFmtId="0" fontId="5" fillId="0" borderId="22" xfId="2" applyFont="1" applyBorder="1" applyAlignment="1">
      <alignment horizontal="left"/>
    </xf>
    <xf numFmtId="0" fontId="5" fillId="0" borderId="49" xfId="2" applyFont="1" applyBorder="1" applyAlignment="1">
      <alignment horizontal="left"/>
    </xf>
    <xf numFmtId="0" fontId="5" fillId="0" borderId="15" xfId="2" applyFont="1" applyBorder="1" applyAlignment="1">
      <alignment horizontal="center"/>
    </xf>
    <xf numFmtId="165" fontId="5" fillId="0" borderId="55" xfId="2" applyNumberFormat="1" applyFont="1" applyBorder="1" applyAlignment="1">
      <alignment horizontal="center"/>
    </xf>
    <xf numFmtId="165" fontId="5" fillId="0" borderId="51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12" fillId="0" borderId="32" xfId="2" applyFont="1" applyBorder="1" applyAlignment="1">
      <alignment horizontal="center" vertical="top" wrapText="1"/>
    </xf>
    <xf numFmtId="165" fontId="5" fillId="9" borderId="55" xfId="2" applyNumberFormat="1" applyFont="1" applyFill="1" applyBorder="1" applyAlignment="1">
      <alignment horizontal="center"/>
    </xf>
    <xf numFmtId="165" fontId="5" fillId="9" borderId="51" xfId="2" applyNumberFormat="1" applyFont="1" applyFill="1" applyBorder="1" applyAlignment="1">
      <alignment horizontal="center"/>
    </xf>
    <xf numFmtId="165" fontId="5" fillId="9" borderId="56" xfId="2" applyNumberFormat="1" applyFont="1" applyFill="1" applyBorder="1" applyAlignment="1">
      <alignment horizontal="center"/>
    </xf>
    <xf numFmtId="0" fontId="11" fillId="9" borderId="45" xfId="2" applyFont="1" applyFill="1" applyBorder="1" applyAlignment="1">
      <alignment horizontal="center" vertical="top" wrapText="1"/>
    </xf>
    <xf numFmtId="0" fontId="13" fillId="9" borderId="28" xfId="0" applyFont="1" applyFill="1" applyBorder="1" applyAlignment="1">
      <alignment vertical="top" wrapText="1"/>
    </xf>
    <xf numFmtId="0" fontId="5" fillId="9" borderId="11" xfId="2" applyFont="1" applyFill="1" applyBorder="1" applyAlignment="1">
      <alignment horizontal="center"/>
    </xf>
    <xf numFmtId="0" fontId="12" fillId="9" borderId="29" xfId="2" applyFont="1" applyFill="1" applyBorder="1" applyAlignment="1">
      <alignment horizontal="center" vertical="top" wrapText="1"/>
    </xf>
    <xf numFmtId="0" fontId="12" fillId="9" borderId="32" xfId="2" applyFont="1" applyFill="1" applyBorder="1" applyAlignment="1">
      <alignment horizontal="center" vertical="top" wrapText="1"/>
    </xf>
    <xf numFmtId="0" fontId="5" fillId="9" borderId="42" xfId="2" applyFont="1" applyFill="1" applyBorder="1" applyAlignment="1">
      <alignment horizontal="center" vertical="top" wrapText="1"/>
    </xf>
    <xf numFmtId="0" fontId="14" fillId="9" borderId="30" xfId="0" applyFont="1" applyFill="1" applyBorder="1" applyAlignment="1">
      <alignment horizontal="center" vertical="top" wrapText="1"/>
    </xf>
    <xf numFmtId="0" fontId="5" fillId="9" borderId="22" xfId="2" applyFont="1" applyFill="1" applyBorder="1" applyAlignment="1">
      <alignment horizontal="left"/>
    </xf>
    <xf numFmtId="0" fontId="5" fillId="9" borderId="49" xfId="2" applyFont="1" applyFill="1" applyBorder="1" applyAlignment="1">
      <alignment horizontal="left"/>
    </xf>
    <xf numFmtId="0" fontId="5" fillId="9" borderId="15" xfId="2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49" fontId="22" fillId="0" borderId="19" xfId="1" applyNumberFormat="1" applyFont="1" applyBorder="1" applyAlignment="1">
      <alignment vertical="top"/>
    </xf>
    <xf numFmtId="0" fontId="46" fillId="0" borderId="27" xfId="1" applyFont="1" applyBorder="1" applyAlignment="1">
      <alignment horizontal="center" vertical="top"/>
    </xf>
    <xf numFmtId="49" fontId="22" fillId="0" borderId="25" xfId="1" applyNumberFormat="1" applyFont="1" applyBorder="1" applyAlignment="1">
      <alignment vertical="top"/>
    </xf>
    <xf numFmtId="0" fontId="26" fillId="0" borderId="26" xfId="1" applyFont="1" applyBorder="1" applyAlignment="1">
      <alignment vertical="top"/>
    </xf>
    <xf numFmtId="0" fontId="51" fillId="0" borderId="26" xfId="1" applyFont="1" applyBorder="1" applyAlignment="1">
      <alignment vertical="top" wrapText="1"/>
    </xf>
    <xf numFmtId="0" fontId="46" fillId="0" borderId="26" xfId="1" applyFont="1" applyBorder="1" applyAlignment="1">
      <alignment horizontal="center" vertical="top"/>
    </xf>
    <xf numFmtId="0" fontId="22" fillId="0" borderId="17" xfId="1" applyFont="1" applyBorder="1" applyAlignment="1">
      <alignment vertical="top" wrapText="1"/>
    </xf>
    <xf numFmtId="164" fontId="2" fillId="9" borderId="53" xfId="2" applyNumberFormat="1" applyFont="1" applyFill="1" applyBorder="1" applyAlignment="1">
      <alignment horizontal="center" vertical="center" wrapText="1"/>
    </xf>
    <xf numFmtId="164" fontId="2" fillId="9" borderId="34" xfId="2" applyNumberFormat="1" applyFont="1" applyFill="1" applyBorder="1" applyAlignment="1">
      <alignment horizontal="center" vertical="center" wrapText="1"/>
    </xf>
    <xf numFmtId="164" fontId="7" fillId="9" borderId="39" xfId="2" applyNumberFormat="1" applyFont="1" applyFill="1" applyBorder="1" applyAlignment="1">
      <alignment horizontal="center" vertical="center" wrapText="1"/>
    </xf>
    <xf numFmtId="164" fontId="7" fillId="9" borderId="64" xfId="2" applyNumberFormat="1" applyFont="1" applyFill="1" applyBorder="1" applyAlignment="1">
      <alignment horizontal="center" vertical="center" wrapText="1"/>
    </xf>
    <xf numFmtId="164" fontId="7" fillId="9" borderId="26" xfId="2" applyNumberFormat="1" applyFont="1" applyFill="1" applyBorder="1" applyAlignment="1">
      <alignment horizontal="center" vertical="center" wrapText="1"/>
    </xf>
    <xf numFmtId="164" fontId="7" fillId="9" borderId="17" xfId="2" applyNumberFormat="1" applyFont="1" applyFill="1" applyBorder="1" applyAlignment="1">
      <alignment horizontal="center" vertical="center" wrapText="1"/>
    </xf>
    <xf numFmtId="0" fontId="14" fillId="0" borderId="66" xfId="0" applyFont="1" applyBorder="1" applyAlignment="1">
      <alignment vertical="top"/>
    </xf>
    <xf numFmtId="0" fontId="0" fillId="0" borderId="34" xfId="0" applyFill="1" applyBorder="1"/>
    <xf numFmtId="0" fontId="36" fillId="0" borderId="34" xfId="0" applyFont="1" applyFill="1" applyBorder="1"/>
    <xf numFmtId="0" fontId="0" fillId="0" borderId="65" xfId="0" applyFill="1" applyBorder="1"/>
    <xf numFmtId="0" fontId="0" fillId="0" borderId="35" xfId="0" applyFill="1" applyBorder="1"/>
    <xf numFmtId="0" fontId="63" fillId="0" borderId="35" xfId="0" applyFont="1" applyFill="1" applyBorder="1"/>
    <xf numFmtId="0" fontId="0" fillId="0" borderId="52" xfId="0" applyBorder="1"/>
    <xf numFmtId="1" fontId="0" fillId="0" borderId="36" xfId="0" applyNumberFormat="1" applyFill="1" applyBorder="1"/>
    <xf numFmtId="0" fontId="0" fillId="0" borderId="55" xfId="0" applyBorder="1" applyAlignment="1">
      <alignment horizontal="center"/>
    </xf>
    <xf numFmtId="0" fontId="33" fillId="0" borderId="5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8" xfId="0" applyFont="1" applyBorder="1"/>
    <xf numFmtId="0" fontId="0" fillId="0" borderId="13" xfId="0" applyFill="1" applyBorder="1" applyAlignment="1">
      <alignment horizontal="center"/>
    </xf>
    <xf numFmtId="0" fontId="3" fillId="0" borderId="24" xfId="0" applyFont="1" applyBorder="1"/>
    <xf numFmtId="0" fontId="0" fillId="0" borderId="1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3" fillId="0" borderId="27" xfId="0" applyFont="1" applyBorder="1"/>
    <xf numFmtId="0" fontId="0" fillId="0" borderId="10" xfId="0" applyBorder="1"/>
    <xf numFmtId="0" fontId="0" fillId="0" borderId="5" xfId="0" applyBorder="1"/>
    <xf numFmtId="0" fontId="0" fillId="0" borderId="20" xfId="0" applyBorder="1"/>
    <xf numFmtId="0" fontId="35" fillId="0" borderId="13" xfId="0" applyFont="1" applyBorder="1" applyAlignment="1">
      <alignment horizontal="center"/>
    </xf>
    <xf numFmtId="164" fontId="40" fillId="0" borderId="11" xfId="0" applyNumberFormat="1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164" fontId="40" fillId="0" borderId="16" xfId="0" applyNumberFormat="1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164" fontId="40" fillId="0" borderId="18" xfId="0" applyNumberFormat="1" applyFont="1" applyBorder="1" applyAlignment="1">
      <alignment horizontal="center"/>
    </xf>
    <xf numFmtId="1" fontId="2" fillId="9" borderId="13" xfId="2" applyNumberFormat="1" applyFont="1" applyFill="1" applyBorder="1" applyAlignment="1">
      <alignment horizontal="center" vertical="center" wrapText="1"/>
    </xf>
    <xf numFmtId="1" fontId="41" fillId="9" borderId="12" xfId="0" applyNumberFormat="1" applyFont="1" applyFill="1" applyBorder="1" applyAlignment="1">
      <alignment horizontal="center"/>
    </xf>
    <xf numFmtId="1" fontId="2" fillId="9" borderId="12" xfId="2" applyNumberFormat="1" applyFont="1" applyFill="1" applyBorder="1" applyAlignment="1">
      <alignment horizontal="center" vertical="center" wrapText="1"/>
    </xf>
    <xf numFmtId="1" fontId="2" fillId="9" borderId="12" xfId="2" applyNumberFormat="1" applyFont="1" applyFill="1" applyBorder="1" applyAlignment="1">
      <alignment horizontal="center"/>
    </xf>
    <xf numFmtId="1" fontId="2" fillId="9" borderId="19" xfId="2" applyNumberFormat="1" applyFont="1" applyFill="1" applyBorder="1" applyAlignment="1">
      <alignment horizontal="center"/>
    </xf>
    <xf numFmtId="0" fontId="64" fillId="9" borderId="13" xfId="0" applyFont="1" applyFill="1" applyBorder="1" applyAlignment="1">
      <alignment horizontal="center"/>
    </xf>
    <xf numFmtId="0" fontId="64" fillId="9" borderId="12" xfId="0" applyFont="1" applyFill="1" applyBorder="1" applyAlignment="1">
      <alignment horizontal="center"/>
    </xf>
    <xf numFmtId="0" fontId="41" fillId="9" borderId="12" xfId="0" applyFont="1" applyFill="1" applyBorder="1" applyAlignment="1">
      <alignment horizontal="center" vertical="center"/>
    </xf>
    <xf numFmtId="1" fontId="17" fillId="9" borderId="12" xfId="2" applyNumberFormat="1" applyFont="1" applyFill="1" applyBorder="1" applyAlignment="1">
      <alignment horizontal="center"/>
    </xf>
    <xf numFmtId="0" fontId="49" fillId="0" borderId="16" xfId="0" applyFont="1" applyFill="1" applyBorder="1" applyAlignment="1">
      <alignment vertical="center"/>
    </xf>
    <xf numFmtId="0" fontId="6" fillId="9" borderId="11" xfId="2" applyFont="1" applyFill="1" applyBorder="1"/>
    <xf numFmtId="0" fontId="6" fillId="9" borderId="16" xfId="2" applyFont="1" applyFill="1" applyBorder="1"/>
    <xf numFmtId="0" fontId="6" fillId="9" borderId="18" xfId="2" applyFont="1" applyFill="1" applyBorder="1"/>
    <xf numFmtId="1" fontId="17" fillId="9" borderId="19" xfId="2" applyNumberFormat="1" applyFont="1" applyFill="1" applyBorder="1" applyAlignment="1">
      <alignment horizontal="center"/>
    </xf>
    <xf numFmtId="0" fontId="0" fillId="10" borderId="35" xfId="0" applyFill="1" applyBorder="1"/>
    <xf numFmtId="14" fontId="1" fillId="9" borderId="0" xfId="2" applyNumberFormat="1" applyFill="1"/>
    <xf numFmtId="0" fontId="49" fillId="0" borderId="8" xfId="0" applyFont="1" applyBorder="1" applyAlignment="1">
      <alignment vertical="center"/>
    </xf>
    <xf numFmtId="0" fontId="43" fillId="7" borderId="14" xfId="0" applyFont="1" applyFill="1" applyBorder="1" applyAlignment="1">
      <alignment horizontal="center"/>
    </xf>
    <xf numFmtId="0" fontId="43" fillId="7" borderId="4" xfId="0" applyFont="1" applyFill="1" applyBorder="1" applyAlignment="1">
      <alignment horizontal="center"/>
    </xf>
    <xf numFmtId="0" fontId="49" fillId="9" borderId="8" xfId="0" applyFont="1" applyFill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43" fillId="7" borderId="8" xfId="0" applyFont="1" applyFill="1" applyBorder="1" applyAlignment="1">
      <alignment horizontal="center"/>
    </xf>
    <xf numFmtId="0" fontId="4" fillId="9" borderId="8" xfId="2" applyFont="1" applyFill="1" applyBorder="1"/>
    <xf numFmtId="0" fontId="4" fillId="9" borderId="8" xfId="2" applyFont="1" applyFill="1" applyBorder="1" applyAlignment="1">
      <alignment horizontal="right" vertical="top"/>
    </xf>
    <xf numFmtId="1" fontId="55" fillId="7" borderId="4" xfId="0" applyNumberFormat="1" applyFont="1" applyFill="1" applyBorder="1" applyAlignment="1">
      <alignment horizontal="center"/>
    </xf>
    <xf numFmtId="1" fontId="31" fillId="7" borderId="4" xfId="2" applyNumberFormat="1" applyFont="1" applyFill="1" applyBorder="1" applyAlignment="1">
      <alignment horizontal="center" vertical="center" wrapText="1"/>
    </xf>
    <xf numFmtId="0" fontId="49" fillId="0" borderId="0" xfId="0" applyFont="1" applyBorder="1" applyAlignment="1">
      <alignment vertical="center"/>
    </xf>
    <xf numFmtId="1" fontId="33" fillId="0" borderId="32" xfId="0" applyNumberFormat="1" applyFont="1" applyFill="1" applyBorder="1"/>
    <xf numFmtId="1" fontId="33" fillId="0" borderId="7" xfId="0" applyNumberFormat="1" applyFont="1" applyFill="1" applyBorder="1"/>
    <xf numFmtId="0" fontId="0" fillId="0" borderId="32" xfId="0" applyBorder="1" applyAlignment="1">
      <alignment horizontal="center"/>
    </xf>
    <xf numFmtId="0" fontId="0" fillId="0" borderId="67" xfId="0" applyFill="1" applyBorder="1"/>
    <xf numFmtId="0" fontId="43" fillId="9" borderId="4" xfId="0" applyFont="1" applyFill="1" applyBorder="1" applyAlignment="1">
      <alignment horizontal="center"/>
    </xf>
    <xf numFmtId="0" fontId="49" fillId="0" borderId="11" xfId="0" applyFont="1" applyFill="1" applyBorder="1" applyAlignment="1">
      <alignment vertical="center"/>
    </xf>
    <xf numFmtId="0" fontId="43" fillId="0" borderId="13" xfId="0" applyFont="1" applyFill="1" applyBorder="1" applyAlignment="1">
      <alignment horizontal="center"/>
    </xf>
    <xf numFmtId="0" fontId="43" fillId="0" borderId="12" xfId="0" applyFont="1" applyFill="1" applyBorder="1" applyAlignment="1">
      <alignment horizontal="center"/>
    </xf>
    <xf numFmtId="0" fontId="55" fillId="0" borderId="12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/>
    </xf>
    <xf numFmtId="164" fontId="7" fillId="0" borderId="5" xfId="2" quotePrefix="1" applyNumberFormat="1" applyFont="1" applyFill="1" applyBorder="1" applyAlignment="1">
      <alignment horizontal="center"/>
    </xf>
    <xf numFmtId="0" fontId="49" fillId="0" borderId="8" xfId="0" applyFont="1" applyFill="1" applyBorder="1" applyAlignment="1">
      <alignment vertical="center"/>
    </xf>
    <xf numFmtId="1" fontId="0" fillId="0" borderId="0" xfId="0" applyNumberFormat="1"/>
    <xf numFmtId="0" fontId="0" fillId="9" borderId="35" xfId="0" applyFill="1" applyBorder="1"/>
    <xf numFmtId="0" fontId="63" fillId="9" borderId="35" xfId="0" applyFont="1" applyFill="1" applyBorder="1"/>
    <xf numFmtId="0" fontId="0" fillId="9" borderId="0" xfId="0" applyFill="1"/>
    <xf numFmtId="1" fontId="2" fillId="8" borderId="13" xfId="2" applyNumberFormat="1" applyFont="1" applyFill="1" applyBorder="1" applyAlignment="1">
      <alignment horizontal="center" vertical="center" wrapText="1"/>
    </xf>
    <xf numFmtId="1" fontId="41" fillId="8" borderId="12" xfId="0" applyNumberFormat="1" applyFont="1" applyFill="1" applyBorder="1" applyAlignment="1">
      <alignment horizontal="center"/>
    </xf>
    <xf numFmtId="1" fontId="2" fillId="8" borderId="12" xfId="2" applyNumberFormat="1" applyFont="1" applyFill="1" applyBorder="1" applyAlignment="1">
      <alignment horizontal="center" vertical="center" wrapText="1"/>
    </xf>
    <xf numFmtId="1" fontId="2" fillId="8" borderId="12" xfId="2" applyNumberFormat="1" applyFont="1" applyFill="1" applyBorder="1" applyAlignment="1">
      <alignment horizontal="center"/>
    </xf>
    <xf numFmtId="1" fontId="2" fillId="8" borderId="19" xfId="2" applyNumberFormat="1" applyFont="1" applyFill="1" applyBorder="1" applyAlignment="1">
      <alignment horizontal="center"/>
    </xf>
    <xf numFmtId="165" fontId="5" fillId="8" borderId="55" xfId="2" applyNumberFormat="1" applyFont="1" applyFill="1" applyBorder="1" applyAlignment="1">
      <alignment horizontal="center"/>
    </xf>
    <xf numFmtId="164" fontId="7" fillId="8" borderId="13" xfId="2" applyNumberFormat="1" applyFont="1" applyFill="1" applyBorder="1" applyAlignment="1">
      <alignment horizontal="center"/>
    </xf>
    <xf numFmtId="164" fontId="56" fillId="8" borderId="12" xfId="2" applyNumberFormat="1" applyFont="1" applyFill="1" applyBorder="1" applyAlignment="1">
      <alignment horizontal="center"/>
    </xf>
    <xf numFmtId="164" fontId="7" fillId="8" borderId="12" xfId="2" applyNumberFormat="1" applyFont="1" applyFill="1" applyBorder="1" applyAlignment="1">
      <alignment horizontal="center"/>
    </xf>
    <xf numFmtId="164" fontId="7" fillId="8" borderId="19" xfId="2" applyNumberFormat="1" applyFont="1" applyFill="1" applyBorder="1" applyAlignment="1">
      <alignment horizontal="center"/>
    </xf>
    <xf numFmtId="1" fontId="2" fillId="8" borderId="14" xfId="2" applyNumberFormat="1" applyFont="1" applyFill="1" applyBorder="1" applyAlignment="1">
      <alignment horizontal="center" vertical="center" wrapText="1"/>
    </xf>
    <xf numFmtId="1" fontId="41" fillId="8" borderId="4" xfId="0" applyNumberFormat="1" applyFont="1" applyFill="1" applyBorder="1" applyAlignment="1">
      <alignment horizontal="center"/>
    </xf>
    <xf numFmtId="1" fontId="2" fillId="8" borderId="4" xfId="2" applyNumberFormat="1" applyFont="1" applyFill="1" applyBorder="1" applyAlignment="1">
      <alignment horizontal="center" vertical="center" wrapText="1"/>
    </xf>
    <xf numFmtId="1" fontId="2" fillId="8" borderId="4" xfId="2" applyNumberFormat="1" applyFont="1" applyFill="1" applyBorder="1" applyAlignment="1">
      <alignment horizontal="center"/>
    </xf>
    <xf numFmtId="1" fontId="2" fillId="8" borderId="21" xfId="2" applyNumberFormat="1" applyFont="1" applyFill="1" applyBorder="1" applyAlignment="1">
      <alignment horizontal="center"/>
    </xf>
    <xf numFmtId="164" fontId="17" fillId="9" borderId="5" xfId="2" quotePrefix="1" applyNumberFormat="1" applyFont="1" applyFill="1" applyBorder="1" applyAlignment="1">
      <alignment horizontal="center"/>
    </xf>
    <xf numFmtId="164" fontId="17" fillId="9" borderId="16" xfId="2" quotePrefix="1" applyNumberFormat="1" applyFont="1" applyFill="1" applyBorder="1" applyAlignment="1">
      <alignment horizontal="center"/>
    </xf>
    <xf numFmtId="164" fontId="17" fillId="8" borderId="16" xfId="2" applyNumberFormat="1" applyFont="1" applyFill="1" applyBorder="1" applyAlignment="1">
      <alignment horizontal="center"/>
    </xf>
    <xf numFmtId="0" fontId="0" fillId="9" borderId="54" xfId="0" applyFill="1" applyBorder="1"/>
    <xf numFmtId="1" fontId="0" fillId="8" borderId="36" xfId="0" applyNumberFormat="1" applyFill="1" applyBorder="1"/>
    <xf numFmtId="0" fontId="63" fillId="10" borderId="35" xfId="0" applyFont="1" applyFill="1" applyBorder="1"/>
    <xf numFmtId="0" fontId="23" fillId="0" borderId="0" xfId="0" applyFont="1" applyBorder="1" applyAlignment="1">
      <alignment vertical="top" wrapText="1"/>
    </xf>
    <xf numFmtId="1" fontId="33" fillId="0" borderId="20" xfId="0" applyNumberFormat="1" applyFont="1" applyBorder="1"/>
    <xf numFmtId="1" fontId="33" fillId="0" borderId="3" xfId="0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0" fillId="8" borderId="8" xfId="0" applyFill="1" applyBorder="1"/>
    <xf numFmtId="0" fontId="33" fillId="8" borderId="26" xfId="0" applyFont="1" applyFill="1" applyBorder="1"/>
    <xf numFmtId="1" fontId="33" fillId="8" borderId="26" xfId="0" applyNumberFormat="1" applyFont="1" applyFill="1" applyBorder="1"/>
    <xf numFmtId="1" fontId="27" fillId="8" borderId="12" xfId="0" applyNumberFormat="1" applyFont="1" applyFill="1" applyBorder="1" applyAlignment="1">
      <alignment horizontal="center"/>
    </xf>
    <xf numFmtId="1" fontId="33" fillId="8" borderId="8" xfId="0" applyNumberFormat="1" applyFont="1" applyFill="1" applyBorder="1" applyAlignment="1">
      <alignment horizontal="center"/>
    </xf>
    <xf numFmtId="1" fontId="33" fillId="8" borderId="5" xfId="0" applyNumberFormat="1" applyFont="1" applyFill="1" applyBorder="1" applyAlignment="1">
      <alignment horizontal="center"/>
    </xf>
    <xf numFmtId="1" fontId="33" fillId="8" borderId="5" xfId="0" applyNumberFormat="1" applyFont="1" applyFill="1" applyBorder="1"/>
    <xf numFmtId="0" fontId="0" fillId="8" borderId="8" xfId="0" applyFill="1" applyBorder="1" applyAlignment="1">
      <alignment horizontal="center"/>
    </xf>
    <xf numFmtId="0" fontId="0" fillId="8" borderId="35" xfId="0" applyFill="1" applyBorder="1"/>
    <xf numFmtId="0" fontId="0" fillId="8" borderId="0" xfId="0" applyFill="1"/>
    <xf numFmtId="1" fontId="0" fillId="8" borderId="0" xfId="0" applyNumberFormat="1" applyFill="1"/>
    <xf numFmtId="0" fontId="0" fillId="8" borderId="24" xfId="0" applyFill="1" applyBorder="1"/>
    <xf numFmtId="1" fontId="27" fillId="8" borderId="13" xfId="0" applyNumberFormat="1" applyFont="1" applyFill="1" applyBorder="1" applyAlignment="1">
      <alignment horizontal="center"/>
    </xf>
    <xf numFmtId="1" fontId="33" fillId="8" borderId="26" xfId="0" applyNumberFormat="1" applyFont="1" applyFill="1" applyBorder="1" applyAlignment="1">
      <alignment horizontal="center"/>
    </xf>
    <xf numFmtId="1" fontId="33" fillId="8" borderId="3" xfId="0" applyNumberFormat="1" applyFont="1" applyFill="1" applyBorder="1" applyAlignment="1">
      <alignment horizontal="center"/>
    </xf>
    <xf numFmtId="0" fontId="0" fillId="8" borderId="54" xfId="0" applyFill="1" applyBorder="1"/>
    <xf numFmtId="0" fontId="0" fillId="10" borderId="34" xfId="0" applyFill="1" applyBorder="1"/>
    <xf numFmtId="1" fontId="0" fillId="10" borderId="34" xfId="0" applyNumberFormat="1" applyFill="1" applyBorder="1"/>
    <xf numFmtId="0" fontId="0" fillId="10" borderId="31" xfId="0" applyFill="1" applyBorder="1"/>
    <xf numFmtId="0" fontId="0" fillId="8" borderId="34" xfId="0" applyFill="1" applyBorder="1"/>
    <xf numFmtId="0" fontId="0" fillId="10" borderId="8" xfId="0" applyFill="1" applyBorder="1"/>
    <xf numFmtId="0" fontId="33" fillId="10" borderId="26" xfId="0" applyFont="1" applyFill="1" applyBorder="1"/>
    <xf numFmtId="1" fontId="33" fillId="10" borderId="26" xfId="0" applyNumberFormat="1" applyFont="1" applyFill="1" applyBorder="1"/>
    <xf numFmtId="1" fontId="27" fillId="10" borderId="12" xfId="0" applyNumberFormat="1" applyFont="1" applyFill="1" applyBorder="1" applyAlignment="1">
      <alignment horizontal="center"/>
    </xf>
    <xf numFmtId="1" fontId="33" fillId="10" borderId="8" xfId="0" applyNumberFormat="1" applyFont="1" applyFill="1" applyBorder="1" applyAlignment="1">
      <alignment horizontal="center"/>
    </xf>
    <xf numFmtId="1" fontId="33" fillId="10" borderId="5" xfId="0" applyNumberFormat="1" applyFont="1" applyFill="1" applyBorder="1" applyAlignment="1">
      <alignment horizontal="center"/>
    </xf>
    <xf numFmtId="1" fontId="33" fillId="10" borderId="5" xfId="0" applyNumberFormat="1" applyFont="1" applyFill="1" applyBorder="1"/>
    <xf numFmtId="0" fontId="0" fillId="10" borderId="8" xfId="0" applyFill="1" applyBorder="1" applyAlignment="1">
      <alignment horizontal="center"/>
    </xf>
    <xf numFmtId="1" fontId="0" fillId="10" borderId="36" xfId="0" applyNumberFormat="1" applyFill="1" applyBorder="1"/>
    <xf numFmtId="0" fontId="0" fillId="10" borderId="0" xfId="0" applyFill="1"/>
    <xf numFmtId="1" fontId="0" fillId="10" borderId="0" xfId="0" applyNumberFormat="1" applyFill="1"/>
    <xf numFmtId="0" fontId="23" fillId="0" borderId="39" xfId="0" applyFont="1" applyBorder="1" applyAlignment="1">
      <alignment horizontal="center" vertical="top"/>
    </xf>
    <xf numFmtId="0" fontId="23" fillId="0" borderId="29" xfId="0" applyFont="1" applyBorder="1" applyAlignment="1">
      <alignment horizontal="center" vertical="top"/>
    </xf>
    <xf numFmtId="0" fontId="23" fillId="0" borderId="24" xfId="0" applyFont="1" applyBorder="1" applyAlignment="1">
      <alignment horizontal="center" wrapText="1"/>
    </xf>
    <xf numFmtId="0" fontId="23" fillId="0" borderId="27" xfId="0" applyFont="1" applyBorder="1" applyAlignment="1">
      <alignment horizontal="center" wrapText="1"/>
    </xf>
    <xf numFmtId="0" fontId="23" fillId="0" borderId="39" xfId="0" applyFont="1" applyBorder="1" applyAlignment="1">
      <alignment horizontal="center" vertical="top" wrapText="1"/>
    </xf>
    <xf numFmtId="0" fontId="23" fillId="0" borderId="29" xfId="0" applyFont="1" applyBorder="1" applyAlignment="1">
      <alignment horizontal="center" vertical="top" wrapText="1"/>
    </xf>
    <xf numFmtId="0" fontId="22" fillId="0" borderId="39" xfId="0" applyFont="1" applyBorder="1" applyAlignment="1">
      <alignment horizontal="center" vertical="top"/>
    </xf>
    <xf numFmtId="0" fontId="22" fillId="0" borderId="29" xfId="0" applyFont="1" applyBorder="1" applyAlignment="1">
      <alignment horizontal="center" vertical="top"/>
    </xf>
    <xf numFmtId="0" fontId="4" fillId="0" borderId="55" xfId="2" applyFont="1" applyBorder="1" applyAlignment="1"/>
    <xf numFmtId="0" fontId="4" fillId="0" borderId="33" xfId="2" applyFont="1" applyBorder="1" applyAlignment="1"/>
    <xf numFmtId="0" fontId="5" fillId="0" borderId="47" xfId="2" applyFont="1" applyBorder="1" applyAlignment="1">
      <alignment horizontal="left" vertical="center" textRotation="90" wrapText="1"/>
    </xf>
    <xf numFmtId="0" fontId="1" fillId="0" borderId="53" xfId="2" applyBorder="1" applyAlignment="1">
      <alignment horizontal="left" vertical="center" textRotation="90" wrapText="1"/>
    </xf>
    <xf numFmtId="0" fontId="1" fillId="0" borderId="60" xfId="2" applyBorder="1" applyAlignment="1">
      <alignment horizontal="left" vertical="center" textRotation="90" wrapText="1"/>
    </xf>
    <xf numFmtId="0" fontId="5" fillId="0" borderId="37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5" fillId="0" borderId="38" xfId="2" applyFont="1" applyBorder="1" applyAlignment="1">
      <alignment horizontal="left" vertical="center" textRotation="90" wrapText="1"/>
    </xf>
    <xf numFmtId="0" fontId="1" fillId="0" borderId="59" xfId="2" applyBorder="1" applyAlignment="1">
      <alignment horizontal="left" vertical="center" textRotation="90" wrapText="1"/>
    </xf>
    <xf numFmtId="0" fontId="5" fillId="0" borderId="22" xfId="2" applyFont="1" applyBorder="1" applyAlignment="1">
      <alignment horizontal="left"/>
    </xf>
    <xf numFmtId="0" fontId="5" fillId="0" borderId="49" xfId="2" applyFont="1" applyBorder="1" applyAlignment="1">
      <alignment horizontal="left"/>
    </xf>
    <xf numFmtId="165" fontId="5" fillId="0" borderId="55" xfId="2" applyNumberFormat="1" applyFont="1" applyBorder="1" applyAlignment="1">
      <alignment horizontal="center"/>
    </xf>
    <xf numFmtId="165" fontId="5" fillId="0" borderId="51" xfId="2" applyNumberFormat="1" applyFont="1" applyBorder="1" applyAlignment="1">
      <alignment horizontal="center"/>
    </xf>
    <xf numFmtId="165" fontId="5" fillId="0" borderId="56" xfId="2" applyNumberFormat="1" applyFont="1" applyBorder="1" applyAlignment="1">
      <alignment horizontal="center"/>
    </xf>
    <xf numFmtId="0" fontId="5" fillId="0" borderId="42" xfId="2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1" fillId="0" borderId="45" xfId="2" applyFont="1" applyBorder="1" applyAlignment="1">
      <alignment horizontal="center" vertical="top" wrapText="1"/>
    </xf>
    <xf numFmtId="0" fontId="13" fillId="0" borderId="28" xfId="0" applyFont="1" applyBorder="1" applyAlignment="1">
      <alignment vertical="top" wrapText="1"/>
    </xf>
    <xf numFmtId="0" fontId="12" fillId="0" borderId="32" xfId="2" applyFont="1" applyBorder="1" applyAlignment="1">
      <alignment horizontal="center" vertical="top" wrapText="1"/>
    </xf>
    <xf numFmtId="0" fontId="12" fillId="0" borderId="29" xfId="2" applyFont="1" applyBorder="1" applyAlignment="1">
      <alignment horizontal="center" vertical="top" wrapText="1"/>
    </xf>
    <xf numFmtId="0" fontId="21" fillId="0" borderId="3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52" xfId="2" applyFont="1" applyBorder="1" applyAlignment="1">
      <alignment horizontal="left" vertical="center" textRotation="90" wrapText="1"/>
    </xf>
    <xf numFmtId="0" fontId="1" fillId="0" borderId="36" xfId="2" applyBorder="1" applyAlignment="1">
      <alignment horizontal="left" vertical="center" textRotation="90" wrapText="1"/>
    </xf>
    <xf numFmtId="165" fontId="5" fillId="9" borderId="55" xfId="2" applyNumberFormat="1" applyFont="1" applyFill="1" applyBorder="1" applyAlignment="1">
      <alignment horizontal="center"/>
    </xf>
    <xf numFmtId="165" fontId="5" fillId="9" borderId="51" xfId="2" applyNumberFormat="1" applyFont="1" applyFill="1" applyBorder="1" applyAlignment="1">
      <alignment horizontal="center"/>
    </xf>
    <xf numFmtId="165" fontId="5" fillId="9" borderId="56" xfId="2" applyNumberFormat="1" applyFont="1" applyFill="1" applyBorder="1" applyAlignment="1">
      <alignment horizontal="center"/>
    </xf>
    <xf numFmtId="0" fontId="5" fillId="9" borderId="22" xfId="2" applyFont="1" applyFill="1" applyBorder="1" applyAlignment="1">
      <alignment horizontal="left"/>
    </xf>
    <xf numFmtId="0" fontId="5" fillId="9" borderId="49" xfId="2" applyFont="1" applyFill="1" applyBorder="1" applyAlignment="1">
      <alignment horizontal="left"/>
    </xf>
    <xf numFmtId="0" fontId="11" fillId="9" borderId="45" xfId="2" applyFont="1" applyFill="1" applyBorder="1" applyAlignment="1">
      <alignment horizontal="center" vertical="top" wrapText="1"/>
    </xf>
    <xf numFmtId="0" fontId="13" fillId="9" borderId="28" xfId="0" applyFont="1" applyFill="1" applyBorder="1" applyAlignment="1">
      <alignment vertical="top" wrapText="1"/>
    </xf>
    <xf numFmtId="0" fontId="12" fillId="9" borderId="32" xfId="2" applyFont="1" applyFill="1" applyBorder="1" applyAlignment="1">
      <alignment horizontal="center" vertical="top" wrapText="1"/>
    </xf>
    <xf numFmtId="0" fontId="12" fillId="9" borderId="29" xfId="2" applyFont="1" applyFill="1" applyBorder="1" applyAlignment="1">
      <alignment horizontal="center" vertical="top" wrapText="1"/>
    </xf>
    <xf numFmtId="0" fontId="5" fillId="9" borderId="42" xfId="2" applyFont="1" applyFill="1" applyBorder="1" applyAlignment="1">
      <alignment horizontal="center" vertical="top" wrapText="1"/>
    </xf>
    <xf numFmtId="0" fontId="14" fillId="9" borderId="30" xfId="0" applyFont="1" applyFill="1" applyBorder="1" applyAlignment="1">
      <alignment horizontal="center" vertical="top" wrapText="1"/>
    </xf>
    <xf numFmtId="0" fontId="5" fillId="9" borderId="13" xfId="2" applyFont="1" applyFill="1" applyBorder="1" applyAlignment="1">
      <alignment horizontal="center"/>
    </xf>
    <xf numFmtId="0" fontId="5" fillId="9" borderId="15" xfId="2" applyFont="1" applyFill="1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5" fillId="0" borderId="37" xfId="2" applyFont="1" applyBorder="1" applyAlignment="1">
      <alignment horizontal="left" vertical="center" wrapText="1"/>
    </xf>
    <xf numFmtId="0" fontId="5" fillId="0" borderId="57" xfId="2" applyFont="1" applyBorder="1" applyAlignment="1">
      <alignment horizontal="left" vertical="center" wrapText="1"/>
    </xf>
    <xf numFmtId="0" fontId="4" fillId="0" borderId="57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165" fontId="5" fillId="0" borderId="61" xfId="2" applyNumberFormat="1" applyFont="1" applyBorder="1" applyAlignment="1">
      <alignment horizontal="center"/>
    </xf>
    <xf numFmtId="0" fontId="5" fillId="0" borderId="37" xfId="2" applyFont="1" applyBorder="1" applyAlignment="1">
      <alignment horizontal="center" vertical="center" wrapText="1"/>
    </xf>
    <xf numFmtId="0" fontId="5" fillId="0" borderId="57" xfId="2" applyFont="1" applyBorder="1" applyAlignment="1">
      <alignment horizontal="center" vertical="center" wrapText="1"/>
    </xf>
    <xf numFmtId="0" fontId="4" fillId="0" borderId="57" xfId="2" applyFont="1" applyBorder="1" applyAlignment="1">
      <alignment horizontal="center" vertical="center" wrapText="1"/>
    </xf>
    <xf numFmtId="0" fontId="11" fillId="8" borderId="45" xfId="2" applyFont="1" applyFill="1" applyBorder="1" applyAlignment="1">
      <alignment horizontal="center" vertical="top" wrapText="1"/>
    </xf>
    <xf numFmtId="0" fontId="13" fillId="8" borderId="28" xfId="0" applyFont="1" applyFill="1" applyBorder="1" applyAlignment="1">
      <alignment vertical="top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19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theme="9" tint="0.59996337778862885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FFFF99"/>
      <color rgb="FF99FFCC"/>
      <color rgb="FFFFFFCC"/>
      <color rgb="FFBAE18F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6;&#1091;&#1088;&#1085;&#1072;&#1083;_201_203_2014_2%20&#1090;&#1088;&#1080;&#1084;&#1077;&#1089;&#1090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6;&#1091;&#1088;&#1085;&#1072;&#1083;_201_203_2015_2%20&#1090;&#1088;&#1080;&#1084;&#1077;&#1089;&#1090;&#108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1-203/&#1046;&#1091;&#1088;&#1085;&#1072;&#1083;_201_203_2015_3%20&#1090;&#1088;&#1080;&#1084;&#1077;&#1089;&#1090;&#1088;%20&#1085;&#1086;&#1074;&#1099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Бали за контр"/>
      <sheetName val="Довідник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</sheetNames>
    <sheetDataSet>
      <sheetData sheetId="0"/>
      <sheetData sheetId="1"/>
      <sheetData sheetId="2">
        <row r="2">
          <cell r="A2">
            <v>0</v>
          </cell>
          <cell r="B2" t="str">
            <v>F</v>
          </cell>
        </row>
        <row r="3">
          <cell r="A3">
            <v>35</v>
          </cell>
          <cell r="B3" t="str">
            <v>FX</v>
          </cell>
        </row>
        <row r="4">
          <cell r="A4">
            <v>60</v>
          </cell>
          <cell r="B4" t="str">
            <v>E</v>
          </cell>
        </row>
        <row r="5">
          <cell r="A5">
            <v>67</v>
          </cell>
          <cell r="B5" t="str">
            <v>D</v>
          </cell>
        </row>
        <row r="6">
          <cell r="A6">
            <v>74</v>
          </cell>
          <cell r="B6" t="str">
            <v>C</v>
          </cell>
        </row>
        <row r="7">
          <cell r="A7">
            <v>82</v>
          </cell>
          <cell r="B7" t="str">
            <v>B</v>
          </cell>
        </row>
        <row r="8">
          <cell r="A8">
            <v>90</v>
          </cell>
          <cell r="B8" t="str">
            <v>A</v>
          </cell>
        </row>
        <row r="9">
          <cell r="A9">
            <v>100</v>
          </cell>
          <cell r="B9" t="str">
            <v>A</v>
          </cell>
        </row>
      </sheetData>
      <sheetData sheetId="3"/>
      <sheetData sheetId="4"/>
      <sheetData sheetId="5"/>
      <sheetData sheetId="6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>
            <v>11</v>
          </cell>
          <cell r="U32">
            <v>9</v>
          </cell>
        </row>
        <row r="33">
          <cell r="S33">
            <v>2</v>
          </cell>
          <cell r="T33">
            <v>13</v>
          </cell>
          <cell r="U33">
            <v>16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9</v>
          </cell>
          <cell r="U35">
            <v>10</v>
          </cell>
        </row>
        <row r="36">
          <cell r="S36">
            <v>5</v>
          </cell>
          <cell r="T36">
            <v>13.5</v>
          </cell>
          <cell r="U36">
            <v>16</v>
          </cell>
        </row>
        <row r="37">
          <cell r="S37">
            <v>6</v>
          </cell>
          <cell r="T37">
            <v>15</v>
          </cell>
          <cell r="U37">
            <v>8</v>
          </cell>
        </row>
        <row r="38">
          <cell r="S38">
            <v>7</v>
          </cell>
          <cell r="T38">
            <v>14.8</v>
          </cell>
          <cell r="U38">
            <v>16</v>
          </cell>
        </row>
        <row r="39">
          <cell r="S39">
            <v>8</v>
          </cell>
          <cell r="T39">
            <v>11.55</v>
          </cell>
          <cell r="U39">
            <v>17</v>
          </cell>
        </row>
        <row r="40">
          <cell r="S40">
            <v>9</v>
          </cell>
          <cell r="T40">
            <v>8</v>
          </cell>
          <cell r="U40">
            <v>16</v>
          </cell>
        </row>
        <row r="41">
          <cell r="S41">
            <v>10</v>
          </cell>
          <cell r="T41">
            <v>12</v>
          </cell>
          <cell r="U41">
            <v>16</v>
          </cell>
        </row>
        <row r="42">
          <cell r="S42">
            <v>11</v>
          </cell>
          <cell r="T42">
            <v>13.5</v>
          </cell>
          <cell r="U42">
            <v>15</v>
          </cell>
        </row>
        <row r="43">
          <cell r="S43">
            <v>12</v>
          </cell>
          <cell r="T43">
            <v>16</v>
          </cell>
          <cell r="U43">
            <v>16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7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 t="str">
            <v xml:space="preserve"> </v>
          </cell>
          <cell r="U35" t="str">
            <v xml:space="preserve"> </v>
          </cell>
        </row>
        <row r="36">
          <cell r="S36">
            <v>5</v>
          </cell>
          <cell r="T36" t="str">
            <v xml:space="preserve"> </v>
          </cell>
          <cell r="U36" t="str">
            <v xml:space="preserve"> </v>
          </cell>
        </row>
        <row r="37">
          <cell r="S37">
            <v>6</v>
          </cell>
          <cell r="T37">
            <v>12</v>
          </cell>
          <cell r="U37">
            <v>20</v>
          </cell>
        </row>
        <row r="38">
          <cell r="S38">
            <v>7</v>
          </cell>
          <cell r="T38">
            <v>14</v>
          </cell>
          <cell r="U38">
            <v>18</v>
          </cell>
        </row>
        <row r="39">
          <cell r="S39">
            <v>8</v>
          </cell>
          <cell r="T39">
            <v>2</v>
          </cell>
          <cell r="U39" t="str">
            <v xml:space="preserve"> </v>
          </cell>
        </row>
        <row r="40">
          <cell r="S40">
            <v>9</v>
          </cell>
          <cell r="T40" t="str">
            <v xml:space="preserve"> </v>
          </cell>
          <cell r="U40" t="str">
            <v xml:space="preserve"> </v>
          </cell>
        </row>
        <row r="41">
          <cell r="S41">
            <v>10</v>
          </cell>
          <cell r="T41">
            <v>6</v>
          </cell>
          <cell r="U41" t="str">
            <v xml:space="preserve"> </v>
          </cell>
        </row>
        <row r="42">
          <cell r="S42">
            <v>11</v>
          </cell>
          <cell r="T42" t="str">
            <v xml:space="preserve"> </v>
          </cell>
          <cell r="U42" t="str">
            <v xml:space="preserve"> </v>
          </cell>
        </row>
        <row r="43">
          <cell r="S43">
            <v>12</v>
          </cell>
          <cell r="T43">
            <v>14</v>
          </cell>
          <cell r="U43">
            <v>17</v>
          </cell>
        </row>
        <row r="44">
          <cell r="S44">
            <v>13</v>
          </cell>
          <cell r="T44" t="str">
            <v xml:space="preserve"> </v>
          </cell>
          <cell r="U44" t="str">
            <v xml:space="preserve"> </v>
          </cell>
        </row>
        <row r="45">
          <cell r="S45">
            <v>14</v>
          </cell>
          <cell r="T45">
            <v>16</v>
          </cell>
          <cell r="U45">
            <v>20</v>
          </cell>
        </row>
        <row r="46">
          <cell r="S46">
            <v>15</v>
          </cell>
          <cell r="T46">
            <v>14</v>
          </cell>
          <cell r="U46">
            <v>20</v>
          </cell>
        </row>
      </sheetData>
      <sheetData sheetId="8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 t="str">
            <v xml:space="preserve"> </v>
          </cell>
          <cell r="U33" t="str">
            <v xml:space="preserve"> </v>
          </cell>
        </row>
        <row r="34">
          <cell r="S34">
            <v>3</v>
          </cell>
          <cell r="T34" t="str">
            <v xml:space="preserve"> </v>
          </cell>
          <cell r="U34" t="str">
            <v xml:space="preserve"> </v>
          </cell>
        </row>
        <row r="35">
          <cell r="S35">
            <v>4</v>
          </cell>
          <cell r="T35">
            <v>14</v>
          </cell>
          <cell r="U35">
            <v>20</v>
          </cell>
        </row>
        <row r="36">
          <cell r="S36">
            <v>5</v>
          </cell>
          <cell r="T36">
            <v>15</v>
          </cell>
          <cell r="U36">
            <v>9</v>
          </cell>
        </row>
        <row r="37">
          <cell r="S37">
            <v>6</v>
          </cell>
          <cell r="T37">
            <v>13</v>
          </cell>
          <cell r="U37">
            <v>16</v>
          </cell>
        </row>
        <row r="38">
          <cell r="S38">
            <v>7</v>
          </cell>
          <cell r="T38">
            <v>12</v>
          </cell>
          <cell r="U38">
            <v>11</v>
          </cell>
        </row>
        <row r="39">
          <cell r="S39">
            <v>8</v>
          </cell>
          <cell r="T39">
            <v>10</v>
          </cell>
          <cell r="U39">
            <v>15.5</v>
          </cell>
        </row>
        <row r="40">
          <cell r="S40">
            <v>9</v>
          </cell>
          <cell r="T40">
            <v>14</v>
          </cell>
          <cell r="U40">
            <v>17</v>
          </cell>
        </row>
        <row r="41">
          <cell r="S41">
            <v>10</v>
          </cell>
          <cell r="T41">
            <v>11.5</v>
          </cell>
          <cell r="U41">
            <v>17</v>
          </cell>
        </row>
        <row r="42">
          <cell r="S42">
            <v>11</v>
          </cell>
          <cell r="T42">
            <v>15</v>
          </cell>
          <cell r="U42">
            <v>11</v>
          </cell>
        </row>
        <row r="43">
          <cell r="S43">
            <v>12</v>
          </cell>
          <cell r="T43">
            <v>14</v>
          </cell>
          <cell r="U43">
            <v>18.5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 t="str">
            <v xml:space="preserve"> </v>
          </cell>
          <cell r="U45" t="str">
            <v xml:space="preserve"> </v>
          </cell>
        </row>
        <row r="46">
          <cell r="S46">
            <v>15</v>
          </cell>
          <cell r="T46" t="str">
            <v xml:space="preserve"> </v>
          </cell>
          <cell r="U46" t="str">
            <v xml:space="preserve"> </v>
          </cell>
        </row>
      </sheetData>
      <sheetData sheetId="9">
        <row r="31">
          <cell r="S31" t="str">
            <v>Вар</v>
          </cell>
          <cell r="T31" t="str">
            <v>QBE</v>
          </cell>
          <cell r="U31" t="str">
            <v>SQL</v>
          </cell>
        </row>
        <row r="32">
          <cell r="S32">
            <v>1</v>
          </cell>
          <cell r="T32" t="str">
            <v xml:space="preserve"> </v>
          </cell>
          <cell r="U32" t="str">
            <v xml:space="preserve"> </v>
          </cell>
        </row>
        <row r="33">
          <cell r="S33">
            <v>2</v>
          </cell>
          <cell r="T33">
            <v>14</v>
          </cell>
          <cell r="U33">
            <v>18</v>
          </cell>
        </row>
        <row r="34">
          <cell r="S34">
            <v>3</v>
          </cell>
          <cell r="T34" t="str">
            <v xml:space="preserve"> </v>
          </cell>
          <cell r="U34">
            <v>13</v>
          </cell>
        </row>
        <row r="35">
          <cell r="S35">
            <v>4</v>
          </cell>
          <cell r="T35">
            <v>16</v>
          </cell>
          <cell r="U35">
            <v>10</v>
          </cell>
        </row>
        <row r="36">
          <cell r="S36">
            <v>5</v>
          </cell>
          <cell r="T36">
            <v>9</v>
          </cell>
          <cell r="U36">
            <v>20</v>
          </cell>
        </row>
        <row r="37">
          <cell r="S37">
            <v>6</v>
          </cell>
          <cell r="T37" t="str">
            <v xml:space="preserve"> </v>
          </cell>
          <cell r="U37" t="str">
            <v xml:space="preserve"> </v>
          </cell>
        </row>
        <row r="38">
          <cell r="S38">
            <v>7</v>
          </cell>
          <cell r="T38">
            <v>11</v>
          </cell>
          <cell r="U38">
            <v>11</v>
          </cell>
        </row>
        <row r="39">
          <cell r="S39">
            <v>8</v>
          </cell>
          <cell r="T39" t="str">
            <v xml:space="preserve"> </v>
          </cell>
          <cell r="U39" t="str">
            <v xml:space="preserve"> </v>
          </cell>
        </row>
        <row r="40">
          <cell r="S40">
            <v>9</v>
          </cell>
          <cell r="T40">
            <v>7</v>
          </cell>
          <cell r="U40">
            <v>18</v>
          </cell>
        </row>
        <row r="41">
          <cell r="S41">
            <v>10</v>
          </cell>
          <cell r="T41">
            <v>16</v>
          </cell>
          <cell r="U41">
            <v>20</v>
          </cell>
        </row>
        <row r="42">
          <cell r="S42">
            <v>11</v>
          </cell>
          <cell r="T42">
            <v>15</v>
          </cell>
          <cell r="U42">
            <v>20</v>
          </cell>
        </row>
        <row r="43">
          <cell r="S43">
            <v>12</v>
          </cell>
          <cell r="T43">
            <v>14</v>
          </cell>
          <cell r="U43">
            <v>20</v>
          </cell>
        </row>
        <row r="44">
          <cell r="S44">
            <v>13</v>
          </cell>
          <cell r="T44">
            <v>14</v>
          </cell>
          <cell r="U44">
            <v>20</v>
          </cell>
        </row>
        <row r="45">
          <cell r="S45">
            <v>14</v>
          </cell>
          <cell r="T45">
            <v>14</v>
          </cell>
          <cell r="U45">
            <v>15</v>
          </cell>
        </row>
        <row r="46">
          <cell r="S46">
            <v>15</v>
          </cell>
          <cell r="T46">
            <v>6</v>
          </cell>
          <cell r="U46" t="str">
            <v xml:space="preserve"> </v>
          </cell>
        </row>
        <row r="47">
          <cell r="S47"/>
          <cell r="T47">
            <v>11</v>
          </cell>
          <cell r="U47">
            <v>11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Бали за контр"/>
      <sheetName val="Довідник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77.84782608695653</v>
          </cell>
        </row>
        <row r="4">
          <cell r="L4">
            <v>59.934782608695656</v>
          </cell>
        </row>
        <row r="5">
          <cell r="L5">
            <v>68.065217391304344</v>
          </cell>
        </row>
        <row r="6">
          <cell r="L6">
            <v>61.521739130434781</v>
          </cell>
        </row>
        <row r="7">
          <cell r="L7">
            <v>72.891304347826093</v>
          </cell>
        </row>
        <row r="8">
          <cell r="L8">
            <v>75.369565217391312</v>
          </cell>
        </row>
        <row r="9">
          <cell r="L9">
            <v>61.065217391304344</v>
          </cell>
        </row>
        <row r="10">
          <cell r="L10">
            <v>60.434782608695656</v>
          </cell>
        </row>
        <row r="11">
          <cell r="L11">
            <v>67.369565217391312</v>
          </cell>
        </row>
        <row r="12">
          <cell r="L12">
            <v>68.521739130434781</v>
          </cell>
        </row>
        <row r="13">
          <cell r="L13">
            <v>95.739130434782609</v>
          </cell>
        </row>
        <row r="14">
          <cell r="L14">
            <v>74.673913043478265</v>
          </cell>
        </row>
        <row r="15">
          <cell r="L15">
            <v>74.521739130434781</v>
          </cell>
        </row>
        <row r="16">
          <cell r="L16">
            <v>75</v>
          </cell>
        </row>
        <row r="17">
          <cell r="L17">
            <v>95.108695652173907</v>
          </cell>
        </row>
        <row r="18">
          <cell r="L18">
            <v>71.15217391304347</v>
          </cell>
        </row>
        <row r="19">
          <cell r="L19">
            <v>83.304347826086953</v>
          </cell>
        </row>
        <row r="20">
          <cell r="L20">
            <v>94.760869565217391</v>
          </cell>
        </row>
        <row r="21">
          <cell r="L21">
            <v>94.456521739130437</v>
          </cell>
        </row>
        <row r="22">
          <cell r="L22">
            <v>70.043478260869563</v>
          </cell>
        </row>
        <row r="23">
          <cell r="L23">
            <v>82.65217391304347</v>
          </cell>
        </row>
        <row r="24">
          <cell r="L24">
            <v>89.760869565217391</v>
          </cell>
        </row>
        <row r="25">
          <cell r="L25">
            <v>64.15217391304347</v>
          </cell>
        </row>
        <row r="26">
          <cell r="L26">
            <v>76.652173913043484</v>
          </cell>
        </row>
        <row r="27">
          <cell r="L27">
            <v>6.5217391304347823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"/>
      <sheetName val="Довідник"/>
      <sheetName val="Бали за контр"/>
      <sheetName val="Завдання"/>
      <sheetName val="Списки"/>
      <sheetName val="Підсумки"/>
      <sheetName val="201_1"/>
      <sheetName val="201_2"/>
      <sheetName val="202_1"/>
      <sheetName val="202_2"/>
      <sheetName val="203_1"/>
      <sheetName val="203_2"/>
      <sheetName val="Sheet1"/>
    </sheetNames>
    <sheetDataSet>
      <sheetData sheetId="0"/>
      <sheetData sheetId="1"/>
      <sheetData sheetId="2"/>
      <sheetData sheetId="3"/>
      <sheetData sheetId="4"/>
      <sheetData sheetId="5">
        <row r="57">
          <cell r="F57">
            <v>25</v>
          </cell>
        </row>
        <row r="58">
          <cell r="F58">
            <v>24</v>
          </cell>
        </row>
        <row r="59">
          <cell r="F59">
            <v>0</v>
          </cell>
        </row>
        <row r="64">
          <cell r="F64">
            <v>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7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45D242-F537-453F-8495-0911FBE5A017}" diskRevisions="1" revisionId="3456" version="26">
  <header guid="{F445D242-F537-453F-8495-0911FBE5A017}" dateTime="2016-06-10T11:58:21" maxSheetId="15" userName="Ніколенко Світлана Григорівна" r:id="rId7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D960BD-C1A6-4228-A267-A87ADCF0AB55}" action="delete"/>
  <rdn rId="0" localSheetId="6" customView="1" name="Z_C5D960BD_C1A6_4228_A267_A87ADCF0AB55_.wvu.FilterData" hidden="1" oldHidden="1">
    <formula>Підсумки!$A$3:$K$53</formula>
    <oldFormula>Підсумки!$A$3:$K$53</oldFormula>
  </rdn>
  <rdn rId="0" localSheetId="7" customView="1" name="Z_C5D960BD_C1A6_4228_A267_A87ADCF0AB55_.wvu.PrintArea" hidden="1" oldHidden="1">
    <formula>'201_1'!$A$2:$AH$30</formula>
    <oldFormula>'201_1'!$A$2:$AH$30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'201_2'!$A$2:$AH$30</formula>
    <oldFormula>'201_2'!$A$2:$AH$30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'202_1'!$A$2:$R$30</formula>
    <oldFormula>'202_1'!$A$2:$R$30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'202_2'!$A$2:$R$30</formula>
    <oldFormula>'202_2'!$A$2:$R$30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'203_1'!$A$2:$R$30</formula>
    <oldFormula>'203_1'!$A$2:$R$30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'203_2'!$A$2:$R$30</formula>
    <oldFormula>'203_2'!$A$2:$R$30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8.bin"/><Relationship Id="rId13" Type="http://schemas.openxmlformats.org/officeDocument/2006/relationships/printerSettings" Target="../printerSettings/printerSettings253.bin"/><Relationship Id="rId18" Type="http://schemas.openxmlformats.org/officeDocument/2006/relationships/printerSettings" Target="../printerSettings/printerSettings258.bin"/><Relationship Id="rId26" Type="http://schemas.openxmlformats.org/officeDocument/2006/relationships/printerSettings" Target="../printerSettings/printerSettings266.bin"/><Relationship Id="rId3" Type="http://schemas.openxmlformats.org/officeDocument/2006/relationships/printerSettings" Target="../printerSettings/printerSettings243.bin"/><Relationship Id="rId21" Type="http://schemas.openxmlformats.org/officeDocument/2006/relationships/printerSettings" Target="../printerSettings/printerSettings261.bin"/><Relationship Id="rId34" Type="http://schemas.openxmlformats.org/officeDocument/2006/relationships/printerSettings" Target="../printerSettings/printerSettings274.bin"/><Relationship Id="rId7" Type="http://schemas.openxmlformats.org/officeDocument/2006/relationships/printerSettings" Target="../printerSettings/printerSettings247.bin"/><Relationship Id="rId12" Type="http://schemas.openxmlformats.org/officeDocument/2006/relationships/printerSettings" Target="../printerSettings/printerSettings252.bin"/><Relationship Id="rId17" Type="http://schemas.openxmlformats.org/officeDocument/2006/relationships/printerSettings" Target="../printerSettings/printerSettings257.bin"/><Relationship Id="rId25" Type="http://schemas.openxmlformats.org/officeDocument/2006/relationships/printerSettings" Target="../printerSettings/printerSettings265.bin"/><Relationship Id="rId33" Type="http://schemas.openxmlformats.org/officeDocument/2006/relationships/printerSettings" Target="../printerSettings/printerSettings273.bin"/><Relationship Id="rId2" Type="http://schemas.openxmlformats.org/officeDocument/2006/relationships/printerSettings" Target="../printerSettings/printerSettings242.bin"/><Relationship Id="rId16" Type="http://schemas.openxmlformats.org/officeDocument/2006/relationships/printerSettings" Target="../printerSettings/printerSettings256.bin"/><Relationship Id="rId20" Type="http://schemas.openxmlformats.org/officeDocument/2006/relationships/printerSettings" Target="../printerSettings/printerSettings260.bin"/><Relationship Id="rId29" Type="http://schemas.openxmlformats.org/officeDocument/2006/relationships/printerSettings" Target="../printerSettings/printerSettings269.bin"/><Relationship Id="rId1" Type="http://schemas.openxmlformats.org/officeDocument/2006/relationships/printerSettings" Target="../printerSettings/printerSettings241.bin"/><Relationship Id="rId6" Type="http://schemas.openxmlformats.org/officeDocument/2006/relationships/printerSettings" Target="../printerSettings/printerSettings246.bin"/><Relationship Id="rId11" Type="http://schemas.openxmlformats.org/officeDocument/2006/relationships/printerSettings" Target="../printerSettings/printerSettings251.bin"/><Relationship Id="rId24" Type="http://schemas.openxmlformats.org/officeDocument/2006/relationships/printerSettings" Target="../printerSettings/printerSettings264.bin"/><Relationship Id="rId32" Type="http://schemas.openxmlformats.org/officeDocument/2006/relationships/printerSettings" Target="../printerSettings/printerSettings272.bin"/><Relationship Id="rId5" Type="http://schemas.openxmlformats.org/officeDocument/2006/relationships/printerSettings" Target="../printerSettings/printerSettings245.bin"/><Relationship Id="rId15" Type="http://schemas.openxmlformats.org/officeDocument/2006/relationships/printerSettings" Target="../printerSettings/printerSettings255.bin"/><Relationship Id="rId23" Type="http://schemas.openxmlformats.org/officeDocument/2006/relationships/printerSettings" Target="../printerSettings/printerSettings263.bin"/><Relationship Id="rId28" Type="http://schemas.openxmlformats.org/officeDocument/2006/relationships/printerSettings" Target="../printerSettings/printerSettings268.bin"/><Relationship Id="rId10" Type="http://schemas.openxmlformats.org/officeDocument/2006/relationships/printerSettings" Target="../printerSettings/printerSettings250.bin"/><Relationship Id="rId19" Type="http://schemas.openxmlformats.org/officeDocument/2006/relationships/printerSettings" Target="../printerSettings/printerSettings259.bin"/><Relationship Id="rId31" Type="http://schemas.openxmlformats.org/officeDocument/2006/relationships/printerSettings" Target="../printerSettings/printerSettings271.bin"/><Relationship Id="rId4" Type="http://schemas.openxmlformats.org/officeDocument/2006/relationships/printerSettings" Target="../printerSettings/printerSettings244.bin"/><Relationship Id="rId9" Type="http://schemas.openxmlformats.org/officeDocument/2006/relationships/printerSettings" Target="../printerSettings/printerSettings249.bin"/><Relationship Id="rId14" Type="http://schemas.openxmlformats.org/officeDocument/2006/relationships/printerSettings" Target="../printerSettings/printerSettings254.bin"/><Relationship Id="rId22" Type="http://schemas.openxmlformats.org/officeDocument/2006/relationships/printerSettings" Target="../printerSettings/printerSettings262.bin"/><Relationship Id="rId27" Type="http://schemas.openxmlformats.org/officeDocument/2006/relationships/printerSettings" Target="../printerSettings/printerSettings267.bin"/><Relationship Id="rId30" Type="http://schemas.openxmlformats.org/officeDocument/2006/relationships/printerSettings" Target="../printerSettings/printerSettings27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7.bin"/><Relationship Id="rId2" Type="http://schemas.openxmlformats.org/officeDocument/2006/relationships/printerSettings" Target="../printerSettings/printerSettings276.bin"/><Relationship Id="rId1" Type="http://schemas.openxmlformats.org/officeDocument/2006/relationships/printerSettings" Target="../printerSettings/printerSettings275.bin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7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1.bin"/><Relationship Id="rId2" Type="http://schemas.openxmlformats.org/officeDocument/2006/relationships/printerSettings" Target="../printerSettings/printerSettings280.bin"/><Relationship Id="rId1" Type="http://schemas.openxmlformats.org/officeDocument/2006/relationships/printerSettings" Target="../printerSettings/printerSettings279.bin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8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4.bin"/><Relationship Id="rId1" Type="http://schemas.openxmlformats.org/officeDocument/2006/relationships/printerSettings" Target="../printerSettings/printerSettings28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4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5.bin"/><Relationship Id="rId3" Type="http://schemas.openxmlformats.org/officeDocument/2006/relationships/printerSettings" Target="../printerSettings/printerSettings40.bin"/><Relationship Id="rId7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11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2.bin"/><Relationship Id="rId10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1.bin"/><Relationship Id="rId9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61.bin"/><Relationship Id="rId18" Type="http://schemas.openxmlformats.org/officeDocument/2006/relationships/printerSettings" Target="../printerSettings/printerSettings66.bin"/><Relationship Id="rId26" Type="http://schemas.openxmlformats.org/officeDocument/2006/relationships/printerSettings" Target="../printerSettings/printerSettings74.bin"/><Relationship Id="rId39" Type="http://schemas.openxmlformats.org/officeDocument/2006/relationships/printerSettings" Target="../printerSettings/printerSettings87.bin"/><Relationship Id="rId3" Type="http://schemas.openxmlformats.org/officeDocument/2006/relationships/printerSettings" Target="../printerSettings/printerSettings51.bin"/><Relationship Id="rId21" Type="http://schemas.openxmlformats.org/officeDocument/2006/relationships/printerSettings" Target="../printerSettings/printerSettings69.bin"/><Relationship Id="rId34" Type="http://schemas.openxmlformats.org/officeDocument/2006/relationships/printerSettings" Target="../printerSettings/printerSettings82.bin"/><Relationship Id="rId42" Type="http://schemas.openxmlformats.org/officeDocument/2006/relationships/printerSettings" Target="../printerSettings/printerSettings90.bin"/><Relationship Id="rId47" Type="http://schemas.openxmlformats.org/officeDocument/2006/relationships/printerSettings" Target="../printerSettings/printerSettings95.bin"/><Relationship Id="rId7" Type="http://schemas.openxmlformats.org/officeDocument/2006/relationships/printerSettings" Target="../printerSettings/printerSettings55.bin"/><Relationship Id="rId12" Type="http://schemas.openxmlformats.org/officeDocument/2006/relationships/printerSettings" Target="../printerSettings/printerSettings60.bin"/><Relationship Id="rId17" Type="http://schemas.openxmlformats.org/officeDocument/2006/relationships/printerSettings" Target="../printerSettings/printerSettings65.bin"/><Relationship Id="rId25" Type="http://schemas.openxmlformats.org/officeDocument/2006/relationships/printerSettings" Target="../printerSettings/printerSettings73.bin"/><Relationship Id="rId33" Type="http://schemas.openxmlformats.org/officeDocument/2006/relationships/printerSettings" Target="../printerSettings/printerSettings81.bin"/><Relationship Id="rId38" Type="http://schemas.openxmlformats.org/officeDocument/2006/relationships/printerSettings" Target="../printerSettings/printerSettings86.bin"/><Relationship Id="rId46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50.bin"/><Relationship Id="rId16" Type="http://schemas.openxmlformats.org/officeDocument/2006/relationships/printerSettings" Target="../printerSettings/printerSettings64.bin"/><Relationship Id="rId20" Type="http://schemas.openxmlformats.org/officeDocument/2006/relationships/printerSettings" Target="../printerSettings/printerSettings68.bin"/><Relationship Id="rId29" Type="http://schemas.openxmlformats.org/officeDocument/2006/relationships/printerSettings" Target="../printerSettings/printerSettings77.bin"/><Relationship Id="rId41" Type="http://schemas.openxmlformats.org/officeDocument/2006/relationships/printerSettings" Target="../printerSettings/printerSettings89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11" Type="http://schemas.openxmlformats.org/officeDocument/2006/relationships/printerSettings" Target="../printerSettings/printerSettings59.bin"/><Relationship Id="rId24" Type="http://schemas.openxmlformats.org/officeDocument/2006/relationships/printerSettings" Target="../printerSettings/printerSettings72.bin"/><Relationship Id="rId32" Type="http://schemas.openxmlformats.org/officeDocument/2006/relationships/printerSettings" Target="../printerSettings/printerSettings80.bin"/><Relationship Id="rId37" Type="http://schemas.openxmlformats.org/officeDocument/2006/relationships/printerSettings" Target="../printerSettings/printerSettings85.bin"/><Relationship Id="rId40" Type="http://schemas.openxmlformats.org/officeDocument/2006/relationships/printerSettings" Target="../printerSettings/printerSettings88.bin"/><Relationship Id="rId45" Type="http://schemas.openxmlformats.org/officeDocument/2006/relationships/printerSettings" Target="../printerSettings/printerSettings93.bin"/><Relationship Id="rId5" Type="http://schemas.openxmlformats.org/officeDocument/2006/relationships/printerSettings" Target="../printerSettings/printerSettings53.bin"/><Relationship Id="rId15" Type="http://schemas.openxmlformats.org/officeDocument/2006/relationships/printerSettings" Target="../printerSettings/printerSettings63.bin"/><Relationship Id="rId23" Type="http://schemas.openxmlformats.org/officeDocument/2006/relationships/printerSettings" Target="../printerSettings/printerSettings71.bin"/><Relationship Id="rId28" Type="http://schemas.openxmlformats.org/officeDocument/2006/relationships/printerSettings" Target="../printerSettings/printerSettings76.bin"/><Relationship Id="rId36" Type="http://schemas.openxmlformats.org/officeDocument/2006/relationships/printerSettings" Target="../printerSettings/printerSettings84.bin"/><Relationship Id="rId49" Type="http://schemas.openxmlformats.org/officeDocument/2006/relationships/printerSettings" Target="../printerSettings/printerSettings97.bin"/><Relationship Id="rId10" Type="http://schemas.openxmlformats.org/officeDocument/2006/relationships/printerSettings" Target="../printerSettings/printerSettings58.bin"/><Relationship Id="rId19" Type="http://schemas.openxmlformats.org/officeDocument/2006/relationships/printerSettings" Target="../printerSettings/printerSettings67.bin"/><Relationship Id="rId31" Type="http://schemas.openxmlformats.org/officeDocument/2006/relationships/printerSettings" Target="../printerSettings/printerSettings79.bin"/><Relationship Id="rId44" Type="http://schemas.openxmlformats.org/officeDocument/2006/relationships/printerSettings" Target="../printerSettings/printerSettings92.bin"/><Relationship Id="rId4" Type="http://schemas.openxmlformats.org/officeDocument/2006/relationships/printerSettings" Target="../printerSettings/printerSettings52.bin"/><Relationship Id="rId9" Type="http://schemas.openxmlformats.org/officeDocument/2006/relationships/printerSettings" Target="../printerSettings/printerSettings57.bin"/><Relationship Id="rId14" Type="http://schemas.openxmlformats.org/officeDocument/2006/relationships/printerSettings" Target="../printerSettings/printerSettings62.bin"/><Relationship Id="rId22" Type="http://schemas.openxmlformats.org/officeDocument/2006/relationships/printerSettings" Target="../printerSettings/printerSettings70.bin"/><Relationship Id="rId27" Type="http://schemas.openxmlformats.org/officeDocument/2006/relationships/printerSettings" Target="../printerSettings/printerSettings75.bin"/><Relationship Id="rId30" Type="http://schemas.openxmlformats.org/officeDocument/2006/relationships/printerSettings" Target="../printerSettings/printerSettings78.bin"/><Relationship Id="rId35" Type="http://schemas.openxmlformats.org/officeDocument/2006/relationships/printerSettings" Target="../printerSettings/printerSettings83.bin"/><Relationship Id="rId43" Type="http://schemas.openxmlformats.org/officeDocument/2006/relationships/printerSettings" Target="../printerSettings/printerSettings91.bin"/><Relationship Id="rId48" Type="http://schemas.openxmlformats.org/officeDocument/2006/relationships/printerSettings" Target="../printerSettings/printerSettings96.bin"/><Relationship Id="rId8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5.bin"/><Relationship Id="rId13" Type="http://schemas.openxmlformats.org/officeDocument/2006/relationships/printerSettings" Target="../printerSettings/printerSettings110.bin"/><Relationship Id="rId18" Type="http://schemas.openxmlformats.org/officeDocument/2006/relationships/printerSettings" Target="../printerSettings/printerSettings115.bin"/><Relationship Id="rId26" Type="http://schemas.openxmlformats.org/officeDocument/2006/relationships/printerSettings" Target="../printerSettings/printerSettings123.bin"/><Relationship Id="rId3" Type="http://schemas.openxmlformats.org/officeDocument/2006/relationships/printerSettings" Target="../printerSettings/printerSettings100.bin"/><Relationship Id="rId21" Type="http://schemas.openxmlformats.org/officeDocument/2006/relationships/printerSettings" Target="../printerSettings/printerSettings118.bin"/><Relationship Id="rId7" Type="http://schemas.openxmlformats.org/officeDocument/2006/relationships/printerSettings" Target="../printerSettings/printerSettings104.bin"/><Relationship Id="rId12" Type="http://schemas.openxmlformats.org/officeDocument/2006/relationships/printerSettings" Target="../printerSettings/printerSettings109.bin"/><Relationship Id="rId17" Type="http://schemas.openxmlformats.org/officeDocument/2006/relationships/printerSettings" Target="../printerSettings/printerSettings114.bin"/><Relationship Id="rId25" Type="http://schemas.openxmlformats.org/officeDocument/2006/relationships/printerSettings" Target="../printerSettings/printerSettings122.bin"/><Relationship Id="rId2" Type="http://schemas.openxmlformats.org/officeDocument/2006/relationships/printerSettings" Target="../printerSettings/printerSettings99.bin"/><Relationship Id="rId16" Type="http://schemas.openxmlformats.org/officeDocument/2006/relationships/printerSettings" Target="../printerSettings/printerSettings113.bin"/><Relationship Id="rId20" Type="http://schemas.openxmlformats.org/officeDocument/2006/relationships/printerSettings" Target="../printerSettings/printerSettings117.bin"/><Relationship Id="rId29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98.bin"/><Relationship Id="rId6" Type="http://schemas.openxmlformats.org/officeDocument/2006/relationships/printerSettings" Target="../printerSettings/printerSettings103.bin"/><Relationship Id="rId11" Type="http://schemas.openxmlformats.org/officeDocument/2006/relationships/printerSettings" Target="../printerSettings/printerSettings108.bin"/><Relationship Id="rId24" Type="http://schemas.openxmlformats.org/officeDocument/2006/relationships/printerSettings" Target="../printerSettings/printerSettings121.bin"/><Relationship Id="rId32" Type="http://schemas.openxmlformats.org/officeDocument/2006/relationships/printerSettings" Target="../printerSettings/printerSettings129.bin"/><Relationship Id="rId5" Type="http://schemas.openxmlformats.org/officeDocument/2006/relationships/printerSettings" Target="../printerSettings/printerSettings102.bin"/><Relationship Id="rId15" Type="http://schemas.openxmlformats.org/officeDocument/2006/relationships/printerSettings" Target="../printerSettings/printerSettings112.bin"/><Relationship Id="rId23" Type="http://schemas.openxmlformats.org/officeDocument/2006/relationships/printerSettings" Target="../printerSettings/printerSettings120.bin"/><Relationship Id="rId28" Type="http://schemas.openxmlformats.org/officeDocument/2006/relationships/printerSettings" Target="../printerSettings/printerSettings125.bin"/><Relationship Id="rId10" Type="http://schemas.openxmlformats.org/officeDocument/2006/relationships/printerSettings" Target="../printerSettings/printerSettings107.bin"/><Relationship Id="rId19" Type="http://schemas.openxmlformats.org/officeDocument/2006/relationships/printerSettings" Target="../printerSettings/printerSettings116.bin"/><Relationship Id="rId31" Type="http://schemas.openxmlformats.org/officeDocument/2006/relationships/printerSettings" Target="../printerSettings/printerSettings128.bin"/><Relationship Id="rId4" Type="http://schemas.openxmlformats.org/officeDocument/2006/relationships/printerSettings" Target="../printerSettings/printerSettings101.bin"/><Relationship Id="rId9" Type="http://schemas.openxmlformats.org/officeDocument/2006/relationships/printerSettings" Target="../printerSettings/printerSettings106.bin"/><Relationship Id="rId14" Type="http://schemas.openxmlformats.org/officeDocument/2006/relationships/printerSettings" Target="../printerSettings/printerSettings111.bin"/><Relationship Id="rId22" Type="http://schemas.openxmlformats.org/officeDocument/2006/relationships/printerSettings" Target="../printerSettings/printerSettings119.bin"/><Relationship Id="rId27" Type="http://schemas.openxmlformats.org/officeDocument/2006/relationships/printerSettings" Target="../printerSettings/printerSettings124.bin"/><Relationship Id="rId30" Type="http://schemas.openxmlformats.org/officeDocument/2006/relationships/printerSettings" Target="../printerSettings/printerSettings12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7.bin"/><Relationship Id="rId13" Type="http://schemas.openxmlformats.org/officeDocument/2006/relationships/printerSettings" Target="../printerSettings/printerSettings142.bin"/><Relationship Id="rId18" Type="http://schemas.openxmlformats.org/officeDocument/2006/relationships/printerSettings" Target="../printerSettings/printerSettings147.bin"/><Relationship Id="rId26" Type="http://schemas.openxmlformats.org/officeDocument/2006/relationships/printerSettings" Target="../printerSettings/printerSettings155.bin"/><Relationship Id="rId3" Type="http://schemas.openxmlformats.org/officeDocument/2006/relationships/printerSettings" Target="../printerSettings/printerSettings132.bin"/><Relationship Id="rId21" Type="http://schemas.openxmlformats.org/officeDocument/2006/relationships/printerSettings" Target="../printerSettings/printerSettings150.bin"/><Relationship Id="rId34" Type="http://schemas.openxmlformats.org/officeDocument/2006/relationships/printerSettings" Target="../printerSettings/printerSettings163.bin"/><Relationship Id="rId7" Type="http://schemas.openxmlformats.org/officeDocument/2006/relationships/printerSettings" Target="../printerSettings/printerSettings136.bin"/><Relationship Id="rId12" Type="http://schemas.openxmlformats.org/officeDocument/2006/relationships/printerSettings" Target="../printerSettings/printerSettings141.bin"/><Relationship Id="rId17" Type="http://schemas.openxmlformats.org/officeDocument/2006/relationships/printerSettings" Target="../printerSettings/printerSettings146.bin"/><Relationship Id="rId25" Type="http://schemas.openxmlformats.org/officeDocument/2006/relationships/printerSettings" Target="../printerSettings/printerSettings154.bin"/><Relationship Id="rId33" Type="http://schemas.openxmlformats.org/officeDocument/2006/relationships/printerSettings" Target="../printerSettings/printerSettings162.bin"/><Relationship Id="rId2" Type="http://schemas.openxmlformats.org/officeDocument/2006/relationships/printerSettings" Target="../printerSettings/printerSettings131.bin"/><Relationship Id="rId16" Type="http://schemas.openxmlformats.org/officeDocument/2006/relationships/printerSettings" Target="../printerSettings/printerSettings145.bin"/><Relationship Id="rId20" Type="http://schemas.openxmlformats.org/officeDocument/2006/relationships/printerSettings" Target="../printerSettings/printerSettings149.bin"/><Relationship Id="rId29" Type="http://schemas.openxmlformats.org/officeDocument/2006/relationships/printerSettings" Target="../printerSettings/printerSettings158.bin"/><Relationship Id="rId1" Type="http://schemas.openxmlformats.org/officeDocument/2006/relationships/printerSettings" Target="../printerSettings/printerSettings130.bin"/><Relationship Id="rId6" Type="http://schemas.openxmlformats.org/officeDocument/2006/relationships/printerSettings" Target="../printerSettings/printerSettings135.bin"/><Relationship Id="rId11" Type="http://schemas.openxmlformats.org/officeDocument/2006/relationships/printerSettings" Target="../printerSettings/printerSettings140.bin"/><Relationship Id="rId24" Type="http://schemas.openxmlformats.org/officeDocument/2006/relationships/printerSettings" Target="../printerSettings/printerSettings153.bin"/><Relationship Id="rId32" Type="http://schemas.openxmlformats.org/officeDocument/2006/relationships/printerSettings" Target="../printerSettings/printerSettings161.bin"/><Relationship Id="rId5" Type="http://schemas.openxmlformats.org/officeDocument/2006/relationships/printerSettings" Target="../printerSettings/printerSettings134.bin"/><Relationship Id="rId15" Type="http://schemas.openxmlformats.org/officeDocument/2006/relationships/printerSettings" Target="../printerSettings/printerSettings144.bin"/><Relationship Id="rId23" Type="http://schemas.openxmlformats.org/officeDocument/2006/relationships/printerSettings" Target="../printerSettings/printerSettings152.bin"/><Relationship Id="rId28" Type="http://schemas.openxmlformats.org/officeDocument/2006/relationships/printerSettings" Target="../printerSettings/printerSettings157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39.bin"/><Relationship Id="rId19" Type="http://schemas.openxmlformats.org/officeDocument/2006/relationships/printerSettings" Target="../printerSettings/printerSettings148.bin"/><Relationship Id="rId31" Type="http://schemas.openxmlformats.org/officeDocument/2006/relationships/printerSettings" Target="../printerSettings/printerSettings160.bin"/><Relationship Id="rId4" Type="http://schemas.openxmlformats.org/officeDocument/2006/relationships/printerSettings" Target="../printerSettings/printerSettings133.bin"/><Relationship Id="rId9" Type="http://schemas.openxmlformats.org/officeDocument/2006/relationships/printerSettings" Target="../printerSettings/printerSettings138.bin"/><Relationship Id="rId14" Type="http://schemas.openxmlformats.org/officeDocument/2006/relationships/printerSettings" Target="../printerSettings/printerSettings143.bin"/><Relationship Id="rId22" Type="http://schemas.openxmlformats.org/officeDocument/2006/relationships/printerSettings" Target="../printerSettings/printerSettings151.bin"/><Relationship Id="rId27" Type="http://schemas.openxmlformats.org/officeDocument/2006/relationships/printerSettings" Target="../printerSettings/printerSettings156.bin"/><Relationship Id="rId30" Type="http://schemas.openxmlformats.org/officeDocument/2006/relationships/printerSettings" Target="../printerSettings/printerSettings159.bin"/><Relationship Id="rId35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1.bin"/><Relationship Id="rId13" Type="http://schemas.openxmlformats.org/officeDocument/2006/relationships/printerSettings" Target="../printerSettings/printerSettings176.bin"/><Relationship Id="rId18" Type="http://schemas.openxmlformats.org/officeDocument/2006/relationships/printerSettings" Target="../printerSettings/printerSettings181.bin"/><Relationship Id="rId26" Type="http://schemas.openxmlformats.org/officeDocument/2006/relationships/printerSettings" Target="../printerSettings/printerSettings189.bin"/><Relationship Id="rId39" Type="http://schemas.openxmlformats.org/officeDocument/2006/relationships/printerSettings" Target="../printerSettings/printerSettings202.bin"/><Relationship Id="rId3" Type="http://schemas.openxmlformats.org/officeDocument/2006/relationships/printerSettings" Target="../printerSettings/printerSettings166.bin"/><Relationship Id="rId21" Type="http://schemas.openxmlformats.org/officeDocument/2006/relationships/printerSettings" Target="../printerSettings/printerSettings184.bin"/><Relationship Id="rId34" Type="http://schemas.openxmlformats.org/officeDocument/2006/relationships/printerSettings" Target="../printerSettings/printerSettings197.bin"/><Relationship Id="rId42" Type="http://schemas.openxmlformats.org/officeDocument/2006/relationships/printerSettings" Target="../printerSettings/printerSettings205.bin"/><Relationship Id="rId7" Type="http://schemas.openxmlformats.org/officeDocument/2006/relationships/printerSettings" Target="../printerSettings/printerSettings170.bin"/><Relationship Id="rId12" Type="http://schemas.openxmlformats.org/officeDocument/2006/relationships/printerSettings" Target="../printerSettings/printerSettings175.bin"/><Relationship Id="rId17" Type="http://schemas.openxmlformats.org/officeDocument/2006/relationships/printerSettings" Target="../printerSettings/printerSettings180.bin"/><Relationship Id="rId25" Type="http://schemas.openxmlformats.org/officeDocument/2006/relationships/printerSettings" Target="../printerSettings/printerSettings188.bin"/><Relationship Id="rId33" Type="http://schemas.openxmlformats.org/officeDocument/2006/relationships/printerSettings" Target="../printerSettings/printerSettings196.bin"/><Relationship Id="rId38" Type="http://schemas.openxmlformats.org/officeDocument/2006/relationships/printerSettings" Target="../printerSettings/printerSettings201.bin"/><Relationship Id="rId2" Type="http://schemas.openxmlformats.org/officeDocument/2006/relationships/printerSettings" Target="../printerSettings/printerSettings165.bin"/><Relationship Id="rId16" Type="http://schemas.openxmlformats.org/officeDocument/2006/relationships/printerSettings" Target="../printerSettings/printerSettings179.bin"/><Relationship Id="rId20" Type="http://schemas.openxmlformats.org/officeDocument/2006/relationships/printerSettings" Target="../printerSettings/printerSettings183.bin"/><Relationship Id="rId29" Type="http://schemas.openxmlformats.org/officeDocument/2006/relationships/printerSettings" Target="../printerSettings/printerSettings192.bin"/><Relationship Id="rId41" Type="http://schemas.openxmlformats.org/officeDocument/2006/relationships/printerSettings" Target="../printerSettings/printerSettings204.bin"/><Relationship Id="rId1" Type="http://schemas.openxmlformats.org/officeDocument/2006/relationships/printerSettings" Target="../printerSettings/printerSettings164.bin"/><Relationship Id="rId6" Type="http://schemas.openxmlformats.org/officeDocument/2006/relationships/printerSettings" Target="../printerSettings/printerSettings169.bin"/><Relationship Id="rId11" Type="http://schemas.openxmlformats.org/officeDocument/2006/relationships/printerSettings" Target="../printerSettings/printerSettings174.bin"/><Relationship Id="rId24" Type="http://schemas.openxmlformats.org/officeDocument/2006/relationships/printerSettings" Target="../printerSettings/printerSettings187.bin"/><Relationship Id="rId32" Type="http://schemas.openxmlformats.org/officeDocument/2006/relationships/printerSettings" Target="../printerSettings/printerSettings195.bin"/><Relationship Id="rId37" Type="http://schemas.openxmlformats.org/officeDocument/2006/relationships/printerSettings" Target="../printerSettings/printerSettings200.bin"/><Relationship Id="rId40" Type="http://schemas.openxmlformats.org/officeDocument/2006/relationships/printerSettings" Target="../printerSettings/printerSettings203.bin"/><Relationship Id="rId5" Type="http://schemas.openxmlformats.org/officeDocument/2006/relationships/printerSettings" Target="../printerSettings/printerSettings168.bin"/><Relationship Id="rId15" Type="http://schemas.openxmlformats.org/officeDocument/2006/relationships/printerSettings" Target="../printerSettings/printerSettings178.bin"/><Relationship Id="rId23" Type="http://schemas.openxmlformats.org/officeDocument/2006/relationships/printerSettings" Target="../printerSettings/printerSettings186.bin"/><Relationship Id="rId28" Type="http://schemas.openxmlformats.org/officeDocument/2006/relationships/printerSettings" Target="../printerSettings/printerSettings191.bin"/><Relationship Id="rId36" Type="http://schemas.openxmlformats.org/officeDocument/2006/relationships/printerSettings" Target="../printerSettings/printerSettings199.bin"/><Relationship Id="rId10" Type="http://schemas.openxmlformats.org/officeDocument/2006/relationships/printerSettings" Target="../printerSettings/printerSettings173.bin"/><Relationship Id="rId19" Type="http://schemas.openxmlformats.org/officeDocument/2006/relationships/printerSettings" Target="../printerSettings/printerSettings182.bin"/><Relationship Id="rId31" Type="http://schemas.openxmlformats.org/officeDocument/2006/relationships/printerSettings" Target="../printerSettings/printerSettings194.bin"/><Relationship Id="rId4" Type="http://schemas.openxmlformats.org/officeDocument/2006/relationships/printerSettings" Target="../printerSettings/printerSettings167.bin"/><Relationship Id="rId9" Type="http://schemas.openxmlformats.org/officeDocument/2006/relationships/printerSettings" Target="../printerSettings/printerSettings172.bin"/><Relationship Id="rId14" Type="http://schemas.openxmlformats.org/officeDocument/2006/relationships/printerSettings" Target="../printerSettings/printerSettings177.bin"/><Relationship Id="rId22" Type="http://schemas.openxmlformats.org/officeDocument/2006/relationships/printerSettings" Target="../printerSettings/printerSettings185.bin"/><Relationship Id="rId27" Type="http://schemas.openxmlformats.org/officeDocument/2006/relationships/printerSettings" Target="../printerSettings/printerSettings190.bin"/><Relationship Id="rId30" Type="http://schemas.openxmlformats.org/officeDocument/2006/relationships/printerSettings" Target="../printerSettings/printerSettings193.bin"/><Relationship Id="rId35" Type="http://schemas.openxmlformats.org/officeDocument/2006/relationships/printerSettings" Target="../printerSettings/printerSettings198.bin"/><Relationship Id="rId43" Type="http://schemas.openxmlformats.org/officeDocument/2006/relationships/printerSettings" Target="../printerSettings/printerSettings20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4.bin"/><Relationship Id="rId13" Type="http://schemas.openxmlformats.org/officeDocument/2006/relationships/printerSettings" Target="../printerSettings/printerSettings219.bin"/><Relationship Id="rId18" Type="http://schemas.openxmlformats.org/officeDocument/2006/relationships/printerSettings" Target="../printerSettings/printerSettings224.bin"/><Relationship Id="rId26" Type="http://schemas.openxmlformats.org/officeDocument/2006/relationships/printerSettings" Target="../printerSettings/printerSettings232.bin"/><Relationship Id="rId3" Type="http://schemas.openxmlformats.org/officeDocument/2006/relationships/printerSettings" Target="../printerSettings/printerSettings209.bin"/><Relationship Id="rId21" Type="http://schemas.openxmlformats.org/officeDocument/2006/relationships/printerSettings" Target="../printerSettings/printerSettings227.bin"/><Relationship Id="rId34" Type="http://schemas.openxmlformats.org/officeDocument/2006/relationships/printerSettings" Target="../printerSettings/printerSettings240.bin"/><Relationship Id="rId7" Type="http://schemas.openxmlformats.org/officeDocument/2006/relationships/printerSettings" Target="../printerSettings/printerSettings213.bin"/><Relationship Id="rId12" Type="http://schemas.openxmlformats.org/officeDocument/2006/relationships/printerSettings" Target="../printerSettings/printerSettings218.bin"/><Relationship Id="rId17" Type="http://schemas.openxmlformats.org/officeDocument/2006/relationships/printerSettings" Target="../printerSettings/printerSettings223.bin"/><Relationship Id="rId25" Type="http://schemas.openxmlformats.org/officeDocument/2006/relationships/printerSettings" Target="../printerSettings/printerSettings231.bin"/><Relationship Id="rId33" Type="http://schemas.openxmlformats.org/officeDocument/2006/relationships/printerSettings" Target="../printerSettings/printerSettings239.bin"/><Relationship Id="rId2" Type="http://schemas.openxmlformats.org/officeDocument/2006/relationships/printerSettings" Target="../printerSettings/printerSettings208.bin"/><Relationship Id="rId16" Type="http://schemas.openxmlformats.org/officeDocument/2006/relationships/printerSettings" Target="../printerSettings/printerSettings222.bin"/><Relationship Id="rId20" Type="http://schemas.openxmlformats.org/officeDocument/2006/relationships/printerSettings" Target="../printerSettings/printerSettings226.bin"/><Relationship Id="rId29" Type="http://schemas.openxmlformats.org/officeDocument/2006/relationships/printerSettings" Target="../printerSettings/printerSettings235.bin"/><Relationship Id="rId1" Type="http://schemas.openxmlformats.org/officeDocument/2006/relationships/printerSettings" Target="../printerSettings/printerSettings207.bin"/><Relationship Id="rId6" Type="http://schemas.openxmlformats.org/officeDocument/2006/relationships/printerSettings" Target="../printerSettings/printerSettings212.bin"/><Relationship Id="rId11" Type="http://schemas.openxmlformats.org/officeDocument/2006/relationships/printerSettings" Target="../printerSettings/printerSettings217.bin"/><Relationship Id="rId24" Type="http://schemas.openxmlformats.org/officeDocument/2006/relationships/printerSettings" Target="../printerSettings/printerSettings230.bin"/><Relationship Id="rId32" Type="http://schemas.openxmlformats.org/officeDocument/2006/relationships/printerSettings" Target="../printerSettings/printerSettings238.bin"/><Relationship Id="rId5" Type="http://schemas.openxmlformats.org/officeDocument/2006/relationships/printerSettings" Target="../printerSettings/printerSettings211.bin"/><Relationship Id="rId15" Type="http://schemas.openxmlformats.org/officeDocument/2006/relationships/printerSettings" Target="../printerSettings/printerSettings221.bin"/><Relationship Id="rId23" Type="http://schemas.openxmlformats.org/officeDocument/2006/relationships/printerSettings" Target="../printerSettings/printerSettings229.bin"/><Relationship Id="rId28" Type="http://schemas.openxmlformats.org/officeDocument/2006/relationships/printerSettings" Target="../printerSettings/printerSettings234.bin"/><Relationship Id="rId36" Type="http://schemas.openxmlformats.org/officeDocument/2006/relationships/comments" Target="../comments2.xml"/><Relationship Id="rId10" Type="http://schemas.openxmlformats.org/officeDocument/2006/relationships/printerSettings" Target="../printerSettings/printerSettings216.bin"/><Relationship Id="rId19" Type="http://schemas.openxmlformats.org/officeDocument/2006/relationships/printerSettings" Target="../printerSettings/printerSettings225.bin"/><Relationship Id="rId31" Type="http://schemas.openxmlformats.org/officeDocument/2006/relationships/printerSettings" Target="../printerSettings/printerSettings237.bin"/><Relationship Id="rId4" Type="http://schemas.openxmlformats.org/officeDocument/2006/relationships/printerSettings" Target="../printerSettings/printerSettings210.bin"/><Relationship Id="rId9" Type="http://schemas.openxmlformats.org/officeDocument/2006/relationships/printerSettings" Target="../printerSettings/printerSettings215.bin"/><Relationship Id="rId14" Type="http://schemas.openxmlformats.org/officeDocument/2006/relationships/printerSettings" Target="../printerSettings/printerSettings220.bin"/><Relationship Id="rId22" Type="http://schemas.openxmlformats.org/officeDocument/2006/relationships/printerSettings" Target="../printerSettings/printerSettings228.bin"/><Relationship Id="rId27" Type="http://schemas.openxmlformats.org/officeDocument/2006/relationships/printerSettings" Target="../printerSettings/printerSettings233.bin"/><Relationship Id="rId30" Type="http://schemas.openxmlformats.org/officeDocument/2006/relationships/printerSettings" Target="../printerSettings/printerSettings236.bin"/><Relationship Id="rId35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2" workbookViewId="0">
      <pane xSplit="2" ySplit="1" topLeftCell="H3" activePane="bottomRight" state="frozen"/>
      <selection activeCell="A2" sqref="A2"/>
      <selection pane="topRight" activeCell="C2" sqref="C2"/>
      <selection pane="bottomLeft" activeCell="A3" sqref="A3"/>
      <selection pane="bottomRight" activeCell="R51" sqref="R51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88" customWidth="1"/>
  </cols>
  <sheetData>
    <row r="1" spans="1:18" ht="13.5" thickBot="1" x14ac:dyDescent="0.25">
      <c r="A1" s="88"/>
      <c r="C1" s="88" t="s">
        <v>256</v>
      </c>
      <c r="D1" s="136" t="s">
        <v>257</v>
      </c>
      <c r="E1" s="136" t="s">
        <v>258</v>
      </c>
      <c r="F1" s="136" t="s">
        <v>259</v>
      </c>
      <c r="G1" s="136" t="s">
        <v>260</v>
      </c>
      <c r="H1" s="136" t="s">
        <v>261</v>
      </c>
      <c r="I1" s="136" t="s">
        <v>262</v>
      </c>
      <c r="J1" s="136" t="s">
        <v>263</v>
      </c>
      <c r="K1" s="136" t="s">
        <v>264</v>
      </c>
      <c r="L1" s="136" t="s">
        <v>265</v>
      </c>
      <c r="M1" s="136" t="s">
        <v>266</v>
      </c>
      <c r="N1" s="136" t="s">
        <v>267</v>
      </c>
      <c r="O1" s="136" t="s">
        <v>268</v>
      </c>
      <c r="P1" s="136" t="s">
        <v>269</v>
      </c>
      <c r="Q1" s="88"/>
    </row>
    <row r="2" spans="1:18" ht="16.5" thickBot="1" x14ac:dyDescent="0.3">
      <c r="A2" s="118"/>
      <c r="B2" s="116" t="s">
        <v>242</v>
      </c>
      <c r="C2" s="150">
        <v>41281</v>
      </c>
      <c r="D2" s="149">
        <f>C2+7</f>
        <v>41288</v>
      </c>
      <c r="E2" s="149">
        <f t="shared" ref="E2:P2" si="0">D2+7</f>
        <v>41295</v>
      </c>
      <c r="F2" s="149">
        <f t="shared" si="0"/>
        <v>41302</v>
      </c>
      <c r="G2" s="149">
        <f t="shared" si="0"/>
        <v>41309</v>
      </c>
      <c r="H2" s="149">
        <f t="shared" si="0"/>
        <v>41316</v>
      </c>
      <c r="I2" s="149">
        <f t="shared" si="0"/>
        <v>41323</v>
      </c>
      <c r="J2" s="149">
        <f t="shared" si="0"/>
        <v>41330</v>
      </c>
      <c r="K2" s="149">
        <f t="shared" si="0"/>
        <v>41337</v>
      </c>
      <c r="L2" s="149">
        <f t="shared" si="0"/>
        <v>41344</v>
      </c>
      <c r="M2" s="149">
        <f t="shared" si="0"/>
        <v>41351</v>
      </c>
      <c r="N2" s="149">
        <f t="shared" si="0"/>
        <v>41358</v>
      </c>
      <c r="O2" s="149">
        <f t="shared" si="0"/>
        <v>41365</v>
      </c>
      <c r="P2" s="149">
        <f t="shared" si="0"/>
        <v>41372</v>
      </c>
      <c r="Q2" s="89" t="s">
        <v>240</v>
      </c>
      <c r="R2" s="148" t="s">
        <v>241</v>
      </c>
    </row>
    <row r="3" spans="1:18" ht="15.75" x14ac:dyDescent="0.25">
      <c r="A3" s="113">
        <f>ROW()-2</f>
        <v>1</v>
      </c>
      <c r="B3" s="106" t="str">
        <f>Підсумки!C3</f>
        <v>Андріюк Анастасія Анатоліївна</v>
      </c>
      <c r="C3" s="98"/>
      <c r="D3" s="98"/>
      <c r="E3" s="98"/>
      <c r="F3" s="98"/>
      <c r="G3" s="98"/>
      <c r="H3" s="98"/>
      <c r="I3" s="90"/>
      <c r="J3" s="90"/>
      <c r="K3" s="90"/>
      <c r="L3" s="90"/>
      <c r="M3" s="90"/>
      <c r="N3" s="90"/>
      <c r="O3" s="90"/>
      <c r="P3" s="91"/>
      <c r="Q3" s="114">
        <f>14-SUM(C3:P3)</f>
        <v>14</v>
      </c>
      <c r="R3" s="115">
        <f>Підсумки!E3</f>
        <v>57</v>
      </c>
    </row>
    <row r="4" spans="1:18" ht="15.75" x14ac:dyDescent="0.25">
      <c r="A4" s="92">
        <f t="shared" ref="A4:A25" si="1">ROW()-2</f>
        <v>2</v>
      </c>
      <c r="B4" s="105" t="str">
        <f>Підсумки!C4</f>
        <v>Гвозденко Владислав Олександрович</v>
      </c>
      <c r="C4" s="99"/>
      <c r="D4" s="99"/>
      <c r="E4" s="99"/>
      <c r="F4" s="99"/>
      <c r="G4" s="99"/>
      <c r="H4" s="99"/>
      <c r="I4" s="93"/>
      <c r="J4" s="93"/>
      <c r="K4" s="93"/>
      <c r="L4" s="93"/>
      <c r="M4" s="93"/>
      <c r="N4" s="93"/>
      <c r="O4" s="93"/>
      <c r="P4" s="94"/>
      <c r="Q4" s="114">
        <f t="shared" ref="Q4:Q25" si="2">14-SUM(C4:P4)</f>
        <v>14</v>
      </c>
      <c r="R4" s="115">
        <f>Підсумки!E4</f>
        <v>63.5</v>
      </c>
    </row>
    <row r="5" spans="1:18" ht="15.75" x14ac:dyDescent="0.25">
      <c r="A5" s="92">
        <f t="shared" si="1"/>
        <v>3</v>
      </c>
      <c r="B5" s="105" t="str">
        <f>Підсумки!C5</f>
        <v>Герасимчук Максим Володимирович</v>
      </c>
      <c r="C5" s="99"/>
      <c r="D5" s="99"/>
      <c r="E5" s="99"/>
      <c r="F5" s="99"/>
      <c r="G5" s="99"/>
      <c r="H5" s="99"/>
      <c r="I5" s="93"/>
      <c r="J5" s="93"/>
      <c r="K5" s="93"/>
      <c r="L5" s="93"/>
      <c r="M5" s="93"/>
      <c r="N5" s="93"/>
      <c r="O5" s="93"/>
      <c r="P5" s="94"/>
      <c r="Q5" s="114">
        <f t="shared" si="2"/>
        <v>14</v>
      </c>
      <c r="R5" s="115">
        <f>Підсумки!E5</f>
        <v>65.5</v>
      </c>
    </row>
    <row r="6" spans="1:18" ht="15.75" x14ac:dyDescent="0.25">
      <c r="A6" s="92">
        <f t="shared" si="1"/>
        <v>4</v>
      </c>
      <c r="B6" s="105" t="str">
        <f>Підсумки!C6</f>
        <v>Глущенко Аліна Юріївна</v>
      </c>
      <c r="C6" s="99"/>
      <c r="D6" s="99"/>
      <c r="E6" s="99"/>
      <c r="F6" s="99"/>
      <c r="G6" s="99"/>
      <c r="H6" s="99"/>
      <c r="I6" s="93"/>
      <c r="J6" s="93"/>
      <c r="K6" s="93"/>
      <c r="L6" s="93"/>
      <c r="M6" s="93"/>
      <c r="N6" s="93"/>
      <c r="O6" s="93"/>
      <c r="P6" s="94"/>
      <c r="Q6" s="114">
        <f t="shared" si="2"/>
        <v>14</v>
      </c>
      <c r="R6" s="115">
        <f>Підсумки!E6</f>
        <v>0</v>
      </c>
    </row>
    <row r="7" spans="1:18" ht="15.75" x14ac:dyDescent="0.25">
      <c r="A7" s="92">
        <f t="shared" si="1"/>
        <v>5</v>
      </c>
      <c r="B7" s="105" t="str">
        <f>Підсумки!C7</f>
        <v>Горьков Микита Іванович</v>
      </c>
      <c r="C7" s="99"/>
      <c r="D7" s="99"/>
      <c r="E7" s="99"/>
      <c r="F7" s="99"/>
      <c r="G7" s="99"/>
      <c r="H7" s="99"/>
      <c r="I7" s="93"/>
      <c r="J7" s="93"/>
      <c r="K7" s="93"/>
      <c r="L7" s="93"/>
      <c r="M7" s="93"/>
      <c r="N7" s="93"/>
      <c r="O7" s="93"/>
      <c r="P7" s="94"/>
      <c r="Q7" s="114">
        <f t="shared" si="2"/>
        <v>14</v>
      </c>
      <c r="R7" s="115">
        <f>Підсумки!E7</f>
        <v>64</v>
      </c>
    </row>
    <row r="8" spans="1:18" ht="15.75" x14ac:dyDescent="0.25">
      <c r="A8" s="92">
        <f t="shared" si="1"/>
        <v>6</v>
      </c>
      <c r="B8" s="105" t="str">
        <f>Підсумки!C8</f>
        <v>Гуменюк Андрій Борисович</v>
      </c>
      <c r="C8" s="99"/>
      <c r="D8" s="99"/>
      <c r="E8" s="99"/>
      <c r="F8" s="99"/>
      <c r="G8" s="99"/>
      <c r="H8" s="99"/>
      <c r="I8" s="93"/>
      <c r="J8" s="93"/>
      <c r="K8" s="93"/>
      <c r="L8" s="93"/>
      <c r="M8" s="93"/>
      <c r="N8" s="93"/>
      <c r="O8" s="93"/>
      <c r="P8" s="94"/>
      <c r="Q8" s="114">
        <f t="shared" si="2"/>
        <v>14</v>
      </c>
      <c r="R8" s="115">
        <f>Підсумки!E8</f>
        <v>61</v>
      </c>
    </row>
    <row r="9" spans="1:18" ht="15.75" x14ac:dyDescent="0.25">
      <c r="A9" s="92">
        <f t="shared" si="1"/>
        <v>7</v>
      </c>
      <c r="B9" s="105" t="str">
        <f>Підсумки!C9</f>
        <v>Дем'янчик Сергій Олександрович</v>
      </c>
      <c r="C9" s="99"/>
      <c r="D9" s="99"/>
      <c r="E9" s="99"/>
      <c r="F9" s="99"/>
      <c r="G9" s="99"/>
      <c r="H9" s="99"/>
      <c r="I9" s="93"/>
      <c r="J9" s="93"/>
      <c r="K9" s="93"/>
      <c r="L9" s="93"/>
      <c r="M9" s="93"/>
      <c r="N9" s="93"/>
      <c r="O9" s="93"/>
      <c r="P9" s="94"/>
      <c r="Q9" s="114">
        <f t="shared" si="2"/>
        <v>14</v>
      </c>
      <c r="R9" s="115">
        <f>Підсумки!E9</f>
        <v>59</v>
      </c>
    </row>
    <row r="10" spans="1:18" ht="15.75" x14ac:dyDescent="0.25">
      <c r="A10" s="92">
        <f t="shared" si="1"/>
        <v>8</v>
      </c>
      <c r="B10" s="105" t="str">
        <f>Підсумки!C10</f>
        <v>Захарко Сергій Степанович</v>
      </c>
      <c r="C10" s="99"/>
      <c r="D10" s="99"/>
      <c r="E10" s="99"/>
      <c r="F10" s="99"/>
      <c r="G10" s="99"/>
      <c r="H10" s="99"/>
      <c r="I10" s="93"/>
      <c r="J10" s="93"/>
      <c r="K10" s="93"/>
      <c r="L10" s="93"/>
      <c r="M10" s="93"/>
      <c r="N10" s="93"/>
      <c r="O10" s="93"/>
      <c r="P10" s="94"/>
      <c r="Q10" s="114">
        <f t="shared" si="2"/>
        <v>14</v>
      </c>
      <c r="R10" s="115">
        <f>Підсумки!E10</f>
        <v>60</v>
      </c>
    </row>
    <row r="11" spans="1:18" ht="15.75" x14ac:dyDescent="0.25">
      <c r="A11" s="92">
        <f t="shared" si="1"/>
        <v>9</v>
      </c>
      <c r="B11" s="105" t="str">
        <f>Підсумки!C11</f>
        <v>Іваніна Олексій Васильович</v>
      </c>
      <c r="C11" s="99"/>
      <c r="D11" s="99"/>
      <c r="E11" s="99"/>
      <c r="F11" s="99"/>
      <c r="G11" s="99"/>
      <c r="H11" s="99"/>
      <c r="I11" s="93"/>
      <c r="J11" s="93"/>
      <c r="K11" s="93"/>
      <c r="L11" s="93"/>
      <c r="M11" s="93"/>
      <c r="N11" s="93"/>
      <c r="O11" s="93"/>
      <c r="P11" s="94"/>
      <c r="Q11" s="114">
        <f t="shared" si="2"/>
        <v>14</v>
      </c>
      <c r="R11" s="115">
        <f>Підсумки!E11</f>
        <v>45</v>
      </c>
    </row>
    <row r="12" spans="1:18" ht="15.75" x14ac:dyDescent="0.25">
      <c r="A12" s="92">
        <f t="shared" si="1"/>
        <v>10</v>
      </c>
      <c r="B12" s="105" t="str">
        <f>Підсумки!C12</f>
        <v>Косова Аліна Геннадіївна</v>
      </c>
      <c r="C12" s="99"/>
      <c r="D12" s="99"/>
      <c r="E12" s="99"/>
      <c r="F12" s="99"/>
      <c r="G12" s="99"/>
      <c r="H12" s="99"/>
      <c r="I12" s="93"/>
      <c r="J12" s="93"/>
      <c r="K12" s="93"/>
      <c r="L12" s="93"/>
      <c r="M12" s="93"/>
      <c r="N12" s="93"/>
      <c r="O12" s="93"/>
      <c r="P12" s="94"/>
      <c r="Q12" s="114">
        <f t="shared" si="2"/>
        <v>14</v>
      </c>
      <c r="R12" s="115">
        <f>Підсумки!E12</f>
        <v>70</v>
      </c>
    </row>
    <row r="13" spans="1:18" ht="15.75" x14ac:dyDescent="0.25">
      <c r="A13" s="92">
        <f t="shared" si="1"/>
        <v>11</v>
      </c>
      <c r="B13" s="105" t="str">
        <f>Підсумки!C13</f>
        <v>Костік Світлана Сергіївна</v>
      </c>
      <c r="C13" s="99"/>
      <c r="D13" s="99"/>
      <c r="E13" s="99"/>
      <c r="F13" s="99"/>
      <c r="G13" s="99"/>
      <c r="H13" s="99"/>
      <c r="I13" s="93"/>
      <c r="J13" s="93"/>
      <c r="K13" s="93"/>
      <c r="L13" s="93"/>
      <c r="M13" s="93"/>
      <c r="N13" s="93"/>
      <c r="O13" s="93"/>
      <c r="P13" s="94"/>
      <c r="Q13" s="114">
        <f t="shared" si="2"/>
        <v>14</v>
      </c>
      <c r="R13" s="115">
        <f>Підсумки!E13</f>
        <v>70</v>
      </c>
    </row>
    <row r="14" spans="1:18" ht="15.75" x14ac:dyDescent="0.25">
      <c r="A14" s="92">
        <f t="shared" si="1"/>
        <v>12</v>
      </c>
      <c r="B14" s="105" t="str">
        <f>Підсумки!C14</f>
        <v>Кравченко Ірина Андріївна</v>
      </c>
      <c r="C14" s="99"/>
      <c r="D14" s="99"/>
      <c r="E14" s="99"/>
      <c r="F14" s="99"/>
      <c r="G14" s="99"/>
      <c r="H14" s="99"/>
      <c r="I14" s="93"/>
      <c r="J14" s="93"/>
      <c r="K14" s="93"/>
      <c r="L14" s="93"/>
      <c r="M14" s="93"/>
      <c r="N14" s="93"/>
      <c r="O14" s="93"/>
      <c r="P14" s="94"/>
      <c r="Q14" s="114">
        <f t="shared" si="2"/>
        <v>14</v>
      </c>
      <c r="R14" s="115">
        <f>Підсумки!E14</f>
        <v>0</v>
      </c>
    </row>
    <row r="15" spans="1:18" ht="15.75" x14ac:dyDescent="0.25">
      <c r="A15" s="92">
        <f t="shared" si="1"/>
        <v>13</v>
      </c>
      <c r="B15" s="105" t="str">
        <f>Підсумки!C15</f>
        <v>Кушнір Іван Олександрович</v>
      </c>
      <c r="C15" s="99"/>
      <c r="D15" s="99"/>
      <c r="E15" s="99"/>
      <c r="F15" s="99"/>
      <c r="G15" s="99"/>
      <c r="H15" s="99"/>
      <c r="I15" s="93"/>
      <c r="J15" s="93"/>
      <c r="K15" s="93"/>
      <c r="L15" s="93"/>
      <c r="M15" s="93"/>
      <c r="N15" s="93"/>
      <c r="O15" s="93"/>
      <c r="P15" s="94"/>
      <c r="Q15" s="114">
        <f t="shared" si="2"/>
        <v>14</v>
      </c>
      <c r="R15" s="115">
        <f>Підсумки!E15</f>
        <v>61</v>
      </c>
    </row>
    <row r="16" spans="1:18" ht="15.75" x14ac:dyDescent="0.25">
      <c r="A16" s="92">
        <f t="shared" si="1"/>
        <v>14</v>
      </c>
      <c r="B16" s="105" t="str">
        <f>Підсумки!C16</f>
        <v>Мінаєв Олексій Вадимович</v>
      </c>
      <c r="C16" s="99"/>
      <c r="D16" s="99"/>
      <c r="E16" s="99"/>
      <c r="F16" s="99"/>
      <c r="G16" s="99"/>
      <c r="H16" s="99"/>
      <c r="I16" s="93"/>
      <c r="J16" s="93"/>
      <c r="K16" s="93"/>
      <c r="L16" s="93"/>
      <c r="M16" s="93"/>
      <c r="N16" s="93"/>
      <c r="O16" s="93"/>
      <c r="P16" s="94"/>
      <c r="Q16" s="114">
        <f t="shared" si="2"/>
        <v>14</v>
      </c>
      <c r="R16" s="115">
        <f>Підсумки!E16</f>
        <v>0</v>
      </c>
    </row>
    <row r="17" spans="1:18" ht="15.75" x14ac:dyDescent="0.25">
      <c r="A17" s="92">
        <f t="shared" si="1"/>
        <v>15</v>
      </c>
      <c r="B17" s="105" t="str">
        <f>Підсумки!C17</f>
        <v>Міхов Денис Анатолійович</v>
      </c>
      <c r="C17" s="99"/>
      <c r="D17" s="99"/>
      <c r="E17" s="99"/>
      <c r="F17" s="99"/>
      <c r="G17" s="99"/>
      <c r="H17" s="99"/>
      <c r="I17" s="93"/>
      <c r="J17" s="93"/>
      <c r="K17" s="93"/>
      <c r="L17" s="93"/>
      <c r="M17" s="93"/>
      <c r="N17" s="93"/>
      <c r="O17" s="93"/>
      <c r="P17" s="94"/>
      <c r="Q17" s="114">
        <f t="shared" si="2"/>
        <v>14</v>
      </c>
      <c r="R17" s="115">
        <f>Підсумки!E17</f>
        <v>0</v>
      </c>
    </row>
    <row r="18" spans="1:18" ht="15.75" x14ac:dyDescent="0.25">
      <c r="A18" s="92">
        <f t="shared" si="1"/>
        <v>16</v>
      </c>
      <c r="B18" s="105" t="str">
        <f>Підсумки!C18</f>
        <v>Новікова Олена Олександрівна</v>
      </c>
      <c r="C18" s="99"/>
      <c r="D18" s="99"/>
      <c r="E18" s="99"/>
      <c r="F18" s="99"/>
      <c r="G18" s="99"/>
      <c r="H18" s="99"/>
      <c r="I18" s="93"/>
      <c r="J18" s="93"/>
      <c r="K18" s="93"/>
      <c r="L18" s="93"/>
      <c r="M18" s="93"/>
      <c r="N18" s="93"/>
      <c r="O18" s="93"/>
      <c r="P18" s="94"/>
      <c r="Q18" s="114">
        <f t="shared" si="2"/>
        <v>14</v>
      </c>
      <c r="R18" s="115">
        <f>Підсумки!E18</f>
        <v>0</v>
      </c>
    </row>
    <row r="19" spans="1:18" ht="15.75" x14ac:dyDescent="0.25">
      <c r="A19" s="92">
        <f t="shared" si="1"/>
        <v>17</v>
      </c>
      <c r="B19" s="105" t="str">
        <f>Підсумки!C19</f>
        <v>Овечкін Дмитро Вікторович</v>
      </c>
      <c r="C19" s="99"/>
      <c r="D19" s="99"/>
      <c r="E19" s="99"/>
      <c r="F19" s="99"/>
      <c r="G19" s="99"/>
      <c r="H19" s="99"/>
      <c r="I19" s="93"/>
      <c r="J19" s="93"/>
      <c r="K19" s="93"/>
      <c r="L19" s="93"/>
      <c r="M19" s="93"/>
      <c r="N19" s="93"/>
      <c r="O19" s="93"/>
      <c r="P19" s="94"/>
      <c r="Q19" s="114">
        <f t="shared" si="2"/>
        <v>14</v>
      </c>
      <c r="R19" s="115">
        <f>Підсумки!E19</f>
        <v>0</v>
      </c>
    </row>
    <row r="20" spans="1:18" ht="15.75" x14ac:dyDescent="0.25">
      <c r="A20" s="92">
        <f t="shared" si="1"/>
        <v>18</v>
      </c>
      <c r="B20" s="105" t="str">
        <f>Підсумки!C20</f>
        <v>Омельяненко Станіслав Володимирович</v>
      </c>
      <c r="C20" s="99"/>
      <c r="D20" s="99"/>
      <c r="E20" s="99"/>
      <c r="F20" s="99"/>
      <c r="G20" s="99"/>
      <c r="H20" s="99"/>
      <c r="I20" s="93"/>
      <c r="J20" s="93"/>
      <c r="K20" s="93"/>
      <c r="L20" s="93"/>
      <c r="M20" s="93"/>
      <c r="N20" s="93"/>
      <c r="O20" s="93"/>
      <c r="P20" s="94"/>
      <c r="Q20" s="114">
        <f t="shared" si="2"/>
        <v>14</v>
      </c>
      <c r="R20" s="115">
        <f>Підсумки!E20</f>
        <v>0</v>
      </c>
    </row>
    <row r="21" spans="1:18" ht="15.75" x14ac:dyDescent="0.25">
      <c r="A21" s="92">
        <f t="shared" si="1"/>
        <v>19</v>
      </c>
      <c r="B21" s="105" t="str">
        <f>Підсумки!C21</f>
        <v>Поманисочка Юлія Ігорівна</v>
      </c>
      <c r="C21" s="99"/>
      <c r="D21" s="99"/>
      <c r="E21" s="99"/>
      <c r="F21" s="99"/>
      <c r="G21" s="99"/>
      <c r="H21" s="99"/>
      <c r="I21" s="93"/>
      <c r="J21" s="93"/>
      <c r="K21" s="93"/>
      <c r="L21" s="93"/>
      <c r="M21" s="93"/>
      <c r="N21" s="93"/>
      <c r="O21" s="93"/>
      <c r="P21" s="94"/>
      <c r="Q21" s="114">
        <f t="shared" si="2"/>
        <v>14</v>
      </c>
      <c r="R21" s="115">
        <f>Підсумки!E21</f>
        <v>0</v>
      </c>
    </row>
    <row r="22" spans="1:18" ht="15.75" x14ac:dyDescent="0.25">
      <c r="A22" s="92">
        <f t="shared" si="1"/>
        <v>20</v>
      </c>
      <c r="B22" s="105" t="str">
        <f>Підсумки!C22</f>
        <v>Приходченко Владислав Сергійович</v>
      </c>
      <c r="C22" s="99"/>
      <c r="D22" s="99"/>
      <c r="E22" s="99"/>
      <c r="F22" s="99"/>
      <c r="G22" s="99"/>
      <c r="H22" s="99"/>
      <c r="I22" s="93"/>
      <c r="J22" s="93"/>
      <c r="K22" s="93"/>
      <c r="L22" s="93"/>
      <c r="M22" s="93"/>
      <c r="N22" s="93"/>
      <c r="O22" s="93"/>
      <c r="P22" s="94"/>
      <c r="Q22" s="114">
        <f t="shared" si="2"/>
        <v>14</v>
      </c>
      <c r="R22" s="115">
        <f>Підсумки!E22</f>
        <v>0</v>
      </c>
    </row>
    <row r="23" spans="1:18" ht="15.75" x14ac:dyDescent="0.25">
      <c r="A23" s="92">
        <f t="shared" si="1"/>
        <v>21</v>
      </c>
      <c r="B23" s="105" t="str">
        <f>Підсумки!C23</f>
        <v>Розганяєв Владислав Олександрович</v>
      </c>
      <c r="C23" s="99"/>
      <c r="D23" s="99"/>
      <c r="E23" s="99"/>
      <c r="F23" s="99"/>
      <c r="G23" s="99"/>
      <c r="H23" s="99"/>
      <c r="I23" s="93"/>
      <c r="J23" s="93"/>
      <c r="K23" s="93"/>
      <c r="L23" s="93"/>
      <c r="M23" s="93"/>
      <c r="N23" s="93"/>
      <c r="O23" s="93"/>
      <c r="P23" s="94"/>
      <c r="Q23" s="114">
        <f t="shared" si="2"/>
        <v>14</v>
      </c>
      <c r="R23" s="115">
        <f>Підсумки!E23</f>
        <v>0</v>
      </c>
    </row>
    <row r="24" spans="1:18" ht="15.75" x14ac:dyDescent="0.25">
      <c r="A24" s="93">
        <f t="shared" si="1"/>
        <v>22</v>
      </c>
      <c r="B24" s="105" t="str">
        <f>Підсумки!C24</f>
        <v>Романюк Антоніна Олександрівна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4">
        <f t="shared" si="2"/>
        <v>14</v>
      </c>
      <c r="R24" s="115">
        <f>Підсумки!E24</f>
        <v>0</v>
      </c>
    </row>
    <row r="25" spans="1:18" ht="15.75" x14ac:dyDescent="0.25">
      <c r="A25" s="93">
        <f t="shared" si="1"/>
        <v>23</v>
      </c>
      <c r="B25" s="105" t="str">
        <f>Підсумки!C25</f>
        <v>Смєлов Олександр Володимирович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4">
        <f t="shared" si="2"/>
        <v>14</v>
      </c>
      <c r="R25" s="115">
        <f>Підсумки!E25</f>
        <v>0</v>
      </c>
    </row>
    <row r="26" spans="1:18" ht="15.75" x14ac:dyDescent="0.25">
      <c r="A26" s="108"/>
      <c r="B26" s="109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10"/>
      <c r="R26" s="111"/>
    </row>
    <row r="27" spans="1:18" ht="13.5" thickBot="1" x14ac:dyDescent="0.25">
      <c r="A27" s="88"/>
      <c r="C27" s="97">
        <f>SUM(C3:C24)</f>
        <v>0</v>
      </c>
      <c r="D27" s="97">
        <f t="shared" ref="D27:H27" si="3">SUM(D3:D24)</f>
        <v>0</v>
      </c>
      <c r="E27" s="97">
        <f t="shared" si="3"/>
        <v>0</v>
      </c>
      <c r="F27" s="97">
        <f t="shared" si="3"/>
        <v>0</v>
      </c>
      <c r="G27" s="97">
        <f t="shared" si="3"/>
        <v>0</v>
      </c>
      <c r="H27" s="97">
        <f t="shared" si="3"/>
        <v>0</v>
      </c>
      <c r="I27" s="97">
        <f t="shared" ref="I27:P27" si="4">SUM(I3:I24)</f>
        <v>0</v>
      </c>
      <c r="J27" s="97">
        <f t="shared" si="4"/>
        <v>0</v>
      </c>
      <c r="K27" s="97">
        <f t="shared" si="4"/>
        <v>0</v>
      </c>
      <c r="L27" s="97">
        <f t="shared" si="4"/>
        <v>0</v>
      </c>
      <c r="M27" s="97">
        <f t="shared" si="4"/>
        <v>0</v>
      </c>
      <c r="N27" s="97">
        <f t="shared" si="4"/>
        <v>0</v>
      </c>
      <c r="O27" s="97">
        <f t="shared" si="4"/>
        <v>0</v>
      </c>
      <c r="P27" s="97">
        <f t="shared" si="4"/>
        <v>0</v>
      </c>
      <c r="Q27" s="97"/>
    </row>
    <row r="28" spans="1:18" ht="16.5" thickBot="1" x14ac:dyDescent="0.3">
      <c r="A28" s="118"/>
      <c r="B28" s="116" t="s">
        <v>219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</row>
    <row r="29" spans="1:18" ht="15.75" x14ac:dyDescent="0.25">
      <c r="A29" s="90">
        <v>1</v>
      </c>
      <c r="B29" s="106" t="str">
        <f>Підсумки!C29</f>
        <v>Барчук Дмитро Юрійович</v>
      </c>
      <c r="C29" s="98"/>
      <c r="D29" s="98"/>
      <c r="E29" s="98"/>
      <c r="F29" s="98"/>
      <c r="G29" s="98"/>
      <c r="H29" s="98"/>
      <c r="I29" s="90"/>
      <c r="J29" s="90"/>
      <c r="K29" s="90"/>
      <c r="L29" s="90"/>
      <c r="M29" s="90"/>
      <c r="N29" s="90"/>
      <c r="O29" s="90"/>
      <c r="P29" s="91"/>
      <c r="Q29" s="117">
        <f>14-SUM(C29:P29)</f>
        <v>14</v>
      </c>
      <c r="R29" s="115">
        <f>Підсумки!E29</f>
        <v>0</v>
      </c>
    </row>
    <row r="30" spans="1:18" ht="15.75" x14ac:dyDescent="0.25">
      <c r="A30" s="93">
        <v>2</v>
      </c>
      <c r="B30" s="106" t="str">
        <f>Підсумки!C30</f>
        <v>Безуглов Ігор Андрійович</v>
      </c>
      <c r="C30" s="99"/>
      <c r="D30" s="99"/>
      <c r="E30" s="99"/>
      <c r="F30" s="99"/>
      <c r="G30" s="99"/>
      <c r="H30" s="99"/>
      <c r="I30" s="93"/>
      <c r="J30" s="93"/>
      <c r="K30" s="93"/>
      <c r="L30" s="93"/>
      <c r="M30" s="93"/>
      <c r="N30" s="93"/>
      <c r="O30" s="93"/>
      <c r="P30" s="94"/>
      <c r="Q30" s="117">
        <f t="shared" ref="Q30:Q51" si="5">14-SUM(C30:P30)</f>
        <v>14</v>
      </c>
      <c r="R30" s="115">
        <f>Підсумки!E30</f>
        <v>0</v>
      </c>
    </row>
    <row r="31" spans="1:18" ht="15.75" x14ac:dyDescent="0.25">
      <c r="A31" s="93">
        <v>3</v>
      </c>
      <c r="B31" s="106" t="str">
        <f>Підсумки!C31</f>
        <v>Дем'янов Дмитро Олегович</v>
      </c>
      <c r="C31" s="99"/>
      <c r="D31" s="99"/>
      <c r="E31" s="99"/>
      <c r="F31" s="99"/>
      <c r="G31" s="99"/>
      <c r="H31" s="99"/>
      <c r="I31" s="93"/>
      <c r="J31" s="93"/>
      <c r="K31" s="93"/>
      <c r="L31" s="93"/>
      <c r="M31" s="93"/>
      <c r="N31" s="93"/>
      <c r="O31" s="93"/>
      <c r="P31" s="94"/>
      <c r="Q31" s="117">
        <f t="shared" si="5"/>
        <v>14</v>
      </c>
      <c r="R31" s="115">
        <f>Підсумки!E31</f>
        <v>70</v>
      </c>
    </row>
    <row r="32" spans="1:18" ht="15.75" x14ac:dyDescent="0.25">
      <c r="A32" s="93">
        <v>4</v>
      </c>
      <c r="B32" s="106" t="str">
        <f>Підсумки!C32</f>
        <v>Дмитрієв Дмитро Григорович</v>
      </c>
      <c r="C32" s="99"/>
      <c r="D32" s="99"/>
      <c r="E32" s="99"/>
      <c r="F32" s="99"/>
      <c r="G32" s="99"/>
      <c r="H32" s="99"/>
      <c r="I32" s="93"/>
      <c r="J32" s="93"/>
      <c r="K32" s="93"/>
      <c r="L32" s="93"/>
      <c r="M32" s="93"/>
      <c r="N32" s="93"/>
      <c r="O32" s="93"/>
      <c r="P32" s="94"/>
      <c r="Q32" s="117">
        <f t="shared" si="5"/>
        <v>14</v>
      </c>
      <c r="R32" s="115">
        <f>Підсумки!E32</f>
        <v>65</v>
      </c>
    </row>
    <row r="33" spans="1:18" ht="15.75" x14ac:dyDescent="0.25">
      <c r="A33" s="93">
        <v>5</v>
      </c>
      <c r="B33" s="106" t="str">
        <f>Підсумки!C33</f>
        <v>Журавель Анна Володимирівна</v>
      </c>
      <c r="C33" s="99"/>
      <c r="D33" s="99"/>
      <c r="E33" s="99"/>
      <c r="F33" s="99"/>
      <c r="G33" s="99"/>
      <c r="H33" s="99"/>
      <c r="I33" s="93"/>
      <c r="J33" s="93"/>
      <c r="K33" s="93"/>
      <c r="L33" s="93"/>
      <c r="M33" s="93"/>
      <c r="N33" s="93"/>
      <c r="O33" s="93"/>
      <c r="P33" s="94"/>
      <c r="Q33" s="117">
        <f t="shared" si="5"/>
        <v>14</v>
      </c>
      <c r="R33" s="115">
        <f>Підсумки!E33</f>
        <v>40</v>
      </c>
    </row>
    <row r="34" spans="1:18" ht="15.75" x14ac:dyDescent="0.25">
      <c r="A34" s="93">
        <v>6</v>
      </c>
      <c r="B34" s="106" t="str">
        <f>Підсумки!C34</f>
        <v>Зайцев Юрій Геннадійович</v>
      </c>
      <c r="C34" s="99"/>
      <c r="D34" s="99"/>
      <c r="E34" s="99"/>
      <c r="F34" s="99"/>
      <c r="G34" s="99"/>
      <c r="H34" s="99"/>
      <c r="I34" s="93"/>
      <c r="J34" s="93"/>
      <c r="K34" s="93"/>
      <c r="L34" s="93"/>
      <c r="M34" s="93"/>
      <c r="N34" s="93"/>
      <c r="O34" s="93"/>
      <c r="P34" s="94"/>
      <c r="Q34" s="117">
        <f t="shared" si="5"/>
        <v>14</v>
      </c>
      <c r="R34" s="115">
        <f>Підсумки!E34</f>
        <v>0</v>
      </c>
    </row>
    <row r="35" spans="1:18" ht="15.75" x14ac:dyDescent="0.25">
      <c r="A35" s="93">
        <v>7</v>
      </c>
      <c r="B35" s="106" t="str">
        <f>Підсумки!C35</f>
        <v>Іванченко Віталій Валерійович</v>
      </c>
      <c r="C35" s="99"/>
      <c r="D35" s="99"/>
      <c r="E35" s="99"/>
      <c r="F35" s="99"/>
      <c r="G35" s="99"/>
      <c r="H35" s="99"/>
      <c r="I35" s="93"/>
      <c r="J35" s="93"/>
      <c r="K35" s="93"/>
      <c r="L35" s="93"/>
      <c r="M35" s="93"/>
      <c r="N35" s="93"/>
      <c r="O35" s="93"/>
      <c r="P35" s="94"/>
      <c r="Q35" s="117">
        <f t="shared" si="5"/>
        <v>14</v>
      </c>
      <c r="R35" s="115">
        <f>Підсумки!E35</f>
        <v>70</v>
      </c>
    </row>
    <row r="36" spans="1:18" ht="15.75" x14ac:dyDescent="0.25">
      <c r="A36" s="93">
        <v>8</v>
      </c>
      <c r="B36" s="106" t="str">
        <f>Підсумки!C36</f>
        <v>Котов Євгеній Олександрович</v>
      </c>
      <c r="C36" s="99"/>
      <c r="D36" s="99"/>
      <c r="E36" s="99"/>
      <c r="F36" s="99"/>
      <c r="G36" s="99"/>
      <c r="H36" s="99"/>
      <c r="I36" s="93"/>
      <c r="J36" s="93"/>
      <c r="K36" s="93"/>
      <c r="L36" s="93"/>
      <c r="M36" s="93"/>
      <c r="N36" s="93"/>
      <c r="O36" s="93"/>
      <c r="P36" s="94"/>
      <c r="Q36" s="117">
        <f t="shared" si="5"/>
        <v>14</v>
      </c>
      <c r="R36" s="115">
        <f>Підсумки!E36</f>
        <v>70</v>
      </c>
    </row>
    <row r="37" spans="1:18" ht="15.75" x14ac:dyDescent="0.25">
      <c r="A37" s="93">
        <v>9</v>
      </c>
      <c r="B37" s="106" t="str">
        <f>Підсумки!C37</f>
        <v>Маханько Едуард Костянтинович</v>
      </c>
      <c r="C37" s="99"/>
      <c r="D37" s="99"/>
      <c r="E37" s="99"/>
      <c r="F37" s="99"/>
      <c r="G37" s="99"/>
      <c r="H37" s="99"/>
      <c r="I37" s="93"/>
      <c r="J37" s="93"/>
      <c r="K37" s="93"/>
      <c r="L37" s="93"/>
      <c r="M37" s="93"/>
      <c r="N37" s="93"/>
      <c r="O37" s="93"/>
      <c r="P37" s="94"/>
      <c r="Q37" s="117">
        <f t="shared" si="5"/>
        <v>14</v>
      </c>
      <c r="R37" s="115">
        <f>Підсумки!E37</f>
        <v>70</v>
      </c>
    </row>
    <row r="38" spans="1:18" ht="15.75" x14ac:dyDescent="0.25">
      <c r="A38" s="93">
        <v>10</v>
      </c>
      <c r="B38" s="106" t="str">
        <f>Підсумки!C38</f>
        <v>Сорока Ігор Юрійович</v>
      </c>
      <c r="C38" s="99"/>
      <c r="D38" s="99"/>
      <c r="E38" s="99"/>
      <c r="F38" s="99"/>
      <c r="G38" s="99"/>
      <c r="H38" s="99"/>
      <c r="I38" s="93"/>
      <c r="J38" s="93"/>
      <c r="K38" s="93"/>
      <c r="L38" s="93"/>
      <c r="M38" s="93"/>
      <c r="N38" s="93"/>
      <c r="O38" s="93"/>
      <c r="P38" s="94"/>
      <c r="Q38" s="117">
        <f t="shared" si="5"/>
        <v>14</v>
      </c>
      <c r="R38" s="115">
        <f>Підсумки!E38</f>
        <v>0</v>
      </c>
    </row>
    <row r="39" spans="1:18" ht="15.75" x14ac:dyDescent="0.25">
      <c r="A39" s="93">
        <v>11</v>
      </c>
      <c r="B39" s="106" t="str">
        <f>Підсумки!C39</f>
        <v>Щебетюк Валентин Олегович</v>
      </c>
      <c r="C39" s="99"/>
      <c r="D39" s="99"/>
      <c r="E39" s="99"/>
      <c r="F39" s="99"/>
      <c r="G39" s="99"/>
      <c r="H39" s="99"/>
      <c r="I39" s="93"/>
      <c r="J39" s="93"/>
      <c r="K39" s="93"/>
      <c r="L39" s="93"/>
      <c r="M39" s="93"/>
      <c r="N39" s="93"/>
      <c r="O39" s="93"/>
      <c r="P39" s="94"/>
      <c r="Q39" s="117">
        <f t="shared" si="5"/>
        <v>14</v>
      </c>
      <c r="R39" s="115">
        <f>Підсумки!E39</f>
        <v>70</v>
      </c>
    </row>
    <row r="40" spans="1:18" ht="15.75" x14ac:dyDescent="0.25">
      <c r="A40" s="93">
        <v>12</v>
      </c>
      <c r="B40" s="106">
        <f>Підсумки!C40</f>
        <v>0</v>
      </c>
      <c r="C40" s="99"/>
      <c r="D40" s="99"/>
      <c r="E40" s="99"/>
      <c r="F40" s="99"/>
      <c r="G40" s="99"/>
      <c r="H40" s="99"/>
      <c r="I40" s="93"/>
      <c r="J40" s="93"/>
      <c r="K40" s="93"/>
      <c r="L40" s="93"/>
      <c r="M40" s="93"/>
      <c r="N40" s="93"/>
      <c r="O40" s="93"/>
      <c r="P40" s="94"/>
      <c r="Q40" s="117">
        <f t="shared" si="5"/>
        <v>14</v>
      </c>
      <c r="R40" s="115">
        <f>Підсумки!E40</f>
        <v>0</v>
      </c>
    </row>
    <row r="41" spans="1:18" ht="15.75" x14ac:dyDescent="0.25">
      <c r="A41" s="93">
        <v>13</v>
      </c>
      <c r="B41" s="106">
        <f>Підсумки!C41</f>
        <v>0</v>
      </c>
      <c r="C41" s="99"/>
      <c r="D41" s="99"/>
      <c r="E41" s="99"/>
      <c r="F41" s="99"/>
      <c r="G41" s="99"/>
      <c r="H41" s="99"/>
      <c r="I41" s="93"/>
      <c r="J41" s="93"/>
      <c r="K41" s="93"/>
      <c r="L41" s="93"/>
      <c r="M41" s="93"/>
      <c r="N41" s="93"/>
      <c r="O41" s="93"/>
      <c r="P41" s="94"/>
      <c r="Q41" s="117">
        <f t="shared" si="5"/>
        <v>14</v>
      </c>
      <c r="R41" s="115">
        <f>Підсумки!E41</f>
        <v>0</v>
      </c>
    </row>
    <row r="42" spans="1:18" ht="15.75" x14ac:dyDescent="0.25">
      <c r="A42" s="93">
        <v>14</v>
      </c>
      <c r="B42" s="106" t="str">
        <f>Підсумки!C42</f>
        <v>Баланчук Андрій Вадимович</v>
      </c>
      <c r="C42" s="99"/>
      <c r="D42" s="99"/>
      <c r="E42" s="99"/>
      <c r="F42" s="99"/>
      <c r="G42" s="99"/>
      <c r="H42" s="99"/>
      <c r="I42" s="93"/>
      <c r="J42" s="93"/>
      <c r="K42" s="93"/>
      <c r="L42" s="93"/>
      <c r="M42" s="93"/>
      <c r="N42" s="93"/>
      <c r="O42" s="93"/>
      <c r="P42" s="94"/>
      <c r="Q42" s="117">
        <f t="shared" si="5"/>
        <v>14</v>
      </c>
      <c r="R42" s="115">
        <f>Підсумки!E42</f>
        <v>0</v>
      </c>
    </row>
    <row r="43" spans="1:18" ht="15.75" x14ac:dyDescent="0.25">
      <c r="A43" s="93">
        <v>15</v>
      </c>
      <c r="B43" s="106" t="str">
        <f>Підсумки!C43</f>
        <v>Беседін Богдан Валерійович</v>
      </c>
      <c r="C43" s="99"/>
      <c r="D43" s="99"/>
      <c r="E43" s="99"/>
      <c r="F43" s="99"/>
      <c r="G43" s="99"/>
      <c r="H43" s="99"/>
      <c r="I43" s="93"/>
      <c r="J43" s="93"/>
      <c r="K43" s="93"/>
      <c r="L43" s="93"/>
      <c r="M43" s="93"/>
      <c r="N43" s="93"/>
      <c r="O43" s="93"/>
      <c r="P43" s="94"/>
      <c r="Q43" s="117">
        <f t="shared" si="5"/>
        <v>14</v>
      </c>
      <c r="R43" s="115">
        <f>Підсумки!E43</f>
        <v>0</v>
      </c>
    </row>
    <row r="44" spans="1:18" ht="15.75" x14ac:dyDescent="0.25">
      <c r="A44" s="93">
        <v>16</v>
      </c>
      <c r="B44" s="106" t="str">
        <f>Підсумки!C44</f>
        <v>Бєлий Дмитро Семенович</v>
      </c>
      <c r="C44" s="99"/>
      <c r="D44" s="99"/>
      <c r="E44" s="99"/>
      <c r="F44" s="99"/>
      <c r="G44" s="99"/>
      <c r="H44" s="99"/>
      <c r="I44" s="93"/>
      <c r="J44" s="93"/>
      <c r="K44" s="93"/>
      <c r="L44" s="93"/>
      <c r="M44" s="93"/>
      <c r="N44" s="93"/>
      <c r="O44" s="93"/>
      <c r="P44" s="94"/>
      <c r="Q44" s="117">
        <f t="shared" si="5"/>
        <v>14</v>
      </c>
      <c r="R44" s="115">
        <f>Підсумки!E44</f>
        <v>0</v>
      </c>
    </row>
    <row r="45" spans="1:18" ht="15.75" x14ac:dyDescent="0.25">
      <c r="A45" s="93">
        <v>17</v>
      </c>
      <c r="B45" s="106" t="str">
        <f>Підсумки!C45</f>
        <v>Гапчук Андрій Олександрович</v>
      </c>
      <c r="C45" s="99"/>
      <c r="D45" s="99"/>
      <c r="E45" s="99"/>
      <c r="F45" s="99"/>
      <c r="G45" s="99"/>
      <c r="H45" s="99"/>
      <c r="I45" s="93"/>
      <c r="J45" s="93"/>
      <c r="K45" s="93"/>
      <c r="L45" s="93"/>
      <c r="M45" s="93"/>
      <c r="N45" s="93"/>
      <c r="O45" s="93"/>
      <c r="P45" s="94"/>
      <c r="Q45" s="117">
        <f t="shared" si="5"/>
        <v>14</v>
      </c>
      <c r="R45" s="115">
        <f>Підсумки!E45</f>
        <v>0</v>
      </c>
    </row>
    <row r="46" spans="1:18" ht="15.75" x14ac:dyDescent="0.25">
      <c r="A46" s="93">
        <v>18</v>
      </c>
      <c r="B46" s="106" t="str">
        <f>Підсумки!C46</f>
        <v>Горшков Владислав Олександрович</v>
      </c>
      <c r="C46" s="99"/>
      <c r="D46" s="99"/>
      <c r="E46" s="99"/>
      <c r="F46" s="99"/>
      <c r="G46" s="99"/>
      <c r="H46" s="99"/>
      <c r="I46" s="93"/>
      <c r="J46" s="93"/>
      <c r="K46" s="93"/>
      <c r="L46" s="93"/>
      <c r="M46" s="93"/>
      <c r="N46" s="93"/>
      <c r="O46" s="93"/>
      <c r="P46" s="94"/>
      <c r="Q46" s="117">
        <f t="shared" si="5"/>
        <v>14</v>
      </c>
      <c r="R46" s="115">
        <f>Підсумки!E46</f>
        <v>0</v>
      </c>
    </row>
    <row r="47" spans="1:18" ht="15.75" x14ac:dyDescent="0.25">
      <c r="A47" s="93">
        <v>19</v>
      </c>
      <c r="B47" s="106" t="str">
        <f>Підсумки!C47</f>
        <v>Кінаш Дмитро Вікторович</v>
      </c>
      <c r="C47" s="99"/>
      <c r="D47" s="99"/>
      <c r="E47" s="99"/>
      <c r="F47" s="99"/>
      <c r="G47" s="99"/>
      <c r="H47" s="99"/>
      <c r="I47" s="93"/>
      <c r="J47" s="93"/>
      <c r="K47" s="93"/>
      <c r="L47" s="93"/>
      <c r="M47" s="93"/>
      <c r="N47" s="93"/>
      <c r="O47" s="93"/>
      <c r="P47" s="94"/>
      <c r="Q47" s="117">
        <f t="shared" si="5"/>
        <v>14</v>
      </c>
      <c r="R47" s="115">
        <f>Підсумки!E47</f>
        <v>0</v>
      </c>
    </row>
    <row r="48" spans="1:18" ht="15.75" x14ac:dyDescent="0.25">
      <c r="A48" s="93">
        <v>20</v>
      </c>
      <c r="B48" s="106" t="str">
        <f>Підсумки!C48</f>
        <v>Ковальова Лілія Олександрівна</v>
      </c>
      <c r="C48" s="99"/>
      <c r="D48" s="99"/>
      <c r="E48" s="99"/>
      <c r="F48" s="99"/>
      <c r="G48" s="99"/>
      <c r="H48" s="99"/>
      <c r="I48" s="93"/>
      <c r="J48" s="93"/>
      <c r="K48" s="93"/>
      <c r="L48" s="93"/>
      <c r="M48" s="93"/>
      <c r="N48" s="93"/>
      <c r="O48" s="93"/>
      <c r="P48" s="94"/>
      <c r="Q48" s="117">
        <f t="shared" si="5"/>
        <v>14</v>
      </c>
      <c r="R48" s="115">
        <f>Підсумки!E48</f>
        <v>0</v>
      </c>
    </row>
    <row r="49" spans="1:18" ht="15.75" x14ac:dyDescent="0.25">
      <c r="A49" s="93">
        <v>21</v>
      </c>
      <c r="B49" s="106" t="str">
        <f>Підсумки!C49</f>
        <v>Мамедов Руслан Алімович</v>
      </c>
      <c r="C49" s="99"/>
      <c r="D49" s="99"/>
      <c r="E49" s="99"/>
      <c r="F49" s="99"/>
      <c r="G49" s="99"/>
      <c r="H49" s="99"/>
      <c r="I49" s="93"/>
      <c r="J49" s="93"/>
      <c r="K49" s="93"/>
      <c r="L49" s="93"/>
      <c r="M49" s="93"/>
      <c r="N49" s="93"/>
      <c r="O49" s="93"/>
      <c r="P49" s="94"/>
      <c r="Q49" s="117">
        <f t="shared" si="5"/>
        <v>14</v>
      </c>
      <c r="R49" s="115">
        <f>Підсумки!E49</f>
        <v>0</v>
      </c>
    </row>
    <row r="50" spans="1:18" ht="15.75" x14ac:dyDescent="0.25">
      <c r="A50" s="93">
        <v>22</v>
      </c>
      <c r="B50" s="106" t="str">
        <f>Підсумки!C50</f>
        <v>Нікітюк Роман Юрійович</v>
      </c>
      <c r="C50" s="99"/>
      <c r="D50" s="99"/>
      <c r="E50" s="99"/>
      <c r="F50" s="99"/>
      <c r="G50" s="99"/>
      <c r="H50" s="99"/>
      <c r="I50" s="93"/>
      <c r="J50" s="93"/>
      <c r="K50" s="93"/>
      <c r="L50" s="93"/>
      <c r="M50" s="93"/>
      <c r="N50" s="93"/>
      <c r="O50" s="93"/>
      <c r="P50" s="94"/>
      <c r="Q50" s="117">
        <f t="shared" si="5"/>
        <v>14</v>
      </c>
      <c r="R50" s="115">
        <f>Підсумки!E50</f>
        <v>0</v>
      </c>
    </row>
    <row r="51" spans="1:18" ht="16.5" thickBot="1" x14ac:dyDescent="0.3">
      <c r="A51" s="95"/>
      <c r="B51" s="107"/>
      <c r="C51" s="100"/>
      <c r="D51" s="100"/>
      <c r="E51" s="100"/>
      <c r="F51" s="100"/>
      <c r="G51" s="100"/>
      <c r="H51" s="100"/>
      <c r="I51" s="95"/>
      <c r="J51" s="95"/>
      <c r="K51" s="95"/>
      <c r="L51" s="95"/>
      <c r="M51" s="95"/>
      <c r="N51" s="95"/>
      <c r="O51" s="95"/>
      <c r="P51" s="96"/>
      <c r="Q51" s="112">
        <f t="shared" si="5"/>
        <v>14</v>
      </c>
      <c r="R51" s="101">
        <f>Підсумки!E51</f>
        <v>0</v>
      </c>
    </row>
    <row r="52" spans="1:18" ht="16.5" thickBot="1" x14ac:dyDescent="0.3">
      <c r="A52" s="419"/>
      <c r="B52" s="420" t="s">
        <v>290</v>
      </c>
      <c r="C52" s="421"/>
      <c r="D52" s="421"/>
      <c r="E52" s="421"/>
      <c r="F52" s="421"/>
      <c r="G52" s="421"/>
      <c r="H52" s="421"/>
      <c r="I52" s="421"/>
      <c r="J52" s="421"/>
      <c r="K52" s="421"/>
      <c r="L52" s="421"/>
      <c r="M52" s="421"/>
      <c r="N52" s="421"/>
      <c r="O52" s="421"/>
      <c r="P52" s="421"/>
      <c r="Q52" s="421"/>
      <c r="R52" s="421"/>
    </row>
    <row r="53" spans="1:18" ht="15.75" x14ac:dyDescent="0.25">
      <c r="A53" s="423">
        <v>1</v>
      </c>
      <c r="B53" s="424" t="str">
        <f>Підсумки!C57</f>
        <v>Асєєв Владислав Дмитрович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428"/>
      <c r="Q53" s="431">
        <f t="shared" ref="Q53" si="6">14-SUM(C53:P53)</f>
        <v>14</v>
      </c>
      <c r="R53" s="432">
        <f>Підсумки!E57</f>
        <v>0</v>
      </c>
    </row>
    <row r="54" spans="1:18" ht="15.75" x14ac:dyDescent="0.25">
      <c r="A54" s="425">
        <v>2</v>
      </c>
      <c r="B54" s="422" t="str">
        <f>Підсумки!C58</f>
        <v>Барбунов Владислав Олегович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429"/>
      <c r="Q54" s="433">
        <f t="shared" ref="Q54:Q79" si="7">14-SUM(C54:P54)</f>
        <v>14</v>
      </c>
      <c r="R54" s="434">
        <f>Підсумки!E58</f>
        <v>0</v>
      </c>
    </row>
    <row r="55" spans="1:18" ht="15.75" x14ac:dyDescent="0.25">
      <c r="A55" s="425">
        <v>3</v>
      </c>
      <c r="B55" s="422" t="str">
        <f>Підсумки!C59</f>
        <v>Бокань Марк Тарасович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429"/>
      <c r="Q55" s="433">
        <f t="shared" si="7"/>
        <v>14</v>
      </c>
      <c r="R55" s="434">
        <f>Підсумки!E59</f>
        <v>0</v>
      </c>
    </row>
    <row r="56" spans="1:18" ht="15.75" x14ac:dyDescent="0.25">
      <c r="A56" s="425">
        <v>4</v>
      </c>
      <c r="B56" s="422" t="str">
        <f>Підсумки!C60</f>
        <v>Казарін Олексій Сергійович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429"/>
      <c r="Q56" s="433">
        <f t="shared" si="7"/>
        <v>14</v>
      </c>
      <c r="R56" s="434">
        <f>Підсумки!E60</f>
        <v>0</v>
      </c>
    </row>
    <row r="57" spans="1:18" ht="15.75" x14ac:dyDescent="0.25">
      <c r="A57" s="425">
        <v>5</v>
      </c>
      <c r="B57" s="422" t="str">
        <f>Підсумки!C61</f>
        <v>Козачок Юрій Анатолійович</v>
      </c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429"/>
      <c r="Q57" s="433">
        <f t="shared" si="7"/>
        <v>14</v>
      </c>
      <c r="R57" s="434">
        <f>Підсумки!E61</f>
        <v>0</v>
      </c>
    </row>
    <row r="58" spans="1:18" ht="15.75" x14ac:dyDescent="0.25">
      <c r="A58" s="425">
        <v>6</v>
      </c>
      <c r="B58" s="422" t="str">
        <f>Підсумки!C62</f>
        <v>Крапівіна Ганна Сергіївна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429"/>
      <c r="Q58" s="433">
        <f t="shared" si="7"/>
        <v>14</v>
      </c>
      <c r="R58" s="434">
        <f>Підсумки!E62</f>
        <v>0</v>
      </c>
    </row>
    <row r="59" spans="1:18" ht="15.75" x14ac:dyDescent="0.25">
      <c r="A59" s="425">
        <v>7</v>
      </c>
      <c r="B59" s="422" t="str">
        <f>Підсумки!C63</f>
        <v>Мазуренко Вадим Олександрович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429"/>
      <c r="Q59" s="433">
        <f t="shared" si="7"/>
        <v>14</v>
      </c>
      <c r="R59" s="434">
        <f>Підсумки!E63</f>
        <v>0</v>
      </c>
    </row>
    <row r="60" spans="1:18" ht="15.75" x14ac:dyDescent="0.25">
      <c r="A60" s="425">
        <v>8</v>
      </c>
      <c r="B60" s="422" t="str">
        <f>Підсумки!C64</f>
        <v>Михайловський Костянтин Сергійович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429"/>
      <c r="Q60" s="433">
        <f t="shared" si="7"/>
        <v>14</v>
      </c>
      <c r="R60" s="434">
        <f>Підсумки!E64</f>
        <v>0</v>
      </c>
    </row>
    <row r="61" spans="1:18" ht="15.75" x14ac:dyDescent="0.25">
      <c r="A61" s="425">
        <v>9</v>
      </c>
      <c r="B61" s="422" t="str">
        <f>Підсумки!C65</f>
        <v>Олійник Валерія Вікторівна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429"/>
      <c r="Q61" s="433">
        <f t="shared" si="7"/>
        <v>14</v>
      </c>
      <c r="R61" s="434">
        <f>Підсумки!E65</f>
        <v>0</v>
      </c>
    </row>
    <row r="62" spans="1:18" ht="15.75" x14ac:dyDescent="0.25">
      <c r="A62" s="425">
        <v>10</v>
      </c>
      <c r="B62" s="422" t="str">
        <f>Підсумки!C66</f>
        <v>Саулко Анна Андріївна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429"/>
      <c r="Q62" s="433">
        <f t="shared" si="7"/>
        <v>14</v>
      </c>
      <c r="R62" s="434">
        <f>Підсумки!E66</f>
        <v>0</v>
      </c>
    </row>
    <row r="63" spans="1:18" ht="15.75" x14ac:dyDescent="0.25">
      <c r="A63" s="425">
        <v>11</v>
      </c>
      <c r="B63" s="422" t="str">
        <f>Підсумки!C67</f>
        <v>Юрченко Дарина Сергіївна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429"/>
      <c r="Q63" s="433">
        <f t="shared" si="7"/>
        <v>14</v>
      </c>
      <c r="R63" s="434">
        <f>Підсумки!E67</f>
        <v>0</v>
      </c>
    </row>
    <row r="64" spans="1:18" ht="15.75" x14ac:dyDescent="0.25">
      <c r="A64" s="425">
        <v>12</v>
      </c>
      <c r="B64" s="422" t="str">
        <f>Підсумки!C68</f>
        <v>Яцуненко Андрій Андрійович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429"/>
      <c r="Q64" s="433">
        <f t="shared" si="7"/>
        <v>14</v>
      </c>
      <c r="R64" s="434">
        <f>Підсумки!E68</f>
        <v>0</v>
      </c>
    </row>
    <row r="65" spans="1:18" ht="15.75" x14ac:dyDescent="0.25">
      <c r="A65" s="425">
        <v>13</v>
      </c>
      <c r="B65" s="422" t="str">
        <f>Підсумки!C69</f>
        <v>Волошина Олександра Вячеславівна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429"/>
      <c r="Q65" s="433">
        <f t="shared" si="7"/>
        <v>14</v>
      </c>
      <c r="R65" s="434">
        <f>Підсумки!E69</f>
        <v>60</v>
      </c>
    </row>
    <row r="66" spans="1:18" ht="15.75" x14ac:dyDescent="0.25">
      <c r="A66" s="425">
        <v>14</v>
      </c>
      <c r="B66" s="422" t="str">
        <f>Підсумки!C70</f>
        <v>Орищенко Сергій Олександрович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429"/>
      <c r="Q66" s="433">
        <f t="shared" si="7"/>
        <v>14</v>
      </c>
      <c r="R66" s="434">
        <f>Підсумки!E70</f>
        <v>65</v>
      </c>
    </row>
    <row r="67" spans="1:18" ht="15.75" x14ac:dyDescent="0.25">
      <c r="A67" s="425">
        <v>15</v>
      </c>
      <c r="B67" s="422" t="str">
        <f>Підсумки!C71</f>
        <v>Павлович Діана Сергіївна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429"/>
      <c r="Q67" s="433">
        <f t="shared" si="7"/>
        <v>14</v>
      </c>
      <c r="R67" s="434">
        <f>Підсумки!E71</f>
        <v>68</v>
      </c>
    </row>
    <row r="68" spans="1:18" ht="15.75" x14ac:dyDescent="0.25">
      <c r="A68" s="425">
        <v>16</v>
      </c>
      <c r="B68" s="422" t="str">
        <f>Підсумки!C72</f>
        <v>Пісоченко Альбіна Андріївна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429"/>
      <c r="Q68" s="433">
        <f t="shared" si="7"/>
        <v>14</v>
      </c>
      <c r="R68" s="434">
        <f>Підсумки!E72</f>
        <v>69</v>
      </c>
    </row>
    <row r="69" spans="1:18" ht="15.75" x14ac:dyDescent="0.25">
      <c r="A69" s="425">
        <v>17</v>
      </c>
      <c r="B69" s="422" t="str">
        <f>Підсумки!C73</f>
        <v>Погребченко Любов Леонідівна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429"/>
      <c r="Q69" s="433">
        <f t="shared" si="7"/>
        <v>14</v>
      </c>
      <c r="R69" s="434">
        <f>Підсумки!E73</f>
        <v>60</v>
      </c>
    </row>
    <row r="70" spans="1:18" ht="15.75" x14ac:dyDescent="0.25">
      <c r="A70" s="425">
        <v>18</v>
      </c>
      <c r="B70" s="422" t="str">
        <f>Підсумки!C74</f>
        <v>Румянков Дмитро Ігорович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429"/>
      <c r="Q70" s="433">
        <f t="shared" si="7"/>
        <v>14</v>
      </c>
      <c r="R70" s="434">
        <f>Підсумки!E74</f>
        <v>69</v>
      </c>
    </row>
    <row r="71" spans="1:18" ht="15.75" x14ac:dyDescent="0.25">
      <c r="A71" s="425">
        <v>19</v>
      </c>
      <c r="B71" s="422" t="str">
        <f>Підсумки!C75</f>
        <v>Сермягін Андрій В’ячеславович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429"/>
      <c r="Q71" s="433">
        <f t="shared" si="7"/>
        <v>14</v>
      </c>
      <c r="R71" s="434">
        <f>Підсумки!E75</f>
        <v>65.5</v>
      </c>
    </row>
    <row r="72" spans="1:18" ht="15.75" x14ac:dyDescent="0.25">
      <c r="A72" s="425">
        <v>20</v>
      </c>
      <c r="B72" s="422" t="str">
        <f>Підсумки!C76</f>
        <v>Тафтай Алла Сергіївна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429"/>
      <c r="Q72" s="433">
        <f t="shared" si="7"/>
        <v>14</v>
      </c>
      <c r="R72" s="434">
        <f>Підсумки!E76</f>
        <v>66</v>
      </c>
    </row>
    <row r="73" spans="1:18" ht="15.75" x14ac:dyDescent="0.25">
      <c r="A73" s="425">
        <v>21</v>
      </c>
      <c r="B73" s="422" t="str">
        <f>Підсумки!C77</f>
        <v>Федоров Сергій Олександрович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429"/>
      <c r="Q73" s="433">
        <f t="shared" si="7"/>
        <v>14</v>
      </c>
      <c r="R73" s="434">
        <f>Підсумки!E77</f>
        <v>56</v>
      </c>
    </row>
    <row r="74" spans="1:18" ht="15.75" x14ac:dyDescent="0.25">
      <c r="A74" s="425">
        <v>22</v>
      </c>
      <c r="B74" s="422" t="str">
        <f>Підсумки!C78</f>
        <v>Хортюк Ярослав Ігорович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429"/>
      <c r="Q74" s="433">
        <f t="shared" si="7"/>
        <v>14</v>
      </c>
      <c r="R74" s="434">
        <f>Підсумки!E78</f>
        <v>54</v>
      </c>
    </row>
    <row r="75" spans="1:18" ht="15.75" x14ac:dyDescent="0.25">
      <c r="A75" s="425">
        <v>23</v>
      </c>
      <c r="B75" s="422" t="str">
        <f>Підсумки!C79</f>
        <v>Шурбін Олексій Андрійович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429"/>
      <c r="Q75" s="433">
        <f t="shared" si="7"/>
        <v>14</v>
      </c>
      <c r="R75" s="434">
        <f>Підсумки!E79</f>
        <v>70</v>
      </c>
    </row>
    <row r="76" spans="1:18" ht="15.75" x14ac:dyDescent="0.25">
      <c r="A76" s="425">
        <v>24</v>
      </c>
      <c r="B76" s="422">
        <f>Підсумки!C80</f>
        <v>0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429"/>
      <c r="Q76" s="433">
        <f t="shared" si="7"/>
        <v>14</v>
      </c>
      <c r="R76" s="434">
        <f>Підсумки!E80</f>
        <v>0</v>
      </c>
    </row>
    <row r="77" spans="1:18" ht="15.75" x14ac:dyDescent="0.25">
      <c r="A77" s="425">
        <v>25</v>
      </c>
      <c r="B77" s="422">
        <f>Підсумки!C81</f>
        <v>0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429"/>
      <c r="Q77" s="433">
        <f t="shared" si="7"/>
        <v>14</v>
      </c>
      <c r="R77" s="434">
        <f>Підсумки!E81</f>
        <v>0</v>
      </c>
    </row>
    <row r="78" spans="1:18" ht="15.75" x14ac:dyDescent="0.25">
      <c r="A78" s="425">
        <v>26</v>
      </c>
      <c r="B78" s="422">
        <f>Підсумки!C82</f>
        <v>0</v>
      </c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429"/>
      <c r="Q78" s="433">
        <f t="shared" si="7"/>
        <v>14</v>
      </c>
      <c r="R78" s="434">
        <f>Підсумки!E82</f>
        <v>0</v>
      </c>
    </row>
    <row r="79" spans="1:18" ht="16.5" thickBot="1" x14ac:dyDescent="0.3">
      <c r="A79" s="426">
        <v>27</v>
      </c>
      <c r="B79" s="427">
        <f>Підсумки!C83</f>
        <v>0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430"/>
      <c r="Q79" s="435">
        <f t="shared" si="7"/>
        <v>14</v>
      </c>
      <c r="R79" s="436">
        <f>Підсумки!E83</f>
        <v>0</v>
      </c>
    </row>
  </sheetData>
  <customSheetViews>
    <customSheetView guid="{C5D960BD-C1A6-4228-A267-A87ADCF0AB55}" showPageBreaks="1" topLeftCell="A2">
      <pane xSplit="2" ySplit="1" topLeftCell="H3" activePane="bottomRight" state="frozen"/>
      <selection pane="bottomRight" activeCell="R51" sqref="R51"/>
      <pageMargins left="0.75" right="0.75" top="1" bottom="1" header="0.5" footer="0.5"/>
      <pageSetup paperSize="9" orientation="portrait" r:id="rId1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5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7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4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5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6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8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9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20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6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7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8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AI118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8" sqref="C8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0.7109375" style="1" customWidth="1"/>
    <col min="22" max="22" width="10" style="1" customWidth="1"/>
    <col min="23" max="23" width="10.28515625" style="1" customWidth="1"/>
    <col min="24" max="24" width="11.28515625" style="1" customWidth="1"/>
    <col min="25" max="25" width="8" style="1" customWidth="1"/>
    <col min="26" max="26" width="10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285156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35">
      <c r="A2" s="21"/>
      <c r="B2" s="151" t="s">
        <v>270</v>
      </c>
      <c r="C2" s="119" t="s">
        <v>366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153"/>
      <c r="B3" s="591" t="s">
        <v>237</v>
      </c>
      <c r="C3" s="569" t="s">
        <v>131</v>
      </c>
      <c r="D3" s="552" t="s">
        <v>154</v>
      </c>
      <c r="E3" s="550" t="s">
        <v>38</v>
      </c>
      <c r="F3" s="554" t="s">
        <v>132</v>
      </c>
      <c r="G3" s="555"/>
      <c r="H3" s="566" t="s">
        <v>133</v>
      </c>
      <c r="I3" s="567"/>
      <c r="J3" s="568"/>
      <c r="K3" s="377" t="s">
        <v>134</v>
      </c>
      <c r="L3" s="378"/>
      <c r="M3" s="28" t="s">
        <v>135</v>
      </c>
      <c r="N3" s="379"/>
      <c r="O3" s="374"/>
      <c r="P3" s="566" t="s">
        <v>136</v>
      </c>
      <c r="Q3" s="567"/>
      <c r="R3" s="568"/>
      <c r="S3" s="554" t="s">
        <v>137</v>
      </c>
      <c r="T3" s="555"/>
    </row>
    <row r="4" spans="1:25" ht="22.5" customHeight="1" x14ac:dyDescent="0.25">
      <c r="A4" s="154"/>
      <c r="B4" s="592"/>
      <c r="C4" s="570"/>
      <c r="D4" s="553"/>
      <c r="E4" s="551"/>
      <c r="F4" s="28" t="s">
        <v>231</v>
      </c>
      <c r="G4" s="289"/>
      <c r="H4" s="28" t="s">
        <v>231</v>
      </c>
      <c r="I4" s="56" t="s">
        <v>233</v>
      </c>
      <c r="J4" s="85"/>
      <c r="K4" s="28" t="s">
        <v>276</v>
      </c>
      <c r="L4" s="289"/>
      <c r="M4" s="28" t="s">
        <v>232</v>
      </c>
      <c r="N4" s="85" t="s">
        <v>197</v>
      </c>
      <c r="O4" s="86" t="s">
        <v>158</v>
      </c>
      <c r="P4" s="28" t="s">
        <v>232</v>
      </c>
      <c r="Q4" s="57" t="s">
        <v>211</v>
      </c>
      <c r="R4" s="86" t="s">
        <v>158</v>
      </c>
      <c r="S4" s="28" t="s">
        <v>288</v>
      </c>
      <c r="T4" s="289"/>
    </row>
    <row r="5" spans="1:25" ht="37.35" customHeight="1" x14ac:dyDescent="0.2">
      <c r="A5" s="154"/>
      <c r="B5" s="593"/>
      <c r="C5" s="570"/>
      <c r="D5" s="553"/>
      <c r="E5" s="551"/>
      <c r="F5" s="561" t="s">
        <v>153</v>
      </c>
      <c r="G5" s="559" t="s">
        <v>148</v>
      </c>
      <c r="H5" s="561" t="s">
        <v>153</v>
      </c>
      <c r="I5" s="563" t="s">
        <v>282</v>
      </c>
      <c r="J5" s="34" t="s">
        <v>138</v>
      </c>
      <c r="K5" s="370" t="s">
        <v>153</v>
      </c>
      <c r="L5" s="372" t="s">
        <v>148</v>
      </c>
      <c r="M5" s="370" t="s">
        <v>153</v>
      </c>
      <c r="N5" s="383" t="s">
        <v>283</v>
      </c>
      <c r="O5" s="34" t="s">
        <v>138</v>
      </c>
      <c r="P5" s="561" t="s">
        <v>153</v>
      </c>
      <c r="Q5" s="563" t="s">
        <v>287</v>
      </c>
      <c r="R5" s="34" t="s">
        <v>138</v>
      </c>
      <c r="S5" s="561" t="s">
        <v>153</v>
      </c>
      <c r="T5" s="559" t="s">
        <v>148</v>
      </c>
    </row>
    <row r="6" spans="1:25" ht="28.9" customHeight="1" thickBot="1" x14ac:dyDescent="0.25">
      <c r="A6" s="154"/>
      <c r="B6" s="593"/>
      <c r="C6" s="570"/>
      <c r="D6" s="553"/>
      <c r="E6" s="551"/>
      <c r="F6" s="562"/>
      <c r="G6" s="560"/>
      <c r="H6" s="562"/>
      <c r="I6" s="564"/>
      <c r="J6" s="59" t="s">
        <v>286</v>
      </c>
      <c r="K6" s="371"/>
      <c r="L6" s="373"/>
      <c r="M6" s="371"/>
      <c r="N6" s="376"/>
      <c r="O6" s="59">
        <v>10</v>
      </c>
      <c r="P6" s="562"/>
      <c r="Q6" s="564"/>
      <c r="R6" s="59" t="s">
        <v>291</v>
      </c>
      <c r="S6" s="562"/>
      <c r="T6" s="560"/>
    </row>
    <row r="7" spans="1:25" ht="22.5" customHeight="1" thickBot="1" x14ac:dyDescent="0.3">
      <c r="A7" s="154"/>
      <c r="B7" s="593"/>
      <c r="C7" s="549"/>
      <c r="D7" s="553"/>
      <c r="E7" s="551"/>
      <c r="F7" s="120">
        <v>41766</v>
      </c>
      <c r="G7" s="121"/>
      <c r="H7" s="556">
        <f>F7+7</f>
        <v>41773</v>
      </c>
      <c r="I7" s="557"/>
      <c r="J7" s="558"/>
      <c r="K7" s="367">
        <f>H7+7</f>
        <v>41780</v>
      </c>
      <c r="L7" s="382"/>
      <c r="M7" s="380">
        <f>K7+7</f>
        <v>41787</v>
      </c>
      <c r="N7" s="381"/>
      <c r="O7" s="382"/>
      <c r="P7" s="556">
        <f>M7+7</f>
        <v>41794</v>
      </c>
      <c r="Q7" s="557"/>
      <c r="R7" s="558"/>
      <c r="S7" s="367">
        <f>P7+7</f>
        <v>41801</v>
      </c>
      <c r="T7" s="121"/>
    </row>
    <row r="8" spans="1:25" s="251" customFormat="1" ht="26.25" customHeight="1" x14ac:dyDescent="0.25">
      <c r="A8" s="331">
        <v>1</v>
      </c>
      <c r="B8" s="453" t="s">
        <v>319</v>
      </c>
      <c r="C8" s="454">
        <v>15</v>
      </c>
      <c r="D8" s="407">
        <f>J8+O8+R8</f>
        <v>0</v>
      </c>
      <c r="E8" s="271">
        <f t="shared" ref="E8:E21" si="0">SUM(D8:D8)</f>
        <v>0</v>
      </c>
      <c r="F8" s="272"/>
      <c r="G8" s="273"/>
      <c r="H8" s="437"/>
      <c r="I8" s="329"/>
      <c r="J8" s="250"/>
      <c r="K8" s="248"/>
      <c r="L8" s="317"/>
      <c r="M8" s="247"/>
      <c r="N8" s="329"/>
      <c r="O8" s="273"/>
      <c r="P8" s="247"/>
      <c r="Q8" s="329"/>
      <c r="R8" s="273"/>
      <c r="S8" s="248"/>
      <c r="T8" s="317"/>
    </row>
    <row r="9" spans="1:25" s="280" customFormat="1" ht="18.75" x14ac:dyDescent="0.25">
      <c r="A9" s="320">
        <v>2</v>
      </c>
      <c r="B9" s="453" t="s">
        <v>279</v>
      </c>
      <c r="C9" s="455">
        <v>12</v>
      </c>
      <c r="D9" s="311">
        <f t="shared" ref="D9:D21" si="1">J9+O9+R9</f>
        <v>0</v>
      </c>
      <c r="E9" s="405">
        <f t="shared" si="0"/>
        <v>0</v>
      </c>
      <c r="F9" s="279"/>
      <c r="G9" s="277"/>
      <c r="H9" s="438"/>
      <c r="I9" s="327"/>
      <c r="J9" s="347"/>
      <c r="K9" s="278"/>
      <c r="L9" s="362"/>
      <c r="M9" s="275"/>
      <c r="N9" s="327"/>
      <c r="O9" s="342"/>
      <c r="P9" s="275"/>
      <c r="Q9" s="327"/>
      <c r="R9" s="342"/>
      <c r="S9" s="278"/>
      <c r="T9" s="362"/>
    </row>
    <row r="10" spans="1:25" s="251" customFormat="1" ht="18.75" x14ac:dyDescent="0.25">
      <c r="A10" s="332">
        <v>3</v>
      </c>
      <c r="B10" s="456" t="s">
        <v>322</v>
      </c>
      <c r="C10" s="455">
        <v>11</v>
      </c>
      <c r="D10" s="311">
        <f t="shared" si="1"/>
        <v>0</v>
      </c>
      <c r="E10" s="405">
        <f t="shared" si="0"/>
        <v>0</v>
      </c>
      <c r="F10" s="256"/>
      <c r="G10" s="254"/>
      <c r="H10" s="439"/>
      <c r="I10" s="314"/>
      <c r="J10" s="330"/>
      <c r="K10" s="255"/>
      <c r="L10" s="319"/>
      <c r="M10" s="260"/>
      <c r="N10" s="314"/>
      <c r="O10" s="343"/>
      <c r="P10" s="260"/>
      <c r="Q10" s="314"/>
      <c r="R10" s="343"/>
      <c r="S10" s="255"/>
      <c r="T10" s="319"/>
    </row>
    <row r="11" spans="1:25" s="251" customFormat="1" ht="18.75" x14ac:dyDescent="0.25">
      <c r="A11" s="320">
        <v>4</v>
      </c>
      <c r="B11" s="456" t="s">
        <v>323</v>
      </c>
      <c r="C11" s="455">
        <v>10</v>
      </c>
      <c r="D11" s="311">
        <f t="shared" si="1"/>
        <v>0</v>
      </c>
      <c r="E11" s="405">
        <f t="shared" si="0"/>
        <v>0</v>
      </c>
      <c r="F11" s="256"/>
      <c r="G11" s="254"/>
      <c r="H11" s="438"/>
      <c r="I11" s="314"/>
      <c r="J11" s="253"/>
      <c r="K11" s="255"/>
      <c r="L11" s="319"/>
      <c r="M11" s="252"/>
      <c r="N11" s="314"/>
      <c r="O11" s="254"/>
      <c r="P11" s="252"/>
      <c r="Q11" s="314"/>
      <c r="R11" s="254"/>
      <c r="S11" s="255"/>
      <c r="T11" s="319"/>
    </row>
    <row r="12" spans="1:25" s="251" customFormat="1" ht="18.75" x14ac:dyDescent="0.25">
      <c r="A12" s="332">
        <v>5</v>
      </c>
      <c r="B12" s="453" t="s">
        <v>324</v>
      </c>
      <c r="C12" s="455">
        <v>9</v>
      </c>
      <c r="D12" s="311">
        <f t="shared" si="1"/>
        <v>0</v>
      </c>
      <c r="E12" s="405">
        <f t="shared" si="0"/>
        <v>0</v>
      </c>
      <c r="F12" s="256"/>
      <c r="G12" s="254"/>
      <c r="H12" s="439"/>
      <c r="I12" s="314"/>
      <c r="J12" s="253"/>
      <c r="K12" s="255"/>
      <c r="L12" s="319"/>
      <c r="M12" s="260"/>
      <c r="N12" s="314"/>
      <c r="O12" s="254"/>
      <c r="P12" s="260"/>
      <c r="Q12" s="314"/>
      <c r="R12" s="254"/>
      <c r="S12" s="255"/>
      <c r="T12" s="319"/>
    </row>
    <row r="13" spans="1:25" s="251" customFormat="1" ht="19.5" thickBot="1" x14ac:dyDescent="0.3">
      <c r="A13" s="320">
        <v>6</v>
      </c>
      <c r="B13" s="453" t="s">
        <v>330</v>
      </c>
      <c r="C13" s="455">
        <v>3</v>
      </c>
      <c r="D13" s="311">
        <f t="shared" si="1"/>
        <v>0</v>
      </c>
      <c r="E13" s="405">
        <f t="shared" si="0"/>
        <v>0</v>
      </c>
      <c r="F13" s="256"/>
      <c r="G13" s="254"/>
      <c r="H13" s="438"/>
      <c r="I13" s="314"/>
      <c r="J13" s="253"/>
      <c r="K13" s="255"/>
      <c r="L13" s="319"/>
      <c r="M13" s="252"/>
      <c r="N13" s="314"/>
      <c r="O13" s="254"/>
      <c r="P13" s="252"/>
      <c r="Q13" s="314"/>
      <c r="R13" s="254"/>
      <c r="S13" s="255"/>
      <c r="T13" s="319"/>
    </row>
    <row r="14" spans="1:25" s="282" customFormat="1" ht="18.75" x14ac:dyDescent="0.25">
      <c r="A14" s="332">
        <v>7</v>
      </c>
      <c r="B14" s="453" t="s">
        <v>331</v>
      </c>
      <c r="C14" s="454">
        <v>1</v>
      </c>
      <c r="D14" s="311">
        <f t="shared" si="1"/>
        <v>0</v>
      </c>
      <c r="E14" s="405">
        <f t="shared" si="0"/>
        <v>0</v>
      </c>
      <c r="F14" s="256"/>
      <c r="G14" s="254"/>
      <c r="H14" s="439"/>
      <c r="I14" s="314"/>
      <c r="J14" s="253"/>
      <c r="K14" s="255"/>
      <c r="L14" s="363"/>
      <c r="M14" s="260"/>
      <c r="N14" s="314"/>
      <c r="O14" s="343"/>
      <c r="P14" s="260"/>
      <c r="Q14" s="314"/>
      <c r="R14" s="343"/>
      <c r="S14" s="255"/>
      <c r="T14" s="363"/>
    </row>
    <row r="15" spans="1:25" s="280" customFormat="1" ht="18.75" x14ac:dyDescent="0.25">
      <c r="A15" s="320">
        <v>8</v>
      </c>
      <c r="B15" s="457" t="s">
        <v>333</v>
      </c>
      <c r="C15" s="462">
        <v>3</v>
      </c>
      <c r="D15" s="311">
        <f t="shared" si="1"/>
        <v>0</v>
      </c>
      <c r="E15" s="405">
        <f t="shared" si="0"/>
        <v>0</v>
      </c>
      <c r="F15" s="279"/>
      <c r="G15" s="277"/>
      <c r="H15" s="438"/>
      <c r="I15" s="327"/>
      <c r="J15" s="276"/>
      <c r="K15" s="278"/>
      <c r="L15" s="362"/>
      <c r="M15" s="275"/>
      <c r="N15" s="327"/>
      <c r="O15" s="342"/>
      <c r="P15" s="275"/>
      <c r="Q15" s="327"/>
      <c r="R15" s="342"/>
      <c r="S15" s="278"/>
      <c r="T15" s="362"/>
    </row>
    <row r="16" spans="1:25" s="251" customFormat="1" ht="18.75" x14ac:dyDescent="0.25">
      <c r="A16" s="332">
        <v>9</v>
      </c>
      <c r="B16" s="453" t="s">
        <v>335</v>
      </c>
      <c r="C16" s="462">
        <v>5</v>
      </c>
      <c r="D16" s="311">
        <f t="shared" si="1"/>
        <v>0</v>
      </c>
      <c r="E16" s="405">
        <f t="shared" si="0"/>
        <v>0</v>
      </c>
      <c r="F16" s="256"/>
      <c r="G16" s="254"/>
      <c r="H16" s="439"/>
      <c r="I16" s="314"/>
      <c r="J16" s="253"/>
      <c r="K16" s="255"/>
      <c r="L16" s="319"/>
      <c r="M16" s="260"/>
      <c r="N16" s="314"/>
      <c r="O16" s="343"/>
      <c r="P16" s="260"/>
      <c r="Q16" s="314"/>
      <c r="R16" s="343"/>
      <c r="S16" s="255"/>
      <c r="T16" s="319"/>
    </row>
    <row r="17" spans="1:35" s="251" customFormat="1" ht="18.75" x14ac:dyDescent="0.25">
      <c r="A17" s="320">
        <v>10</v>
      </c>
      <c r="B17" s="453" t="s">
        <v>336</v>
      </c>
      <c r="C17" s="461">
        <v>6</v>
      </c>
      <c r="D17" s="311">
        <f t="shared" si="1"/>
        <v>0</v>
      </c>
      <c r="E17" s="405">
        <f t="shared" si="0"/>
        <v>0</v>
      </c>
      <c r="F17" s="256"/>
      <c r="G17" s="254"/>
      <c r="H17" s="438"/>
      <c r="I17" s="314"/>
      <c r="J17" s="253"/>
      <c r="K17" s="255"/>
      <c r="L17" s="319"/>
      <c r="M17" s="252"/>
      <c r="N17" s="314"/>
      <c r="O17" s="343"/>
      <c r="P17" s="252"/>
      <c r="Q17" s="314"/>
      <c r="R17" s="343"/>
      <c r="S17" s="255"/>
      <c r="T17" s="319"/>
    </row>
    <row r="18" spans="1:35" s="251" customFormat="1" ht="18.75" x14ac:dyDescent="0.25">
      <c r="A18" s="332">
        <v>11</v>
      </c>
      <c r="B18" s="453" t="s">
        <v>337</v>
      </c>
      <c r="C18" s="462">
        <v>7</v>
      </c>
      <c r="D18" s="311">
        <f t="shared" si="1"/>
        <v>0</v>
      </c>
      <c r="E18" s="405">
        <f t="shared" si="0"/>
        <v>0</v>
      </c>
      <c r="F18" s="256"/>
      <c r="G18" s="254"/>
      <c r="H18" s="439"/>
      <c r="I18" s="314"/>
      <c r="J18" s="253"/>
      <c r="K18" s="255"/>
      <c r="L18" s="319"/>
      <c r="M18" s="260"/>
      <c r="N18" s="314"/>
      <c r="O18" s="343"/>
      <c r="P18" s="260"/>
      <c r="Q18" s="314"/>
      <c r="R18" s="343"/>
      <c r="S18" s="255"/>
      <c r="T18" s="319"/>
    </row>
    <row r="19" spans="1:35" s="251" customFormat="1" ht="18.75" x14ac:dyDescent="0.25">
      <c r="A19" s="320">
        <v>12</v>
      </c>
      <c r="B19" s="453" t="s">
        <v>338</v>
      </c>
      <c r="C19" s="462">
        <v>9</v>
      </c>
      <c r="D19" s="311">
        <f t="shared" si="1"/>
        <v>0</v>
      </c>
      <c r="E19" s="405">
        <f t="shared" si="0"/>
        <v>0</v>
      </c>
      <c r="F19" s="256"/>
      <c r="G19" s="254"/>
      <c r="H19" s="439"/>
      <c r="I19" s="328"/>
      <c r="J19" s="253"/>
      <c r="K19" s="255"/>
      <c r="L19" s="319"/>
      <c r="M19" s="260"/>
      <c r="N19" s="328"/>
      <c r="O19" s="343"/>
      <c r="P19" s="260"/>
      <c r="Q19" s="328"/>
      <c r="R19" s="343"/>
      <c r="S19" s="255"/>
      <c r="T19" s="319"/>
    </row>
    <row r="20" spans="1:35" s="251" customFormat="1" ht="18.75" x14ac:dyDescent="0.25">
      <c r="A20" s="332">
        <v>13</v>
      </c>
      <c r="B20" s="453" t="s">
        <v>339</v>
      </c>
      <c r="C20" s="461">
        <v>10</v>
      </c>
      <c r="D20" s="311">
        <f t="shared" si="1"/>
        <v>0</v>
      </c>
      <c r="E20" s="405">
        <f t="shared" si="0"/>
        <v>0</v>
      </c>
      <c r="F20" s="256"/>
      <c r="G20" s="254"/>
      <c r="H20" s="440"/>
      <c r="I20" s="328"/>
      <c r="J20" s="253"/>
      <c r="K20" s="255"/>
      <c r="L20" s="319"/>
      <c r="M20" s="348"/>
      <c r="N20" s="328"/>
      <c r="O20" s="254"/>
      <c r="P20" s="348"/>
      <c r="Q20" s="328"/>
      <c r="R20" s="254"/>
      <c r="S20" s="255"/>
      <c r="T20" s="319"/>
    </row>
    <row r="21" spans="1:35" s="251" customFormat="1" ht="19.5" thickBot="1" x14ac:dyDescent="0.3">
      <c r="A21" s="333">
        <v>14</v>
      </c>
      <c r="B21" s="453" t="s">
        <v>340</v>
      </c>
      <c r="C21" s="462">
        <v>11</v>
      </c>
      <c r="D21" s="409">
        <f t="shared" si="1"/>
        <v>0</v>
      </c>
      <c r="E21" s="340">
        <f t="shared" si="0"/>
        <v>0</v>
      </c>
      <c r="F21" s="269"/>
      <c r="G21" s="266"/>
      <c r="H21" s="441"/>
      <c r="I21" s="334"/>
      <c r="J21" s="265"/>
      <c r="K21" s="268"/>
      <c r="L21" s="322"/>
      <c r="M21" s="349"/>
      <c r="N21" s="334"/>
      <c r="O21" s="266"/>
      <c r="P21" s="349"/>
      <c r="Q21" s="334"/>
      <c r="R21" s="266"/>
      <c r="S21" s="268"/>
      <c r="T21" s="322"/>
    </row>
    <row r="22" spans="1:35" ht="18" x14ac:dyDescent="0.25">
      <c r="A22" s="62"/>
      <c r="B22" s="51"/>
      <c r="C22" s="63"/>
      <c r="D22" s="64"/>
      <c r="E22" s="64"/>
      <c r="F22" s="58"/>
      <c r="G22" s="58"/>
      <c r="H22" s="65">
        <f>COUNT(#REF!)</f>
        <v>0</v>
      </c>
      <c r="I22" s="58"/>
      <c r="J22" s="58"/>
      <c r="K22" s="58"/>
      <c r="L22" s="58"/>
      <c r="M22" s="58"/>
      <c r="N22" s="58"/>
      <c r="O22" s="58"/>
      <c r="P22" s="58"/>
      <c r="Q22" s="58"/>
      <c r="R22" s="61"/>
      <c r="S22" s="58"/>
      <c r="T22" s="65">
        <f>COUNT(#REF!)</f>
        <v>0</v>
      </c>
      <c r="U22" s="33"/>
      <c r="V22" s="32"/>
      <c r="W22" s="22"/>
      <c r="Y22" s="65">
        <f>COUNT(I8:I21)</f>
        <v>0</v>
      </c>
      <c r="AD22" s="65">
        <f>COUNT(Q8:Q21)</f>
        <v>0</v>
      </c>
      <c r="AG22" s="24"/>
      <c r="AH22" s="24"/>
      <c r="AI22" s="24"/>
    </row>
    <row r="23" spans="1:35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5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35" ht="15" x14ac:dyDescent="0.2">
      <c r="A25" s="37"/>
      <c r="B25" s="35"/>
      <c r="C25" s="23"/>
      <c r="D25" s="23"/>
      <c r="E25" s="23"/>
    </row>
    <row r="26" spans="1:35" ht="15" x14ac:dyDescent="0.2">
      <c r="A26" s="37"/>
      <c r="B26" s="35"/>
      <c r="C26" s="23"/>
      <c r="D26" s="23"/>
      <c r="E26" s="23"/>
    </row>
    <row r="27" spans="1:35" ht="15" x14ac:dyDescent="0.2">
      <c r="A27" s="37"/>
      <c r="B27" s="35"/>
      <c r="C27" s="23"/>
      <c r="D27" s="23"/>
      <c r="E27" s="23"/>
    </row>
    <row r="28" spans="1:35" ht="15" x14ac:dyDescent="0.2">
      <c r="A28" s="37"/>
      <c r="B28" s="35"/>
      <c r="C28" s="23"/>
      <c r="D28" s="23"/>
      <c r="E28" s="23"/>
    </row>
    <row r="29" spans="1:35" ht="15" x14ac:dyDescent="0.2">
      <c r="A29" s="37"/>
      <c r="B29" s="35"/>
      <c r="C29" s="23"/>
      <c r="D29" s="23"/>
      <c r="E29" s="23"/>
    </row>
    <row r="30" spans="1:35" ht="15" x14ac:dyDescent="0.2">
      <c r="A30" s="37"/>
      <c r="B30" s="35"/>
      <c r="C30" s="23"/>
      <c r="D30" s="23"/>
      <c r="E30" s="23"/>
    </row>
    <row r="31" spans="1:35" x14ac:dyDescent="0.2">
      <c r="A31" s="36"/>
      <c r="B31" s="38"/>
    </row>
    <row r="32" spans="1:35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C5D960BD-C1A6-4228-A267-A87ADCF0AB55}" scale="80" showPageBreaks="1" showGridLines="0" fitToPage="1" printArea="1">
      <pane xSplit="5" ySplit="6" topLeftCell="F7" activePane="bottomRight" state="frozen"/>
      <selection pane="bottomRight" activeCell="C8" sqref="C8"/>
      <pageMargins left="0.56000000000000005" right="0.57999999999999996" top="0.64" bottom="0.65" header="0.5" footer="0.5"/>
      <pageSetup paperSize="9" scale="48" fitToWidth="2" orientation="portrait" r:id="rId1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7" activePane="bottomRight" state="frozen"/>
      <selection pane="bottomRight" activeCell="J33" sqref="J33"/>
      <pageMargins left="0.56000000000000005" right="0.57999999999999996" top="0.64" bottom="0.65" header="0.5" footer="0.5"/>
      <pageSetup paperSize="0" fitToWidth="2" orientation="portrait" horizontalDpi="0" verticalDpi="0" copies="0" r:id="rId2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S8" activePane="bottomRight" state="frozen"/>
      <selection pane="bottomRight" activeCell="V11" sqref="V11"/>
      <pageMargins left="0.56000000000000005" right="0.57999999999999996" top="0.64" bottom="0.65" header="0.5" footer="0.5"/>
      <pageSetup paperSize="9" scale="31" fitToWidth="2" orientation="portrait" horizontalDpi="4294967293" r:id="rId3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57999999999999996" top="0.64" bottom="0.65" header="0.5" footer="0.5"/>
      <pageSetup paperSize="9" scale="32" fitToWidth="2" orientation="portrait" horizontalDpi="4294967293" verticalDpi="0" r:id="rId4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5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6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7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8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9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10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11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3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8" fitToWidth="2" orientation="landscape" r:id="rId14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5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6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22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4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26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7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8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9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30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31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32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33"/>
      <headerFooter alignWithMargins="0">
        <oddHeader>&amp;C2006/2007 уч.рік 5 трим</oddHeader>
      </headerFooter>
    </customSheetView>
  </customSheetViews>
  <mergeCells count="18">
    <mergeCell ref="S3:T3"/>
    <mergeCell ref="S5:S6"/>
    <mergeCell ref="T5:T6"/>
    <mergeCell ref="P7:R7"/>
    <mergeCell ref="I5:I6"/>
    <mergeCell ref="P3:R3"/>
    <mergeCell ref="P5:P6"/>
    <mergeCell ref="Q5:Q6"/>
    <mergeCell ref="H7:J7"/>
    <mergeCell ref="H5:H6"/>
    <mergeCell ref="H3:J3"/>
    <mergeCell ref="G5:G6"/>
    <mergeCell ref="F5:F6"/>
    <mergeCell ref="B3:B7"/>
    <mergeCell ref="C3:C7"/>
    <mergeCell ref="D3:D7"/>
    <mergeCell ref="E3:E7"/>
    <mergeCell ref="F3:G3"/>
  </mergeCells>
  <phoneticPr fontId="1" type="noConversion"/>
  <conditionalFormatting sqref="E8:E21">
    <cfRule type="cellIs" dxfId="2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48" fitToWidth="2" orientation="portrait" r:id="rId34"/>
  <headerFooter alignWithMargins="0">
    <oddHeader>&amp;C2006/2007 уч.рік 5 трим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D118"/>
  <sheetViews>
    <sheetView showGridLines="0"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M8" sqref="M8"/>
    </sheetView>
  </sheetViews>
  <sheetFormatPr defaultColWidth="9.28515625" defaultRowHeight="12.75" x14ac:dyDescent="0.2"/>
  <cols>
    <col min="1" max="1" width="4.28515625" style="1" customWidth="1"/>
    <col min="2" max="2" width="49.710937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42578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4.570312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0"/>
      <c r="B2" s="152" t="s">
        <v>369</v>
      </c>
      <c r="C2" s="119" t="s">
        <v>366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545"/>
      <c r="B3" s="585" t="s">
        <v>280</v>
      </c>
      <c r="C3" s="569" t="s">
        <v>131</v>
      </c>
      <c r="D3" s="552" t="s">
        <v>154</v>
      </c>
      <c r="E3" s="550" t="s">
        <v>38</v>
      </c>
      <c r="F3" s="554" t="s">
        <v>132</v>
      </c>
      <c r="G3" s="555"/>
      <c r="H3" s="566" t="s">
        <v>133</v>
      </c>
      <c r="I3" s="567"/>
      <c r="J3" s="568"/>
      <c r="K3" s="377" t="s">
        <v>134</v>
      </c>
      <c r="L3" s="378"/>
      <c r="M3" s="28" t="s">
        <v>135</v>
      </c>
      <c r="N3" s="379"/>
      <c r="O3" s="375"/>
      <c r="P3" s="566" t="s">
        <v>136</v>
      </c>
      <c r="Q3" s="567"/>
      <c r="R3" s="588"/>
      <c r="S3" s="554" t="s">
        <v>137</v>
      </c>
      <c r="T3" s="555"/>
    </row>
    <row r="4" spans="1:25" ht="22.5" customHeight="1" x14ac:dyDescent="0.25">
      <c r="A4" s="546"/>
      <c r="B4" s="586"/>
      <c r="C4" s="570"/>
      <c r="D4" s="553"/>
      <c r="E4" s="551"/>
      <c r="F4" s="28" t="s">
        <v>231</v>
      </c>
      <c r="G4" s="289"/>
      <c r="H4" s="28" t="s">
        <v>231</v>
      </c>
      <c r="I4" s="56" t="s">
        <v>233</v>
      </c>
      <c r="J4" s="85"/>
      <c r="K4" s="28" t="s">
        <v>276</v>
      </c>
      <c r="L4" s="289"/>
      <c r="M4" s="28" t="s">
        <v>232</v>
      </c>
      <c r="N4" s="85" t="s">
        <v>197</v>
      </c>
      <c r="O4" s="122"/>
      <c r="P4" s="28" t="s">
        <v>232</v>
      </c>
      <c r="Q4" s="57" t="s">
        <v>211</v>
      </c>
      <c r="R4" s="122"/>
      <c r="S4" s="28" t="s">
        <v>288</v>
      </c>
      <c r="T4" s="289"/>
    </row>
    <row r="5" spans="1:25" ht="37.35" customHeight="1" x14ac:dyDescent="0.2">
      <c r="A5" s="546"/>
      <c r="B5" s="587"/>
      <c r="C5" s="570"/>
      <c r="D5" s="553"/>
      <c r="E5" s="551"/>
      <c r="F5" s="561" t="s">
        <v>153</v>
      </c>
      <c r="G5" s="559" t="s">
        <v>148</v>
      </c>
      <c r="H5" s="561" t="s">
        <v>153</v>
      </c>
      <c r="I5" s="563" t="s">
        <v>282</v>
      </c>
      <c r="J5" s="34" t="s">
        <v>138</v>
      </c>
      <c r="K5" s="370" t="s">
        <v>153</v>
      </c>
      <c r="L5" s="372" t="s">
        <v>148</v>
      </c>
      <c r="M5" s="370" t="s">
        <v>153</v>
      </c>
      <c r="N5" s="383" t="s">
        <v>283</v>
      </c>
      <c r="O5" s="78" t="s">
        <v>138</v>
      </c>
      <c r="P5" s="561" t="s">
        <v>153</v>
      </c>
      <c r="Q5" s="563" t="s">
        <v>287</v>
      </c>
      <c r="R5" s="78" t="s">
        <v>138</v>
      </c>
      <c r="S5" s="561" t="s">
        <v>153</v>
      </c>
      <c r="T5" s="559" t="s">
        <v>148</v>
      </c>
    </row>
    <row r="6" spans="1:25" ht="28.9" customHeight="1" thickBot="1" x14ac:dyDescent="0.25">
      <c r="A6" s="546"/>
      <c r="B6" s="587"/>
      <c r="C6" s="570"/>
      <c r="D6" s="553"/>
      <c r="E6" s="551"/>
      <c r="F6" s="562"/>
      <c r="G6" s="560"/>
      <c r="H6" s="562"/>
      <c r="I6" s="564"/>
      <c r="J6" s="59" t="s">
        <v>286</v>
      </c>
      <c r="K6" s="371"/>
      <c r="L6" s="373"/>
      <c r="M6" s="371"/>
      <c r="N6" s="376"/>
      <c r="O6" s="79">
        <v>10</v>
      </c>
      <c r="P6" s="562"/>
      <c r="Q6" s="564"/>
      <c r="R6" s="79" t="s">
        <v>291</v>
      </c>
      <c r="S6" s="562"/>
      <c r="T6" s="560"/>
    </row>
    <row r="7" spans="1:25" ht="16.5" thickBot="1" x14ac:dyDescent="0.3">
      <c r="A7" s="546"/>
      <c r="B7" s="587"/>
      <c r="C7" s="549"/>
      <c r="D7" s="553"/>
      <c r="E7" s="551"/>
      <c r="F7" s="308">
        <v>42128</v>
      </c>
      <c r="G7" s="309"/>
      <c r="H7" s="589">
        <f>F7+7</f>
        <v>42135</v>
      </c>
      <c r="I7" s="590"/>
      <c r="J7" s="310"/>
      <c r="K7" s="368">
        <f>H7+7</f>
        <v>42142</v>
      </c>
      <c r="L7" s="369"/>
      <c r="M7" s="380">
        <f>K7+7</f>
        <v>42149</v>
      </c>
      <c r="N7" s="381"/>
      <c r="O7" s="381"/>
      <c r="P7" s="556">
        <f>M7+7</f>
        <v>42156</v>
      </c>
      <c r="Q7" s="557"/>
      <c r="R7" s="557"/>
      <c r="S7" s="368">
        <f>P7+7</f>
        <v>42163</v>
      </c>
      <c r="T7" s="369"/>
    </row>
    <row r="8" spans="1:25" s="251" customFormat="1" ht="18.75" x14ac:dyDescent="0.25">
      <c r="A8" s="315">
        <v>1</v>
      </c>
      <c r="B8" s="469" t="s">
        <v>342</v>
      </c>
      <c r="C8" s="470">
        <v>1</v>
      </c>
      <c r="D8" s="407">
        <f>J8+O8+R8</f>
        <v>0</v>
      </c>
      <c r="E8" s="271">
        <f t="shared" ref="E8:E21" si="0">SUM(D8:D8)</f>
        <v>0</v>
      </c>
      <c r="F8" s="272"/>
      <c r="G8" s="273"/>
      <c r="H8" s="294"/>
      <c r="I8" s="316"/>
      <c r="J8" s="344"/>
      <c r="K8" s="248"/>
      <c r="L8" s="317"/>
      <c r="M8" s="294"/>
      <c r="N8" s="294"/>
      <c r="O8" s="273"/>
      <c r="P8" s="442"/>
      <c r="Q8" s="294"/>
      <c r="R8" s="273"/>
      <c r="S8" s="248"/>
      <c r="T8" s="317"/>
    </row>
    <row r="9" spans="1:25" s="251" customFormat="1" ht="18.75" x14ac:dyDescent="0.25">
      <c r="A9" s="318">
        <v>2</v>
      </c>
      <c r="B9" s="446" t="s">
        <v>343</v>
      </c>
      <c r="C9" s="471">
        <v>2</v>
      </c>
      <c r="D9" s="311">
        <f t="shared" ref="D9:D21" si="1">J9+O9+R9</f>
        <v>0</v>
      </c>
      <c r="E9" s="405">
        <f t="shared" si="0"/>
        <v>0</v>
      </c>
      <c r="F9" s="256"/>
      <c r="G9" s="254"/>
      <c r="H9" s="295"/>
      <c r="I9" s="313"/>
      <c r="J9" s="330"/>
      <c r="K9" s="255"/>
      <c r="L9" s="319"/>
      <c r="M9" s="295"/>
      <c r="N9" s="295"/>
      <c r="O9" s="254"/>
      <c r="P9" s="443"/>
      <c r="Q9" s="295"/>
      <c r="R9" s="254"/>
      <c r="S9" s="255"/>
      <c r="T9" s="319"/>
    </row>
    <row r="10" spans="1:25" s="251" customFormat="1" ht="18.75" x14ac:dyDescent="0.25">
      <c r="A10" s="320">
        <v>3</v>
      </c>
      <c r="B10" s="446" t="s">
        <v>344</v>
      </c>
      <c r="C10" s="471">
        <v>3</v>
      </c>
      <c r="D10" s="311">
        <f t="shared" si="1"/>
        <v>0</v>
      </c>
      <c r="E10" s="405">
        <f t="shared" si="0"/>
        <v>0</v>
      </c>
      <c r="F10" s="256"/>
      <c r="G10" s="254"/>
      <c r="H10" s="295"/>
      <c r="I10" s="313"/>
      <c r="J10" s="330"/>
      <c r="K10" s="255"/>
      <c r="L10" s="319"/>
      <c r="M10" s="295"/>
      <c r="N10" s="295"/>
      <c r="O10" s="254"/>
      <c r="P10" s="443"/>
      <c r="Q10" s="295"/>
      <c r="R10" s="254"/>
      <c r="S10" s="255"/>
      <c r="T10" s="319"/>
    </row>
    <row r="11" spans="1:25" s="251" customFormat="1" ht="24" customHeight="1" x14ac:dyDescent="0.25">
      <c r="A11" s="318">
        <v>4</v>
      </c>
      <c r="B11" s="446" t="s">
        <v>346</v>
      </c>
      <c r="C11" s="471">
        <v>5</v>
      </c>
      <c r="D11" s="311">
        <f t="shared" si="1"/>
        <v>0</v>
      </c>
      <c r="E11" s="405">
        <f t="shared" si="0"/>
        <v>0</v>
      </c>
      <c r="F11" s="256"/>
      <c r="G11" s="254"/>
      <c r="H11" s="295"/>
      <c r="I11" s="313"/>
      <c r="J11" s="330"/>
      <c r="K11" s="255"/>
      <c r="L11" s="319"/>
      <c r="M11" s="295"/>
      <c r="N11" s="295"/>
      <c r="O11" s="254"/>
      <c r="P11" s="443"/>
      <c r="Q11" s="295"/>
      <c r="R11" s="254"/>
      <c r="S11" s="255"/>
      <c r="T11" s="319"/>
    </row>
    <row r="12" spans="1:25" s="251" customFormat="1" ht="18.75" x14ac:dyDescent="0.25">
      <c r="A12" s="320">
        <v>5</v>
      </c>
      <c r="B12" s="446" t="s">
        <v>347</v>
      </c>
      <c r="C12" s="471">
        <v>6</v>
      </c>
      <c r="D12" s="311">
        <f t="shared" si="1"/>
        <v>0</v>
      </c>
      <c r="E12" s="405">
        <f t="shared" si="0"/>
        <v>0</v>
      </c>
      <c r="F12" s="256"/>
      <c r="G12" s="254"/>
      <c r="H12" s="295"/>
      <c r="I12" s="313"/>
      <c r="J12" s="253"/>
      <c r="K12" s="255"/>
      <c r="L12" s="319"/>
      <c r="M12" s="295"/>
      <c r="N12" s="295"/>
      <c r="O12" s="254"/>
      <c r="P12" s="443"/>
      <c r="Q12" s="295"/>
      <c r="R12" s="254"/>
      <c r="S12" s="255"/>
      <c r="T12" s="319"/>
    </row>
    <row r="13" spans="1:25" s="251" customFormat="1" ht="18.75" x14ac:dyDescent="0.25">
      <c r="A13" s="318">
        <v>6</v>
      </c>
      <c r="B13" s="446" t="s">
        <v>348</v>
      </c>
      <c r="C13" s="471">
        <v>7</v>
      </c>
      <c r="D13" s="311">
        <f t="shared" si="1"/>
        <v>0</v>
      </c>
      <c r="E13" s="405">
        <f t="shared" si="0"/>
        <v>0</v>
      </c>
      <c r="F13" s="256"/>
      <c r="G13" s="254"/>
      <c r="H13" s="295"/>
      <c r="I13" s="313"/>
      <c r="J13" s="253"/>
      <c r="K13" s="255"/>
      <c r="L13" s="319"/>
      <c r="M13" s="295"/>
      <c r="N13" s="295"/>
      <c r="O13" s="254"/>
      <c r="P13" s="443"/>
      <c r="Q13" s="295"/>
      <c r="R13" s="254"/>
      <c r="S13" s="255"/>
      <c r="T13" s="319"/>
    </row>
    <row r="14" spans="1:25" s="251" customFormat="1" ht="18.75" x14ac:dyDescent="0.25">
      <c r="A14" s="320">
        <v>7</v>
      </c>
      <c r="B14" s="446" t="s">
        <v>349</v>
      </c>
      <c r="C14" s="471">
        <v>8</v>
      </c>
      <c r="D14" s="311">
        <f t="shared" si="1"/>
        <v>0</v>
      </c>
      <c r="E14" s="405">
        <f t="shared" si="0"/>
        <v>0</v>
      </c>
      <c r="F14" s="256"/>
      <c r="G14" s="254"/>
      <c r="H14" s="295"/>
      <c r="I14" s="313"/>
      <c r="J14" s="253"/>
      <c r="K14" s="255"/>
      <c r="L14" s="319"/>
      <c r="M14" s="295"/>
      <c r="N14" s="295"/>
      <c r="O14" s="254"/>
      <c r="P14" s="443"/>
      <c r="Q14" s="295"/>
      <c r="R14" s="254"/>
      <c r="S14" s="255"/>
      <c r="T14" s="319"/>
    </row>
    <row r="15" spans="1:25" s="251" customFormat="1" ht="18.75" x14ac:dyDescent="0.25">
      <c r="A15" s="318">
        <v>8</v>
      </c>
      <c r="B15" s="446" t="s">
        <v>350</v>
      </c>
      <c r="C15" s="471">
        <v>9</v>
      </c>
      <c r="D15" s="311">
        <f t="shared" si="1"/>
        <v>0</v>
      </c>
      <c r="E15" s="405">
        <f t="shared" si="0"/>
        <v>0</v>
      </c>
      <c r="F15" s="256"/>
      <c r="G15" s="254"/>
      <c r="H15" s="295"/>
      <c r="I15" s="313"/>
      <c r="J15" s="253"/>
      <c r="K15" s="255"/>
      <c r="L15" s="319"/>
      <c r="M15" s="295"/>
      <c r="N15" s="295"/>
      <c r="O15" s="254"/>
      <c r="P15" s="443"/>
      <c r="Q15" s="295"/>
      <c r="R15" s="254"/>
      <c r="S15" s="255"/>
      <c r="T15" s="319"/>
    </row>
    <row r="16" spans="1:25" s="251" customFormat="1" ht="18" customHeight="1" x14ac:dyDescent="0.25">
      <c r="A16" s="320">
        <v>9</v>
      </c>
      <c r="B16" s="446" t="s">
        <v>351</v>
      </c>
      <c r="C16" s="471">
        <v>10</v>
      </c>
      <c r="D16" s="311">
        <f t="shared" si="1"/>
        <v>0</v>
      </c>
      <c r="E16" s="405">
        <f t="shared" si="0"/>
        <v>0</v>
      </c>
      <c r="F16" s="256"/>
      <c r="G16" s="254"/>
      <c r="H16" s="295"/>
      <c r="I16" s="313"/>
      <c r="J16" s="253"/>
      <c r="K16" s="255"/>
      <c r="L16" s="319"/>
      <c r="M16" s="295"/>
      <c r="N16" s="295"/>
      <c r="O16" s="254"/>
      <c r="P16" s="443"/>
      <c r="Q16" s="295"/>
      <c r="R16" s="254"/>
      <c r="S16" s="255"/>
      <c r="T16" s="319"/>
    </row>
    <row r="17" spans="1:30" s="251" customFormat="1" ht="18.75" x14ac:dyDescent="0.25">
      <c r="A17" s="318">
        <v>10</v>
      </c>
      <c r="B17" s="446" t="s">
        <v>357</v>
      </c>
      <c r="C17" s="471">
        <v>12</v>
      </c>
      <c r="D17" s="311">
        <f t="shared" si="1"/>
        <v>0</v>
      </c>
      <c r="E17" s="405">
        <f t="shared" si="0"/>
        <v>0</v>
      </c>
      <c r="F17" s="256"/>
      <c r="G17" s="254"/>
      <c r="H17" s="295"/>
      <c r="I17" s="313"/>
      <c r="J17" s="253"/>
      <c r="K17" s="255"/>
      <c r="L17" s="319"/>
      <c r="M17" s="295"/>
      <c r="N17" s="295"/>
      <c r="O17" s="254"/>
      <c r="P17" s="443"/>
      <c r="Q17" s="295"/>
      <c r="R17" s="254"/>
      <c r="S17" s="255"/>
      <c r="T17" s="319"/>
    </row>
    <row r="18" spans="1:30" s="251" customFormat="1" ht="18.75" x14ac:dyDescent="0.25">
      <c r="A18" s="320">
        <v>11</v>
      </c>
      <c r="B18" s="446" t="s">
        <v>363</v>
      </c>
      <c r="C18" s="472">
        <v>5</v>
      </c>
      <c r="D18" s="311">
        <f t="shared" si="1"/>
        <v>0</v>
      </c>
      <c r="E18" s="405">
        <f t="shared" si="0"/>
        <v>0</v>
      </c>
      <c r="F18" s="256"/>
      <c r="G18" s="254"/>
      <c r="H18" s="295"/>
      <c r="I18" s="313"/>
      <c r="J18" s="253"/>
      <c r="K18" s="255"/>
      <c r="L18" s="319"/>
      <c r="M18" s="295"/>
      <c r="N18" s="295"/>
      <c r="O18" s="254"/>
      <c r="P18" s="443"/>
      <c r="Q18" s="295"/>
      <c r="R18" s="254"/>
      <c r="S18" s="255"/>
      <c r="T18" s="319"/>
    </row>
    <row r="19" spans="1:30" s="251" customFormat="1" ht="23.25" customHeight="1" x14ac:dyDescent="0.25">
      <c r="A19" s="318">
        <v>12</v>
      </c>
      <c r="B19" s="446" t="s">
        <v>364</v>
      </c>
      <c r="C19" s="473">
        <v>4</v>
      </c>
      <c r="D19" s="311">
        <f t="shared" si="1"/>
        <v>0</v>
      </c>
      <c r="E19" s="405">
        <f t="shared" si="0"/>
        <v>0</v>
      </c>
      <c r="F19" s="256"/>
      <c r="G19" s="254"/>
      <c r="H19" s="295"/>
      <c r="I19" s="312"/>
      <c r="J19" s="253"/>
      <c r="K19" s="255"/>
      <c r="L19" s="319"/>
      <c r="M19" s="284"/>
      <c r="N19" s="295"/>
      <c r="O19" s="343"/>
      <c r="P19" s="444"/>
      <c r="Q19" s="295"/>
      <c r="R19" s="343"/>
      <c r="S19" s="255"/>
      <c r="T19" s="319"/>
      <c r="U19" s="452">
        <v>41977</v>
      </c>
    </row>
    <row r="20" spans="1:30" s="251" customFormat="1" ht="18.75" x14ac:dyDescent="0.25">
      <c r="A20" s="320">
        <v>13</v>
      </c>
      <c r="B20" s="336"/>
      <c r="C20" s="352"/>
      <c r="D20" s="311">
        <f t="shared" si="1"/>
        <v>0</v>
      </c>
      <c r="E20" s="405">
        <f t="shared" si="0"/>
        <v>0</v>
      </c>
      <c r="F20" s="256"/>
      <c r="G20" s="254"/>
      <c r="H20" s="295"/>
      <c r="I20" s="312"/>
      <c r="J20" s="253"/>
      <c r="K20" s="255"/>
      <c r="L20" s="319"/>
      <c r="M20" s="345"/>
      <c r="N20" s="295"/>
      <c r="O20" s="343"/>
      <c r="P20" s="445"/>
      <c r="Q20" s="295"/>
      <c r="R20" s="343"/>
      <c r="S20" s="255"/>
      <c r="T20" s="319"/>
    </row>
    <row r="21" spans="1:30" s="251" customFormat="1" ht="18.75" thickBot="1" x14ac:dyDescent="0.3">
      <c r="A21" s="321">
        <v>14</v>
      </c>
      <c r="B21" s="297"/>
      <c r="C21" s="341"/>
      <c r="D21" s="409">
        <f t="shared" si="1"/>
        <v>0</v>
      </c>
      <c r="E21" s="340">
        <f t="shared" si="0"/>
        <v>0</v>
      </c>
      <c r="F21" s="269"/>
      <c r="G21" s="266"/>
      <c r="H21" s="341"/>
      <c r="I21" s="267"/>
      <c r="J21" s="265"/>
      <c r="K21" s="268"/>
      <c r="L21" s="322"/>
      <c r="M21" s="346"/>
      <c r="N21" s="341"/>
      <c r="O21" s="353"/>
      <c r="P21" s="450"/>
      <c r="Q21" s="341"/>
      <c r="R21" s="353"/>
      <c r="S21" s="268"/>
      <c r="T21" s="322"/>
    </row>
    <row r="22" spans="1:30" ht="18" x14ac:dyDescent="0.25">
      <c r="A22" s="62"/>
      <c r="B22" s="51"/>
      <c r="C22" s="63"/>
      <c r="D22" s="64"/>
      <c r="E22" s="64"/>
      <c r="F22" s="58"/>
      <c r="G22" s="58"/>
      <c r="H22" s="20"/>
      <c r="I22" s="58"/>
      <c r="J22" s="58">
        <f>COUNT(J8:J21)</f>
        <v>0</v>
      </c>
      <c r="K22" s="58"/>
      <c r="L22" s="58"/>
      <c r="M22" s="58"/>
      <c r="N22" s="58"/>
      <c r="O22" s="58">
        <f>COUNT(O8:O21)</f>
        <v>0</v>
      </c>
      <c r="P22" s="58"/>
      <c r="Q22" s="58"/>
      <c r="R22" s="61"/>
      <c r="S22" s="58"/>
      <c r="T22" s="20"/>
      <c r="U22" s="33"/>
      <c r="V22" s="32"/>
      <c r="W22" s="22"/>
      <c r="Y22" s="20">
        <f>COUNT(I8:I21)</f>
        <v>0</v>
      </c>
      <c r="AD22" s="20">
        <f>COUNT(Q8:Q21)</f>
        <v>0</v>
      </c>
    </row>
    <row r="23" spans="1:30" ht="18.75" x14ac:dyDescent="0.25">
      <c r="A23" s="62"/>
      <c r="B23" s="463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32"/>
      <c r="V24" s="33"/>
      <c r="W24" s="32"/>
      <c r="X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C5D960BD-C1A6-4228-A267-A87ADCF0AB55}" scale="70" showPageBreaks="1" showGridLines="0" fitToPage="1" printArea="1">
      <pane xSplit="5" ySplit="6" topLeftCell="F7" activePane="bottomRight" state="frozen"/>
      <selection pane="bottomRight" activeCell="M8" sqref="M8"/>
      <pageMargins left="0.56000000000000005" right="0.25" top="0.64" bottom="0.65" header="0.5" footer="0.5"/>
      <pageSetup paperSize="9" scale="51" fitToWidth="2" orientation="portrait" r:id="rId1"/>
      <headerFooter alignWithMargins="0">
        <oddHeader>&amp;C</oddHeader>
      </headerFooter>
    </customSheetView>
    <customSheetView guid="{4BCF288A-A595-4C42-82E7-535EDC2AC415}" scale="70" showGridLines="0" fitToPage="1">
      <pane xSplit="5" ySplit="6" topLeftCell="F7" activePane="bottomRight" state="frozen"/>
      <selection pane="bottomRight" activeCell="P21" sqref="P21"/>
      <pageMargins left="0.56000000000000005" right="0.25" top="0.64" bottom="0.65" header="0.5" footer="0.5"/>
      <pageSetup paperSize="0" fitToWidth="2" orientation="portrait" horizontalDpi="0" verticalDpi="0" copies="0" r:id="rId2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6" topLeftCell="G7" activePane="bottomRight" state="frozen"/>
      <selection pane="bottomRight" activeCell="O23" sqref="O23"/>
      <pageMargins left="0.56000000000000005" right="0.25" top="0.64" bottom="0.65" header="0.5" footer="0.5"/>
      <pageSetup scale="36" fitToWidth="2" orientation="portrait" verticalDpi="0" r:id="rId3"/>
      <headerFooter alignWithMargins="0">
        <oddHeader>&amp;C</oddHeader>
      </headerFooter>
    </customSheetView>
  </customSheetViews>
  <mergeCells count="19">
    <mergeCell ref="P5:P6"/>
    <mergeCell ref="Q5:Q6"/>
    <mergeCell ref="S5:S6"/>
    <mergeCell ref="H3:J3"/>
    <mergeCell ref="P3:R3"/>
    <mergeCell ref="S3:T3"/>
    <mergeCell ref="F3:G3"/>
    <mergeCell ref="A3:A7"/>
    <mergeCell ref="B3:B7"/>
    <mergeCell ref="C3:C7"/>
    <mergeCell ref="D3:D7"/>
    <mergeCell ref="E3:E7"/>
    <mergeCell ref="H7:I7"/>
    <mergeCell ref="P7:R7"/>
    <mergeCell ref="T5:T6"/>
    <mergeCell ref="F5:F6"/>
    <mergeCell ref="G5:G6"/>
    <mergeCell ref="H5:H6"/>
    <mergeCell ref="I5:I6"/>
  </mergeCells>
  <conditionalFormatting sqref="E8:E21">
    <cfRule type="cellIs" dxfId="1" priority="1" stopIfTrue="1" operator="greaterThan">
      <formula>21</formula>
    </cfRule>
  </conditionalFormatting>
  <pageMargins left="0.56000000000000005" right="0.25" top="0.64" bottom="0.65" header="0.5" footer="0.5"/>
  <pageSetup paperSize="9" scale="51" fitToWidth="2" orientation="portrait" r:id="rId4"/>
  <headerFooter alignWithMargins="0">
    <oddHeader>&amp;C</oddHeader>
  </headerFooter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I118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8" sqref="F8:R18"/>
    </sheetView>
  </sheetViews>
  <sheetFormatPr defaultColWidth="9.28515625" defaultRowHeight="12.75" x14ac:dyDescent="0.2"/>
  <cols>
    <col min="1" max="1" width="4.28515625" style="1" customWidth="1"/>
    <col min="2" max="2" width="51.2851562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2.42578125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0.5703125" style="1" customWidth="1"/>
    <col min="17" max="17" width="11" style="1" customWidth="1"/>
    <col min="18" max="18" width="15.42578125" style="1" customWidth="1"/>
    <col min="19" max="19" width="12" style="1" customWidth="1"/>
    <col min="20" max="20" width="9.85546875" style="1" customWidth="1"/>
    <col min="21" max="21" width="10.7109375" style="1" customWidth="1"/>
    <col min="22" max="22" width="10" style="1" customWidth="1"/>
    <col min="23" max="23" width="10.28515625" style="1" customWidth="1"/>
    <col min="24" max="24" width="11.28515625" style="1" customWidth="1"/>
    <col min="25" max="25" width="8" style="1" customWidth="1"/>
    <col min="26" max="26" width="10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285156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1"/>
      <c r="B2" s="152" t="s">
        <v>271</v>
      </c>
      <c r="C2" s="119" t="s">
        <v>366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153"/>
      <c r="B3" s="591" t="s">
        <v>281</v>
      </c>
      <c r="C3" s="569" t="s">
        <v>131</v>
      </c>
      <c r="D3" s="552" t="s">
        <v>154</v>
      </c>
      <c r="E3" s="550" t="s">
        <v>38</v>
      </c>
      <c r="F3" s="554" t="s">
        <v>132</v>
      </c>
      <c r="G3" s="555"/>
      <c r="H3" s="566" t="s">
        <v>133</v>
      </c>
      <c r="I3" s="567"/>
      <c r="J3" s="568"/>
      <c r="K3" s="377" t="s">
        <v>134</v>
      </c>
      <c r="L3" s="378"/>
      <c r="M3" s="28" t="s">
        <v>135</v>
      </c>
      <c r="N3" s="379"/>
      <c r="O3" s="374"/>
      <c r="P3" s="566" t="s">
        <v>136</v>
      </c>
      <c r="Q3" s="567"/>
      <c r="R3" s="568"/>
      <c r="S3" s="554" t="s">
        <v>137</v>
      </c>
      <c r="T3" s="555"/>
    </row>
    <row r="4" spans="1:25" ht="22.5" customHeight="1" x14ac:dyDescent="0.25">
      <c r="A4" s="154"/>
      <c r="B4" s="592"/>
      <c r="C4" s="570"/>
      <c r="D4" s="553"/>
      <c r="E4" s="551"/>
      <c r="F4" s="28" t="s">
        <v>231</v>
      </c>
      <c r="G4" s="289"/>
      <c r="H4" s="28" t="s">
        <v>231</v>
      </c>
      <c r="I4" s="56" t="s">
        <v>233</v>
      </c>
      <c r="J4" s="85"/>
      <c r="K4" s="28" t="s">
        <v>276</v>
      </c>
      <c r="L4" s="289"/>
      <c r="M4" s="28" t="s">
        <v>232</v>
      </c>
      <c r="N4" s="85" t="s">
        <v>197</v>
      </c>
      <c r="O4" s="86" t="s">
        <v>158</v>
      </c>
      <c r="P4" s="28" t="s">
        <v>232</v>
      </c>
      <c r="Q4" s="57" t="s">
        <v>211</v>
      </c>
      <c r="R4" s="86" t="s">
        <v>158</v>
      </c>
      <c r="S4" s="28" t="s">
        <v>288</v>
      </c>
      <c r="T4" s="289"/>
    </row>
    <row r="5" spans="1:25" ht="37.35" customHeight="1" x14ac:dyDescent="0.2">
      <c r="A5" s="154"/>
      <c r="B5" s="593"/>
      <c r="C5" s="570"/>
      <c r="D5" s="553"/>
      <c r="E5" s="551"/>
      <c r="F5" s="594" t="s">
        <v>153</v>
      </c>
      <c r="G5" s="559" t="s">
        <v>148</v>
      </c>
      <c r="H5" s="561" t="s">
        <v>153</v>
      </c>
      <c r="I5" s="563" t="s">
        <v>282</v>
      </c>
      <c r="J5" s="34" t="s">
        <v>138</v>
      </c>
      <c r="K5" s="370" t="s">
        <v>153</v>
      </c>
      <c r="L5" s="372" t="s">
        <v>148</v>
      </c>
      <c r="M5" s="370" t="s">
        <v>153</v>
      </c>
      <c r="N5" s="383" t="s">
        <v>283</v>
      </c>
      <c r="O5" s="34" t="s">
        <v>138</v>
      </c>
      <c r="P5" s="561" t="s">
        <v>153</v>
      </c>
      <c r="Q5" s="563" t="s">
        <v>287</v>
      </c>
      <c r="R5" s="34" t="s">
        <v>138</v>
      </c>
      <c r="S5" s="561" t="s">
        <v>153</v>
      </c>
      <c r="T5" s="559" t="s">
        <v>148</v>
      </c>
    </row>
    <row r="6" spans="1:25" ht="28.9" customHeight="1" thickBot="1" x14ac:dyDescent="0.25">
      <c r="A6" s="154"/>
      <c r="B6" s="593"/>
      <c r="C6" s="570"/>
      <c r="D6" s="553"/>
      <c r="E6" s="551"/>
      <c r="F6" s="595"/>
      <c r="G6" s="560"/>
      <c r="H6" s="562"/>
      <c r="I6" s="564"/>
      <c r="J6" s="59" t="s">
        <v>286</v>
      </c>
      <c r="K6" s="371"/>
      <c r="L6" s="373"/>
      <c r="M6" s="371"/>
      <c r="N6" s="376"/>
      <c r="O6" s="59">
        <v>10</v>
      </c>
      <c r="P6" s="562"/>
      <c r="Q6" s="564"/>
      <c r="R6" s="59" t="s">
        <v>291</v>
      </c>
      <c r="S6" s="562"/>
      <c r="T6" s="560"/>
    </row>
    <row r="7" spans="1:25" ht="22.5" customHeight="1" thickBot="1" x14ac:dyDescent="0.3">
      <c r="A7" s="154"/>
      <c r="B7" s="593"/>
      <c r="C7" s="549"/>
      <c r="D7" s="553"/>
      <c r="E7" s="551"/>
      <c r="F7" s="485">
        <v>42128</v>
      </c>
      <c r="G7" s="121"/>
      <c r="H7" s="556">
        <f>F7+7</f>
        <v>42135</v>
      </c>
      <c r="I7" s="557"/>
      <c r="J7" s="558"/>
      <c r="K7" s="244">
        <f>H7+7</f>
        <v>42142</v>
      </c>
      <c r="L7" s="245"/>
      <c r="M7" s="380">
        <f>K7+7</f>
        <v>42149</v>
      </c>
      <c r="N7" s="381"/>
      <c r="O7" s="381"/>
      <c r="P7" s="556">
        <f>M7+7</f>
        <v>42156</v>
      </c>
      <c r="Q7" s="557"/>
      <c r="R7" s="557"/>
      <c r="S7" s="244">
        <f>P7+7</f>
        <v>42163</v>
      </c>
      <c r="T7" s="245"/>
    </row>
    <row r="8" spans="1:25" s="251" customFormat="1" ht="26.25" customHeight="1" x14ac:dyDescent="0.25">
      <c r="A8" s="331">
        <v>1</v>
      </c>
      <c r="B8" s="335" t="s">
        <v>345</v>
      </c>
      <c r="C8" s="155">
        <v>1</v>
      </c>
      <c r="D8" s="408">
        <f>J8+O8+R8</f>
        <v>60</v>
      </c>
      <c r="E8" s="350">
        <f t="shared" ref="E8:E21" si="0">SUM(D8:D8)</f>
        <v>60</v>
      </c>
      <c r="F8" s="486"/>
      <c r="G8" s="250"/>
      <c r="H8" s="490"/>
      <c r="I8" s="155">
        <v>1</v>
      </c>
      <c r="J8" s="357">
        <v>15</v>
      </c>
      <c r="K8" s="437" t="s">
        <v>367</v>
      </c>
      <c r="L8" s="447"/>
      <c r="M8" s="437" t="s">
        <v>367</v>
      </c>
      <c r="N8" s="155">
        <v>1</v>
      </c>
      <c r="O8" s="274">
        <v>10</v>
      </c>
      <c r="P8" s="480"/>
      <c r="Q8" s="155">
        <v>1</v>
      </c>
      <c r="R8" s="274">
        <f>25+10</f>
        <v>35</v>
      </c>
      <c r="S8" s="272"/>
      <c r="T8" s="317"/>
    </row>
    <row r="9" spans="1:25" s="280" customFormat="1" ht="18.75" x14ac:dyDescent="0.25">
      <c r="A9" s="320">
        <v>2</v>
      </c>
      <c r="B9" s="336" t="s">
        <v>352</v>
      </c>
      <c r="C9" s="155">
        <v>2</v>
      </c>
      <c r="D9" s="311">
        <f t="shared" ref="D9:D21" si="1">J9+O9+R9</f>
        <v>65</v>
      </c>
      <c r="E9" s="406">
        <f t="shared" si="0"/>
        <v>65</v>
      </c>
      <c r="F9" s="487"/>
      <c r="G9" s="276"/>
      <c r="H9" s="491"/>
      <c r="I9" s="155">
        <v>2</v>
      </c>
      <c r="J9" s="495">
        <v>15</v>
      </c>
      <c r="K9" s="438" t="s">
        <v>367</v>
      </c>
      <c r="L9" s="448"/>
      <c r="M9" s="438" t="s">
        <v>367</v>
      </c>
      <c r="N9" s="155">
        <v>2</v>
      </c>
      <c r="O9" s="496">
        <v>9</v>
      </c>
      <c r="P9" s="481"/>
      <c r="Q9" s="155">
        <v>2</v>
      </c>
      <c r="R9" s="496">
        <f>22+19</f>
        <v>41</v>
      </c>
      <c r="S9" s="279"/>
      <c r="T9" s="362"/>
    </row>
    <row r="10" spans="1:25" s="251" customFormat="1" ht="18.75" x14ac:dyDescent="0.25">
      <c r="A10" s="332">
        <v>3</v>
      </c>
      <c r="B10" s="336" t="s">
        <v>353</v>
      </c>
      <c r="C10" s="223">
        <v>3</v>
      </c>
      <c r="D10" s="311">
        <f t="shared" si="1"/>
        <v>68</v>
      </c>
      <c r="E10" s="406">
        <f t="shared" si="0"/>
        <v>68</v>
      </c>
      <c r="F10" s="488"/>
      <c r="G10" s="253"/>
      <c r="H10" s="492"/>
      <c r="I10" s="223">
        <v>3</v>
      </c>
      <c r="J10" s="495">
        <f>4+5+5</f>
        <v>14</v>
      </c>
      <c r="K10" s="439" t="s">
        <v>367</v>
      </c>
      <c r="L10" s="448"/>
      <c r="M10" s="439" t="s">
        <v>367</v>
      </c>
      <c r="N10" s="223">
        <v>3</v>
      </c>
      <c r="O10" s="496">
        <v>9</v>
      </c>
      <c r="P10" s="482"/>
      <c r="Q10" s="223">
        <v>3</v>
      </c>
      <c r="R10" s="496">
        <v>45</v>
      </c>
      <c r="S10" s="256"/>
      <c r="T10" s="319"/>
    </row>
    <row r="11" spans="1:25" s="251" customFormat="1" ht="18.75" x14ac:dyDescent="0.25">
      <c r="A11" s="320">
        <v>4</v>
      </c>
      <c r="B11" s="336" t="s">
        <v>354</v>
      </c>
      <c r="C11" s="352">
        <v>4</v>
      </c>
      <c r="D11" s="311">
        <f t="shared" si="1"/>
        <v>69</v>
      </c>
      <c r="E11" s="406">
        <f t="shared" si="0"/>
        <v>69</v>
      </c>
      <c r="F11" s="488"/>
      <c r="G11" s="253"/>
      <c r="H11" s="491"/>
      <c r="I11" s="352">
        <v>4</v>
      </c>
      <c r="J11" s="285">
        <v>15</v>
      </c>
      <c r="K11" s="438" t="s">
        <v>367</v>
      </c>
      <c r="L11" s="448"/>
      <c r="M11" s="438" t="s">
        <v>367</v>
      </c>
      <c r="N11" s="352">
        <v>4</v>
      </c>
      <c r="O11" s="224">
        <v>10</v>
      </c>
      <c r="P11" s="481"/>
      <c r="Q11" s="352">
        <v>4</v>
      </c>
      <c r="R11" s="224">
        <f>24+20</f>
        <v>44</v>
      </c>
      <c r="S11" s="256"/>
      <c r="T11" s="319"/>
    </row>
    <row r="12" spans="1:25" s="251" customFormat="1" ht="18.75" x14ac:dyDescent="0.25">
      <c r="A12" s="332">
        <v>5</v>
      </c>
      <c r="B12" s="336" t="s">
        <v>355</v>
      </c>
      <c r="C12" s="223">
        <v>14</v>
      </c>
      <c r="D12" s="311">
        <f t="shared" si="1"/>
        <v>60</v>
      </c>
      <c r="E12" s="406">
        <f t="shared" si="0"/>
        <v>60</v>
      </c>
      <c r="F12" s="488"/>
      <c r="G12" s="253"/>
      <c r="H12" s="492"/>
      <c r="I12" s="223">
        <v>14</v>
      </c>
      <c r="J12" s="285">
        <v>15</v>
      </c>
      <c r="K12" s="439" t="s">
        <v>367</v>
      </c>
      <c r="L12" s="448"/>
      <c r="M12" s="439" t="s">
        <v>367</v>
      </c>
      <c r="N12" s="223">
        <v>14</v>
      </c>
      <c r="O12" s="497">
        <v>10</v>
      </c>
      <c r="P12" s="482"/>
      <c r="Q12" s="223">
        <v>14</v>
      </c>
      <c r="R12" s="224">
        <f>25+10</f>
        <v>35</v>
      </c>
      <c r="S12" s="256"/>
      <c r="T12" s="319"/>
    </row>
    <row r="13" spans="1:25" s="251" customFormat="1" ht="18.75" x14ac:dyDescent="0.25">
      <c r="A13" s="320">
        <v>6</v>
      </c>
      <c r="B13" s="336" t="s">
        <v>356</v>
      </c>
      <c r="C13" s="155">
        <v>6</v>
      </c>
      <c r="D13" s="311">
        <f t="shared" si="1"/>
        <v>69</v>
      </c>
      <c r="E13" s="406">
        <f t="shared" si="0"/>
        <v>69</v>
      </c>
      <c r="F13" s="488"/>
      <c r="G13" s="253"/>
      <c r="H13" s="491"/>
      <c r="I13" s="155">
        <v>6</v>
      </c>
      <c r="J13" s="285">
        <v>15</v>
      </c>
      <c r="K13" s="438" t="s">
        <v>367</v>
      </c>
      <c r="L13" s="448"/>
      <c r="M13" s="438" t="s">
        <v>367</v>
      </c>
      <c r="N13" s="155">
        <v>6</v>
      </c>
      <c r="O13" s="224">
        <v>10</v>
      </c>
      <c r="P13" s="481"/>
      <c r="Q13" s="155">
        <v>6</v>
      </c>
      <c r="R13" s="224">
        <f>24+20</f>
        <v>44</v>
      </c>
      <c r="S13" s="256"/>
      <c r="T13" s="319"/>
    </row>
    <row r="14" spans="1:25" s="282" customFormat="1" ht="18.75" x14ac:dyDescent="0.25">
      <c r="A14" s="332">
        <v>7</v>
      </c>
      <c r="B14" s="336" t="s">
        <v>358</v>
      </c>
      <c r="C14" s="155">
        <v>8</v>
      </c>
      <c r="D14" s="311">
        <f t="shared" si="1"/>
        <v>65.5</v>
      </c>
      <c r="E14" s="406">
        <f t="shared" si="0"/>
        <v>65.5</v>
      </c>
      <c r="F14" s="488"/>
      <c r="G14" s="253"/>
      <c r="H14" s="492"/>
      <c r="I14" s="155">
        <v>8</v>
      </c>
      <c r="J14" s="285">
        <f>3+5+5</f>
        <v>13</v>
      </c>
      <c r="K14" s="439" t="s">
        <v>367</v>
      </c>
      <c r="L14" s="448"/>
      <c r="M14" s="439" t="s">
        <v>367</v>
      </c>
      <c r="N14" s="155">
        <v>8</v>
      </c>
      <c r="O14" s="496">
        <v>8.5</v>
      </c>
      <c r="P14" s="482"/>
      <c r="Q14" s="155">
        <v>8</v>
      </c>
      <c r="R14" s="496">
        <f>25+19</f>
        <v>44</v>
      </c>
      <c r="S14" s="256"/>
      <c r="T14" s="363"/>
    </row>
    <row r="15" spans="1:25" s="280" customFormat="1" ht="18.75" x14ac:dyDescent="0.25">
      <c r="A15" s="320">
        <v>8</v>
      </c>
      <c r="B15" s="336" t="s">
        <v>359</v>
      </c>
      <c r="C15" s="155">
        <v>10</v>
      </c>
      <c r="D15" s="311">
        <f t="shared" si="1"/>
        <v>66</v>
      </c>
      <c r="E15" s="406">
        <f t="shared" si="0"/>
        <v>66</v>
      </c>
      <c r="F15" s="487"/>
      <c r="G15" s="276"/>
      <c r="H15" s="491"/>
      <c r="I15" s="155">
        <v>10</v>
      </c>
      <c r="J15" s="285">
        <f>4+2+5</f>
        <v>11</v>
      </c>
      <c r="K15" s="438" t="s">
        <v>367</v>
      </c>
      <c r="L15" s="448"/>
      <c r="M15" s="438" t="s">
        <v>367</v>
      </c>
      <c r="N15" s="155">
        <v>10</v>
      </c>
      <c r="O15" s="496">
        <v>10</v>
      </c>
      <c r="P15" s="481"/>
      <c r="Q15" s="155">
        <v>10</v>
      </c>
      <c r="R15" s="496">
        <v>45</v>
      </c>
      <c r="S15" s="279"/>
      <c r="T15" s="362"/>
    </row>
    <row r="16" spans="1:25" s="251" customFormat="1" ht="18.75" x14ac:dyDescent="0.25">
      <c r="A16" s="332">
        <v>9</v>
      </c>
      <c r="B16" s="336" t="s">
        <v>360</v>
      </c>
      <c r="C16" s="223">
        <v>8</v>
      </c>
      <c r="D16" s="311">
        <f t="shared" si="1"/>
        <v>56</v>
      </c>
      <c r="E16" s="406">
        <f t="shared" si="0"/>
        <v>56</v>
      </c>
      <c r="F16" s="488"/>
      <c r="G16" s="253"/>
      <c r="H16" s="492"/>
      <c r="I16" s="223">
        <v>8</v>
      </c>
      <c r="J16" s="285">
        <f>1+5+5</f>
        <v>11</v>
      </c>
      <c r="K16" s="439" t="s">
        <v>367</v>
      </c>
      <c r="L16" s="448"/>
      <c r="M16" s="439" t="s">
        <v>367</v>
      </c>
      <c r="N16" s="223">
        <v>8</v>
      </c>
      <c r="O16" s="496">
        <v>10</v>
      </c>
      <c r="P16" s="482"/>
      <c r="Q16" s="223">
        <v>8</v>
      </c>
      <c r="R16" s="496">
        <f>20+15</f>
        <v>35</v>
      </c>
      <c r="S16" s="256"/>
      <c r="T16" s="319"/>
    </row>
    <row r="17" spans="1:35" s="251" customFormat="1" ht="18.75" x14ac:dyDescent="0.25">
      <c r="A17" s="320">
        <v>10</v>
      </c>
      <c r="B17" s="336" t="s">
        <v>361</v>
      </c>
      <c r="C17" s="155">
        <v>7</v>
      </c>
      <c r="D17" s="311">
        <f t="shared" si="1"/>
        <v>54</v>
      </c>
      <c r="E17" s="406">
        <f t="shared" si="0"/>
        <v>54</v>
      </c>
      <c r="F17" s="488"/>
      <c r="G17" s="253"/>
      <c r="H17" s="491"/>
      <c r="I17" s="155">
        <v>7</v>
      </c>
      <c r="J17" s="285">
        <f>1+3+6</f>
        <v>10</v>
      </c>
      <c r="K17" s="438" t="s">
        <v>367</v>
      </c>
      <c r="L17" s="448"/>
      <c r="M17" s="438" t="s">
        <v>367</v>
      </c>
      <c r="N17" s="155">
        <v>7</v>
      </c>
      <c r="O17" s="496">
        <v>10</v>
      </c>
      <c r="P17" s="481"/>
      <c r="Q17" s="155">
        <v>7</v>
      </c>
      <c r="R17" s="496">
        <f>15+19</f>
        <v>34</v>
      </c>
      <c r="S17" s="256"/>
      <c r="T17" s="319"/>
    </row>
    <row r="18" spans="1:35" s="251" customFormat="1" ht="18.75" x14ac:dyDescent="0.25">
      <c r="A18" s="332">
        <v>11</v>
      </c>
      <c r="B18" s="336" t="s">
        <v>362</v>
      </c>
      <c r="C18" s="223">
        <v>13</v>
      </c>
      <c r="D18" s="311">
        <f t="shared" si="1"/>
        <v>70</v>
      </c>
      <c r="E18" s="406">
        <f t="shared" si="0"/>
        <v>70</v>
      </c>
      <c r="F18" s="488"/>
      <c r="G18" s="253"/>
      <c r="H18" s="492"/>
      <c r="I18" s="223">
        <v>13</v>
      </c>
      <c r="J18" s="285">
        <v>15</v>
      </c>
      <c r="K18" s="439" t="s">
        <v>367</v>
      </c>
      <c r="L18" s="448"/>
      <c r="M18" s="439" t="s">
        <v>367</v>
      </c>
      <c r="N18" s="223">
        <v>13</v>
      </c>
      <c r="O18" s="496">
        <v>10</v>
      </c>
      <c r="P18" s="482"/>
      <c r="Q18" s="223">
        <v>13</v>
      </c>
      <c r="R18" s="496">
        <v>45</v>
      </c>
      <c r="S18" s="256"/>
      <c r="T18" s="319"/>
    </row>
    <row r="19" spans="1:35" s="251" customFormat="1" ht="18.75" x14ac:dyDescent="0.25">
      <c r="A19" s="320">
        <v>12</v>
      </c>
      <c r="B19" s="336"/>
      <c r="C19" s="223"/>
      <c r="D19" s="311">
        <f t="shared" si="1"/>
        <v>0</v>
      </c>
      <c r="E19" s="406">
        <f t="shared" si="0"/>
        <v>0</v>
      </c>
      <c r="F19" s="488"/>
      <c r="G19" s="253"/>
      <c r="H19" s="492"/>
      <c r="I19" s="328"/>
      <c r="J19" s="254"/>
      <c r="K19" s="255"/>
      <c r="L19" s="448"/>
      <c r="M19" s="439"/>
      <c r="N19" s="328"/>
      <c r="O19" s="330"/>
      <c r="P19" s="482"/>
      <c r="Q19" s="328"/>
      <c r="R19" s="330"/>
      <c r="S19" s="256"/>
      <c r="T19" s="319"/>
    </row>
    <row r="20" spans="1:35" s="251" customFormat="1" ht="18.75" x14ac:dyDescent="0.25">
      <c r="A20" s="332">
        <v>13</v>
      </c>
      <c r="B20" s="336"/>
      <c r="C20" s="155"/>
      <c r="D20" s="311">
        <f t="shared" si="1"/>
        <v>0</v>
      </c>
      <c r="E20" s="406">
        <f t="shared" si="0"/>
        <v>0</v>
      </c>
      <c r="F20" s="488"/>
      <c r="G20" s="253"/>
      <c r="H20" s="493"/>
      <c r="I20" s="328"/>
      <c r="J20" s="254"/>
      <c r="K20" s="255"/>
      <c r="L20" s="448"/>
      <c r="M20" s="348"/>
      <c r="N20" s="328"/>
      <c r="O20" s="253"/>
      <c r="P20" s="483"/>
      <c r="Q20" s="328"/>
      <c r="R20" s="253"/>
      <c r="S20" s="256"/>
      <c r="T20" s="319"/>
    </row>
    <row r="21" spans="1:35" s="251" customFormat="1" ht="19.5" thickBot="1" x14ac:dyDescent="0.3">
      <c r="A21" s="333">
        <v>14</v>
      </c>
      <c r="B21" s="338"/>
      <c r="C21" s="223"/>
      <c r="D21" s="410">
        <f t="shared" si="1"/>
        <v>0</v>
      </c>
      <c r="E21" s="351">
        <f t="shared" si="0"/>
        <v>0</v>
      </c>
      <c r="F21" s="489"/>
      <c r="G21" s="265"/>
      <c r="H21" s="494"/>
      <c r="I21" s="334"/>
      <c r="J21" s="266"/>
      <c r="K21" s="268"/>
      <c r="L21" s="449"/>
      <c r="M21" s="349"/>
      <c r="N21" s="334"/>
      <c r="O21" s="265"/>
      <c r="P21" s="484"/>
      <c r="Q21" s="334"/>
      <c r="R21" s="265"/>
      <c r="S21" s="269"/>
      <c r="T21" s="322"/>
    </row>
    <row r="22" spans="1:35" ht="18" x14ac:dyDescent="0.25">
      <c r="A22" s="62"/>
      <c r="B22" s="51"/>
      <c r="C22" s="63"/>
      <c r="D22" s="64"/>
      <c r="E22" s="64"/>
      <c r="F22" s="58"/>
      <c r="G22" s="58"/>
      <c r="H22" s="65">
        <f>COUNT(#REF!)</f>
        <v>0</v>
      </c>
      <c r="I22" s="58"/>
      <c r="J22" s="58"/>
      <c r="K22" s="58"/>
      <c r="L22" s="58"/>
      <c r="M22" s="58"/>
      <c r="N22" s="58"/>
      <c r="O22" s="58"/>
      <c r="P22" s="58"/>
      <c r="Q22" s="58"/>
      <c r="R22" s="61"/>
      <c r="S22" s="58"/>
      <c r="T22" s="65">
        <f>COUNT(#REF!)</f>
        <v>0</v>
      </c>
      <c r="U22" s="33"/>
      <c r="V22" s="32"/>
      <c r="W22" s="22"/>
      <c r="Y22" s="65">
        <f>COUNT(I8:I21)</f>
        <v>11</v>
      </c>
      <c r="AD22" s="65">
        <f>COUNT(Q8:Q21)</f>
        <v>11</v>
      </c>
      <c r="AG22" s="24"/>
      <c r="AH22" s="24"/>
      <c r="AI22" s="24"/>
    </row>
    <row r="23" spans="1:35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5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35" ht="15" x14ac:dyDescent="0.2">
      <c r="A25" s="37"/>
      <c r="B25" s="35"/>
      <c r="C25" s="23"/>
      <c r="D25" s="23"/>
      <c r="E25" s="23"/>
    </row>
    <row r="26" spans="1:35" ht="15" x14ac:dyDescent="0.2">
      <c r="A26" s="37"/>
      <c r="B26" s="35"/>
      <c r="C26" s="23"/>
      <c r="D26" s="23"/>
      <c r="E26" s="23"/>
    </row>
    <row r="27" spans="1:35" ht="15" x14ac:dyDescent="0.2">
      <c r="A27" s="37"/>
      <c r="B27" s="35"/>
      <c r="C27" s="23"/>
      <c r="D27" s="23"/>
      <c r="E27" s="23"/>
    </row>
    <row r="28" spans="1:35" ht="15" x14ac:dyDescent="0.2">
      <c r="A28" s="37"/>
      <c r="B28" s="35"/>
      <c r="C28" s="23"/>
      <c r="D28" s="23"/>
      <c r="E28" s="23"/>
    </row>
    <row r="29" spans="1:35" ht="15" x14ac:dyDescent="0.2">
      <c r="A29" s="37"/>
      <c r="B29" s="35"/>
      <c r="C29" s="23"/>
      <c r="D29" s="23"/>
      <c r="E29" s="23"/>
    </row>
    <row r="30" spans="1:35" ht="15" x14ac:dyDescent="0.2">
      <c r="A30" s="37"/>
      <c r="B30" s="35"/>
      <c r="C30" s="23"/>
      <c r="D30" s="23"/>
      <c r="E30" s="23"/>
    </row>
    <row r="31" spans="1:35" x14ac:dyDescent="0.2">
      <c r="A31" s="36"/>
      <c r="B31" s="38"/>
    </row>
    <row r="32" spans="1:35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C5D960BD-C1A6-4228-A267-A87ADCF0AB55}" scale="80" showPageBreaks="1" showGridLines="0" fitToPage="1" printArea="1">
      <pane xSplit="5" ySplit="6" topLeftCell="F7" activePane="bottomRight" state="frozen"/>
      <selection pane="bottomRight" activeCell="F8" sqref="F8:R18"/>
      <pageMargins left="0.56000000000000005" right="0.57999999999999996" top="0.64" bottom="0.65" header="0.5" footer="0.5"/>
      <pageSetup paperSize="9" scale="50" fitToWidth="2" orientation="portrait" r:id="rId1"/>
      <headerFooter alignWithMargins="0">
        <oddHeader>&amp;C2006/2007 уч.рік 5 трим</oddHeader>
      </headerFooter>
    </customSheetView>
    <customSheetView guid="{4BCF288A-A595-4C42-82E7-535EDC2AC415}" scale="80" showGridLines="0" fitToPage="1">
      <pane xSplit="5" ySplit="6" topLeftCell="F7" activePane="bottomRight" state="frozen"/>
      <selection pane="bottomRight" activeCell="P8" sqref="P8:P21"/>
      <pageMargins left="0.56000000000000005" right="0.57999999999999996" top="0.64" bottom="0.65" header="0.5" footer="0.5"/>
      <pageSetup paperSize="0" fitToWidth="2" orientation="portrait" horizontalDpi="0" verticalDpi="0" copies="0" r:id="rId2"/>
      <headerFooter alignWithMargins="0">
        <oddHeader>&amp;C2006/2007 уч.рік 5 трим</oddHeader>
      </headerFooter>
    </customSheetView>
    <customSheetView guid="{6C8D603E-9A1B-49F4-AEFE-06707C7BCD53}" scale="60" showPageBreaks="1" showGridLines="0" fitToPage="1" printArea="1">
      <pane xSplit="6" ySplit="6" topLeftCell="G7" activePane="bottomRight" state="frozen"/>
      <selection pane="bottomRight" activeCell="S21" sqref="S21"/>
      <pageMargins left="0.56000000000000005" right="0.57999999999999996" top="0.64" bottom="0.65" header="0.5" footer="0.5"/>
      <pageSetup scale="32" fitToWidth="2" orientation="portrait" r:id="rId3"/>
      <headerFooter alignWithMargins="0">
        <oddHeader>&amp;C2006/2007 уч.рік 5 трим</oddHeader>
      </headerFooter>
    </customSheetView>
  </customSheetViews>
  <mergeCells count="18">
    <mergeCell ref="P7:R7"/>
    <mergeCell ref="F5:F6"/>
    <mergeCell ref="G5:G6"/>
    <mergeCell ref="H5:H6"/>
    <mergeCell ref="I5:I6"/>
    <mergeCell ref="P5:P6"/>
    <mergeCell ref="Q5:Q6"/>
    <mergeCell ref="B3:B7"/>
    <mergeCell ref="C3:C7"/>
    <mergeCell ref="D3:D7"/>
    <mergeCell ref="E3:E7"/>
    <mergeCell ref="H7:J7"/>
    <mergeCell ref="P3:R3"/>
    <mergeCell ref="S3:T3"/>
    <mergeCell ref="F3:G3"/>
    <mergeCell ref="H3:J3"/>
    <mergeCell ref="S5:S6"/>
    <mergeCell ref="T5:T6"/>
  </mergeCells>
  <conditionalFormatting sqref="E8:E21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50" fitToWidth="2" orientation="portrait" r:id="rId4"/>
  <headerFooter alignWithMargins="0">
    <oddHeader>&amp;C2006/2007 уч.рік 5 трим</oddHeader>
  </headerFooter>
  <legacy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"/>
    </sheetView>
  </sheetViews>
  <sheetFormatPr defaultRowHeight="12.75" x14ac:dyDescent="0.2"/>
  <sheetData/>
  <customSheetViews>
    <customSheetView guid="{C5D960BD-C1A6-4228-A267-A87ADCF0AB55}" state="hidden">
      <selection sqref="A1: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17" sqref="A17:B21"/>
    </sheetView>
  </sheetViews>
  <sheetFormatPr defaultRowHeight="12.75" x14ac:dyDescent="0.2"/>
  <cols>
    <col min="1" max="1" width="17.28515625" customWidth="1"/>
  </cols>
  <sheetData>
    <row r="1" spans="1:2" x14ac:dyDescent="0.2">
      <c r="A1" s="479" t="s">
        <v>342</v>
      </c>
      <c r="B1" s="476">
        <v>58.217391304347828</v>
      </c>
    </row>
    <row r="2" spans="1:2" x14ac:dyDescent="0.2">
      <c r="A2" s="479" t="s">
        <v>343</v>
      </c>
      <c r="B2" s="476">
        <v>88.217391304347828</v>
      </c>
    </row>
    <row r="3" spans="1:2" x14ac:dyDescent="0.2">
      <c r="A3" s="479" t="s">
        <v>344</v>
      </c>
      <c r="B3" s="476">
        <v>74.326086956521735</v>
      </c>
    </row>
    <row r="4" spans="1:2" x14ac:dyDescent="0.2">
      <c r="A4" s="479" t="s">
        <v>345</v>
      </c>
      <c r="B4" s="476">
        <v>92.826086956521735</v>
      </c>
    </row>
    <row r="5" spans="1:2" x14ac:dyDescent="0.2">
      <c r="A5" s="479" t="s">
        <v>346</v>
      </c>
      <c r="B5" s="476">
        <v>78.130434782608688</v>
      </c>
    </row>
    <row r="6" spans="1:2" x14ac:dyDescent="0.2">
      <c r="A6" s="479" t="s">
        <v>347</v>
      </c>
      <c r="B6" s="476">
        <v>93.15217391304347</v>
      </c>
    </row>
    <row r="7" spans="1:2" x14ac:dyDescent="0.2">
      <c r="A7" s="479" t="s">
        <v>348</v>
      </c>
      <c r="B7" s="476">
        <v>92.478260869565219</v>
      </c>
    </row>
    <row r="8" spans="1:2" x14ac:dyDescent="0.2">
      <c r="A8" s="479" t="s">
        <v>349</v>
      </c>
      <c r="B8" s="476">
        <v>73.521739130434781</v>
      </c>
    </row>
    <row r="9" spans="1:2" x14ac:dyDescent="0.2">
      <c r="A9" s="479" t="s">
        <v>350</v>
      </c>
      <c r="B9" s="476">
        <v>83.826086956521735</v>
      </c>
    </row>
    <row r="10" spans="1:2" x14ac:dyDescent="0.2">
      <c r="A10" s="479" t="s">
        <v>351</v>
      </c>
      <c r="B10" s="476">
        <v>78.217391304347828</v>
      </c>
    </row>
    <row r="11" spans="1:2" x14ac:dyDescent="0.2">
      <c r="A11" s="479" t="s">
        <v>352</v>
      </c>
      <c r="B11" s="476">
        <v>10.869565217391305</v>
      </c>
    </row>
    <row r="12" spans="1:2" x14ac:dyDescent="0.2">
      <c r="A12" s="479" t="s">
        <v>353</v>
      </c>
      <c r="B12" s="476">
        <v>77.130434782608688</v>
      </c>
    </row>
    <row r="13" spans="1:2" x14ac:dyDescent="0.2">
      <c r="A13" s="479" t="s">
        <v>354</v>
      </c>
      <c r="B13" s="476">
        <v>86.478260869565219</v>
      </c>
    </row>
    <row r="14" spans="1:2" x14ac:dyDescent="0.2">
      <c r="A14" s="479" t="s">
        <v>355</v>
      </c>
      <c r="B14" s="476">
        <v>71.956521739130437</v>
      </c>
    </row>
    <row r="15" spans="1:2" x14ac:dyDescent="0.2">
      <c r="A15" s="479" t="s">
        <v>356</v>
      </c>
      <c r="B15" s="476">
        <v>92.739130434782609</v>
      </c>
    </row>
    <row r="16" spans="1:2" x14ac:dyDescent="0.2">
      <c r="A16" s="479" t="s">
        <v>357</v>
      </c>
      <c r="B16" s="476">
        <v>86.043478260869563</v>
      </c>
    </row>
    <row r="17" spans="1:2" x14ac:dyDescent="0.2">
      <c r="A17" s="479" t="s">
        <v>358</v>
      </c>
      <c r="B17" s="476">
        <v>67.282608695652172</v>
      </c>
    </row>
    <row r="18" spans="1:2" x14ac:dyDescent="0.2">
      <c r="A18" s="479" t="s">
        <v>359</v>
      </c>
      <c r="B18" s="476">
        <v>92.413043478260875</v>
      </c>
    </row>
    <row r="19" spans="1:2" x14ac:dyDescent="0.2">
      <c r="A19" s="479" t="s">
        <v>360</v>
      </c>
      <c r="B19" s="476">
        <v>57.369565217391305</v>
      </c>
    </row>
    <row r="20" spans="1:2" x14ac:dyDescent="0.2">
      <c r="A20" s="479" t="s">
        <v>361</v>
      </c>
      <c r="B20" s="476">
        <v>64.347826086956516</v>
      </c>
    </row>
    <row r="21" spans="1:2" x14ac:dyDescent="0.2">
      <c r="A21" s="479" t="s">
        <v>362</v>
      </c>
      <c r="B21" s="476">
        <v>88.804347826086953</v>
      </c>
    </row>
    <row r="22" spans="1:2" x14ac:dyDescent="0.2">
      <c r="A22" s="479" t="s">
        <v>363</v>
      </c>
      <c r="B22" s="476">
        <v>91.84782608695653</v>
      </c>
    </row>
    <row r="23" spans="1:2" x14ac:dyDescent="0.2">
      <c r="A23" s="479" t="s">
        <v>364</v>
      </c>
      <c r="B23" s="476">
        <v>82.065217391304344</v>
      </c>
    </row>
    <row r="24" spans="1:2" x14ac:dyDescent="0.2">
      <c r="A24" s="479"/>
      <c r="B24" s="476"/>
    </row>
    <row r="25" spans="1:2" x14ac:dyDescent="0.2">
      <c r="A25" s="479"/>
    </row>
    <row r="26" spans="1:2" x14ac:dyDescent="0.2">
      <c r="A26" s="479"/>
    </row>
    <row r="27" spans="1:2" x14ac:dyDescent="0.2">
      <c r="A27" s="479"/>
    </row>
    <row r="28" spans="1:2" x14ac:dyDescent="0.2">
      <c r="A28" s="479"/>
    </row>
    <row r="29" spans="1:2" x14ac:dyDescent="0.2">
      <c r="A29" s="479"/>
    </row>
    <row r="30" spans="1:2" x14ac:dyDescent="0.2">
      <c r="A30" s="479"/>
    </row>
    <row r="31" spans="1:2" x14ac:dyDescent="0.2">
      <c r="A31" s="479"/>
    </row>
    <row r="32" spans="1:2" x14ac:dyDescent="0.2">
      <c r="A32" s="479"/>
    </row>
    <row r="33" spans="1:1" x14ac:dyDescent="0.2">
      <c r="A33" s="479"/>
    </row>
    <row r="34" spans="1:1" x14ac:dyDescent="0.2">
      <c r="A34" s="479"/>
    </row>
    <row r="35" spans="1:1" x14ac:dyDescent="0.2">
      <c r="A35" s="479"/>
    </row>
  </sheetData>
  <customSheetViews>
    <customSheetView guid="{C5D960BD-C1A6-4228-A267-A87ADCF0AB55}">
      <selection activeCell="A17" sqref="A17:B21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 x14ac:dyDescent="0.2"/>
  <sheetData>
    <row r="1" spans="1:2" x14ac:dyDescent="0.2">
      <c r="A1" s="66" t="s">
        <v>248</v>
      </c>
      <c r="B1" s="66"/>
    </row>
    <row r="2" spans="1:2" x14ac:dyDescent="0.2">
      <c r="A2" s="66">
        <v>0</v>
      </c>
      <c r="B2" s="66" t="s">
        <v>249</v>
      </c>
    </row>
    <row r="3" spans="1:2" x14ac:dyDescent="0.2">
      <c r="A3" s="66">
        <v>35</v>
      </c>
      <c r="B3" s="66" t="s">
        <v>250</v>
      </c>
    </row>
    <row r="4" spans="1:2" x14ac:dyDescent="0.2">
      <c r="A4" s="66">
        <v>60</v>
      </c>
      <c r="B4" s="66" t="s">
        <v>251</v>
      </c>
    </row>
    <row r="5" spans="1:2" x14ac:dyDescent="0.2">
      <c r="A5" s="66">
        <v>67</v>
      </c>
      <c r="B5" s="66" t="s">
        <v>252</v>
      </c>
    </row>
    <row r="6" spans="1:2" x14ac:dyDescent="0.2">
      <c r="A6" s="66">
        <v>75</v>
      </c>
      <c r="B6" s="66" t="s">
        <v>253</v>
      </c>
    </row>
    <row r="7" spans="1:2" x14ac:dyDescent="0.2">
      <c r="A7" s="66">
        <v>82</v>
      </c>
      <c r="B7" s="66" t="s">
        <v>254</v>
      </c>
    </row>
    <row r="8" spans="1:2" x14ac:dyDescent="0.2">
      <c r="A8" s="66">
        <v>89</v>
      </c>
      <c r="B8" s="66" t="s">
        <v>255</v>
      </c>
    </row>
    <row r="9" spans="1:2" x14ac:dyDescent="0.2">
      <c r="A9" s="66">
        <v>100</v>
      </c>
      <c r="B9" s="66" t="s">
        <v>255</v>
      </c>
    </row>
  </sheetData>
  <customSheetViews>
    <customSheetView guid="{C5D960BD-C1A6-4228-A267-A87ADCF0AB55}" showPageBreaks="1">
      <selection sqref="A1:B9"/>
      <pageMargins left="0.7" right="0.7" top="0.75" bottom="0.75" header="0.3" footer="0.3"/>
      <pageSetup paperSize="9" orientation="portrait" r:id="rId1"/>
    </customSheetView>
    <customSheetView guid="{4BCF288A-A595-4C42-82E7-535EDC2AC415}">
      <selection sqref="A1:B9"/>
      <pageMargins left="0.7" right="0.7" top="0.75" bottom="0.75" header="0.3" footer="0.3"/>
      <pageSetup paperSize="0" orientation="portrait" horizontalDpi="0" verticalDpi="0" copies="0" r:id="rId2"/>
    </customSheetView>
    <customSheetView guid="{6C8D603E-9A1B-49F4-AEFE-06707C7BCD53}">
      <selection sqref="A1:B9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3"/>
    </customSheetView>
    <customSheetView guid="{134EDDCA-7309-47EE-BAAB-632C7B2A96A3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173"/>
    <col min="2" max="2" width="9.28515625" style="169"/>
    <col min="3" max="3" width="14.42578125" style="169" customWidth="1"/>
    <col min="4" max="4" width="30.42578125" style="203" customWidth="1"/>
    <col min="5" max="5" width="9.28515625" style="169"/>
    <col min="6" max="6" width="9" style="172" customWidth="1"/>
    <col min="7" max="7" width="8.7109375" style="169" customWidth="1"/>
    <col min="8" max="8" width="13.5703125" style="171" customWidth="1"/>
    <col min="9" max="16384" width="9.28515625" style="173"/>
  </cols>
  <sheetData>
    <row r="1" spans="2:11" ht="18.75" x14ac:dyDescent="0.2">
      <c r="C1" s="170" t="s">
        <v>239</v>
      </c>
    </row>
    <row r="2" spans="2:11" ht="20.25" customHeight="1" x14ac:dyDescent="0.2">
      <c r="C2" s="174" t="s">
        <v>238</v>
      </c>
      <c r="D2" s="204"/>
    </row>
    <row r="3" spans="2:11" ht="15.75" thickBot="1" x14ac:dyDescent="0.25">
      <c r="C3" s="175"/>
      <c r="D3" s="204"/>
      <c r="G3" s="176">
        <f>SUM(G5:G39)</f>
        <v>140</v>
      </c>
    </row>
    <row r="4" spans="2:11" s="169" customFormat="1" ht="51" x14ac:dyDescent="0.2">
      <c r="B4" s="214" t="s">
        <v>159</v>
      </c>
      <c r="C4" s="177" t="s">
        <v>160</v>
      </c>
      <c r="D4" s="215" t="s">
        <v>161</v>
      </c>
      <c r="E4" s="177" t="s">
        <v>162</v>
      </c>
      <c r="F4" s="216" t="s">
        <v>152</v>
      </c>
      <c r="G4" s="177" t="s">
        <v>163</v>
      </c>
      <c r="H4" s="178" t="s">
        <v>164</v>
      </c>
    </row>
    <row r="5" spans="2:11" ht="15.75" x14ac:dyDescent="0.2">
      <c r="B5" s="181">
        <v>1</v>
      </c>
      <c r="C5" s="182" t="s">
        <v>0</v>
      </c>
      <c r="D5" s="205"/>
      <c r="E5" s="182"/>
      <c r="F5" s="217">
        <v>1</v>
      </c>
      <c r="G5" s="182">
        <f>SUM(E6:E8)</f>
        <v>6</v>
      </c>
      <c r="H5" s="179"/>
      <c r="I5" s="173">
        <v>6</v>
      </c>
    </row>
    <row r="6" spans="2:11" ht="15.75" x14ac:dyDescent="0.2">
      <c r="B6" s="181"/>
      <c r="C6" s="182"/>
      <c r="D6" s="205" t="s">
        <v>165</v>
      </c>
      <c r="E6" s="182">
        <v>2</v>
      </c>
      <c r="F6" s="217"/>
      <c r="G6" s="180"/>
      <c r="H6" s="179"/>
    </row>
    <row r="7" spans="2:11" ht="30" x14ac:dyDescent="0.2">
      <c r="B7" s="181"/>
      <c r="C7" s="182"/>
      <c r="D7" s="205" t="s">
        <v>166</v>
      </c>
      <c r="E7" s="182">
        <v>2</v>
      </c>
      <c r="F7" s="217"/>
      <c r="G7" s="180"/>
      <c r="H7" s="179"/>
    </row>
    <row r="8" spans="2:11" ht="15.75" x14ac:dyDescent="0.2">
      <c r="B8" s="181"/>
      <c r="C8" s="182"/>
      <c r="D8" s="205" t="s">
        <v>167</v>
      </c>
      <c r="E8" s="182">
        <v>2</v>
      </c>
      <c r="F8" s="217"/>
      <c r="G8" s="180"/>
      <c r="H8" s="179"/>
    </row>
    <row r="9" spans="2:11" ht="15.75" x14ac:dyDescent="0.2">
      <c r="B9" s="181">
        <v>2</v>
      </c>
      <c r="C9" s="182" t="s">
        <v>149</v>
      </c>
      <c r="D9" s="205"/>
      <c r="E9" s="182"/>
      <c r="F9" s="217">
        <v>2</v>
      </c>
      <c r="G9" s="182">
        <f>SUM(E10:E16)</f>
        <v>16</v>
      </c>
      <c r="H9" s="179"/>
      <c r="I9" s="173">
        <v>16</v>
      </c>
    </row>
    <row r="10" spans="2:11" ht="15.75" x14ac:dyDescent="0.2">
      <c r="B10" s="181" t="s">
        <v>1</v>
      </c>
      <c r="C10" s="182"/>
      <c r="D10" s="205" t="s">
        <v>2</v>
      </c>
      <c r="E10" s="182">
        <v>2</v>
      </c>
      <c r="F10" s="217"/>
      <c r="G10" s="180"/>
      <c r="H10" s="179"/>
    </row>
    <row r="11" spans="2:11" ht="15.75" x14ac:dyDescent="0.2">
      <c r="B11" s="181" t="s">
        <v>3</v>
      </c>
      <c r="C11" s="182"/>
      <c r="D11" s="205" t="s">
        <v>4</v>
      </c>
      <c r="E11" s="182">
        <v>2</v>
      </c>
      <c r="F11" s="217"/>
      <c r="G11" s="180"/>
      <c r="H11" s="179"/>
    </row>
    <row r="12" spans="2:11" ht="31.15" customHeight="1" x14ac:dyDescent="0.2">
      <c r="B12" s="181" t="s">
        <v>5</v>
      </c>
      <c r="C12" s="182"/>
      <c r="D12" s="205" t="s">
        <v>168</v>
      </c>
      <c r="E12" s="182">
        <v>2</v>
      </c>
      <c r="F12" s="217"/>
      <c r="G12" s="180"/>
      <c r="H12" s="179"/>
    </row>
    <row r="13" spans="2:11" ht="15.75" x14ac:dyDescent="0.2">
      <c r="B13" s="181" t="s">
        <v>6</v>
      </c>
      <c r="C13" s="182"/>
      <c r="D13" s="205" t="s">
        <v>140</v>
      </c>
      <c r="E13" s="182">
        <v>2</v>
      </c>
      <c r="F13" s="217"/>
      <c r="G13" s="180"/>
      <c r="H13" s="179"/>
      <c r="K13" s="173">
        <f>34/70</f>
        <v>0.48571428571428571</v>
      </c>
    </row>
    <row r="14" spans="2:11" ht="15.75" x14ac:dyDescent="0.2">
      <c r="B14" s="181" t="s">
        <v>7</v>
      </c>
      <c r="C14" s="182"/>
      <c r="D14" s="206" t="s">
        <v>141</v>
      </c>
      <c r="E14" s="182">
        <v>4</v>
      </c>
      <c r="F14" s="217"/>
      <c r="G14" s="180"/>
      <c r="H14" s="179"/>
    </row>
    <row r="15" spans="2:11" ht="15.75" x14ac:dyDescent="0.2">
      <c r="B15" s="181" t="s">
        <v>8</v>
      </c>
      <c r="C15" s="182"/>
      <c r="D15" s="205" t="s">
        <v>147</v>
      </c>
      <c r="E15" s="182">
        <v>2</v>
      </c>
      <c r="F15" s="217"/>
      <c r="G15" s="180"/>
      <c r="H15" s="179"/>
    </row>
    <row r="16" spans="2:11" ht="15.75" x14ac:dyDescent="0.2">
      <c r="B16" s="181" t="s">
        <v>142</v>
      </c>
      <c r="C16" s="182"/>
      <c r="D16" s="205" t="s">
        <v>169</v>
      </c>
      <c r="E16" s="182">
        <v>2</v>
      </c>
      <c r="F16" s="217"/>
      <c r="G16" s="180"/>
      <c r="H16" s="179"/>
    </row>
    <row r="17" spans="2:10" ht="15.75" x14ac:dyDescent="0.2">
      <c r="B17" s="181" t="s">
        <v>9</v>
      </c>
      <c r="C17" s="182" t="s">
        <v>170</v>
      </c>
      <c r="D17" s="205"/>
      <c r="E17" s="182"/>
      <c r="F17" s="217">
        <v>3</v>
      </c>
      <c r="G17" s="182">
        <f>SUM(E18)</f>
        <v>6</v>
      </c>
      <c r="H17" s="179"/>
      <c r="I17" s="173">
        <v>6</v>
      </c>
    </row>
    <row r="18" spans="2:10" ht="30" x14ac:dyDescent="0.2">
      <c r="B18" s="181" t="s">
        <v>201</v>
      </c>
      <c r="C18" s="182"/>
      <c r="D18" s="205" t="s">
        <v>202</v>
      </c>
      <c r="E18" s="182">
        <v>6</v>
      </c>
      <c r="F18" s="183"/>
      <c r="G18" s="180"/>
      <c r="H18" s="179"/>
    </row>
    <row r="19" spans="2:10" ht="15.75" x14ac:dyDescent="0.2">
      <c r="B19" s="181" t="s">
        <v>11</v>
      </c>
      <c r="C19" s="182" t="s">
        <v>10</v>
      </c>
      <c r="D19" s="205"/>
      <c r="E19" s="182"/>
      <c r="F19" s="217"/>
      <c r="G19" s="182">
        <f>SUM(E20:E23)</f>
        <v>20</v>
      </c>
      <c r="H19" s="179"/>
      <c r="I19" s="173">
        <v>20</v>
      </c>
    </row>
    <row r="20" spans="2:10" ht="30" x14ac:dyDescent="0.2">
      <c r="B20" s="181" t="s">
        <v>13</v>
      </c>
      <c r="C20" s="182"/>
      <c r="D20" s="205" t="s">
        <v>210</v>
      </c>
      <c r="E20" s="182">
        <v>10</v>
      </c>
      <c r="F20" s="217">
        <v>4</v>
      </c>
      <c r="G20" s="180"/>
      <c r="H20" s="179"/>
    </row>
    <row r="21" spans="2:10" ht="30" x14ac:dyDescent="0.25">
      <c r="B21" s="181" t="s">
        <v>143</v>
      </c>
      <c r="C21" s="183"/>
      <c r="D21" s="207" t="s">
        <v>207</v>
      </c>
      <c r="E21" s="182">
        <v>2</v>
      </c>
      <c r="F21" s="217">
        <v>4</v>
      </c>
      <c r="G21" s="180"/>
      <c r="H21" s="179"/>
    </row>
    <row r="22" spans="2:10" ht="75" x14ac:dyDescent="0.25">
      <c r="B22" s="181" t="s">
        <v>15</v>
      </c>
      <c r="C22" s="182"/>
      <c r="D22" s="208" t="s">
        <v>208</v>
      </c>
      <c r="E22" s="182">
        <v>4</v>
      </c>
      <c r="F22" s="217">
        <v>4</v>
      </c>
      <c r="G22" s="180"/>
      <c r="H22" s="179"/>
    </row>
    <row r="23" spans="2:10" ht="45" x14ac:dyDescent="0.25">
      <c r="B23" s="181" t="s">
        <v>206</v>
      </c>
      <c r="C23" s="182"/>
      <c r="D23" s="208" t="s">
        <v>209</v>
      </c>
      <c r="E23" s="182">
        <v>4</v>
      </c>
      <c r="F23" s="217">
        <v>4</v>
      </c>
      <c r="G23" s="180"/>
      <c r="H23" s="179"/>
    </row>
    <row r="24" spans="2:10" ht="15.75" x14ac:dyDescent="0.2">
      <c r="B24" s="181" t="s">
        <v>17</v>
      </c>
      <c r="C24" s="182" t="s">
        <v>12</v>
      </c>
      <c r="D24" s="205"/>
      <c r="E24" s="182"/>
      <c r="F24" s="217"/>
      <c r="G24" s="182">
        <f>SUM(E25:E27)</f>
        <v>11</v>
      </c>
      <c r="H24" s="179"/>
      <c r="I24" s="173">
        <v>11</v>
      </c>
    </row>
    <row r="25" spans="2:10" ht="15.75" x14ac:dyDescent="0.2">
      <c r="B25" s="181" t="s">
        <v>19</v>
      </c>
      <c r="C25" s="182"/>
      <c r="D25" s="205" t="s">
        <v>14</v>
      </c>
      <c r="E25" s="182">
        <v>2</v>
      </c>
      <c r="F25" s="217">
        <v>5</v>
      </c>
      <c r="G25" s="180"/>
      <c r="H25" s="179"/>
    </row>
    <row r="26" spans="2:10" ht="15.75" x14ac:dyDescent="0.2">
      <c r="B26" s="181" t="s">
        <v>21</v>
      </c>
      <c r="C26" s="182"/>
      <c r="D26" s="205" t="s">
        <v>16</v>
      </c>
      <c r="E26" s="182">
        <v>3</v>
      </c>
      <c r="F26" s="217">
        <v>5</v>
      </c>
      <c r="G26" s="180"/>
      <c r="H26" s="179"/>
    </row>
    <row r="27" spans="2:10" ht="15.75" x14ac:dyDescent="0.2">
      <c r="B27" s="181" t="s">
        <v>23</v>
      </c>
      <c r="C27" s="182"/>
      <c r="D27" s="205" t="s">
        <v>171</v>
      </c>
      <c r="E27" s="182">
        <v>6</v>
      </c>
      <c r="F27" s="217">
        <v>5</v>
      </c>
      <c r="G27" s="180"/>
      <c r="H27" s="179"/>
    </row>
    <row r="28" spans="2:10" ht="15.75" x14ac:dyDescent="0.2">
      <c r="B28" s="181" t="s">
        <v>25</v>
      </c>
      <c r="C28" s="182" t="s">
        <v>18</v>
      </c>
      <c r="D28" s="205"/>
      <c r="E28" s="182"/>
      <c r="F28" s="217"/>
      <c r="G28" s="182">
        <f>SUM(E29:E31)</f>
        <v>11</v>
      </c>
      <c r="H28" s="179"/>
    </row>
    <row r="29" spans="2:10" ht="15.75" x14ac:dyDescent="0.2">
      <c r="B29" s="181" t="s">
        <v>27</v>
      </c>
      <c r="C29" s="182"/>
      <c r="D29" s="205" t="s">
        <v>20</v>
      </c>
      <c r="E29" s="182">
        <v>3</v>
      </c>
      <c r="F29" s="217">
        <v>6</v>
      </c>
      <c r="G29" s="180"/>
      <c r="H29" s="179"/>
    </row>
    <row r="30" spans="2:10" ht="15.75" x14ac:dyDescent="0.2">
      <c r="B30" s="181" t="s">
        <v>29</v>
      </c>
      <c r="C30" s="182"/>
      <c r="D30" s="205" t="s">
        <v>22</v>
      </c>
      <c r="E30" s="182">
        <v>2</v>
      </c>
      <c r="F30" s="217">
        <v>6</v>
      </c>
      <c r="G30" s="180"/>
      <c r="H30" s="179"/>
    </row>
    <row r="31" spans="2:10" ht="16.5" thickBot="1" x14ac:dyDescent="0.25">
      <c r="B31" s="398" t="s">
        <v>30</v>
      </c>
      <c r="C31" s="184"/>
      <c r="D31" s="209" t="s">
        <v>24</v>
      </c>
      <c r="E31" s="184">
        <v>6</v>
      </c>
      <c r="F31" s="399">
        <v>6</v>
      </c>
      <c r="G31" s="186"/>
      <c r="H31" s="187"/>
      <c r="I31" s="173" t="s">
        <v>284</v>
      </c>
      <c r="J31" s="173">
        <f>SUM(G5:G31)</f>
        <v>70</v>
      </c>
    </row>
    <row r="32" spans="2:10" ht="15.75" x14ac:dyDescent="0.2">
      <c r="B32" s="400" t="s">
        <v>32</v>
      </c>
      <c r="C32" s="401" t="s">
        <v>26</v>
      </c>
      <c r="D32" s="402"/>
      <c r="E32" s="401"/>
      <c r="F32" s="403"/>
      <c r="G32" s="401">
        <f>SUM(E33:E35)</f>
        <v>15</v>
      </c>
      <c r="H32" s="404"/>
    </row>
    <row r="33" spans="2:29" x14ac:dyDescent="0.2">
      <c r="B33" s="181" t="s">
        <v>34</v>
      </c>
      <c r="C33" s="182"/>
      <c r="D33" s="205" t="s">
        <v>28</v>
      </c>
      <c r="E33" s="182">
        <v>4</v>
      </c>
      <c r="F33" s="183">
        <v>7</v>
      </c>
      <c r="G33" s="180"/>
      <c r="H33" s="179"/>
    </row>
    <row r="34" spans="2:29" ht="30" x14ac:dyDescent="0.2">
      <c r="B34" s="181" t="s">
        <v>36</v>
      </c>
      <c r="C34" s="182"/>
      <c r="D34" s="205" t="s">
        <v>146</v>
      </c>
      <c r="E34" s="182">
        <v>5</v>
      </c>
      <c r="F34" s="183">
        <v>7</v>
      </c>
      <c r="G34" s="180"/>
      <c r="H34" s="179"/>
    </row>
    <row r="35" spans="2:29" x14ac:dyDescent="0.2">
      <c r="B35" s="181" t="s">
        <v>172</v>
      </c>
      <c r="C35" s="182"/>
      <c r="D35" s="205" t="s">
        <v>31</v>
      </c>
      <c r="E35" s="182">
        <v>6</v>
      </c>
      <c r="F35" s="183">
        <v>7</v>
      </c>
      <c r="G35" s="180"/>
      <c r="H35" s="179"/>
    </row>
    <row r="36" spans="2:29" ht="15.75" x14ac:dyDescent="0.2">
      <c r="B36" s="181" t="s">
        <v>150</v>
      </c>
      <c r="C36" s="188" t="s">
        <v>144</v>
      </c>
      <c r="D36" s="205" t="s">
        <v>145</v>
      </c>
      <c r="E36" s="188">
        <v>10</v>
      </c>
      <c r="F36" s="217">
        <v>8</v>
      </c>
      <c r="G36" s="180">
        <f>E36</f>
        <v>10</v>
      </c>
      <c r="H36" s="179"/>
    </row>
    <row r="37" spans="2:29" x14ac:dyDescent="0.2">
      <c r="B37" s="181" t="s">
        <v>173</v>
      </c>
      <c r="C37" s="182" t="s">
        <v>33</v>
      </c>
      <c r="D37" s="205"/>
      <c r="E37" s="182"/>
      <c r="F37" s="183"/>
      <c r="G37" s="182">
        <f>SUM(E38:E39)</f>
        <v>45</v>
      </c>
      <c r="H37" s="179"/>
    </row>
    <row r="38" spans="2:29" x14ac:dyDescent="0.2">
      <c r="B38" s="181" t="s">
        <v>274</v>
      </c>
      <c r="C38" s="182"/>
      <c r="D38" s="205" t="s">
        <v>35</v>
      </c>
      <c r="E38" s="182">
        <v>25</v>
      </c>
      <c r="F38" s="183">
        <v>9</v>
      </c>
      <c r="G38" s="180"/>
      <c r="H38" s="179"/>
    </row>
    <row r="39" spans="2:29" x14ac:dyDescent="0.2">
      <c r="B39" s="181" t="s">
        <v>275</v>
      </c>
      <c r="C39" s="182"/>
      <c r="D39" s="205" t="s">
        <v>37</v>
      </c>
      <c r="E39" s="182">
        <v>20</v>
      </c>
      <c r="F39" s="183">
        <v>9</v>
      </c>
      <c r="G39" s="180"/>
      <c r="H39" s="179"/>
    </row>
    <row r="40" spans="2:29" ht="16.5" thickBot="1" x14ac:dyDescent="0.25">
      <c r="B40" s="189"/>
      <c r="C40" s="184"/>
      <c r="D40" s="209"/>
      <c r="E40" s="184"/>
      <c r="F40" s="185"/>
      <c r="G40" s="186"/>
      <c r="H40" s="187"/>
      <c r="I40" s="173" t="s">
        <v>285</v>
      </c>
      <c r="J40" s="173">
        <f>SUM(G32:G40)</f>
        <v>70</v>
      </c>
    </row>
    <row r="41" spans="2:29" ht="15.75" thickBot="1" x14ac:dyDescent="0.25">
      <c r="B41" s="190"/>
      <c r="C41" s="191"/>
      <c r="D41" s="210" t="s">
        <v>38</v>
      </c>
      <c r="E41" s="192">
        <f>SUM(E5:E39)</f>
        <v>140</v>
      </c>
      <c r="F41" s="193"/>
      <c r="G41" s="194">
        <f>SUM(G5:G39)</f>
        <v>140</v>
      </c>
      <c r="H41" s="195"/>
    </row>
    <row r="42" spans="2:29" x14ac:dyDescent="0.2">
      <c r="B42" s="196"/>
      <c r="C42" s="196"/>
    </row>
    <row r="43" spans="2:29" x14ac:dyDescent="0.2">
      <c r="B43" s="197"/>
      <c r="C43" s="197"/>
    </row>
    <row r="44" spans="2:29" x14ac:dyDescent="0.2">
      <c r="B44" s="196"/>
      <c r="C44" s="196"/>
    </row>
    <row r="45" spans="2:29" x14ac:dyDescent="0.2">
      <c r="C45" s="171"/>
      <c r="D45" s="211"/>
      <c r="E45" s="196"/>
      <c r="F45" s="174"/>
      <c r="G45" s="196"/>
      <c r="H45" s="198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</row>
    <row r="46" spans="2:29" x14ac:dyDescent="0.2">
      <c r="D46" s="212"/>
      <c r="E46" s="197"/>
      <c r="F46" s="200"/>
      <c r="G46" s="197"/>
      <c r="H46" s="201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</row>
    <row r="47" spans="2:29" x14ac:dyDescent="0.2">
      <c r="D47" s="211"/>
      <c r="E47" s="196"/>
      <c r="F47" s="174"/>
      <c r="G47" s="196"/>
      <c r="H47" s="198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</row>
    <row r="48" spans="2:29" x14ac:dyDescent="0.2">
      <c r="D48" s="213"/>
    </row>
  </sheetData>
  <customSheetViews>
    <customSheetView guid="{C5D960BD-C1A6-4228-A267-A87ADCF0AB55}" showPageBreaks="1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9" orientation="portrait" r:id="rId1"/>
      <headerFooter alignWithMargins="0"/>
    </customSheetView>
    <customSheetView guid="{4BCF288A-A595-4C42-82E7-535EDC2AC415}" topLeftCell="B3">
      <pane xSplit="2" ySplit="2" topLeftCell="D25" activePane="bottomRight" state="frozen"/>
      <selection pane="bottomRight" activeCell="E43" sqref="E43"/>
      <pageMargins left="0.75" right="0.75" top="1" bottom="1" header="0.5" footer="0.5"/>
      <pageSetup paperSize="0" orientation="portrait" horizontalDpi="0" verticalDpi="0" copies="0" r:id="rId2"/>
      <headerFooter alignWithMargins="0"/>
    </customSheetView>
  </customSheetViews>
  <pageMargins left="0.75" right="0.75" top="1" bottom="1" header="0.5" footer="0.5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 x14ac:dyDescent="0.2"/>
  <cols>
    <col min="1" max="1" width="10.7109375" style="48" customWidth="1"/>
    <col min="2" max="2" width="42.28515625" style="49" customWidth="1"/>
    <col min="3" max="3" width="12" style="55" customWidth="1"/>
    <col min="4" max="4" width="12" style="50" customWidth="1"/>
  </cols>
  <sheetData>
    <row r="1" spans="1:5" ht="13.5" thickBot="1" x14ac:dyDescent="0.25">
      <c r="B1" s="49" t="s">
        <v>244</v>
      </c>
    </row>
    <row r="2" spans="1:5" ht="13.15" customHeight="1" x14ac:dyDescent="0.2">
      <c r="A2" s="543" t="s">
        <v>220</v>
      </c>
      <c r="B2" s="539" t="s">
        <v>174</v>
      </c>
      <c r="C2" s="541" t="s">
        <v>175</v>
      </c>
      <c r="D2" s="537" t="s">
        <v>176</v>
      </c>
      <c r="E2" s="77" t="s">
        <v>138</v>
      </c>
    </row>
    <row r="3" spans="1:5" ht="13.5" customHeight="1" thickBot="1" x14ac:dyDescent="0.25">
      <c r="A3" s="544"/>
      <c r="B3" s="540"/>
      <c r="C3" s="542"/>
      <c r="D3" s="538"/>
      <c r="E3" s="76"/>
    </row>
    <row r="4" spans="1:5" ht="44.25" customHeight="1" x14ac:dyDescent="0.2">
      <c r="A4" s="72">
        <v>1</v>
      </c>
      <c r="B4" s="39" t="s">
        <v>198</v>
      </c>
      <c r="C4" s="52" t="s">
        <v>151</v>
      </c>
      <c r="D4" s="40">
        <v>1</v>
      </c>
      <c r="E4" s="165"/>
    </row>
    <row r="5" spans="1:5" ht="39" customHeight="1" x14ac:dyDescent="0.2">
      <c r="A5" s="73" t="s">
        <v>272</v>
      </c>
      <c r="B5" s="41" t="s">
        <v>199</v>
      </c>
      <c r="C5" s="53" t="s">
        <v>0</v>
      </c>
      <c r="D5" s="42">
        <v>2</v>
      </c>
      <c r="E5" s="166"/>
    </row>
    <row r="6" spans="1:5" ht="38.25" x14ac:dyDescent="0.2">
      <c r="A6" s="73" t="s">
        <v>11</v>
      </c>
      <c r="B6" s="41" t="s">
        <v>177</v>
      </c>
      <c r="C6" s="53" t="s">
        <v>178</v>
      </c>
      <c r="D6" s="42">
        <v>3</v>
      </c>
      <c r="E6" s="166"/>
    </row>
    <row r="7" spans="1:5" x14ac:dyDescent="0.2">
      <c r="A7" s="73" t="s">
        <v>11</v>
      </c>
      <c r="B7" s="43" t="s">
        <v>203</v>
      </c>
      <c r="C7" s="157" t="s">
        <v>179</v>
      </c>
      <c r="D7" s="42"/>
      <c r="E7" s="167">
        <v>3</v>
      </c>
    </row>
    <row r="8" spans="1:5" ht="51.75" x14ac:dyDescent="0.2">
      <c r="A8" s="73" t="s">
        <v>226</v>
      </c>
      <c r="B8" s="44" t="s">
        <v>200</v>
      </c>
      <c r="C8" s="53" t="s">
        <v>155</v>
      </c>
      <c r="D8" s="42">
        <v>4</v>
      </c>
      <c r="E8" s="167"/>
    </row>
    <row r="9" spans="1:5" ht="25.5" x14ac:dyDescent="0.2">
      <c r="A9" s="73" t="s">
        <v>32</v>
      </c>
      <c r="B9" s="45" t="s">
        <v>180</v>
      </c>
      <c r="C9" s="53" t="s">
        <v>155</v>
      </c>
      <c r="D9" s="42">
        <v>5</v>
      </c>
      <c r="E9" s="167"/>
    </row>
    <row r="10" spans="1:5" x14ac:dyDescent="0.2">
      <c r="A10" s="73" t="s">
        <v>32</v>
      </c>
      <c r="B10" s="43" t="s">
        <v>204</v>
      </c>
      <c r="C10" s="53" t="s">
        <v>181</v>
      </c>
      <c r="D10" s="42"/>
      <c r="E10" s="167">
        <v>8</v>
      </c>
    </row>
    <row r="11" spans="1:5" ht="51" x14ac:dyDescent="0.2">
      <c r="A11" s="73" t="s">
        <v>150</v>
      </c>
      <c r="B11" s="41" t="s">
        <v>182</v>
      </c>
      <c r="C11" s="53" t="s">
        <v>170</v>
      </c>
      <c r="D11" s="42">
        <v>6</v>
      </c>
      <c r="E11" s="167"/>
    </row>
    <row r="12" spans="1:5" x14ac:dyDescent="0.2">
      <c r="A12" s="73" t="s">
        <v>150</v>
      </c>
      <c r="B12" s="43" t="s">
        <v>205</v>
      </c>
      <c r="C12" s="53" t="s">
        <v>183</v>
      </c>
      <c r="D12" s="42"/>
      <c r="E12" s="167">
        <v>3</v>
      </c>
    </row>
    <row r="13" spans="1:5" ht="25.5" x14ac:dyDescent="0.2">
      <c r="A13" s="73" t="s">
        <v>173</v>
      </c>
      <c r="B13" s="41" t="s">
        <v>184</v>
      </c>
      <c r="C13" s="53" t="s">
        <v>156</v>
      </c>
      <c r="D13" s="42">
        <v>7</v>
      </c>
      <c r="E13" s="167"/>
    </row>
    <row r="14" spans="1:5" ht="25.5" x14ac:dyDescent="0.2">
      <c r="A14" s="73" t="s">
        <v>221</v>
      </c>
      <c r="B14" s="41" t="s">
        <v>185</v>
      </c>
      <c r="C14" s="53" t="s">
        <v>156</v>
      </c>
      <c r="D14" s="42">
        <v>7</v>
      </c>
      <c r="E14" s="167"/>
    </row>
    <row r="15" spans="1:5" x14ac:dyDescent="0.2">
      <c r="A15" s="73" t="s">
        <v>222</v>
      </c>
      <c r="B15" s="41" t="s">
        <v>186</v>
      </c>
      <c r="C15" s="53" t="s">
        <v>156</v>
      </c>
      <c r="D15" s="42">
        <v>7</v>
      </c>
      <c r="E15" s="167"/>
    </row>
    <row r="16" spans="1:5" x14ac:dyDescent="0.2">
      <c r="A16" s="73" t="s">
        <v>222</v>
      </c>
      <c r="B16" s="43" t="s">
        <v>187</v>
      </c>
      <c r="C16" s="53" t="s">
        <v>188</v>
      </c>
      <c r="D16" s="42"/>
      <c r="E16" s="167">
        <v>10</v>
      </c>
    </row>
    <row r="17" spans="1:9" ht="30" customHeight="1" x14ac:dyDescent="0.2">
      <c r="A17" s="73" t="s">
        <v>227</v>
      </c>
      <c r="B17" s="41" t="s">
        <v>189</v>
      </c>
      <c r="C17" s="53" t="s">
        <v>12</v>
      </c>
      <c r="D17" s="42">
        <v>8</v>
      </c>
      <c r="E17" s="167"/>
    </row>
    <row r="18" spans="1:9" ht="30" customHeight="1" x14ac:dyDescent="0.2">
      <c r="A18" s="73" t="s">
        <v>223</v>
      </c>
      <c r="B18" s="41" t="s">
        <v>190</v>
      </c>
      <c r="C18" s="53" t="s">
        <v>18</v>
      </c>
      <c r="D18" s="42">
        <v>9</v>
      </c>
      <c r="E18" s="167"/>
    </row>
    <row r="19" spans="1:9" ht="20.25" customHeight="1" x14ac:dyDescent="0.3">
      <c r="A19" s="73" t="s">
        <v>223</v>
      </c>
      <c r="B19" s="43" t="s">
        <v>191</v>
      </c>
      <c r="C19" s="53" t="s">
        <v>192</v>
      </c>
      <c r="D19" s="42"/>
      <c r="E19" s="167">
        <v>10</v>
      </c>
      <c r="F19" s="158"/>
      <c r="G19" s="159"/>
      <c r="H19" s="159"/>
      <c r="I19" s="159"/>
    </row>
    <row r="20" spans="1:9" ht="21.75" customHeight="1" x14ac:dyDescent="0.25">
      <c r="A20" s="73" t="s">
        <v>224</v>
      </c>
      <c r="B20" s="41" t="s">
        <v>193</v>
      </c>
      <c r="C20" s="53" t="s">
        <v>26</v>
      </c>
      <c r="D20" s="42">
        <v>10</v>
      </c>
      <c r="E20" s="167"/>
      <c r="F20" s="74"/>
    </row>
    <row r="21" spans="1:9" ht="50.25" customHeight="1" x14ac:dyDescent="0.2">
      <c r="A21" s="73" t="s">
        <v>225</v>
      </c>
      <c r="B21" s="41" t="s">
        <v>196</v>
      </c>
      <c r="C21" s="53" t="s">
        <v>195</v>
      </c>
      <c r="D21" s="42">
        <v>11</v>
      </c>
      <c r="E21" s="167"/>
      <c r="F21" s="75"/>
    </row>
    <row r="22" spans="1:9" ht="45.75" customHeight="1" x14ac:dyDescent="0.25">
      <c r="A22" s="73" t="s">
        <v>228</v>
      </c>
      <c r="B22" s="43" t="s">
        <v>212</v>
      </c>
      <c r="C22" s="53" t="s">
        <v>197</v>
      </c>
      <c r="D22" s="42">
        <v>11</v>
      </c>
      <c r="E22" s="167">
        <v>11</v>
      </c>
      <c r="F22" s="74"/>
    </row>
    <row r="23" spans="1:9" ht="21" customHeight="1" x14ac:dyDescent="0.25">
      <c r="A23" s="73" t="s">
        <v>229</v>
      </c>
      <c r="B23" s="41" t="s">
        <v>194</v>
      </c>
      <c r="C23" s="53" t="s">
        <v>157</v>
      </c>
      <c r="D23" s="42">
        <v>12</v>
      </c>
      <c r="E23" s="167"/>
      <c r="F23" s="74"/>
    </row>
    <row r="24" spans="1:9" ht="19.5" thickBot="1" x14ac:dyDescent="0.35">
      <c r="A24" s="71" t="s">
        <v>273</v>
      </c>
      <c r="B24" s="46" t="s">
        <v>245</v>
      </c>
      <c r="C24" s="54" t="s">
        <v>246</v>
      </c>
      <c r="D24" s="47"/>
      <c r="E24" s="168">
        <v>15</v>
      </c>
      <c r="F24" s="158"/>
      <c r="G24" s="159"/>
      <c r="H24" s="159"/>
      <c r="I24" s="159"/>
    </row>
    <row r="25" spans="1:9" ht="13.5" thickBot="1" x14ac:dyDescent="0.25">
      <c r="A25" s="160"/>
      <c r="B25" s="161"/>
      <c r="C25" s="162"/>
      <c r="D25" s="163" t="s">
        <v>38</v>
      </c>
      <c r="E25" s="164">
        <f>SUM(E5:E24)</f>
        <v>60</v>
      </c>
    </row>
    <row r="26" spans="1:9" ht="16.5" customHeight="1" x14ac:dyDescent="0.2"/>
  </sheetData>
  <customSheetViews>
    <customSheetView guid="{C5D960BD-C1A6-4228-A267-A87ADCF0AB55}" showPageBreaks="1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6C8D603E-9A1B-49F4-AEFE-06707C7BCD5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5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9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10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26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26" t="s">
        <v>103</v>
      </c>
    </row>
    <row r="5" spans="1:4" ht="16.5" thickBot="1" x14ac:dyDescent="0.3">
      <c r="A5" s="1">
        <v>3</v>
      </c>
      <c r="B5" s="2" t="s">
        <v>65</v>
      </c>
      <c r="C5" s="27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26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139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C5D960BD-C1A6-4228-A267-A87ADCF0AB55}" showPageBreaks="1" state="hidden">
      <selection activeCell="E19" sqref="E19"/>
      <pageMargins left="0.75" right="0.75" top="1" bottom="1" header="0.5" footer="0.5"/>
      <pageSetup paperSize="9" orientation="portrait" r:id="rId1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6C8D603E-9A1B-49F4-AEFE-06707C7BCD53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6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7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5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6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47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zoomScaleNormal="90" workbookViewId="0">
      <pane ySplit="2" topLeftCell="A16" activePane="bottomLeft" state="frozen"/>
      <selection activeCell="C1" sqref="C1"/>
      <selection pane="bottomLeft" activeCell="L27" sqref="L27"/>
    </sheetView>
  </sheetViews>
  <sheetFormatPr defaultRowHeight="12.75" x14ac:dyDescent="0.2"/>
  <cols>
    <col min="1" max="1" width="4.5703125" customWidth="1"/>
    <col min="2" max="2" width="4.7109375" customWidth="1"/>
    <col min="3" max="3" width="37.28515625" customWidth="1"/>
    <col min="4" max="4" width="14.5703125" customWidth="1"/>
    <col min="5" max="5" width="8.5703125" customWidth="1"/>
    <col min="6" max="6" width="5.28515625" customWidth="1"/>
    <col min="7" max="8" width="8" customWidth="1"/>
    <col min="10" max="10" width="7.42578125" style="242" customWidth="1"/>
    <col min="12" max="12" width="13.42578125" customWidth="1"/>
    <col min="13" max="13" width="11.140625" customWidth="1"/>
    <col min="14" max="14" width="25.85546875" customWidth="1"/>
  </cols>
  <sheetData>
    <row r="1" spans="1:13" ht="29.65" customHeight="1" thickBot="1" x14ac:dyDescent="0.25">
      <c r="C1" s="140" t="s">
        <v>365</v>
      </c>
      <c r="G1" s="82"/>
      <c r="H1" s="501"/>
    </row>
    <row r="2" spans="1:13" ht="51.75" thickBot="1" x14ac:dyDescent="0.25">
      <c r="A2" s="143" t="s">
        <v>213</v>
      </c>
      <c r="B2" s="82" t="s">
        <v>214</v>
      </c>
      <c r="C2" s="146" t="s">
        <v>215</v>
      </c>
      <c r="D2" s="82" t="s">
        <v>216</v>
      </c>
      <c r="E2" s="144" t="s">
        <v>217</v>
      </c>
      <c r="F2" s="225" t="s">
        <v>277</v>
      </c>
      <c r="G2" s="82" t="s">
        <v>292</v>
      </c>
      <c r="H2" s="82" t="s">
        <v>375</v>
      </c>
      <c r="I2" s="145" t="s">
        <v>243</v>
      </c>
      <c r="J2" s="243" t="s">
        <v>247</v>
      </c>
      <c r="K2" s="411" t="s">
        <v>293</v>
      </c>
      <c r="L2" s="417" t="s">
        <v>289</v>
      </c>
      <c r="M2" s="87"/>
    </row>
    <row r="3" spans="1:13" s="87" customFormat="1" ht="15.75" x14ac:dyDescent="0.25">
      <c r="A3" s="142">
        <v>1</v>
      </c>
      <c r="B3" s="142">
        <v>201</v>
      </c>
      <c r="C3" s="147" t="str">
        <f>'201_1'!B8</f>
        <v>Андріюк Анастасія Анатоліївна</v>
      </c>
      <c r="D3" s="130">
        <f>'201_1'!E8</f>
        <v>57</v>
      </c>
      <c r="E3" s="131">
        <f t="shared" ref="E3:E27" si="0">SUM(D3:D3)</f>
        <v>57</v>
      </c>
      <c r="F3" s="135">
        <v>18</v>
      </c>
      <c r="G3" s="131">
        <f t="shared" ref="G3:G27" si="1">SUM(F3:F3)</f>
        <v>18</v>
      </c>
      <c r="H3" s="134">
        <v>1</v>
      </c>
      <c r="I3" s="134">
        <f>IF((E3+G3+H3)&gt;100,100,E3+G3+H3)</f>
        <v>76</v>
      </c>
      <c r="J3" s="90" t="str">
        <f t="shared" ref="J3:J27" si="2">VLOOKUP(I3,ESTC,2)</f>
        <v>C</v>
      </c>
      <c r="K3" s="524"/>
      <c r="L3" s="418">
        <f>[2]Підсумки!$L3</f>
        <v>77.84782608695653</v>
      </c>
      <c r="M3" s="87" t="str">
        <f>IF(L3&lt;60,"Борг за 5 трим"," ")</f>
        <v xml:space="preserve"> </v>
      </c>
    </row>
    <row r="4" spans="1:13" ht="15.75" x14ac:dyDescent="0.25">
      <c r="A4" s="66">
        <v>2</v>
      </c>
      <c r="B4" s="66">
        <v>201</v>
      </c>
      <c r="C4" s="147" t="str">
        <f>'201_1'!B9</f>
        <v>Гвозденко Владислав Олександрович</v>
      </c>
      <c r="D4" s="130">
        <f>'201_1'!E9</f>
        <v>63.5</v>
      </c>
      <c r="E4" s="81">
        <f t="shared" si="0"/>
        <v>63.5</v>
      </c>
      <c r="F4" s="226">
        <v>25</v>
      </c>
      <c r="G4" s="132">
        <f t="shared" si="1"/>
        <v>25</v>
      </c>
      <c r="H4" s="70">
        <v>1</v>
      </c>
      <c r="I4" s="134">
        <f t="shared" ref="I4:I27" si="3">IF((E4+G4+H4)&gt;100,100,E4+G4+H4)</f>
        <v>89.5</v>
      </c>
      <c r="J4" s="93" t="str">
        <f t="shared" si="2"/>
        <v>A</v>
      </c>
      <c r="K4" s="522"/>
      <c r="L4" s="418">
        <f>[2]Підсумки!$L4</f>
        <v>59.934782608695656</v>
      </c>
      <c r="M4" s="87"/>
    </row>
    <row r="5" spans="1:13" s="87" customFormat="1" ht="15.75" x14ac:dyDescent="0.25">
      <c r="A5" s="129">
        <v>3</v>
      </c>
      <c r="B5" s="129">
        <v>201</v>
      </c>
      <c r="C5" s="147" t="str">
        <f>'201_1'!B10</f>
        <v>Герасимчук Максим Володимирович</v>
      </c>
      <c r="D5" s="130">
        <f>'201_1'!E10</f>
        <v>65.5</v>
      </c>
      <c r="E5" s="131">
        <f t="shared" si="0"/>
        <v>65.5</v>
      </c>
      <c r="F5" s="226">
        <v>21</v>
      </c>
      <c r="G5" s="132">
        <f t="shared" si="1"/>
        <v>21</v>
      </c>
      <c r="H5" s="70"/>
      <c r="I5" s="134">
        <f t="shared" si="3"/>
        <v>86.5</v>
      </c>
      <c r="J5" s="93" t="str">
        <f t="shared" si="2"/>
        <v>B</v>
      </c>
      <c r="K5" s="522"/>
      <c r="L5" s="418">
        <f>[2]Підсумки!$L5</f>
        <v>68.065217391304344</v>
      </c>
      <c r="M5" s="87" t="str">
        <f t="shared" ref="M5:M67" si="4">IF(L5&lt;60,"Борг за 5 трим"," ")</f>
        <v xml:space="preserve"> </v>
      </c>
    </row>
    <row r="6" spans="1:13" ht="15.75" x14ac:dyDescent="0.25">
      <c r="A6" s="66">
        <v>4</v>
      </c>
      <c r="B6" s="66">
        <v>201</v>
      </c>
      <c r="C6" s="147" t="str">
        <f>'201_1'!B11</f>
        <v>Глущенко Аліна Юріївна</v>
      </c>
      <c r="D6" s="130">
        <f>'201_1'!E11</f>
        <v>0</v>
      </c>
      <c r="E6" s="81">
        <f t="shared" si="0"/>
        <v>0</v>
      </c>
      <c r="F6" s="226"/>
      <c r="G6" s="132">
        <f t="shared" si="1"/>
        <v>0</v>
      </c>
      <c r="H6" s="70"/>
      <c r="I6" s="134">
        <f t="shared" si="3"/>
        <v>0</v>
      </c>
      <c r="J6" s="93" t="str">
        <f t="shared" si="2"/>
        <v>F</v>
      </c>
      <c r="K6" s="412"/>
      <c r="L6" s="418">
        <f>[2]Підсумки!$L6</f>
        <v>61.521739130434781</v>
      </c>
      <c r="M6" s="87" t="str">
        <f t="shared" si="4"/>
        <v xml:space="preserve"> </v>
      </c>
    </row>
    <row r="7" spans="1:13" ht="15.75" x14ac:dyDescent="0.25">
      <c r="A7" s="66">
        <v>5</v>
      </c>
      <c r="B7" s="66">
        <v>201</v>
      </c>
      <c r="C7" s="147" t="str">
        <f>'201_1'!B12</f>
        <v>Горьков Микита Іванович</v>
      </c>
      <c r="D7" s="130">
        <f>'201_1'!E12</f>
        <v>64</v>
      </c>
      <c r="E7" s="81">
        <f t="shared" si="0"/>
        <v>64</v>
      </c>
      <c r="F7" s="226">
        <v>24</v>
      </c>
      <c r="G7" s="132">
        <f t="shared" si="1"/>
        <v>24</v>
      </c>
      <c r="H7" s="70"/>
      <c r="I7" s="134">
        <f t="shared" si="3"/>
        <v>88</v>
      </c>
      <c r="J7" s="93" t="str">
        <f t="shared" si="2"/>
        <v>B</v>
      </c>
      <c r="K7" s="522"/>
      <c r="L7" s="418">
        <f>[2]Підсумки!$L7</f>
        <v>72.891304347826093</v>
      </c>
      <c r="M7" s="87" t="str">
        <f t="shared" si="4"/>
        <v xml:space="preserve"> </v>
      </c>
    </row>
    <row r="8" spans="1:13" ht="15.75" x14ac:dyDescent="0.25">
      <c r="A8" s="66">
        <v>6</v>
      </c>
      <c r="B8" s="66">
        <v>201</v>
      </c>
      <c r="C8" s="147" t="str">
        <f>'201_1'!B13</f>
        <v>Гуменюк Андрій Борисович</v>
      </c>
      <c r="D8" s="130">
        <f>'201_1'!E13</f>
        <v>61</v>
      </c>
      <c r="E8" s="81">
        <f t="shared" si="0"/>
        <v>61</v>
      </c>
      <c r="F8" s="226">
        <v>28</v>
      </c>
      <c r="G8" s="132">
        <f t="shared" si="1"/>
        <v>28</v>
      </c>
      <c r="H8" s="70">
        <v>1</v>
      </c>
      <c r="I8" s="134">
        <f t="shared" si="3"/>
        <v>90</v>
      </c>
      <c r="J8" s="93" t="str">
        <f t="shared" si="2"/>
        <v>A</v>
      </c>
      <c r="K8" s="522"/>
      <c r="L8" s="418">
        <f>[2]Підсумки!$L8</f>
        <v>75.369565217391312</v>
      </c>
      <c r="M8" s="87" t="str">
        <f t="shared" si="4"/>
        <v xml:space="preserve"> </v>
      </c>
    </row>
    <row r="9" spans="1:13" ht="15.75" x14ac:dyDescent="0.25">
      <c r="A9" s="66">
        <v>7</v>
      </c>
      <c r="B9" s="66">
        <v>201</v>
      </c>
      <c r="C9" s="147" t="str">
        <f>'201_1'!B14</f>
        <v>Дем'янчик Сергій Олександрович</v>
      </c>
      <c r="D9" s="130">
        <f>'201_1'!E14</f>
        <v>59</v>
      </c>
      <c r="E9" s="81">
        <f t="shared" si="0"/>
        <v>59</v>
      </c>
      <c r="F9" s="226">
        <v>18</v>
      </c>
      <c r="G9" s="132">
        <f t="shared" si="1"/>
        <v>18</v>
      </c>
      <c r="H9" s="70"/>
      <c r="I9" s="134">
        <f t="shared" si="3"/>
        <v>77</v>
      </c>
      <c r="J9" s="93" t="str">
        <f t="shared" si="2"/>
        <v>C</v>
      </c>
      <c r="K9" s="522"/>
      <c r="L9" s="418">
        <f>[2]Підсумки!$L9</f>
        <v>61.065217391304344</v>
      </c>
      <c r="M9" s="87" t="str">
        <f t="shared" si="4"/>
        <v xml:space="preserve"> </v>
      </c>
    </row>
    <row r="10" spans="1:13" ht="15.75" x14ac:dyDescent="0.25">
      <c r="A10" s="66">
        <v>8</v>
      </c>
      <c r="B10" s="66">
        <v>201</v>
      </c>
      <c r="C10" s="147" t="str">
        <f>'201_1'!B15</f>
        <v>Захарко Сергій Степанович</v>
      </c>
      <c r="D10" s="130">
        <f>'201_1'!E15</f>
        <v>60</v>
      </c>
      <c r="E10" s="81">
        <f t="shared" si="0"/>
        <v>60</v>
      </c>
      <c r="F10" s="226">
        <v>9</v>
      </c>
      <c r="G10" s="132">
        <f t="shared" si="1"/>
        <v>9</v>
      </c>
      <c r="H10" s="70"/>
      <c r="I10" s="134">
        <f t="shared" si="3"/>
        <v>69</v>
      </c>
      <c r="J10" s="93" t="str">
        <f t="shared" si="2"/>
        <v>D</v>
      </c>
      <c r="K10" s="522"/>
      <c r="L10" s="418">
        <f>[2]Підсумки!$L10</f>
        <v>60.434782608695656</v>
      </c>
      <c r="M10" s="87" t="str">
        <f t="shared" si="4"/>
        <v xml:space="preserve"> </v>
      </c>
    </row>
    <row r="11" spans="1:13" ht="15.75" x14ac:dyDescent="0.25">
      <c r="A11" s="66">
        <v>9</v>
      </c>
      <c r="B11" s="66">
        <v>201</v>
      </c>
      <c r="C11" s="147" t="str">
        <f>'201_1'!B16</f>
        <v>Іваніна Олексій Васильович</v>
      </c>
      <c r="D11" s="130">
        <f>'201_1'!E16</f>
        <v>45</v>
      </c>
      <c r="E11" s="81">
        <f t="shared" si="0"/>
        <v>45</v>
      </c>
      <c r="F11" s="226">
        <v>18</v>
      </c>
      <c r="G11" s="132">
        <f t="shared" si="1"/>
        <v>18</v>
      </c>
      <c r="H11" s="70"/>
      <c r="I11" s="134">
        <f t="shared" si="3"/>
        <v>63</v>
      </c>
      <c r="J11" s="93" t="str">
        <f t="shared" si="2"/>
        <v>E</v>
      </c>
      <c r="K11" s="525"/>
      <c r="L11" s="418">
        <f>[2]Підсумки!$L11</f>
        <v>67.369565217391312</v>
      </c>
      <c r="M11" s="87" t="str">
        <f t="shared" si="4"/>
        <v xml:space="preserve"> </v>
      </c>
    </row>
    <row r="12" spans="1:13" ht="15.75" x14ac:dyDescent="0.25">
      <c r="A12" s="66">
        <v>10</v>
      </c>
      <c r="B12" s="66">
        <v>201</v>
      </c>
      <c r="C12" s="147" t="str">
        <f>'201_1'!B17</f>
        <v>Косова Аліна Геннадіївна</v>
      </c>
      <c r="D12" s="130">
        <f>'201_1'!E17</f>
        <v>70</v>
      </c>
      <c r="E12" s="81">
        <f t="shared" si="0"/>
        <v>70</v>
      </c>
      <c r="F12" s="226">
        <v>19</v>
      </c>
      <c r="G12" s="132">
        <f t="shared" si="1"/>
        <v>19</v>
      </c>
      <c r="H12" s="70">
        <v>1</v>
      </c>
      <c r="I12" s="134">
        <f t="shared" si="3"/>
        <v>90</v>
      </c>
      <c r="J12" s="93" t="str">
        <f t="shared" si="2"/>
        <v>A</v>
      </c>
      <c r="K12" s="522"/>
      <c r="L12" s="418">
        <f>[2]Підсумки!$L12</f>
        <v>68.521739130434781</v>
      </c>
      <c r="M12" s="87" t="str">
        <f t="shared" si="4"/>
        <v xml:space="preserve"> </v>
      </c>
    </row>
    <row r="13" spans="1:13" ht="15.75" x14ac:dyDescent="0.25">
      <c r="A13" s="66">
        <v>11</v>
      </c>
      <c r="B13" s="66">
        <v>201</v>
      </c>
      <c r="C13" s="147" t="str">
        <f>'201_1'!B18</f>
        <v>Костік Світлана Сергіївна</v>
      </c>
      <c r="D13" s="130">
        <f>'201_1'!E18</f>
        <v>70</v>
      </c>
      <c r="E13" s="81">
        <f t="shared" si="0"/>
        <v>70</v>
      </c>
      <c r="F13" s="69">
        <v>28</v>
      </c>
      <c r="G13" s="132">
        <f t="shared" si="1"/>
        <v>28</v>
      </c>
      <c r="H13" s="70"/>
      <c r="I13" s="134">
        <f t="shared" si="3"/>
        <v>98</v>
      </c>
      <c r="J13" s="93" t="str">
        <f t="shared" si="2"/>
        <v>A</v>
      </c>
      <c r="K13" s="522"/>
      <c r="L13" s="418">
        <f>[2]Підсумки!$L13</f>
        <v>95.739130434782609</v>
      </c>
      <c r="M13" s="87" t="str">
        <f t="shared" si="4"/>
        <v xml:space="preserve"> </v>
      </c>
    </row>
    <row r="14" spans="1:13" ht="15.75" x14ac:dyDescent="0.25">
      <c r="A14" s="66">
        <v>12</v>
      </c>
      <c r="B14" s="66">
        <v>201</v>
      </c>
      <c r="C14" s="147" t="str">
        <f>'201_1'!B19</f>
        <v>Кравченко Ірина Андріївна</v>
      </c>
      <c r="D14" s="130">
        <f>'201_1'!E19</f>
        <v>0</v>
      </c>
      <c r="E14" s="81">
        <f t="shared" si="0"/>
        <v>0</v>
      </c>
      <c r="F14" s="226"/>
      <c r="G14" s="132">
        <f t="shared" si="1"/>
        <v>0</v>
      </c>
      <c r="H14" s="70"/>
      <c r="I14" s="134">
        <f t="shared" si="3"/>
        <v>0</v>
      </c>
      <c r="J14" s="93" t="str">
        <f t="shared" si="2"/>
        <v>F</v>
      </c>
      <c r="K14" s="412"/>
      <c r="L14" s="418">
        <f>[2]Підсумки!$L14</f>
        <v>74.673913043478265</v>
      </c>
      <c r="M14" s="87" t="str">
        <f t="shared" si="4"/>
        <v xml:space="preserve"> </v>
      </c>
    </row>
    <row r="15" spans="1:13" ht="15.75" x14ac:dyDescent="0.25">
      <c r="A15" s="66">
        <v>13</v>
      </c>
      <c r="B15" s="66">
        <v>201</v>
      </c>
      <c r="C15" s="147" t="str">
        <f>'201_1'!B20</f>
        <v>Кушнір Іван Олександрович</v>
      </c>
      <c r="D15" s="130">
        <f>'201_1'!E20</f>
        <v>61</v>
      </c>
      <c r="E15" s="81">
        <f t="shared" si="0"/>
        <v>61</v>
      </c>
      <c r="F15" s="226">
        <v>21</v>
      </c>
      <c r="G15" s="132">
        <f t="shared" si="1"/>
        <v>21</v>
      </c>
      <c r="H15" s="70"/>
      <c r="I15" s="134">
        <f t="shared" si="3"/>
        <v>82</v>
      </c>
      <c r="J15" s="93" t="str">
        <f t="shared" si="2"/>
        <v>B</v>
      </c>
      <c r="K15" s="523"/>
      <c r="L15" s="418">
        <f>[2]Підсумки!$L15</f>
        <v>74.521739130434781</v>
      </c>
      <c r="M15" s="87" t="str">
        <f t="shared" si="4"/>
        <v xml:space="preserve"> </v>
      </c>
    </row>
    <row r="16" spans="1:13" ht="15.75" x14ac:dyDescent="0.25">
      <c r="A16" s="66">
        <v>14</v>
      </c>
      <c r="B16" s="66">
        <v>201</v>
      </c>
      <c r="C16" s="147" t="str">
        <f>'201_2'!B8</f>
        <v>Мінаєв Олексій Вадимович</v>
      </c>
      <c r="D16" s="130">
        <f>'201_2'!E9</f>
        <v>0</v>
      </c>
      <c r="E16" s="81">
        <f t="shared" si="0"/>
        <v>0</v>
      </c>
      <c r="F16" s="226">
        <v>22</v>
      </c>
      <c r="G16" s="132">
        <f t="shared" si="1"/>
        <v>22</v>
      </c>
      <c r="H16" s="70"/>
      <c r="I16" s="134">
        <f t="shared" si="3"/>
        <v>22</v>
      </c>
      <c r="J16" s="93" t="str">
        <f t="shared" si="2"/>
        <v>F</v>
      </c>
      <c r="K16" s="412"/>
      <c r="L16" s="418">
        <f>[2]Підсумки!$L16</f>
        <v>75</v>
      </c>
      <c r="M16" s="87" t="str">
        <f t="shared" si="4"/>
        <v xml:space="preserve"> </v>
      </c>
    </row>
    <row r="17" spans="1:17" ht="15.75" x14ac:dyDescent="0.25">
      <c r="A17" s="66">
        <v>15</v>
      </c>
      <c r="B17" s="66">
        <v>201</v>
      </c>
      <c r="C17" s="147" t="str">
        <f>'201_2'!B9</f>
        <v>Міхов Денис Анатолійович</v>
      </c>
      <c r="D17" s="130">
        <f>'201_2'!E10</f>
        <v>0</v>
      </c>
      <c r="E17" s="81">
        <f t="shared" si="0"/>
        <v>0</v>
      </c>
      <c r="F17" s="226">
        <v>24</v>
      </c>
      <c r="G17" s="132">
        <f t="shared" si="1"/>
        <v>24</v>
      </c>
      <c r="H17" s="70"/>
      <c r="I17" s="134">
        <f t="shared" si="3"/>
        <v>24</v>
      </c>
      <c r="J17" s="93" t="str">
        <f t="shared" si="2"/>
        <v>F</v>
      </c>
      <c r="K17" s="413"/>
      <c r="L17" s="418">
        <f>[2]Підсумки!$L17</f>
        <v>95.108695652173907</v>
      </c>
      <c r="M17" s="87" t="str">
        <f t="shared" si="4"/>
        <v xml:space="preserve"> </v>
      </c>
    </row>
    <row r="18" spans="1:17" ht="15.75" x14ac:dyDescent="0.25">
      <c r="A18" s="66">
        <v>16</v>
      </c>
      <c r="B18" s="66">
        <v>201</v>
      </c>
      <c r="C18" s="147" t="str">
        <f>'201_2'!B10</f>
        <v>Новікова Олена Олександрівна</v>
      </c>
      <c r="D18" s="130">
        <f>'201_2'!E11</f>
        <v>0</v>
      </c>
      <c r="E18" s="81">
        <f t="shared" si="0"/>
        <v>0</v>
      </c>
      <c r="F18" s="226">
        <v>28</v>
      </c>
      <c r="G18" s="132">
        <f t="shared" si="1"/>
        <v>28</v>
      </c>
      <c r="H18" s="70"/>
      <c r="I18" s="134">
        <f t="shared" si="3"/>
        <v>28</v>
      </c>
      <c r="J18" s="93" t="str">
        <f t="shared" si="2"/>
        <v>F</v>
      </c>
      <c r="K18" s="412"/>
      <c r="L18" s="418">
        <f>[2]Підсумки!$L18</f>
        <v>71.15217391304347</v>
      </c>
      <c r="M18" s="87" t="str">
        <f t="shared" si="4"/>
        <v xml:space="preserve"> </v>
      </c>
    </row>
    <row r="19" spans="1:17" ht="15.75" x14ac:dyDescent="0.25">
      <c r="A19" s="66">
        <v>17</v>
      </c>
      <c r="B19" s="66">
        <v>201</v>
      </c>
      <c r="C19" s="147" t="str">
        <f>'201_2'!B11</f>
        <v>Овечкін Дмитро Вікторович</v>
      </c>
      <c r="D19" s="130">
        <f>'201_2'!E12</f>
        <v>0</v>
      </c>
      <c r="E19" s="81">
        <f t="shared" si="0"/>
        <v>0</v>
      </c>
      <c r="F19" s="226">
        <v>24</v>
      </c>
      <c r="G19" s="132">
        <f t="shared" si="1"/>
        <v>24</v>
      </c>
      <c r="H19" s="70"/>
      <c r="I19" s="134">
        <f t="shared" si="3"/>
        <v>24</v>
      </c>
      <c r="J19" s="93" t="str">
        <f t="shared" si="2"/>
        <v>F</v>
      </c>
      <c r="K19" s="412"/>
      <c r="L19" s="418">
        <f>[2]Підсумки!$L19</f>
        <v>83.304347826086953</v>
      </c>
      <c r="M19" s="87" t="str">
        <f t="shared" si="4"/>
        <v xml:space="preserve"> </v>
      </c>
    </row>
    <row r="20" spans="1:17" ht="15.75" x14ac:dyDescent="0.25">
      <c r="A20" s="66">
        <v>18</v>
      </c>
      <c r="B20" s="66">
        <v>201</v>
      </c>
      <c r="C20" s="147" t="str">
        <f>'201_2'!B12</f>
        <v>Омельяненко Станіслав Володимирович</v>
      </c>
      <c r="D20" s="130">
        <f>'201_2'!E13</f>
        <v>0</v>
      </c>
      <c r="E20" s="81">
        <f t="shared" si="0"/>
        <v>0</v>
      </c>
      <c r="F20" s="226">
        <v>25</v>
      </c>
      <c r="G20" s="132">
        <f t="shared" si="1"/>
        <v>25</v>
      </c>
      <c r="H20" s="70"/>
      <c r="I20" s="134">
        <f t="shared" si="3"/>
        <v>25</v>
      </c>
      <c r="J20" s="93" t="str">
        <f t="shared" si="2"/>
        <v>F</v>
      </c>
      <c r="K20" s="412"/>
      <c r="L20" s="418">
        <f>[2]Підсумки!$L20</f>
        <v>94.760869565217391</v>
      </c>
      <c r="M20" s="87" t="str">
        <f t="shared" si="4"/>
        <v xml:space="preserve"> </v>
      </c>
    </row>
    <row r="21" spans="1:17" ht="15.75" x14ac:dyDescent="0.25">
      <c r="A21" s="66">
        <v>19</v>
      </c>
      <c r="B21" s="66">
        <v>201</v>
      </c>
      <c r="C21" s="147" t="str">
        <f>'201_2'!B13</f>
        <v>Поманисочка Юлія Ігорівна</v>
      </c>
      <c r="D21" s="130">
        <f>'201_2'!E14</f>
        <v>0</v>
      </c>
      <c r="E21" s="81">
        <f t="shared" si="0"/>
        <v>0</v>
      </c>
      <c r="F21" s="226">
        <v>22</v>
      </c>
      <c r="G21" s="132">
        <f t="shared" si="1"/>
        <v>22</v>
      </c>
      <c r="H21" s="70"/>
      <c r="I21" s="134">
        <f t="shared" si="3"/>
        <v>22</v>
      </c>
      <c r="J21" s="93" t="str">
        <f t="shared" si="2"/>
        <v>F</v>
      </c>
      <c r="K21" s="412"/>
      <c r="L21" s="418">
        <f>[2]Підсумки!$L21</f>
        <v>94.456521739130437</v>
      </c>
      <c r="M21" s="87" t="str">
        <f t="shared" si="4"/>
        <v xml:space="preserve"> </v>
      </c>
    </row>
    <row r="22" spans="1:17" ht="15.75" x14ac:dyDescent="0.25">
      <c r="A22" s="66">
        <v>20</v>
      </c>
      <c r="B22" s="66">
        <v>201</v>
      </c>
      <c r="C22" s="147" t="str">
        <f>'201_2'!B14</f>
        <v>Приходченко Владислав Сергійович</v>
      </c>
      <c r="D22" s="130">
        <f>'201_2'!E15</f>
        <v>0</v>
      </c>
      <c r="E22" s="81">
        <f t="shared" si="0"/>
        <v>0</v>
      </c>
      <c r="F22" s="226">
        <v>18</v>
      </c>
      <c r="G22" s="132">
        <f t="shared" si="1"/>
        <v>18</v>
      </c>
      <c r="H22" s="70"/>
      <c r="I22" s="134">
        <f t="shared" si="3"/>
        <v>18</v>
      </c>
      <c r="J22" s="93" t="str">
        <f t="shared" si="2"/>
        <v>F</v>
      </c>
      <c r="K22" s="412"/>
      <c r="L22" s="418">
        <f>[2]Підсумки!$L22</f>
        <v>70.043478260869563</v>
      </c>
      <c r="M22" s="87" t="str">
        <f t="shared" si="4"/>
        <v xml:space="preserve"> </v>
      </c>
    </row>
    <row r="23" spans="1:17" s="87" customFormat="1" ht="15.75" x14ac:dyDescent="0.25">
      <c r="A23" s="66">
        <v>21</v>
      </c>
      <c r="B23" s="129">
        <v>201</v>
      </c>
      <c r="C23" s="147" t="str">
        <f>'201_2'!B15</f>
        <v>Розганяєв Владислав Олександрович</v>
      </c>
      <c r="D23" s="130">
        <f>'201_2'!E16</f>
        <v>0</v>
      </c>
      <c r="E23" s="131">
        <f t="shared" si="0"/>
        <v>0</v>
      </c>
      <c r="F23" s="226">
        <v>15</v>
      </c>
      <c r="G23" s="132">
        <f t="shared" si="1"/>
        <v>15</v>
      </c>
      <c r="H23" s="70"/>
      <c r="I23" s="134">
        <f t="shared" si="3"/>
        <v>15</v>
      </c>
      <c r="J23" s="93" t="str">
        <f t="shared" si="2"/>
        <v>F</v>
      </c>
      <c r="K23" s="412"/>
      <c r="L23" s="418">
        <f>[2]Підсумки!$L23</f>
        <v>82.65217391304347</v>
      </c>
      <c r="M23" s="87" t="str">
        <f t="shared" si="4"/>
        <v xml:space="preserve"> </v>
      </c>
    </row>
    <row r="24" spans="1:17" s="87" customFormat="1" ht="15.75" x14ac:dyDescent="0.25">
      <c r="A24" s="66">
        <v>22</v>
      </c>
      <c r="B24" s="129">
        <v>201</v>
      </c>
      <c r="C24" s="147" t="str">
        <f>'201_2'!B16</f>
        <v>Романюк Антоніна Олександрівна</v>
      </c>
      <c r="D24" s="130">
        <f>'201_2'!E17</f>
        <v>0</v>
      </c>
      <c r="E24" s="131">
        <f t="shared" si="0"/>
        <v>0</v>
      </c>
      <c r="F24" s="226">
        <v>13</v>
      </c>
      <c r="G24" s="132">
        <f t="shared" si="1"/>
        <v>13</v>
      </c>
      <c r="H24" s="70"/>
      <c r="I24" s="134">
        <f t="shared" si="3"/>
        <v>13</v>
      </c>
      <c r="J24" s="93" t="str">
        <f t="shared" si="2"/>
        <v>F</v>
      </c>
      <c r="K24" s="412"/>
      <c r="L24" s="418">
        <f>[2]Підсумки!$L24</f>
        <v>89.760869565217391</v>
      </c>
      <c r="M24" s="87" t="str">
        <f t="shared" si="4"/>
        <v xml:space="preserve"> </v>
      </c>
    </row>
    <row r="25" spans="1:17" ht="15.75" x14ac:dyDescent="0.25">
      <c r="A25" s="66">
        <v>23</v>
      </c>
      <c r="B25" s="66">
        <v>201</v>
      </c>
      <c r="C25" s="147" t="str">
        <f>'201_2'!B17</f>
        <v>Смєлов Олександр Володимирович</v>
      </c>
      <c r="D25" s="130">
        <f>'201_2'!E18</f>
        <v>0</v>
      </c>
      <c r="E25" s="81">
        <f t="shared" si="0"/>
        <v>0</v>
      </c>
      <c r="F25" s="226">
        <v>16</v>
      </c>
      <c r="G25" s="132">
        <f t="shared" si="1"/>
        <v>16</v>
      </c>
      <c r="H25" s="70"/>
      <c r="I25" s="134">
        <f t="shared" si="3"/>
        <v>16</v>
      </c>
      <c r="J25" s="93" t="str">
        <f t="shared" si="2"/>
        <v>F</v>
      </c>
      <c r="K25" s="412"/>
      <c r="L25" s="418">
        <f>[2]Підсумки!$L25</f>
        <v>64.15217391304347</v>
      </c>
      <c r="M25" s="87" t="str">
        <f t="shared" si="4"/>
        <v xml:space="preserve"> </v>
      </c>
    </row>
    <row r="26" spans="1:17" ht="15.75" x14ac:dyDescent="0.25">
      <c r="A26" s="66">
        <v>24</v>
      </c>
      <c r="B26" s="66">
        <v>201</v>
      </c>
      <c r="C26" s="147" t="str">
        <f>'201_2'!B18</f>
        <v>Спесивець Владислав Ігорович</v>
      </c>
      <c r="D26" s="130">
        <f>'201_2'!E19</f>
        <v>0</v>
      </c>
      <c r="E26" s="81">
        <f t="shared" ref="E26" si="5">SUM(D26:D26)</f>
        <v>0</v>
      </c>
      <c r="F26" s="227">
        <v>19</v>
      </c>
      <c r="G26" s="464">
        <f t="shared" si="1"/>
        <v>19</v>
      </c>
      <c r="H26" s="465"/>
      <c r="I26" s="134">
        <f t="shared" si="3"/>
        <v>19</v>
      </c>
      <c r="J26" s="466"/>
      <c r="K26" s="467"/>
      <c r="L26" s="418">
        <f>[2]Підсумки!$L26</f>
        <v>76.652173913043484</v>
      </c>
      <c r="M26" s="87"/>
    </row>
    <row r="27" spans="1:17" ht="16.5" thickBot="1" x14ac:dyDescent="0.3">
      <c r="A27" s="66">
        <v>25</v>
      </c>
      <c r="B27" s="66">
        <v>201</v>
      </c>
      <c r="C27" s="147" t="str">
        <f>'201_2'!B19</f>
        <v>Твердоступ Андрій Вікторович</v>
      </c>
      <c r="D27" s="130">
        <f>'201_2'!E19</f>
        <v>0</v>
      </c>
      <c r="E27" s="81">
        <f t="shared" si="0"/>
        <v>0</v>
      </c>
      <c r="F27" s="227"/>
      <c r="G27" s="228">
        <f t="shared" si="1"/>
        <v>0</v>
      </c>
      <c r="H27" s="502"/>
      <c r="I27" s="134">
        <f t="shared" si="3"/>
        <v>0</v>
      </c>
      <c r="J27" s="95" t="str">
        <f t="shared" si="2"/>
        <v>F</v>
      </c>
      <c r="K27" s="414"/>
      <c r="L27" s="418">
        <f>[2]Підсумки!$L27</f>
        <v>6.5217391304347823</v>
      </c>
      <c r="M27" s="87" t="str">
        <f t="shared" si="4"/>
        <v>Борг за 5 трим</v>
      </c>
    </row>
    <row r="28" spans="1:17" ht="51.75" thickBot="1" x14ac:dyDescent="0.25">
      <c r="A28" s="143" t="s">
        <v>213</v>
      </c>
      <c r="B28" s="82" t="s">
        <v>214</v>
      </c>
      <c r="C28" s="146" t="s">
        <v>215</v>
      </c>
      <c r="D28" s="82" t="s">
        <v>216</v>
      </c>
      <c r="E28" s="144" t="s">
        <v>217</v>
      </c>
      <c r="F28" s="225" t="s">
        <v>277</v>
      </c>
      <c r="G28" s="82" t="s">
        <v>292</v>
      </c>
      <c r="H28" s="82"/>
      <c r="I28" s="145" t="s">
        <v>243</v>
      </c>
      <c r="J28" s="243" t="s">
        <v>247</v>
      </c>
      <c r="K28" s="411"/>
      <c r="L28" s="417" t="s">
        <v>289</v>
      </c>
      <c r="M28" s="87" t="str">
        <f t="shared" si="4"/>
        <v xml:space="preserve"> </v>
      </c>
      <c r="O28" t="s">
        <v>371</v>
      </c>
      <c r="P28" t="s">
        <v>372</v>
      </c>
      <c r="Q28" t="s">
        <v>373</v>
      </c>
    </row>
    <row r="29" spans="1:17" s="515" customFormat="1" ht="15.75" x14ac:dyDescent="0.25">
      <c r="A29" s="506">
        <v>1</v>
      </c>
      <c r="B29" s="517">
        <v>202</v>
      </c>
      <c r="C29" s="507" t="str">
        <f>'202_1'!B8</f>
        <v>Барчук Дмитро Юрійович</v>
      </c>
      <c r="D29" s="507">
        <f>'202_1'!E8</f>
        <v>0</v>
      </c>
      <c r="E29" s="508">
        <f t="shared" ref="E29:E53" si="6">SUM(D29:D29)</f>
        <v>0</v>
      </c>
      <c r="F29" s="518"/>
      <c r="G29" s="519">
        <f t="shared" ref="G29:G53" si="7">SUM(F29:F29)</f>
        <v>0</v>
      </c>
      <c r="H29" s="520"/>
      <c r="I29" s="512">
        <f t="shared" ref="I29:I53" si="8">IF((E29+G29)&gt;100,100,E29+G29)</f>
        <v>0</v>
      </c>
      <c r="J29" s="513" t="str">
        <f t="shared" ref="J29:J53" si="9">VLOOKUP(I29,ESTC,2)</f>
        <v>F</v>
      </c>
      <c r="K29" s="521"/>
      <c r="L29" s="499">
        <f>Q29</f>
        <v>1</v>
      </c>
      <c r="M29" s="515" t="str">
        <f t="shared" si="4"/>
        <v>Борг за 5 трим</v>
      </c>
      <c r="N29" s="515" t="s">
        <v>320</v>
      </c>
      <c r="O29" s="516">
        <v>0</v>
      </c>
      <c r="P29" s="516">
        <v>1</v>
      </c>
      <c r="Q29" s="516">
        <v>1</v>
      </c>
    </row>
    <row r="30" spans="1:17" ht="15.75" x14ac:dyDescent="0.25">
      <c r="A30" s="66">
        <v>2</v>
      </c>
      <c r="B30" s="66">
        <v>202</v>
      </c>
      <c r="C30" s="80" t="str">
        <f>'202_1'!B9</f>
        <v>Безуглов Ігор Андрійович</v>
      </c>
      <c r="D30" s="80">
        <f>'202_1'!E9</f>
        <v>0</v>
      </c>
      <c r="E30" s="81">
        <f t="shared" si="6"/>
        <v>0</v>
      </c>
      <c r="F30" s="230">
        <v>28</v>
      </c>
      <c r="G30" s="124">
        <f t="shared" si="7"/>
        <v>28</v>
      </c>
      <c r="H30" s="504"/>
      <c r="I30" s="70">
        <f t="shared" si="8"/>
        <v>28</v>
      </c>
      <c r="J30" s="93" t="str">
        <f t="shared" si="9"/>
        <v>F</v>
      </c>
      <c r="K30" s="415"/>
      <c r="L30" s="418">
        <f t="shared" ref="L30:L39" si="10">Q30</f>
        <v>91.84782608695653</v>
      </c>
      <c r="M30" s="87" t="str">
        <f t="shared" si="4"/>
        <v xml:space="preserve"> </v>
      </c>
      <c r="N30" t="s">
        <v>321</v>
      </c>
      <c r="O30" s="476">
        <v>67</v>
      </c>
      <c r="P30" s="476">
        <v>24.847826086956523</v>
      </c>
      <c r="Q30" s="476">
        <v>91.84782608695653</v>
      </c>
    </row>
    <row r="31" spans="1:17" s="535" customFormat="1" ht="15.75" x14ac:dyDescent="0.25">
      <c r="A31" s="526">
        <v>3</v>
      </c>
      <c r="B31" s="526">
        <v>202</v>
      </c>
      <c r="C31" s="527" t="str">
        <f>'202_1'!B10</f>
        <v>Дем'янов Дмитро Олегович</v>
      </c>
      <c r="D31" s="527">
        <f>'202_1'!E10</f>
        <v>70</v>
      </c>
      <c r="E31" s="528">
        <f t="shared" si="6"/>
        <v>70</v>
      </c>
      <c r="F31" s="529"/>
      <c r="G31" s="530">
        <f t="shared" si="7"/>
        <v>0</v>
      </c>
      <c r="H31" s="531"/>
      <c r="I31" s="532">
        <f t="shared" si="8"/>
        <v>70</v>
      </c>
      <c r="J31" s="533" t="str">
        <f t="shared" si="9"/>
        <v>D</v>
      </c>
      <c r="K31" s="451"/>
      <c r="L31" s="534">
        <f t="shared" si="10"/>
        <v>76.478260869565219</v>
      </c>
      <c r="M31" s="535" t="str">
        <f t="shared" si="4"/>
        <v xml:space="preserve"> </v>
      </c>
      <c r="N31" s="535" t="s">
        <v>325</v>
      </c>
      <c r="O31" s="536">
        <v>50.5</v>
      </c>
      <c r="P31" s="536">
        <v>25.978260869565219</v>
      </c>
      <c r="Q31" s="536">
        <v>76.478260869565219</v>
      </c>
    </row>
    <row r="32" spans="1:17" ht="15.75" x14ac:dyDescent="0.25">
      <c r="A32" s="66">
        <v>4</v>
      </c>
      <c r="B32" s="66">
        <v>202</v>
      </c>
      <c r="C32" s="80" t="str">
        <f>'202_1'!B11</f>
        <v>Дмитрієв Дмитро Григорович</v>
      </c>
      <c r="D32" s="80">
        <f>'202_1'!E11</f>
        <v>65</v>
      </c>
      <c r="E32" s="81">
        <f t="shared" si="6"/>
        <v>65</v>
      </c>
      <c r="F32" s="230">
        <v>28</v>
      </c>
      <c r="G32" s="124">
        <f t="shared" si="7"/>
        <v>28</v>
      </c>
      <c r="H32" s="504"/>
      <c r="I32" s="70">
        <f t="shared" si="8"/>
        <v>93</v>
      </c>
      <c r="J32" s="93" t="str">
        <f t="shared" si="9"/>
        <v>A</v>
      </c>
      <c r="K32" s="451"/>
      <c r="L32" s="418">
        <f t="shared" si="10"/>
        <v>78.239130434782609</v>
      </c>
      <c r="M32" s="87" t="str">
        <f t="shared" si="4"/>
        <v xml:space="preserve"> </v>
      </c>
      <c r="N32" t="s">
        <v>326</v>
      </c>
      <c r="O32" s="476">
        <v>56</v>
      </c>
      <c r="P32" s="476">
        <v>22.239130434782609</v>
      </c>
      <c r="Q32" s="476">
        <v>78.239130434782609</v>
      </c>
    </row>
    <row r="33" spans="1:17" s="515" customFormat="1" ht="15.75" x14ac:dyDescent="0.25">
      <c r="A33" s="506">
        <v>5</v>
      </c>
      <c r="B33" s="506">
        <v>202</v>
      </c>
      <c r="C33" s="507" t="str">
        <f>'202_1'!B12</f>
        <v>Журавель Анна Володимирівна</v>
      </c>
      <c r="D33" s="507">
        <f>'202_1'!E12</f>
        <v>40</v>
      </c>
      <c r="E33" s="508">
        <f t="shared" si="6"/>
        <v>40</v>
      </c>
      <c r="F33" s="509">
        <v>22</v>
      </c>
      <c r="G33" s="510">
        <f t="shared" si="7"/>
        <v>22</v>
      </c>
      <c r="H33" s="511"/>
      <c r="I33" s="512">
        <f t="shared" si="8"/>
        <v>62</v>
      </c>
      <c r="J33" s="513" t="str">
        <f t="shared" si="9"/>
        <v>E</v>
      </c>
      <c r="K33" s="451"/>
      <c r="L33" s="499">
        <f t="shared" si="10"/>
        <v>16.826086956521738</v>
      </c>
      <c r="M33" s="515" t="str">
        <f t="shared" si="4"/>
        <v>Борг за 5 трим</v>
      </c>
      <c r="N33" s="515" t="s">
        <v>327</v>
      </c>
      <c r="O33" s="516">
        <v>0</v>
      </c>
      <c r="P33" s="516">
        <v>16.826086956521738</v>
      </c>
      <c r="Q33" s="516">
        <v>16.826086956521738</v>
      </c>
    </row>
    <row r="34" spans="1:17" ht="15.75" x14ac:dyDescent="0.25">
      <c r="A34" s="66">
        <v>6</v>
      </c>
      <c r="B34" s="66">
        <v>202</v>
      </c>
      <c r="C34" s="80" t="str">
        <f>'202_1'!B13</f>
        <v>Зайцев Юрій Геннадійович</v>
      </c>
      <c r="D34" s="80">
        <f>'202_1'!E13</f>
        <v>0</v>
      </c>
      <c r="E34" s="81">
        <f t="shared" si="6"/>
        <v>0</v>
      </c>
      <c r="F34" s="230">
        <v>13</v>
      </c>
      <c r="G34" s="124">
        <f t="shared" si="7"/>
        <v>13</v>
      </c>
      <c r="H34" s="504"/>
      <c r="I34" s="70">
        <f t="shared" si="8"/>
        <v>13</v>
      </c>
      <c r="J34" s="93" t="str">
        <f t="shared" si="9"/>
        <v>F</v>
      </c>
      <c r="K34" s="477"/>
      <c r="L34" s="418">
        <f t="shared" si="10"/>
        <v>65.5</v>
      </c>
      <c r="M34" s="87" t="str">
        <f t="shared" si="4"/>
        <v xml:space="preserve"> </v>
      </c>
      <c r="N34" t="s">
        <v>328</v>
      </c>
      <c r="O34" s="476">
        <v>48</v>
      </c>
      <c r="P34" s="476">
        <v>17.5</v>
      </c>
      <c r="Q34" s="476">
        <v>65.5</v>
      </c>
    </row>
    <row r="35" spans="1:17" ht="15.75" x14ac:dyDescent="0.25">
      <c r="A35" s="66">
        <v>7</v>
      </c>
      <c r="B35" s="66">
        <v>202</v>
      </c>
      <c r="C35" s="80" t="str">
        <f>'202_1'!B14</f>
        <v>Іванченко Віталій Валерійович</v>
      </c>
      <c r="D35" s="80">
        <f>'202_1'!E14</f>
        <v>70</v>
      </c>
      <c r="E35" s="81">
        <f t="shared" si="6"/>
        <v>70</v>
      </c>
      <c r="F35" s="230">
        <v>28</v>
      </c>
      <c r="G35" s="124">
        <f t="shared" si="7"/>
        <v>28</v>
      </c>
      <c r="H35" s="504"/>
      <c r="I35" s="70">
        <f t="shared" si="8"/>
        <v>98</v>
      </c>
      <c r="J35" s="93" t="str">
        <f t="shared" si="9"/>
        <v>A</v>
      </c>
      <c r="K35" s="500"/>
      <c r="L35" s="418">
        <f t="shared" si="10"/>
        <v>80.108695652173907</v>
      </c>
      <c r="M35" s="87" t="str">
        <f t="shared" si="4"/>
        <v xml:space="preserve"> </v>
      </c>
      <c r="N35" t="s">
        <v>329</v>
      </c>
      <c r="O35" s="476">
        <v>67.5</v>
      </c>
      <c r="P35" s="476">
        <v>12.608695652173912</v>
      </c>
      <c r="Q35" s="476">
        <v>80.108695652173907</v>
      </c>
    </row>
    <row r="36" spans="1:17" ht="15.75" x14ac:dyDescent="0.25">
      <c r="A36" s="66">
        <v>8</v>
      </c>
      <c r="B36" s="66">
        <v>202</v>
      </c>
      <c r="C36" s="80" t="str">
        <f>'202_1'!B15</f>
        <v>Котов Євгеній Олександрович</v>
      </c>
      <c r="D36" s="80">
        <f>'202_1'!E15</f>
        <v>70</v>
      </c>
      <c r="E36" s="81">
        <f t="shared" si="6"/>
        <v>70</v>
      </c>
      <c r="F36" s="230">
        <v>15</v>
      </c>
      <c r="G36" s="124">
        <f t="shared" si="7"/>
        <v>15</v>
      </c>
      <c r="H36" s="504"/>
      <c r="I36" s="70">
        <f t="shared" si="8"/>
        <v>85</v>
      </c>
      <c r="J36" s="93" t="str">
        <f t="shared" si="9"/>
        <v>B</v>
      </c>
      <c r="K36" s="451"/>
      <c r="L36" s="418">
        <f t="shared" si="10"/>
        <v>89.956521739130437</v>
      </c>
      <c r="M36" s="87" t="str">
        <f t="shared" si="4"/>
        <v xml:space="preserve"> </v>
      </c>
      <c r="N36" t="s">
        <v>332</v>
      </c>
      <c r="O36" s="476">
        <v>70</v>
      </c>
      <c r="P36" s="476">
        <v>19.956521739130434</v>
      </c>
      <c r="Q36" s="476">
        <v>89.956521739130437</v>
      </c>
    </row>
    <row r="37" spans="1:17" ht="15.75" x14ac:dyDescent="0.25">
      <c r="A37" s="66">
        <v>9</v>
      </c>
      <c r="B37" s="66">
        <v>202</v>
      </c>
      <c r="C37" s="80" t="str">
        <f>'202_1'!B16</f>
        <v>Маханько Едуард Костянтинович</v>
      </c>
      <c r="D37" s="80">
        <f>'202_1'!E16</f>
        <v>70</v>
      </c>
      <c r="E37" s="81">
        <f t="shared" si="6"/>
        <v>70</v>
      </c>
      <c r="F37" s="230">
        <v>13</v>
      </c>
      <c r="G37" s="124">
        <f t="shared" si="7"/>
        <v>13</v>
      </c>
      <c r="H37" s="504"/>
      <c r="I37" s="70">
        <f t="shared" si="8"/>
        <v>83</v>
      </c>
      <c r="J37" s="93" t="str">
        <f t="shared" si="9"/>
        <v>B</v>
      </c>
      <c r="K37" s="451"/>
      <c r="L37" s="418">
        <f t="shared" si="10"/>
        <v>60.239130434782609</v>
      </c>
      <c r="M37" s="87" t="str">
        <f t="shared" si="4"/>
        <v xml:space="preserve"> </v>
      </c>
      <c r="N37" t="s">
        <v>334</v>
      </c>
      <c r="O37" s="476">
        <v>38</v>
      </c>
      <c r="P37" s="476">
        <v>22.239130434782609</v>
      </c>
      <c r="Q37" s="476">
        <v>60.239130434782609</v>
      </c>
    </row>
    <row r="38" spans="1:17" s="515" customFormat="1" ht="15.75" x14ac:dyDescent="0.25">
      <c r="A38" s="506">
        <v>10</v>
      </c>
      <c r="B38" s="506">
        <v>202</v>
      </c>
      <c r="C38" s="507" t="str">
        <f>'202_1'!B17</f>
        <v>Сорока Ігор Юрійович</v>
      </c>
      <c r="D38" s="507">
        <f>'202_1'!E17</f>
        <v>0</v>
      </c>
      <c r="E38" s="508">
        <f t="shared" si="6"/>
        <v>0</v>
      </c>
      <c r="F38" s="509"/>
      <c r="G38" s="510">
        <f t="shared" si="7"/>
        <v>0</v>
      </c>
      <c r="H38" s="511"/>
      <c r="I38" s="512">
        <f t="shared" si="8"/>
        <v>0</v>
      </c>
      <c r="J38" s="513" t="str">
        <f t="shared" si="9"/>
        <v>F</v>
      </c>
      <c r="K38" s="514"/>
      <c r="L38" s="499">
        <f t="shared" si="10"/>
        <v>0</v>
      </c>
      <c r="M38" s="515" t="str">
        <f t="shared" si="4"/>
        <v>Борг за 5 трим</v>
      </c>
      <c r="N38" s="515" t="s">
        <v>278</v>
      </c>
      <c r="O38" s="516">
        <v>0</v>
      </c>
      <c r="P38" s="516">
        <v>0</v>
      </c>
      <c r="Q38" s="516">
        <v>0</v>
      </c>
    </row>
    <row r="39" spans="1:17" ht="15.75" x14ac:dyDescent="0.25">
      <c r="A39" s="66">
        <v>11</v>
      </c>
      <c r="B39" s="66">
        <v>202</v>
      </c>
      <c r="C39" s="80" t="str">
        <f>'202_1'!B18</f>
        <v>Щебетюк Валентин Олегович</v>
      </c>
      <c r="D39" s="80">
        <f>'202_1'!E18</f>
        <v>70</v>
      </c>
      <c r="E39" s="81">
        <f t="shared" si="6"/>
        <v>70</v>
      </c>
      <c r="F39" s="230">
        <v>28</v>
      </c>
      <c r="G39" s="124">
        <f t="shared" si="7"/>
        <v>28</v>
      </c>
      <c r="H39" s="504"/>
      <c r="I39" s="70">
        <f t="shared" si="8"/>
        <v>98</v>
      </c>
      <c r="J39" s="93" t="str">
        <f t="shared" si="9"/>
        <v>A</v>
      </c>
      <c r="K39" s="451"/>
      <c r="L39" s="418">
        <f t="shared" si="10"/>
        <v>98.086956521739125</v>
      </c>
      <c r="M39" s="87" t="str">
        <f t="shared" si="4"/>
        <v xml:space="preserve"> </v>
      </c>
      <c r="N39" t="s">
        <v>341</v>
      </c>
      <c r="O39" s="476">
        <v>70</v>
      </c>
      <c r="P39" s="476">
        <v>28.086956521739129</v>
      </c>
      <c r="Q39" s="476">
        <v>98.086956521739125</v>
      </c>
    </row>
    <row r="40" spans="1:17" ht="15.75" x14ac:dyDescent="0.25">
      <c r="A40" s="66">
        <v>12</v>
      </c>
      <c r="B40" s="66">
        <v>202</v>
      </c>
      <c r="C40" s="80">
        <f>'202_1'!B19</f>
        <v>0</v>
      </c>
      <c r="D40" s="80">
        <f>'202_1'!E19</f>
        <v>0</v>
      </c>
      <c r="E40" s="81">
        <f t="shared" si="6"/>
        <v>0</v>
      </c>
      <c r="F40" s="230"/>
      <c r="G40" s="124">
        <f t="shared" si="7"/>
        <v>0</v>
      </c>
      <c r="H40" s="504"/>
      <c r="I40" s="70">
        <f t="shared" si="8"/>
        <v>0</v>
      </c>
      <c r="J40" s="93" t="str">
        <f t="shared" si="9"/>
        <v>F</v>
      </c>
      <c r="K40" s="478"/>
      <c r="L40" s="418"/>
      <c r="M40" s="87"/>
    </row>
    <row r="41" spans="1:17" ht="15.75" x14ac:dyDescent="0.25">
      <c r="A41" s="66">
        <v>13</v>
      </c>
      <c r="B41" s="66">
        <v>202</v>
      </c>
      <c r="C41" s="80">
        <f>'202_1'!B20</f>
        <v>0</v>
      </c>
      <c r="D41" s="80">
        <f>'202_1'!E20</f>
        <v>0</v>
      </c>
      <c r="E41" s="81">
        <f t="shared" si="6"/>
        <v>0</v>
      </c>
      <c r="F41" s="230"/>
      <c r="G41" s="124">
        <f t="shared" si="7"/>
        <v>0</v>
      </c>
      <c r="H41" s="504"/>
      <c r="I41" s="70">
        <f t="shared" si="8"/>
        <v>0</v>
      </c>
      <c r="J41" s="93" t="str">
        <f t="shared" si="9"/>
        <v>F</v>
      </c>
      <c r="K41" s="477"/>
      <c r="L41" s="418"/>
      <c r="M41" s="87"/>
    </row>
    <row r="42" spans="1:17" ht="15.75" x14ac:dyDescent="0.25">
      <c r="A42" s="66">
        <v>14</v>
      </c>
      <c r="B42" s="66">
        <v>202</v>
      </c>
      <c r="C42" s="80" t="str">
        <f>'202_2'!B8</f>
        <v>Баланчук Андрій Вадимович</v>
      </c>
      <c r="D42" s="80">
        <f>'202_2'!E8</f>
        <v>0</v>
      </c>
      <c r="E42" s="104">
        <f t="shared" si="6"/>
        <v>0</v>
      </c>
      <c r="F42" s="230">
        <v>15</v>
      </c>
      <c r="G42" s="124">
        <f t="shared" si="7"/>
        <v>15</v>
      </c>
      <c r="H42" s="504"/>
      <c r="I42" s="70">
        <f t="shared" si="8"/>
        <v>15</v>
      </c>
      <c r="J42" s="93" t="str">
        <f t="shared" si="9"/>
        <v>F</v>
      </c>
      <c r="K42" s="415"/>
      <c r="L42" s="418">
        <f>Q42</f>
        <v>39.413043478260867</v>
      </c>
      <c r="M42" s="87" t="str">
        <f t="shared" si="4"/>
        <v>Борг за 5 трим</v>
      </c>
      <c r="N42" t="s">
        <v>319</v>
      </c>
      <c r="O42" s="476">
        <v>33.5</v>
      </c>
      <c r="P42" s="476">
        <v>5.9130434782608692</v>
      </c>
      <c r="Q42" s="476">
        <v>39.413043478260867</v>
      </c>
    </row>
    <row r="43" spans="1:17" ht="15.75" x14ac:dyDescent="0.25">
      <c r="A43" s="66">
        <v>15</v>
      </c>
      <c r="B43" s="66">
        <v>202</v>
      </c>
      <c r="C43" s="80" t="str">
        <f>'202_2'!B9</f>
        <v>Беседін Богдан Валерійович</v>
      </c>
      <c r="D43" s="80">
        <f>'202_2'!E9</f>
        <v>0</v>
      </c>
      <c r="E43" s="104">
        <f t="shared" si="6"/>
        <v>0</v>
      </c>
      <c r="F43" s="230">
        <v>22</v>
      </c>
      <c r="G43" s="124">
        <f t="shared" si="7"/>
        <v>22</v>
      </c>
      <c r="H43" s="504"/>
      <c r="I43" s="365">
        <f t="shared" si="8"/>
        <v>22</v>
      </c>
      <c r="J43" s="93" t="str">
        <f t="shared" si="9"/>
        <v>F</v>
      </c>
      <c r="K43" s="415"/>
      <c r="L43" s="418">
        <f t="shared" ref="L43:L55" si="11">Q43</f>
        <v>10.543478260869566</v>
      </c>
      <c r="M43" s="87" t="str">
        <f t="shared" si="4"/>
        <v>Борг за 5 трим</v>
      </c>
      <c r="N43" t="s">
        <v>279</v>
      </c>
      <c r="O43" s="476">
        <v>4</v>
      </c>
      <c r="P43" s="476">
        <v>6.5434782608695654</v>
      </c>
      <c r="Q43" s="476">
        <v>10.543478260869566</v>
      </c>
    </row>
    <row r="44" spans="1:17" ht="15.75" x14ac:dyDescent="0.25">
      <c r="A44" s="66">
        <v>16</v>
      </c>
      <c r="B44" s="66">
        <v>202</v>
      </c>
      <c r="C44" s="80" t="str">
        <f>'202_2'!B10</f>
        <v>Бєлий Дмитро Семенович</v>
      </c>
      <c r="D44" s="80">
        <f>'202_2'!E10</f>
        <v>0</v>
      </c>
      <c r="E44" s="104">
        <f t="shared" si="6"/>
        <v>0</v>
      </c>
      <c r="F44" s="230">
        <v>21</v>
      </c>
      <c r="G44" s="124">
        <f t="shared" si="7"/>
        <v>21</v>
      </c>
      <c r="H44" s="504"/>
      <c r="I44" s="70">
        <f t="shared" si="8"/>
        <v>21</v>
      </c>
      <c r="J44" s="93" t="str">
        <f t="shared" si="9"/>
        <v>F</v>
      </c>
      <c r="K44" s="415"/>
      <c r="L44" s="418">
        <f t="shared" si="11"/>
        <v>7.1956521739130439</v>
      </c>
      <c r="M44" s="87" t="str">
        <f t="shared" si="4"/>
        <v>Борг за 5 трим</v>
      </c>
      <c r="N44" t="s">
        <v>322</v>
      </c>
      <c r="O44" s="476">
        <v>0</v>
      </c>
      <c r="P44" s="476">
        <v>7.1956521739130439</v>
      </c>
      <c r="Q44" s="476">
        <v>7.1956521739130439</v>
      </c>
    </row>
    <row r="45" spans="1:17" ht="15.75" x14ac:dyDescent="0.25">
      <c r="A45" s="66">
        <v>17</v>
      </c>
      <c r="B45" s="66">
        <v>202</v>
      </c>
      <c r="C45" s="80" t="str">
        <f>'202_2'!B11</f>
        <v>Гапчук Андрій Олександрович</v>
      </c>
      <c r="D45" s="80">
        <f>'202_2'!E11</f>
        <v>0</v>
      </c>
      <c r="E45" s="104">
        <f t="shared" si="6"/>
        <v>0</v>
      </c>
      <c r="F45" s="230">
        <v>25</v>
      </c>
      <c r="G45" s="124">
        <f t="shared" si="7"/>
        <v>25</v>
      </c>
      <c r="H45" s="504"/>
      <c r="I45" s="70">
        <f t="shared" si="8"/>
        <v>25</v>
      </c>
      <c r="J45" s="93" t="str">
        <f t="shared" si="9"/>
        <v>F</v>
      </c>
      <c r="K45" s="416"/>
      <c r="L45" s="418">
        <f t="shared" si="11"/>
        <v>77.326086956521735</v>
      </c>
      <c r="M45" s="87" t="str">
        <f t="shared" si="4"/>
        <v xml:space="preserve"> </v>
      </c>
      <c r="N45" t="s">
        <v>323</v>
      </c>
      <c r="O45" s="476">
        <v>68</v>
      </c>
      <c r="P45" s="476">
        <v>9.3260869565217384</v>
      </c>
      <c r="Q45" s="476">
        <v>77.326086956521735</v>
      </c>
    </row>
    <row r="46" spans="1:17" s="87" customFormat="1" ht="15.75" x14ac:dyDescent="0.25">
      <c r="A46" s="66">
        <v>18</v>
      </c>
      <c r="B46" s="129">
        <v>202</v>
      </c>
      <c r="C46" s="80" t="str">
        <f>'202_2'!B12</f>
        <v>Горшков Владислав Олександрович</v>
      </c>
      <c r="D46" s="80">
        <f>'202_2'!E12</f>
        <v>0</v>
      </c>
      <c r="E46" s="134">
        <f t="shared" si="6"/>
        <v>0</v>
      </c>
      <c r="F46" s="230"/>
      <c r="G46" s="124">
        <f t="shared" si="7"/>
        <v>0</v>
      </c>
      <c r="H46" s="504"/>
      <c r="I46" s="70">
        <f t="shared" si="8"/>
        <v>0</v>
      </c>
      <c r="J46" s="93" t="str">
        <f t="shared" si="9"/>
        <v>F</v>
      </c>
      <c r="K46" s="415"/>
      <c r="L46" s="418">
        <f t="shared" si="11"/>
        <v>14.043478260869565</v>
      </c>
      <c r="M46" s="87" t="str">
        <f t="shared" si="4"/>
        <v>Борг за 5 трим</v>
      </c>
      <c r="N46" t="s">
        <v>324</v>
      </c>
      <c r="O46" s="476">
        <v>0</v>
      </c>
      <c r="P46" s="476">
        <v>14.043478260869565</v>
      </c>
      <c r="Q46" s="476">
        <v>14.043478260869565</v>
      </c>
    </row>
    <row r="47" spans="1:17" ht="15.75" x14ac:dyDescent="0.25">
      <c r="A47" s="66">
        <v>19</v>
      </c>
      <c r="B47" s="66">
        <v>202</v>
      </c>
      <c r="C47" s="80" t="str">
        <f>'202_2'!B13</f>
        <v>Кінаш Дмитро Вікторович</v>
      </c>
      <c r="D47" s="80">
        <f>'202_2'!E13</f>
        <v>0</v>
      </c>
      <c r="E47" s="104">
        <f t="shared" si="6"/>
        <v>0</v>
      </c>
      <c r="F47" s="230">
        <v>28</v>
      </c>
      <c r="G47" s="124">
        <f t="shared" si="7"/>
        <v>28</v>
      </c>
      <c r="H47" s="504"/>
      <c r="I47" s="70">
        <f t="shared" si="8"/>
        <v>28</v>
      </c>
      <c r="J47" s="93" t="str">
        <f t="shared" si="9"/>
        <v>F</v>
      </c>
      <c r="K47" s="415"/>
      <c r="L47" s="418">
        <f t="shared" si="11"/>
        <v>60.195652173913047</v>
      </c>
      <c r="M47" s="87" t="str">
        <f t="shared" si="4"/>
        <v xml:space="preserve"> </v>
      </c>
      <c r="N47" t="s">
        <v>330</v>
      </c>
      <c r="O47" s="476">
        <v>44</v>
      </c>
      <c r="P47" s="476">
        <v>16.195652173913043</v>
      </c>
      <c r="Q47" s="476">
        <v>60.195652173913047</v>
      </c>
    </row>
    <row r="48" spans="1:17" ht="15.75" x14ac:dyDescent="0.25">
      <c r="A48" s="66">
        <v>20</v>
      </c>
      <c r="B48" s="66">
        <v>202</v>
      </c>
      <c r="C48" s="80" t="str">
        <f>'202_2'!B14</f>
        <v>Ковальова Лілія Олександрівна</v>
      </c>
      <c r="D48" s="80">
        <f>'202_2'!E14</f>
        <v>0</v>
      </c>
      <c r="E48" s="104">
        <f t="shared" si="6"/>
        <v>0</v>
      </c>
      <c r="F48" s="230">
        <v>10</v>
      </c>
      <c r="G48" s="124">
        <f t="shared" si="7"/>
        <v>10</v>
      </c>
      <c r="H48" s="504"/>
      <c r="I48" s="70">
        <f t="shared" si="8"/>
        <v>10</v>
      </c>
      <c r="J48" s="93" t="str">
        <f t="shared" si="9"/>
        <v>F</v>
      </c>
      <c r="K48" s="415"/>
      <c r="L48" s="418">
        <f t="shared" si="11"/>
        <v>60.043478260869563</v>
      </c>
      <c r="M48" s="87" t="str">
        <f t="shared" si="4"/>
        <v xml:space="preserve"> </v>
      </c>
      <c r="N48" t="s">
        <v>331</v>
      </c>
      <c r="O48" s="476">
        <v>52</v>
      </c>
      <c r="P48" s="476">
        <v>8.0434782608695663</v>
      </c>
      <c r="Q48" s="476">
        <v>60.043478260869563</v>
      </c>
    </row>
    <row r="49" spans="1:17" ht="15.75" x14ac:dyDescent="0.25">
      <c r="A49" s="66">
        <v>21</v>
      </c>
      <c r="B49" s="66">
        <v>202</v>
      </c>
      <c r="C49" s="80" t="str">
        <f>'202_2'!B15</f>
        <v>Мамедов Руслан Алімович</v>
      </c>
      <c r="D49" s="80">
        <f>'202_2'!E15</f>
        <v>0</v>
      </c>
      <c r="E49" s="104">
        <f t="shared" si="6"/>
        <v>0</v>
      </c>
      <c r="F49" s="230"/>
      <c r="G49" s="124">
        <f t="shared" si="7"/>
        <v>0</v>
      </c>
      <c r="H49" s="504"/>
      <c r="I49" s="70">
        <f t="shared" si="8"/>
        <v>0</v>
      </c>
      <c r="J49" s="93" t="str">
        <f t="shared" si="9"/>
        <v>F</v>
      </c>
      <c r="K49" s="415"/>
      <c r="L49" s="418">
        <f t="shared" si="11"/>
        <v>15.804347826086957</v>
      </c>
      <c r="M49" s="87" t="str">
        <f t="shared" si="4"/>
        <v>Борг за 5 трим</v>
      </c>
      <c r="N49" t="s">
        <v>333</v>
      </c>
      <c r="O49" s="476">
        <v>14</v>
      </c>
      <c r="P49" s="476">
        <v>1.8043478260869565</v>
      </c>
      <c r="Q49" s="476">
        <v>15.804347826086957</v>
      </c>
    </row>
    <row r="50" spans="1:17" ht="15.75" x14ac:dyDescent="0.25">
      <c r="A50" s="66">
        <v>22</v>
      </c>
      <c r="B50" s="66">
        <v>202</v>
      </c>
      <c r="C50" s="80" t="str">
        <f>'202_2'!B16</f>
        <v>Нікітюк Роман Юрійович</v>
      </c>
      <c r="D50" s="80">
        <f>'202_2'!E16</f>
        <v>0</v>
      </c>
      <c r="E50" s="104">
        <f t="shared" si="6"/>
        <v>0</v>
      </c>
      <c r="F50" s="230">
        <v>22</v>
      </c>
      <c r="G50" s="124">
        <f t="shared" si="7"/>
        <v>22</v>
      </c>
      <c r="H50" s="504"/>
      <c r="I50" s="70">
        <f t="shared" si="8"/>
        <v>22</v>
      </c>
      <c r="J50" s="93" t="str">
        <f t="shared" si="9"/>
        <v>F</v>
      </c>
      <c r="K50" s="415"/>
      <c r="L50" s="418">
        <f t="shared" si="11"/>
        <v>22.195652173913043</v>
      </c>
      <c r="M50" s="87" t="str">
        <f t="shared" si="4"/>
        <v>Борг за 5 трим</v>
      </c>
      <c r="N50" t="s">
        <v>335</v>
      </c>
      <c r="O50" s="476">
        <v>15</v>
      </c>
      <c r="P50" s="476">
        <v>7.1956521739130439</v>
      </c>
      <c r="Q50" s="476">
        <v>22.195652173913043</v>
      </c>
    </row>
    <row r="51" spans="1:17" ht="15.75" x14ac:dyDescent="0.25">
      <c r="A51" s="66">
        <v>23</v>
      </c>
      <c r="B51" s="66">
        <v>202</v>
      </c>
      <c r="C51" s="80" t="str">
        <f>'202_2'!B17</f>
        <v>Палаш Олег Олегович</v>
      </c>
      <c r="D51" s="80">
        <f>'202_2'!E17</f>
        <v>0</v>
      </c>
      <c r="E51" s="81">
        <f t="shared" si="6"/>
        <v>0</v>
      </c>
      <c r="F51" s="102">
        <v>27</v>
      </c>
      <c r="G51" s="124">
        <f t="shared" si="7"/>
        <v>27</v>
      </c>
      <c r="H51" s="504"/>
      <c r="I51" s="70">
        <f t="shared" si="8"/>
        <v>27</v>
      </c>
      <c r="J51" s="93" t="str">
        <f t="shared" si="9"/>
        <v>F</v>
      </c>
      <c r="K51" s="415"/>
      <c r="L51" s="418">
        <f t="shared" si="11"/>
        <v>60.434782608695656</v>
      </c>
      <c r="M51" s="87" t="str">
        <f t="shared" si="4"/>
        <v xml:space="preserve"> </v>
      </c>
      <c r="N51" t="s">
        <v>336</v>
      </c>
      <c r="O51" s="476">
        <v>48</v>
      </c>
      <c r="P51" s="476">
        <v>12.434782608695652</v>
      </c>
      <c r="Q51" s="476">
        <v>60.434782608695656</v>
      </c>
    </row>
    <row r="52" spans="1:17" ht="15.75" x14ac:dyDescent="0.25">
      <c r="A52" s="66">
        <v>24</v>
      </c>
      <c r="B52" s="66">
        <v>202</v>
      </c>
      <c r="C52" s="80" t="str">
        <f>'202_2'!B18</f>
        <v>Печериця Володимир Ігорович</v>
      </c>
      <c r="D52" s="80">
        <f>'202_2'!E18</f>
        <v>0</v>
      </c>
      <c r="E52" s="81">
        <f t="shared" si="6"/>
        <v>0</v>
      </c>
      <c r="F52" s="102"/>
      <c r="G52" s="124">
        <f t="shared" si="7"/>
        <v>0</v>
      </c>
      <c r="H52" s="504"/>
      <c r="I52" s="70">
        <f t="shared" si="8"/>
        <v>0</v>
      </c>
      <c r="J52" s="93" t="str">
        <f t="shared" si="9"/>
        <v>F</v>
      </c>
      <c r="K52" s="415"/>
      <c r="L52" s="418">
        <f t="shared" si="11"/>
        <v>49.804347826086953</v>
      </c>
      <c r="M52" s="87" t="str">
        <f t="shared" si="4"/>
        <v>Борг за 5 трим</v>
      </c>
      <c r="N52" t="s">
        <v>337</v>
      </c>
      <c r="O52" s="476">
        <v>48</v>
      </c>
      <c r="P52" s="476">
        <v>1.8043478260869565</v>
      </c>
      <c r="Q52" s="476">
        <v>49.804347826086953</v>
      </c>
    </row>
    <row r="53" spans="1:17" ht="15.75" x14ac:dyDescent="0.25">
      <c r="A53" s="66">
        <v>25</v>
      </c>
      <c r="B53" s="66">
        <v>202</v>
      </c>
      <c r="C53" s="80" t="str">
        <f>'202_2'!B19</f>
        <v>Устенюк Любов Станіславівна</v>
      </c>
      <c r="D53" s="80">
        <f>'202_2'!E19</f>
        <v>0</v>
      </c>
      <c r="E53" s="103">
        <f t="shared" si="6"/>
        <v>0</v>
      </c>
      <c r="F53" s="102"/>
      <c r="G53" s="125">
        <f t="shared" si="7"/>
        <v>0</v>
      </c>
      <c r="H53" s="505"/>
      <c r="I53" s="70">
        <f t="shared" si="8"/>
        <v>0</v>
      </c>
      <c r="J53" s="93" t="str">
        <f t="shared" si="9"/>
        <v>F</v>
      </c>
      <c r="K53" s="415"/>
      <c r="L53" s="418">
        <f t="shared" si="11"/>
        <v>0</v>
      </c>
      <c r="M53" s="87" t="str">
        <f t="shared" si="4"/>
        <v>Борг за 5 трим</v>
      </c>
      <c r="N53" t="s">
        <v>338</v>
      </c>
      <c r="O53" s="476">
        <v>0</v>
      </c>
      <c r="P53" s="476">
        <v>0</v>
      </c>
      <c r="Q53" s="476">
        <v>0</v>
      </c>
    </row>
    <row r="54" spans="1:17" ht="15.75" x14ac:dyDescent="0.25">
      <c r="A54" s="66">
        <v>26</v>
      </c>
      <c r="B54" s="66">
        <v>202</v>
      </c>
      <c r="C54" s="80" t="str">
        <f>'202_2'!B20</f>
        <v>Хворов Антон Сергійович</v>
      </c>
      <c r="D54" s="80">
        <f>'202_2'!E20</f>
        <v>0</v>
      </c>
      <c r="E54" s="103">
        <f t="shared" ref="E54:E55" si="12">SUM(D54:D54)</f>
        <v>0</v>
      </c>
      <c r="F54" s="102"/>
      <c r="G54" s="125">
        <f t="shared" ref="G54:G55" si="13">SUM(F54:F54)</f>
        <v>0</v>
      </c>
      <c r="H54" s="505"/>
      <c r="I54" s="70">
        <f t="shared" ref="I54:I55" si="14">IF((E54+G54)&gt;100,100,E54+G54)</f>
        <v>0</v>
      </c>
      <c r="J54" s="93" t="str">
        <f t="shared" ref="J54:J55" si="15">VLOOKUP(I54,ESTC,2)</f>
        <v>F</v>
      </c>
      <c r="K54" s="415"/>
      <c r="L54" s="418">
        <f t="shared" si="11"/>
        <v>76.891304347826093</v>
      </c>
      <c r="M54" s="87" t="str">
        <f t="shared" si="4"/>
        <v xml:space="preserve"> </v>
      </c>
      <c r="N54" t="s">
        <v>339</v>
      </c>
      <c r="O54" s="476">
        <v>62</v>
      </c>
      <c r="P54" s="476">
        <v>14.891304347826088</v>
      </c>
      <c r="Q54" s="476">
        <v>76.891304347826093</v>
      </c>
    </row>
    <row r="55" spans="1:17" ht="16.5" thickBot="1" x14ac:dyDescent="0.3">
      <c r="A55" s="66">
        <v>27</v>
      </c>
      <c r="B55" s="66">
        <v>202</v>
      </c>
      <c r="C55" s="80" t="str">
        <f>'202_2'!B21</f>
        <v>Ходак Богдан Русланович</v>
      </c>
      <c r="D55" s="80">
        <f>'202_2'!E21</f>
        <v>0</v>
      </c>
      <c r="E55" s="103">
        <f t="shared" si="12"/>
        <v>0</v>
      </c>
      <c r="F55" s="102"/>
      <c r="G55" s="125">
        <f t="shared" si="13"/>
        <v>0</v>
      </c>
      <c r="H55" s="505"/>
      <c r="I55" s="70">
        <f t="shared" si="14"/>
        <v>0</v>
      </c>
      <c r="J55" s="93" t="str">
        <f t="shared" si="15"/>
        <v>F</v>
      </c>
      <c r="K55" s="415"/>
      <c r="L55" s="418">
        <f t="shared" si="11"/>
        <v>27.086956521739133</v>
      </c>
      <c r="M55" s="87" t="str">
        <f t="shared" si="4"/>
        <v>Борг за 5 трим</v>
      </c>
      <c r="N55" t="s">
        <v>340</v>
      </c>
      <c r="O55" s="476">
        <v>14</v>
      </c>
      <c r="P55" s="476">
        <v>13.086956521739131</v>
      </c>
      <c r="Q55" s="476">
        <v>27.086956521739133</v>
      </c>
    </row>
    <row r="56" spans="1:17" ht="51.75" thickBot="1" x14ac:dyDescent="0.25">
      <c r="A56" s="143" t="s">
        <v>213</v>
      </c>
      <c r="B56" s="82" t="s">
        <v>214</v>
      </c>
      <c r="C56" s="146" t="s">
        <v>215</v>
      </c>
      <c r="D56" s="82" t="s">
        <v>216</v>
      </c>
      <c r="E56" s="144" t="s">
        <v>217</v>
      </c>
      <c r="F56" s="225" t="s">
        <v>277</v>
      </c>
      <c r="G56" s="82" t="s">
        <v>292</v>
      </c>
      <c r="H56" s="82"/>
      <c r="I56" s="145" t="s">
        <v>243</v>
      </c>
      <c r="J56" s="243" t="s">
        <v>247</v>
      </c>
      <c r="K56" s="411" t="s">
        <v>218</v>
      </c>
      <c r="L56" s="417" t="s">
        <v>289</v>
      </c>
      <c r="M56" s="87" t="str">
        <f t="shared" si="4"/>
        <v xml:space="preserve"> </v>
      </c>
    </row>
    <row r="57" spans="1:17" ht="16.5" thickBot="1" x14ac:dyDescent="0.3">
      <c r="A57" s="66">
        <v>1</v>
      </c>
      <c r="B57" s="68">
        <v>203</v>
      </c>
      <c r="C57" s="80" t="str">
        <f>'203_1'!B8</f>
        <v>Асєєв Владислав Дмитрович</v>
      </c>
      <c r="D57" s="80">
        <f>'203_1'!E8</f>
        <v>0</v>
      </c>
      <c r="E57" s="81">
        <f t="shared" ref="E57:E83" si="16">SUM(D57:D57)</f>
        <v>0</v>
      </c>
      <c r="F57" s="229">
        <f>[3]Підсумки!F57</f>
        <v>25</v>
      </c>
      <c r="G57" s="141">
        <f t="shared" ref="G57:G83" si="17">SUM(F57:F57)</f>
        <v>25</v>
      </c>
      <c r="H57" s="503"/>
      <c r="I57" s="70">
        <f t="shared" ref="I57:I83" si="18">IF((E57+G57)&gt;100,100,E57+G57)</f>
        <v>25</v>
      </c>
      <c r="J57" s="93" t="str">
        <f t="shared" ref="J57:J83" si="19">VLOOKUP(I57,ESTC,2)</f>
        <v>F</v>
      </c>
      <c r="K57" s="498"/>
      <c r="L57" s="418">
        <v>60</v>
      </c>
      <c r="M57" s="87" t="str">
        <f t="shared" si="4"/>
        <v xml:space="preserve"> </v>
      </c>
      <c r="N57" s="479" t="s">
        <v>342</v>
      </c>
      <c r="O57" s="476">
        <v>58.217391304347828</v>
      </c>
    </row>
    <row r="58" spans="1:17" ht="16.5" thickBot="1" x14ac:dyDescent="0.3">
      <c r="A58" s="66">
        <v>2</v>
      </c>
      <c r="B58" s="66">
        <v>203</v>
      </c>
      <c r="C58" s="80" t="str">
        <f>'203_1'!B9</f>
        <v>Барбунов Владислав Олегович</v>
      </c>
      <c r="D58" s="80">
        <f>'203_1'!E9</f>
        <v>0</v>
      </c>
      <c r="E58" s="81">
        <f t="shared" si="16"/>
        <v>0</v>
      </c>
      <c r="F58" s="229">
        <f>[3]Підсумки!F58</f>
        <v>24</v>
      </c>
      <c r="G58" s="124">
        <f t="shared" si="17"/>
        <v>24</v>
      </c>
      <c r="H58" s="504"/>
      <c r="I58" s="70">
        <f t="shared" si="18"/>
        <v>24</v>
      </c>
      <c r="J58" s="93" t="str">
        <f t="shared" si="19"/>
        <v>F</v>
      </c>
      <c r="K58" s="477"/>
      <c r="L58" s="418">
        <f t="shared" ref="L58:L80" si="20">O58</f>
        <v>88.217391304347828</v>
      </c>
      <c r="M58" s="87" t="str">
        <f t="shared" si="4"/>
        <v xml:space="preserve"> </v>
      </c>
      <c r="N58" s="479" t="s">
        <v>343</v>
      </c>
      <c r="O58" s="476">
        <v>88.217391304347828</v>
      </c>
    </row>
    <row r="59" spans="1:17" ht="16.5" thickBot="1" x14ac:dyDescent="0.3">
      <c r="A59" s="66">
        <v>3</v>
      </c>
      <c r="B59" s="66">
        <v>203</v>
      </c>
      <c r="C59" s="80" t="str">
        <f>'203_1'!B10</f>
        <v>Бокань Марк Тарасович</v>
      </c>
      <c r="D59" s="80">
        <f>'203_1'!E10</f>
        <v>0</v>
      </c>
      <c r="E59" s="81">
        <f t="shared" si="16"/>
        <v>0</v>
      </c>
      <c r="F59" s="229">
        <f>[3]Підсумки!F59</f>
        <v>0</v>
      </c>
      <c r="G59" s="124">
        <f t="shared" si="17"/>
        <v>0</v>
      </c>
      <c r="H59" s="504"/>
      <c r="I59" s="70">
        <f t="shared" si="18"/>
        <v>0</v>
      </c>
      <c r="J59" s="93" t="str">
        <f t="shared" si="19"/>
        <v>F</v>
      </c>
      <c r="K59" s="477"/>
      <c r="L59" s="418">
        <f t="shared" si="20"/>
        <v>74.326086956521735</v>
      </c>
      <c r="M59" s="87" t="str">
        <f t="shared" si="4"/>
        <v xml:space="preserve"> </v>
      </c>
      <c r="N59" s="479" t="s">
        <v>344</v>
      </c>
      <c r="O59" s="476">
        <v>74.326086956521735</v>
      </c>
    </row>
    <row r="60" spans="1:17" ht="16.5" thickBot="1" x14ac:dyDescent="0.3">
      <c r="A60" s="66">
        <v>4</v>
      </c>
      <c r="B60" s="66">
        <v>203</v>
      </c>
      <c r="C60" s="80" t="str">
        <f>'203_1'!B11</f>
        <v>Казарін Олексій Сергійович</v>
      </c>
      <c r="D60" s="80">
        <f>'203_1'!E11</f>
        <v>0</v>
      </c>
      <c r="E60" s="81">
        <f t="shared" si="16"/>
        <v>0</v>
      </c>
      <c r="F60" s="229">
        <v>22</v>
      </c>
      <c r="G60" s="124">
        <f t="shared" si="17"/>
        <v>22</v>
      </c>
      <c r="H60" s="504"/>
      <c r="I60" s="70">
        <f t="shared" si="18"/>
        <v>22</v>
      </c>
      <c r="J60" s="93" t="str">
        <f t="shared" si="19"/>
        <v>F</v>
      </c>
      <c r="K60" s="477"/>
      <c r="L60" s="418">
        <f t="shared" si="20"/>
        <v>78.130434782608688</v>
      </c>
      <c r="M60" s="87" t="str">
        <f t="shared" si="4"/>
        <v xml:space="preserve"> </v>
      </c>
      <c r="N60" s="479" t="s">
        <v>345</v>
      </c>
      <c r="O60" s="476">
        <v>78.130434782608688</v>
      </c>
    </row>
    <row r="61" spans="1:17" ht="16.5" thickBot="1" x14ac:dyDescent="0.3">
      <c r="A61" s="66">
        <v>5</v>
      </c>
      <c r="B61" s="66">
        <v>203</v>
      </c>
      <c r="C61" s="80" t="str">
        <f>'203_1'!B12</f>
        <v>Козачок Юрій Анатолійович</v>
      </c>
      <c r="D61" s="80">
        <f>'203_1'!E12</f>
        <v>0</v>
      </c>
      <c r="E61" s="81">
        <f t="shared" si="16"/>
        <v>0</v>
      </c>
      <c r="F61" s="229">
        <v>19</v>
      </c>
      <c r="G61" s="124">
        <f t="shared" si="17"/>
        <v>19</v>
      </c>
      <c r="H61" s="504"/>
      <c r="I61" s="70">
        <f t="shared" si="18"/>
        <v>19</v>
      </c>
      <c r="J61" s="93" t="str">
        <f t="shared" si="19"/>
        <v>F</v>
      </c>
      <c r="K61" s="477"/>
      <c r="L61" s="418">
        <f t="shared" si="20"/>
        <v>93.15217391304347</v>
      </c>
      <c r="M61" s="87" t="str">
        <f t="shared" si="4"/>
        <v xml:space="preserve"> </v>
      </c>
      <c r="N61" s="479" t="s">
        <v>346</v>
      </c>
      <c r="O61" s="476">
        <v>93.15217391304347</v>
      </c>
    </row>
    <row r="62" spans="1:17" ht="16.5" thickBot="1" x14ac:dyDescent="0.3">
      <c r="A62" s="66">
        <v>6</v>
      </c>
      <c r="B62" s="66">
        <v>203</v>
      </c>
      <c r="C62" s="80" t="str">
        <f>'203_1'!B13</f>
        <v>Крапівіна Ганна Сергіївна</v>
      </c>
      <c r="D62" s="80">
        <f>'203_1'!E13</f>
        <v>0</v>
      </c>
      <c r="E62" s="81">
        <f t="shared" si="16"/>
        <v>0</v>
      </c>
      <c r="F62" s="229">
        <v>12</v>
      </c>
      <c r="G62" s="124">
        <f t="shared" si="17"/>
        <v>12</v>
      </c>
      <c r="H62" s="504"/>
      <c r="I62" s="70">
        <f t="shared" si="18"/>
        <v>12</v>
      </c>
      <c r="J62" s="93" t="str">
        <f t="shared" si="19"/>
        <v>F</v>
      </c>
      <c r="K62" s="477"/>
      <c r="L62" s="418">
        <f t="shared" si="20"/>
        <v>92.478260869565219</v>
      </c>
      <c r="M62" s="87"/>
      <c r="N62" s="479" t="s">
        <v>347</v>
      </c>
      <c r="O62" s="476">
        <v>92.478260869565219</v>
      </c>
    </row>
    <row r="63" spans="1:17" ht="16.5" thickBot="1" x14ac:dyDescent="0.3">
      <c r="A63" s="66">
        <v>7</v>
      </c>
      <c r="B63" s="66">
        <v>203</v>
      </c>
      <c r="C63" s="80" t="str">
        <f>'203_1'!B14</f>
        <v>Мазуренко Вадим Олександрович</v>
      </c>
      <c r="D63" s="80">
        <f>'203_1'!E14</f>
        <v>0</v>
      </c>
      <c r="E63" s="81">
        <f t="shared" si="16"/>
        <v>0</v>
      </c>
      <c r="F63" s="229">
        <v>24</v>
      </c>
      <c r="G63" s="124">
        <f t="shared" si="17"/>
        <v>24</v>
      </c>
      <c r="H63" s="504"/>
      <c r="I63" s="70">
        <f t="shared" si="18"/>
        <v>24</v>
      </c>
      <c r="J63" s="93" t="str">
        <f t="shared" si="19"/>
        <v>F</v>
      </c>
      <c r="K63" s="478"/>
      <c r="L63" s="418">
        <f t="shared" si="20"/>
        <v>73.521739130434781</v>
      </c>
      <c r="M63" s="87" t="str">
        <f t="shared" si="4"/>
        <v xml:space="preserve"> </v>
      </c>
      <c r="N63" s="479" t="s">
        <v>348</v>
      </c>
      <c r="O63" s="476">
        <v>73.521739130434781</v>
      </c>
    </row>
    <row r="64" spans="1:17" ht="16.5" thickBot="1" x14ac:dyDescent="0.3">
      <c r="A64" s="66">
        <v>8</v>
      </c>
      <c r="B64" s="66">
        <v>203</v>
      </c>
      <c r="C64" s="80" t="str">
        <f>'203_1'!B15</f>
        <v>Михайловський Костянтин Сергійович</v>
      </c>
      <c r="D64" s="80">
        <f>'203_1'!E15</f>
        <v>0</v>
      </c>
      <c r="E64" s="81">
        <f t="shared" si="16"/>
        <v>0</v>
      </c>
      <c r="F64" s="229">
        <f>[3]Підсумки!F64</f>
        <v>24</v>
      </c>
      <c r="G64" s="124">
        <f t="shared" si="17"/>
        <v>24</v>
      </c>
      <c r="H64" s="504"/>
      <c r="I64" s="70">
        <f t="shared" si="18"/>
        <v>24</v>
      </c>
      <c r="J64" s="93" t="str">
        <f t="shared" si="19"/>
        <v>F</v>
      </c>
      <c r="K64" s="477"/>
      <c r="L64" s="418">
        <f t="shared" si="20"/>
        <v>83.826086956521735</v>
      </c>
      <c r="M64" s="87" t="str">
        <f t="shared" si="4"/>
        <v xml:space="preserve"> </v>
      </c>
      <c r="N64" s="479" t="s">
        <v>349</v>
      </c>
      <c r="O64" s="476">
        <v>83.826086956521735</v>
      </c>
    </row>
    <row r="65" spans="1:15" ht="16.5" thickBot="1" x14ac:dyDescent="0.3">
      <c r="A65" s="66">
        <v>9</v>
      </c>
      <c r="B65" s="66">
        <v>203</v>
      </c>
      <c r="C65" s="80" t="str">
        <f>'203_1'!B16</f>
        <v>Олійник Валерія Вікторівна</v>
      </c>
      <c r="D65" s="80">
        <f>'203_1'!E16</f>
        <v>0</v>
      </c>
      <c r="E65" s="81">
        <f t="shared" si="16"/>
        <v>0</v>
      </c>
      <c r="F65" s="229">
        <v>13</v>
      </c>
      <c r="G65" s="124">
        <f t="shared" si="17"/>
        <v>13</v>
      </c>
      <c r="H65" s="504"/>
      <c r="I65" s="70">
        <f t="shared" si="18"/>
        <v>13</v>
      </c>
      <c r="J65" s="93" t="str">
        <f t="shared" si="19"/>
        <v>F</v>
      </c>
      <c r="K65" s="477"/>
      <c r="L65" s="418">
        <f t="shared" si="20"/>
        <v>78.217391304347828</v>
      </c>
      <c r="M65" s="87" t="str">
        <f>IF(L65&lt;59.5,"Борг за 5 трим"," ")</f>
        <v xml:space="preserve"> </v>
      </c>
      <c r="N65" s="479" t="s">
        <v>350</v>
      </c>
      <c r="O65" s="476">
        <v>78.217391304347828</v>
      </c>
    </row>
    <row r="66" spans="1:15" ht="16.5" thickBot="1" x14ac:dyDescent="0.3">
      <c r="A66" s="66">
        <v>10</v>
      </c>
      <c r="B66" s="66">
        <v>203</v>
      </c>
      <c r="C66" s="80" t="str">
        <f>'203_1'!B17</f>
        <v>Саулко Анна Андріївна</v>
      </c>
      <c r="D66" s="80">
        <f>'203_1'!E17</f>
        <v>0</v>
      </c>
      <c r="E66" s="81">
        <f t="shared" si="16"/>
        <v>0</v>
      </c>
      <c r="F66" s="229">
        <v>21</v>
      </c>
      <c r="G66" s="124">
        <f t="shared" si="17"/>
        <v>21</v>
      </c>
      <c r="H66" s="504"/>
      <c r="I66" s="70">
        <f t="shared" si="18"/>
        <v>21</v>
      </c>
      <c r="J66" s="93" t="str">
        <f t="shared" si="19"/>
        <v>F</v>
      </c>
      <c r="K66" s="477"/>
      <c r="L66" s="418">
        <f t="shared" si="20"/>
        <v>86.043478260869563</v>
      </c>
      <c r="M66" s="87" t="str">
        <f t="shared" si="4"/>
        <v xml:space="preserve"> </v>
      </c>
      <c r="N66" s="479" t="s">
        <v>351</v>
      </c>
      <c r="O66" s="476">
        <v>86.043478260869563</v>
      </c>
    </row>
    <row r="67" spans="1:15" ht="16.5" thickBot="1" x14ac:dyDescent="0.3">
      <c r="A67" s="66">
        <v>11</v>
      </c>
      <c r="B67" s="66">
        <v>203</v>
      </c>
      <c r="C67" s="80" t="str">
        <f>'203_1'!B18</f>
        <v>Юрченко Дарина Сергіївна</v>
      </c>
      <c r="D67" s="80">
        <f>'203_1'!E18</f>
        <v>0</v>
      </c>
      <c r="E67" s="81">
        <f t="shared" si="16"/>
        <v>0</v>
      </c>
      <c r="F67" s="229">
        <v>22</v>
      </c>
      <c r="G67" s="124">
        <f t="shared" si="17"/>
        <v>22</v>
      </c>
      <c r="H67" s="504"/>
      <c r="I67" s="70">
        <f t="shared" si="18"/>
        <v>22</v>
      </c>
      <c r="J67" s="93" t="str">
        <f t="shared" si="19"/>
        <v>F</v>
      </c>
      <c r="K67" s="477"/>
      <c r="L67" s="418">
        <f t="shared" si="20"/>
        <v>91.84782608695653</v>
      </c>
      <c r="M67" s="87" t="str">
        <f t="shared" si="4"/>
        <v xml:space="preserve"> </v>
      </c>
      <c r="N67" s="479" t="s">
        <v>352</v>
      </c>
      <c r="O67" s="476">
        <v>91.84782608695653</v>
      </c>
    </row>
    <row r="68" spans="1:15" ht="16.5" thickBot="1" x14ac:dyDescent="0.3">
      <c r="A68" s="66">
        <v>12</v>
      </c>
      <c r="B68" s="66">
        <v>203</v>
      </c>
      <c r="C68" s="80" t="str">
        <f>'203_1'!B19</f>
        <v>Яцуненко Андрій Андрійович</v>
      </c>
      <c r="D68" s="80">
        <f>'203_1'!E19</f>
        <v>0</v>
      </c>
      <c r="E68" s="81">
        <f t="shared" si="16"/>
        <v>0</v>
      </c>
      <c r="F68" s="229">
        <v>21</v>
      </c>
      <c r="G68" s="124">
        <f t="shared" si="17"/>
        <v>21</v>
      </c>
      <c r="H68" s="504"/>
      <c r="I68" s="70">
        <f t="shared" si="18"/>
        <v>21</v>
      </c>
      <c r="J68" s="93" t="str">
        <f t="shared" si="19"/>
        <v>F</v>
      </c>
      <c r="K68" s="478"/>
      <c r="L68" s="418">
        <f t="shared" si="20"/>
        <v>82.065217391304344</v>
      </c>
      <c r="M68" s="87"/>
      <c r="N68" s="479" t="s">
        <v>353</v>
      </c>
      <c r="O68" s="476">
        <v>82.065217391304344</v>
      </c>
    </row>
    <row r="69" spans="1:15" ht="16.5" thickBot="1" x14ac:dyDescent="0.3">
      <c r="A69" s="66">
        <v>13</v>
      </c>
      <c r="B69" s="66">
        <v>203</v>
      </c>
      <c r="C69" s="80" t="str">
        <f>'203_2'!B8</f>
        <v>Волошина Олександра Вячеславівна</v>
      </c>
      <c r="D69" s="80">
        <f>'203_2'!E8</f>
        <v>60</v>
      </c>
      <c r="E69" s="81">
        <f t="shared" si="16"/>
        <v>60</v>
      </c>
      <c r="F69" s="229">
        <v>21</v>
      </c>
      <c r="G69" s="124">
        <f t="shared" si="17"/>
        <v>21</v>
      </c>
      <c r="H69" s="504"/>
      <c r="I69" s="70">
        <f t="shared" si="18"/>
        <v>81</v>
      </c>
      <c r="J69" s="93" t="str">
        <f t="shared" si="19"/>
        <v>C</v>
      </c>
      <c r="K69" s="451"/>
      <c r="L69" s="418">
        <f t="shared" si="20"/>
        <v>92.826086956521735</v>
      </c>
      <c r="M69" s="479"/>
      <c r="N69" s="479" t="s">
        <v>354</v>
      </c>
      <c r="O69" s="476">
        <v>92.826086956521735</v>
      </c>
    </row>
    <row r="70" spans="1:15" ht="16.5" thickBot="1" x14ac:dyDescent="0.3">
      <c r="A70" s="66">
        <v>14</v>
      </c>
      <c r="B70" s="66">
        <v>203</v>
      </c>
      <c r="C70" s="80" t="str">
        <f>'203_2'!B9</f>
        <v>Орищенко Сергій Олександрович</v>
      </c>
      <c r="D70" s="80">
        <f>'203_2'!E9</f>
        <v>65</v>
      </c>
      <c r="E70" s="104">
        <f t="shared" si="16"/>
        <v>65</v>
      </c>
      <c r="F70" s="229">
        <v>21</v>
      </c>
      <c r="G70" s="124">
        <f t="shared" si="17"/>
        <v>21</v>
      </c>
      <c r="H70" s="504"/>
      <c r="I70" s="70">
        <f t="shared" si="18"/>
        <v>86</v>
      </c>
      <c r="J70" s="93" t="str">
        <f t="shared" si="19"/>
        <v>B</v>
      </c>
      <c r="K70" s="451"/>
      <c r="L70" s="499">
        <f t="shared" si="20"/>
        <v>10.869565217391305</v>
      </c>
      <c r="M70" s="87" t="str">
        <f t="shared" ref="M70:M79" si="21">IF(L70&lt;60,"Борг за 5 трим"," ")</f>
        <v>Борг за 5 трим</v>
      </c>
      <c r="N70" s="479" t="s">
        <v>355</v>
      </c>
      <c r="O70" s="476">
        <v>10.869565217391305</v>
      </c>
    </row>
    <row r="71" spans="1:15" ht="16.5" thickBot="1" x14ac:dyDescent="0.3">
      <c r="A71" s="66">
        <v>15</v>
      </c>
      <c r="B71" s="66">
        <v>203</v>
      </c>
      <c r="C71" s="80" t="str">
        <f>'203_2'!B10</f>
        <v>Павлович Діана Сергіївна</v>
      </c>
      <c r="D71" s="80">
        <f>'203_2'!E10</f>
        <v>68</v>
      </c>
      <c r="E71" s="104">
        <f t="shared" si="16"/>
        <v>68</v>
      </c>
      <c r="F71" s="229">
        <v>13</v>
      </c>
      <c r="G71" s="124">
        <f t="shared" si="17"/>
        <v>13</v>
      </c>
      <c r="H71" s="504"/>
      <c r="I71" s="365">
        <f t="shared" si="18"/>
        <v>81</v>
      </c>
      <c r="J71" s="93" t="str">
        <f t="shared" si="19"/>
        <v>C</v>
      </c>
      <c r="K71" s="451"/>
      <c r="L71" s="418">
        <f t="shared" si="20"/>
        <v>77.130434782608688</v>
      </c>
      <c r="M71" s="87" t="str">
        <f t="shared" si="21"/>
        <v xml:space="preserve"> </v>
      </c>
      <c r="N71" s="479" t="s">
        <v>356</v>
      </c>
      <c r="O71" s="476">
        <v>77.130434782608688</v>
      </c>
    </row>
    <row r="72" spans="1:15" ht="16.5" thickBot="1" x14ac:dyDescent="0.3">
      <c r="A72" s="66">
        <v>16</v>
      </c>
      <c r="B72" s="66">
        <v>203</v>
      </c>
      <c r="C72" s="80" t="str">
        <f>'203_2'!B11</f>
        <v>Пісоченко Альбіна Андріївна</v>
      </c>
      <c r="D72" s="80">
        <f>'203_2'!E11</f>
        <v>69</v>
      </c>
      <c r="E72" s="104">
        <f t="shared" si="16"/>
        <v>69</v>
      </c>
      <c r="F72" s="229">
        <v>24</v>
      </c>
      <c r="G72" s="124">
        <f t="shared" si="17"/>
        <v>24</v>
      </c>
      <c r="H72" s="504"/>
      <c r="I72" s="70">
        <f t="shared" si="18"/>
        <v>93</v>
      </c>
      <c r="J72" s="93" t="str">
        <f t="shared" si="19"/>
        <v>A</v>
      </c>
      <c r="K72" s="451"/>
      <c r="L72" s="418">
        <f t="shared" si="20"/>
        <v>86.478260869565219</v>
      </c>
      <c r="M72" s="87" t="str">
        <f t="shared" si="21"/>
        <v xml:space="preserve"> </v>
      </c>
      <c r="N72" s="479" t="s">
        <v>357</v>
      </c>
      <c r="O72" s="476">
        <v>86.478260869565219</v>
      </c>
    </row>
    <row r="73" spans="1:15" ht="16.5" thickBot="1" x14ac:dyDescent="0.3">
      <c r="A73" s="66">
        <v>17</v>
      </c>
      <c r="B73" s="66">
        <v>203</v>
      </c>
      <c r="C73" s="80" t="str">
        <f>'203_2'!B12</f>
        <v>Погребченко Любов Леонідівна</v>
      </c>
      <c r="D73" s="80">
        <f>'203_2'!E12</f>
        <v>60</v>
      </c>
      <c r="E73" s="104">
        <f t="shared" si="16"/>
        <v>60</v>
      </c>
      <c r="F73" s="229">
        <v>25</v>
      </c>
      <c r="G73" s="124">
        <f t="shared" si="17"/>
        <v>25</v>
      </c>
      <c r="H73" s="504"/>
      <c r="I73" s="70">
        <f t="shared" si="18"/>
        <v>85</v>
      </c>
      <c r="J73" s="93" t="str">
        <f t="shared" si="19"/>
        <v>B</v>
      </c>
      <c r="K73" s="500"/>
      <c r="L73" s="418">
        <f t="shared" si="20"/>
        <v>71.956521739130437</v>
      </c>
      <c r="M73" s="87" t="str">
        <f t="shared" si="21"/>
        <v xml:space="preserve"> </v>
      </c>
      <c r="N73" s="479" t="s">
        <v>358</v>
      </c>
      <c r="O73" s="476">
        <v>71.956521739130437</v>
      </c>
    </row>
    <row r="74" spans="1:15" ht="16.5" thickBot="1" x14ac:dyDescent="0.3">
      <c r="A74" s="66">
        <v>18</v>
      </c>
      <c r="B74" s="66">
        <v>203</v>
      </c>
      <c r="C74" s="80" t="str">
        <f>'203_2'!B13</f>
        <v>Румянков Дмитро Ігорович</v>
      </c>
      <c r="D74" s="80">
        <f>'203_2'!E13</f>
        <v>69</v>
      </c>
      <c r="E74" s="134">
        <f t="shared" si="16"/>
        <v>69</v>
      </c>
      <c r="F74" s="229">
        <v>21</v>
      </c>
      <c r="G74" s="124">
        <f t="shared" si="17"/>
        <v>21</v>
      </c>
      <c r="H74" s="504"/>
      <c r="I74" s="70">
        <f t="shared" si="18"/>
        <v>90</v>
      </c>
      <c r="J74" s="93" t="str">
        <f t="shared" si="19"/>
        <v>A</v>
      </c>
      <c r="K74" s="500"/>
      <c r="L74" s="418">
        <f t="shared" si="20"/>
        <v>92.739130434782609</v>
      </c>
      <c r="M74" s="87" t="str">
        <f t="shared" si="21"/>
        <v xml:space="preserve"> </v>
      </c>
      <c r="N74" s="479" t="s">
        <v>374</v>
      </c>
      <c r="O74" s="476">
        <v>92.739130434782609</v>
      </c>
    </row>
    <row r="75" spans="1:15" ht="16.5" thickBot="1" x14ac:dyDescent="0.3">
      <c r="A75" s="66">
        <v>19</v>
      </c>
      <c r="B75" s="66">
        <v>203</v>
      </c>
      <c r="C75" s="80" t="str">
        <f>'203_2'!B14</f>
        <v>Сермягін Андрій В’ячеславович</v>
      </c>
      <c r="D75" s="80">
        <f>'203_2'!E14</f>
        <v>65.5</v>
      </c>
      <c r="E75" s="104">
        <f t="shared" si="16"/>
        <v>65.5</v>
      </c>
      <c r="F75" s="229">
        <v>16</v>
      </c>
      <c r="G75" s="124">
        <f t="shared" si="17"/>
        <v>16</v>
      </c>
      <c r="H75" s="504"/>
      <c r="I75" s="70">
        <f t="shared" si="18"/>
        <v>81.5</v>
      </c>
      <c r="J75" s="93" t="str">
        <f t="shared" si="19"/>
        <v>C</v>
      </c>
      <c r="K75" s="415"/>
      <c r="L75" s="418">
        <f t="shared" si="20"/>
        <v>67.282608695652172</v>
      </c>
      <c r="M75" s="87" t="str">
        <f t="shared" si="21"/>
        <v xml:space="preserve"> </v>
      </c>
      <c r="N75" s="479" t="s">
        <v>359</v>
      </c>
      <c r="O75" s="476">
        <v>67.282608695652172</v>
      </c>
    </row>
    <row r="76" spans="1:15" ht="16.5" thickBot="1" x14ac:dyDescent="0.3">
      <c r="A76" s="66">
        <v>20</v>
      </c>
      <c r="B76" s="66">
        <v>203</v>
      </c>
      <c r="C76" s="80" t="str">
        <f>'203_2'!B15</f>
        <v>Тафтай Алла Сергіївна</v>
      </c>
      <c r="D76" s="80">
        <f>'203_2'!E15</f>
        <v>66</v>
      </c>
      <c r="E76" s="104">
        <f t="shared" si="16"/>
        <v>66</v>
      </c>
      <c r="F76" s="229">
        <v>24</v>
      </c>
      <c r="G76" s="124">
        <f t="shared" si="17"/>
        <v>24</v>
      </c>
      <c r="H76" s="504"/>
      <c r="I76" s="70">
        <f t="shared" si="18"/>
        <v>90</v>
      </c>
      <c r="J76" s="93" t="str">
        <f t="shared" si="19"/>
        <v>A</v>
      </c>
      <c r="K76" s="451"/>
      <c r="L76" s="418">
        <f t="shared" si="20"/>
        <v>92.413043478260875</v>
      </c>
      <c r="M76" s="87" t="str">
        <f t="shared" si="21"/>
        <v xml:space="preserve"> </v>
      </c>
      <c r="N76" s="479" t="s">
        <v>360</v>
      </c>
      <c r="O76" s="476">
        <v>92.413043478260875</v>
      </c>
    </row>
    <row r="77" spans="1:15" ht="16.5" thickBot="1" x14ac:dyDescent="0.3">
      <c r="A77" s="66">
        <v>21</v>
      </c>
      <c r="B77" s="66">
        <v>203</v>
      </c>
      <c r="C77" s="80" t="str">
        <f>'203_2'!B16</f>
        <v>Федоров Сергій Олександрович</v>
      </c>
      <c r="D77" s="80">
        <f>'203_2'!E16</f>
        <v>56</v>
      </c>
      <c r="E77" s="104">
        <f t="shared" si="16"/>
        <v>56</v>
      </c>
      <c r="F77" s="229">
        <v>25</v>
      </c>
      <c r="G77" s="124">
        <f t="shared" si="17"/>
        <v>25</v>
      </c>
      <c r="H77" s="504"/>
      <c r="I77" s="70">
        <f t="shared" si="18"/>
        <v>81</v>
      </c>
      <c r="J77" s="93" t="str">
        <f t="shared" si="19"/>
        <v>C</v>
      </c>
      <c r="K77" s="415"/>
      <c r="L77" s="418">
        <v>60</v>
      </c>
      <c r="M77" s="87" t="str">
        <f t="shared" si="21"/>
        <v xml:space="preserve"> </v>
      </c>
      <c r="N77" s="479" t="s">
        <v>361</v>
      </c>
      <c r="O77" s="476">
        <v>57.369565217391305</v>
      </c>
    </row>
    <row r="78" spans="1:15" ht="16.5" thickBot="1" x14ac:dyDescent="0.3">
      <c r="A78" s="66">
        <v>22</v>
      </c>
      <c r="B78" s="66">
        <v>203</v>
      </c>
      <c r="C78" s="80" t="str">
        <f>'203_2'!B17</f>
        <v>Хортюк Ярослав Ігорович</v>
      </c>
      <c r="D78" s="80">
        <f>'203_2'!E17</f>
        <v>54</v>
      </c>
      <c r="E78" s="104">
        <f t="shared" si="16"/>
        <v>54</v>
      </c>
      <c r="F78" s="229">
        <v>24</v>
      </c>
      <c r="G78" s="124">
        <f t="shared" si="17"/>
        <v>24</v>
      </c>
      <c r="H78" s="504"/>
      <c r="I78" s="70">
        <f t="shared" si="18"/>
        <v>78</v>
      </c>
      <c r="J78" s="93" t="str">
        <f t="shared" si="19"/>
        <v>C</v>
      </c>
      <c r="K78" s="415"/>
      <c r="L78" s="418">
        <f t="shared" si="20"/>
        <v>64.347826086956516</v>
      </c>
      <c r="M78" s="87" t="str">
        <f t="shared" si="21"/>
        <v xml:space="preserve"> </v>
      </c>
      <c r="N78" s="479" t="s">
        <v>362</v>
      </c>
      <c r="O78" s="476">
        <v>64.347826086956516</v>
      </c>
    </row>
    <row r="79" spans="1:15" ht="16.5" thickBot="1" x14ac:dyDescent="0.3">
      <c r="A79" s="66">
        <v>23</v>
      </c>
      <c r="B79" s="66">
        <v>203</v>
      </c>
      <c r="C79" s="80" t="str">
        <f>'203_2'!B18</f>
        <v>Шурбін Олексій Андрійович</v>
      </c>
      <c r="D79" s="80">
        <f>'203_2'!E18</f>
        <v>70</v>
      </c>
      <c r="E79" s="81">
        <f t="shared" si="16"/>
        <v>70</v>
      </c>
      <c r="F79" s="229">
        <v>25</v>
      </c>
      <c r="G79" s="124">
        <f t="shared" si="17"/>
        <v>25</v>
      </c>
      <c r="H79" s="504"/>
      <c r="I79" s="70">
        <f t="shared" si="18"/>
        <v>95</v>
      </c>
      <c r="J79" s="93" t="str">
        <f t="shared" si="19"/>
        <v>A</v>
      </c>
      <c r="K79" s="451"/>
      <c r="L79" s="418">
        <f t="shared" si="20"/>
        <v>88.804347826086953</v>
      </c>
      <c r="M79" s="87" t="str">
        <f t="shared" si="21"/>
        <v xml:space="preserve"> </v>
      </c>
      <c r="N79" s="479" t="s">
        <v>363</v>
      </c>
      <c r="O79" s="476">
        <v>88.804347826086953</v>
      </c>
    </row>
    <row r="80" spans="1:15" ht="15.75" x14ac:dyDescent="0.25">
      <c r="A80" s="66">
        <v>24</v>
      </c>
      <c r="B80" s="66">
        <v>203</v>
      </c>
      <c r="C80" s="80">
        <f>'203_2'!B19</f>
        <v>0</v>
      </c>
      <c r="D80" s="80">
        <f>'203_2'!E19</f>
        <v>0</v>
      </c>
      <c r="E80" s="81">
        <f t="shared" si="16"/>
        <v>0</v>
      </c>
      <c r="F80" s="229"/>
      <c r="G80" s="124">
        <f t="shared" si="17"/>
        <v>0</v>
      </c>
      <c r="H80" s="504"/>
      <c r="I80" s="70">
        <f t="shared" si="18"/>
        <v>0</v>
      </c>
      <c r="J80" s="93" t="str">
        <f t="shared" si="19"/>
        <v>F</v>
      </c>
      <c r="K80" s="415"/>
      <c r="L80" s="418">
        <f t="shared" si="20"/>
        <v>0</v>
      </c>
      <c r="M80" s="87"/>
      <c r="N80" s="479" t="s">
        <v>364</v>
      </c>
      <c r="O80" s="476"/>
    </row>
    <row r="81" spans="1:13" ht="15.75" x14ac:dyDescent="0.25">
      <c r="A81" s="66">
        <v>25</v>
      </c>
      <c r="B81" s="66">
        <v>203</v>
      </c>
      <c r="C81" s="80">
        <f>'203_2'!B20</f>
        <v>0</v>
      </c>
      <c r="D81" s="80">
        <f>'203_2'!E19</f>
        <v>0</v>
      </c>
      <c r="E81" s="103">
        <f t="shared" si="16"/>
        <v>0</v>
      </c>
      <c r="F81" s="102"/>
      <c r="G81" s="125">
        <f t="shared" si="17"/>
        <v>0</v>
      </c>
      <c r="H81" s="505"/>
      <c r="I81" s="70">
        <f t="shared" si="18"/>
        <v>0</v>
      </c>
      <c r="J81" s="93" t="str">
        <f t="shared" si="19"/>
        <v>F</v>
      </c>
      <c r="K81" s="415"/>
      <c r="L81" s="418"/>
      <c r="M81" s="87"/>
    </row>
    <row r="82" spans="1:13" ht="15.75" x14ac:dyDescent="0.25">
      <c r="A82" s="66">
        <v>26</v>
      </c>
      <c r="B82" s="66">
        <v>203</v>
      </c>
      <c r="C82" s="80">
        <f>'203_2'!B21</f>
        <v>0</v>
      </c>
      <c r="D82" s="80">
        <f>'203_2'!E20</f>
        <v>0</v>
      </c>
      <c r="E82" s="103">
        <f t="shared" si="16"/>
        <v>0</v>
      </c>
      <c r="F82" s="102"/>
      <c r="G82" s="125">
        <f t="shared" si="17"/>
        <v>0</v>
      </c>
      <c r="H82" s="505"/>
      <c r="I82" s="70">
        <f t="shared" si="18"/>
        <v>0</v>
      </c>
      <c r="J82" s="93" t="str">
        <f t="shared" si="19"/>
        <v>F</v>
      </c>
      <c r="K82" s="415"/>
      <c r="L82" s="418"/>
      <c r="M82" s="87"/>
    </row>
    <row r="83" spans="1:13" ht="15.75" x14ac:dyDescent="0.25">
      <c r="A83" s="66">
        <v>27</v>
      </c>
      <c r="B83" s="66">
        <v>203</v>
      </c>
      <c r="C83" s="80">
        <f>'203_2'!B21</f>
        <v>0</v>
      </c>
      <c r="D83" s="80">
        <f>'203_2'!E21</f>
        <v>0</v>
      </c>
      <c r="E83" s="103">
        <f t="shared" si="16"/>
        <v>0</v>
      </c>
      <c r="F83" s="102"/>
      <c r="G83" s="125">
        <f t="shared" si="17"/>
        <v>0</v>
      </c>
      <c r="H83" s="505"/>
      <c r="I83" s="70">
        <f t="shared" si="18"/>
        <v>0</v>
      </c>
      <c r="J83" s="93" t="str">
        <f t="shared" si="19"/>
        <v>F</v>
      </c>
      <c r="K83" s="415"/>
      <c r="L83" s="418"/>
      <c r="M83" s="87"/>
    </row>
  </sheetData>
  <customSheetViews>
    <customSheetView guid="{C5D960BD-C1A6-4228-A267-A87ADCF0AB55}" showPageBreaks="1">
      <pane ySplit="2" topLeftCell="A16" activePane="bottomLeft" state="frozen"/>
      <selection pane="bottomLeft" activeCell="L27" sqref="L27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4BCF288A-A595-4C42-82E7-535EDC2AC415}">
      <selection activeCell="C93" sqref="C93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6C8D603E-9A1B-49F4-AEFE-06707C7BCD53}">
      <selection activeCell="G3" sqref="G3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1C44C54F-C0A4-451D-B8A0-B8C17D7E284D}">
      <selection activeCell="C58" sqref="C58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C2F30B35-D639-4BB4-A50F-41AB6A913442}" topLeftCell="D16">
      <selection activeCell="N27" sqref="N27"/>
      <pageMargins left="0.75" right="0.75" top="1" bottom="1" header="0.5" footer="0.5"/>
      <pageSetup paperSize="9" orientation="portrait" horizontalDpi="4294967293" r:id="rId5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17400EAF-4B0B-49FE-8262-4A59DA70D10F}">
      <selection activeCell="K2" sqref="K2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5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6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7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8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9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20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28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29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30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27 E29:E55">
    <cfRule type="cellIs" dxfId="18" priority="10" operator="greaterThanOrEqual">
      <formula>20</formula>
    </cfRule>
    <cfRule type="cellIs" dxfId="17" priority="11" stopIfTrue="1" operator="lessThan">
      <formula>20</formula>
    </cfRule>
  </conditionalFormatting>
  <conditionalFormatting sqref="I2:I27 I29:I55">
    <cfRule type="cellIs" dxfId="16" priority="12" stopIfTrue="1" operator="lessThan">
      <formula>60</formula>
    </cfRule>
    <cfRule type="cellIs" dxfId="15" priority="13" stopIfTrue="1" operator="greaterThanOrEqual">
      <formula>60</formula>
    </cfRule>
  </conditionalFormatting>
  <conditionalFormatting sqref="I28">
    <cfRule type="cellIs" dxfId="14" priority="8" stopIfTrue="1" operator="lessThan">
      <formula>60</formula>
    </cfRule>
    <cfRule type="cellIs" dxfId="13" priority="9" stopIfTrue="1" operator="greaterThanOrEqual">
      <formula>60</formula>
    </cfRule>
  </conditionalFormatting>
  <conditionalFormatting sqref="E57:E83">
    <cfRule type="cellIs" dxfId="12" priority="4" operator="greaterThanOrEqual">
      <formula>20</formula>
    </cfRule>
    <cfRule type="cellIs" dxfId="11" priority="5" stopIfTrue="1" operator="lessThan">
      <formula>20</formula>
    </cfRule>
  </conditionalFormatting>
  <conditionalFormatting sqref="I57:I83">
    <cfRule type="cellIs" dxfId="10" priority="6" stopIfTrue="1" operator="lessThan">
      <formula>60</formula>
    </cfRule>
    <cfRule type="cellIs" dxfId="9" priority="7" stopIfTrue="1" operator="greaterThanOrEqual">
      <formula>60</formula>
    </cfRule>
  </conditionalFormatting>
  <conditionalFormatting sqref="I56">
    <cfRule type="cellIs" dxfId="8" priority="2" stopIfTrue="1" operator="lessThan">
      <formula>60</formula>
    </cfRule>
    <cfRule type="cellIs" dxfId="7" priority="3" stopIfTrue="1" operator="greaterThanOrEqual">
      <formula>60</formula>
    </cfRule>
  </conditionalFormatting>
  <conditionalFormatting sqref="L3:L83">
    <cfRule type="cellIs" dxfId="6" priority="1" operator="lessThan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2:AD118"/>
  <sheetViews>
    <sheetView showGridLines="0" zoomScale="80" zoomScaleNormal="80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O10" sqref="O10"/>
    </sheetView>
  </sheetViews>
  <sheetFormatPr defaultColWidth="9.28515625" defaultRowHeight="12.75" x14ac:dyDescent="0.2"/>
  <cols>
    <col min="1" max="1" width="4.28515625" style="1" customWidth="1"/>
    <col min="2" max="2" width="47.7109375" style="25" customWidth="1"/>
    <col min="3" max="3" width="6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1" width="9.8554687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0.7109375" style="1" customWidth="1"/>
    <col min="34" max="34" width="9.28515625" style="1"/>
    <col min="35" max="35" width="11.42578125" style="1" customWidth="1"/>
    <col min="36" max="16384" width="9.28515625" style="1"/>
  </cols>
  <sheetData>
    <row r="2" spans="1:27" ht="26.25" customHeight="1" thickBot="1" x14ac:dyDescent="0.25">
      <c r="A2" s="20"/>
      <c r="B2" s="152" t="s">
        <v>271</v>
      </c>
      <c r="C2" s="119" t="s">
        <v>366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123"/>
      <c r="V2" s="60"/>
      <c r="W2" s="30"/>
      <c r="X2" s="60"/>
      <c r="Y2" s="60"/>
      <c r="Z2" s="30"/>
      <c r="AA2" s="30"/>
    </row>
    <row r="3" spans="1:27" ht="22.5" customHeight="1" thickBot="1" x14ac:dyDescent="0.3">
      <c r="A3" s="545"/>
      <c r="B3" s="137"/>
      <c r="C3" s="547" t="s">
        <v>131</v>
      </c>
      <c r="D3" s="552" t="s">
        <v>154</v>
      </c>
      <c r="E3" s="550" t="s">
        <v>38</v>
      </c>
      <c r="F3" s="554" t="s">
        <v>132</v>
      </c>
      <c r="G3" s="555"/>
      <c r="H3" s="566" t="s">
        <v>133</v>
      </c>
      <c r="I3" s="567"/>
      <c r="J3" s="568"/>
      <c r="K3" s="377" t="s">
        <v>134</v>
      </c>
      <c r="L3" s="378"/>
      <c r="M3" s="28" t="s">
        <v>135</v>
      </c>
      <c r="N3" s="379"/>
      <c r="O3" s="374"/>
      <c r="P3" s="566" t="s">
        <v>136</v>
      </c>
      <c r="Q3" s="567"/>
      <c r="R3" s="568"/>
      <c r="S3" s="554" t="s">
        <v>137</v>
      </c>
      <c r="T3" s="555"/>
    </row>
    <row r="4" spans="1:27" ht="22.5" customHeight="1" x14ac:dyDescent="0.25">
      <c r="A4" s="546"/>
      <c r="B4" s="138"/>
      <c r="C4" s="548"/>
      <c r="D4" s="553"/>
      <c r="E4" s="551"/>
      <c r="F4" s="28" t="s">
        <v>231</v>
      </c>
      <c r="G4" s="289"/>
      <c r="H4" s="28" t="s">
        <v>231</v>
      </c>
      <c r="I4" s="56" t="s">
        <v>233</v>
      </c>
      <c r="J4" s="85"/>
      <c r="K4" s="28" t="s">
        <v>276</v>
      </c>
      <c r="L4" s="289"/>
      <c r="M4" s="28" t="s">
        <v>232</v>
      </c>
      <c r="N4" s="85" t="s">
        <v>197</v>
      </c>
      <c r="O4" s="86"/>
      <c r="P4" s="28" t="s">
        <v>232</v>
      </c>
      <c r="Q4" s="57" t="s">
        <v>211</v>
      </c>
      <c r="R4" s="86"/>
      <c r="S4" s="28" t="s">
        <v>288</v>
      </c>
      <c r="T4" s="289"/>
    </row>
    <row r="5" spans="1:27" ht="37.35" customHeight="1" x14ac:dyDescent="0.2">
      <c r="A5" s="546"/>
      <c r="B5" s="138" t="s">
        <v>234</v>
      </c>
      <c r="C5" s="548"/>
      <c r="D5" s="553"/>
      <c r="E5" s="551"/>
      <c r="F5" s="561" t="s">
        <v>153</v>
      </c>
      <c r="G5" s="559" t="s">
        <v>148</v>
      </c>
      <c r="H5" s="561" t="s">
        <v>153</v>
      </c>
      <c r="I5" s="565" t="s">
        <v>282</v>
      </c>
      <c r="J5" s="34" t="s">
        <v>138</v>
      </c>
      <c r="K5" s="370" t="s">
        <v>153</v>
      </c>
      <c r="L5" s="372" t="s">
        <v>148</v>
      </c>
      <c r="M5" s="370" t="s">
        <v>153</v>
      </c>
      <c r="N5" s="383" t="s">
        <v>283</v>
      </c>
      <c r="O5" s="34" t="s">
        <v>138</v>
      </c>
      <c r="P5" s="561" t="s">
        <v>153</v>
      </c>
      <c r="Q5" s="563" t="s">
        <v>287</v>
      </c>
      <c r="R5" s="34" t="s">
        <v>138</v>
      </c>
      <c r="S5" s="561" t="s">
        <v>153</v>
      </c>
      <c r="T5" s="559" t="s">
        <v>148</v>
      </c>
    </row>
    <row r="6" spans="1:27" ht="28.9" customHeight="1" thickBot="1" x14ac:dyDescent="0.25">
      <c r="A6" s="546"/>
      <c r="B6" s="139"/>
      <c r="C6" s="548"/>
      <c r="D6" s="553"/>
      <c r="E6" s="551"/>
      <c r="F6" s="562"/>
      <c r="G6" s="560"/>
      <c r="H6" s="562"/>
      <c r="I6" s="564"/>
      <c r="J6" s="59" t="s">
        <v>286</v>
      </c>
      <c r="K6" s="371"/>
      <c r="L6" s="373"/>
      <c r="M6" s="371"/>
      <c r="N6" s="376"/>
      <c r="O6" s="59">
        <v>10</v>
      </c>
      <c r="P6" s="562"/>
      <c r="Q6" s="564"/>
      <c r="R6" s="59" t="s">
        <v>291</v>
      </c>
      <c r="S6" s="562"/>
      <c r="T6" s="560"/>
    </row>
    <row r="7" spans="1:27" ht="16.5" thickBot="1" x14ac:dyDescent="0.3">
      <c r="A7" s="546"/>
      <c r="B7" s="246"/>
      <c r="C7" s="549"/>
      <c r="D7" s="553"/>
      <c r="E7" s="551"/>
      <c r="F7" s="308">
        <v>42129</v>
      </c>
      <c r="G7" s="309"/>
      <c r="H7" s="556">
        <f>F7+7</f>
        <v>42136</v>
      </c>
      <c r="I7" s="557"/>
      <c r="J7" s="558"/>
      <c r="K7" s="397">
        <f>H7+7</f>
        <v>42143</v>
      </c>
      <c r="L7" s="360"/>
      <c r="M7" s="380">
        <f>K7+7</f>
        <v>42150</v>
      </c>
      <c r="N7" s="381"/>
      <c r="O7" s="382"/>
      <c r="P7" s="556">
        <f>M7+7</f>
        <v>42157</v>
      </c>
      <c r="Q7" s="557"/>
      <c r="R7" s="558"/>
      <c r="S7" s="323">
        <f>P7+7</f>
        <v>42164</v>
      </c>
      <c r="T7" s="360"/>
    </row>
    <row r="8" spans="1:27" s="251" customFormat="1" ht="18.75" x14ac:dyDescent="0.25">
      <c r="A8" s="315">
        <v>1</v>
      </c>
      <c r="B8" s="453" t="s">
        <v>294</v>
      </c>
      <c r="C8" s="454">
        <v>1</v>
      </c>
      <c r="D8" s="407">
        <f>J8+O8+R8</f>
        <v>57</v>
      </c>
      <c r="E8" s="271">
        <f t="shared" ref="E8:E21" si="0">SUM(D8:D8)</f>
        <v>57</v>
      </c>
      <c r="F8" s="272" t="s">
        <v>367</v>
      </c>
      <c r="G8" s="273"/>
      <c r="H8" s="248" t="s">
        <v>367</v>
      </c>
      <c r="I8" s="454">
        <v>1</v>
      </c>
      <c r="J8" s="274">
        <f>1+4+6</f>
        <v>11</v>
      </c>
      <c r="K8" s="248" t="s">
        <v>367</v>
      </c>
      <c r="L8" s="250"/>
      <c r="M8" s="291"/>
      <c r="N8" s="454">
        <v>1</v>
      </c>
      <c r="O8" s="357">
        <v>9</v>
      </c>
      <c r="P8" s="291" t="s">
        <v>367</v>
      </c>
      <c r="Q8" s="454">
        <v>1</v>
      </c>
      <c r="R8" s="357">
        <f>22+15</f>
        <v>37</v>
      </c>
      <c r="S8" s="248"/>
      <c r="T8" s="250"/>
    </row>
    <row r="9" spans="1:27" s="251" customFormat="1" ht="18.75" x14ac:dyDescent="0.25">
      <c r="A9" s="318">
        <v>2</v>
      </c>
      <c r="B9" s="453" t="s">
        <v>295</v>
      </c>
      <c r="C9" s="455">
        <v>2</v>
      </c>
      <c r="D9" s="311">
        <f t="shared" ref="D9:D21" si="1">J9+O9+R9</f>
        <v>63.5</v>
      </c>
      <c r="E9" s="405">
        <f t="shared" si="0"/>
        <v>63.5</v>
      </c>
      <c r="F9" s="256" t="s">
        <v>368</v>
      </c>
      <c r="G9" s="254"/>
      <c r="H9" s="255" t="s">
        <v>367</v>
      </c>
      <c r="I9" s="455">
        <v>2</v>
      </c>
      <c r="J9" s="224">
        <f>4+5+0</f>
        <v>9</v>
      </c>
      <c r="K9" s="255" t="s">
        <v>368</v>
      </c>
      <c r="L9" s="253"/>
      <c r="M9" s="281"/>
      <c r="N9" s="455">
        <v>2</v>
      </c>
      <c r="O9" s="285">
        <v>9.5</v>
      </c>
      <c r="P9" s="281" t="s">
        <v>367</v>
      </c>
      <c r="Q9" s="455">
        <v>2</v>
      </c>
      <c r="R9" s="285">
        <v>45</v>
      </c>
      <c r="S9" s="255"/>
      <c r="T9" s="253"/>
    </row>
    <row r="10" spans="1:27" s="251" customFormat="1" ht="18.75" x14ac:dyDescent="0.25">
      <c r="A10" s="320">
        <v>3</v>
      </c>
      <c r="B10" s="453" t="s">
        <v>296</v>
      </c>
      <c r="C10" s="455">
        <v>3</v>
      </c>
      <c r="D10" s="311">
        <f t="shared" si="1"/>
        <v>65.5</v>
      </c>
      <c r="E10" s="405">
        <f t="shared" si="0"/>
        <v>65.5</v>
      </c>
      <c r="F10" s="256" t="s">
        <v>367</v>
      </c>
      <c r="G10" s="254"/>
      <c r="H10" s="255" t="s">
        <v>367</v>
      </c>
      <c r="I10" s="455">
        <v>3</v>
      </c>
      <c r="J10" s="224">
        <f>4+4+5</f>
        <v>13</v>
      </c>
      <c r="K10" s="255" t="s">
        <v>367</v>
      </c>
      <c r="L10" s="253"/>
      <c r="M10" s="281"/>
      <c r="N10" s="455">
        <v>3</v>
      </c>
      <c r="O10" s="285">
        <v>9.5</v>
      </c>
      <c r="P10" s="281" t="s">
        <v>367</v>
      </c>
      <c r="Q10" s="455">
        <v>3</v>
      </c>
      <c r="R10" s="285">
        <f>25+18</f>
        <v>43</v>
      </c>
      <c r="S10" s="255"/>
      <c r="T10" s="253"/>
    </row>
    <row r="11" spans="1:27" s="251" customFormat="1" ht="18.75" x14ac:dyDescent="0.25">
      <c r="A11" s="318">
        <v>4</v>
      </c>
      <c r="B11" s="453" t="s">
        <v>297</v>
      </c>
      <c r="C11" s="455">
        <v>4</v>
      </c>
      <c r="D11" s="311">
        <f t="shared" si="1"/>
        <v>0</v>
      </c>
      <c r="E11" s="405">
        <f t="shared" si="0"/>
        <v>0</v>
      </c>
      <c r="F11" s="256" t="s">
        <v>368</v>
      </c>
      <c r="G11" s="254"/>
      <c r="H11" s="255" t="s">
        <v>368</v>
      </c>
      <c r="I11" s="455">
        <v>4</v>
      </c>
      <c r="J11" s="224"/>
      <c r="K11" s="255" t="s">
        <v>370</v>
      </c>
      <c r="L11" s="253"/>
      <c r="M11" s="281"/>
      <c r="N11" s="455">
        <v>4</v>
      </c>
      <c r="O11" s="285"/>
      <c r="P11" s="281" t="s">
        <v>370</v>
      </c>
      <c r="Q11" s="455">
        <v>4</v>
      </c>
      <c r="R11" s="285"/>
      <c r="S11" s="255"/>
      <c r="T11" s="253"/>
    </row>
    <row r="12" spans="1:27" s="251" customFormat="1" ht="18.75" x14ac:dyDescent="0.25">
      <c r="A12" s="320">
        <v>5</v>
      </c>
      <c r="B12" s="453" t="s">
        <v>298</v>
      </c>
      <c r="C12" s="455">
        <v>5</v>
      </c>
      <c r="D12" s="311">
        <f t="shared" si="1"/>
        <v>64</v>
      </c>
      <c r="E12" s="405">
        <f t="shared" si="0"/>
        <v>64</v>
      </c>
      <c r="F12" s="256" t="s">
        <v>367</v>
      </c>
      <c r="G12" s="254"/>
      <c r="H12" s="255" t="s">
        <v>367</v>
      </c>
      <c r="I12" s="455">
        <v>5</v>
      </c>
      <c r="J12" s="224">
        <v>15</v>
      </c>
      <c r="K12" s="255" t="s">
        <v>367</v>
      </c>
      <c r="L12" s="253"/>
      <c r="M12" s="255"/>
      <c r="N12" s="455">
        <v>5</v>
      </c>
      <c r="O12" s="285">
        <v>9</v>
      </c>
      <c r="P12" s="255" t="s">
        <v>367</v>
      </c>
      <c r="Q12" s="455">
        <v>5</v>
      </c>
      <c r="R12" s="285">
        <f>20+20</f>
        <v>40</v>
      </c>
      <c r="S12" s="255"/>
      <c r="T12" s="253"/>
    </row>
    <row r="13" spans="1:27" s="251" customFormat="1" ht="18.75" x14ac:dyDescent="0.25">
      <c r="A13" s="318">
        <v>6</v>
      </c>
      <c r="B13" s="453" t="s">
        <v>299</v>
      </c>
      <c r="C13" s="455">
        <v>6</v>
      </c>
      <c r="D13" s="311">
        <f t="shared" si="1"/>
        <v>61</v>
      </c>
      <c r="E13" s="405">
        <f t="shared" si="0"/>
        <v>61</v>
      </c>
      <c r="F13" s="256" t="s">
        <v>367</v>
      </c>
      <c r="G13" s="254"/>
      <c r="H13" s="255" t="s">
        <v>367</v>
      </c>
      <c r="I13" s="455">
        <v>6</v>
      </c>
      <c r="J13" s="224">
        <f>1+3+5</f>
        <v>9</v>
      </c>
      <c r="K13" s="255" t="s">
        <v>367</v>
      </c>
      <c r="L13" s="253"/>
      <c r="M13" s="255"/>
      <c r="N13" s="455">
        <v>6</v>
      </c>
      <c r="O13" s="285">
        <v>7</v>
      </c>
      <c r="P13" s="255" t="s">
        <v>367</v>
      </c>
      <c r="Q13" s="455">
        <v>6</v>
      </c>
      <c r="R13" s="285">
        <f>25+20</f>
        <v>45</v>
      </c>
      <c r="S13" s="255"/>
      <c r="T13" s="253"/>
    </row>
    <row r="14" spans="1:27" s="251" customFormat="1" ht="18.75" x14ac:dyDescent="0.25">
      <c r="A14" s="320">
        <v>7</v>
      </c>
      <c r="B14" s="453" t="s">
        <v>300</v>
      </c>
      <c r="C14" s="455">
        <v>7</v>
      </c>
      <c r="D14" s="311">
        <f t="shared" si="1"/>
        <v>59</v>
      </c>
      <c r="E14" s="405">
        <f t="shared" si="0"/>
        <v>59</v>
      </c>
      <c r="F14" s="256" t="s">
        <v>368</v>
      </c>
      <c r="G14" s="254"/>
      <c r="H14" s="255" t="s">
        <v>367</v>
      </c>
      <c r="I14" s="455">
        <v>7</v>
      </c>
      <c r="J14" s="224">
        <v>15</v>
      </c>
      <c r="K14" s="255" t="s">
        <v>367</v>
      </c>
      <c r="L14" s="253"/>
      <c r="M14" s="255"/>
      <c r="N14" s="455">
        <v>7</v>
      </c>
      <c r="O14" s="285">
        <v>10</v>
      </c>
      <c r="P14" s="255" t="s">
        <v>367</v>
      </c>
      <c r="Q14" s="455">
        <v>7</v>
      </c>
      <c r="R14" s="285">
        <f>15+19</f>
        <v>34</v>
      </c>
      <c r="S14" s="255"/>
      <c r="T14" s="253"/>
    </row>
    <row r="15" spans="1:27" s="251" customFormat="1" ht="18.75" x14ac:dyDescent="0.25">
      <c r="A15" s="318">
        <v>8</v>
      </c>
      <c r="B15" s="453" t="s">
        <v>301</v>
      </c>
      <c r="C15" s="455">
        <v>8</v>
      </c>
      <c r="D15" s="311">
        <f t="shared" si="1"/>
        <v>60</v>
      </c>
      <c r="E15" s="405">
        <f t="shared" si="0"/>
        <v>60</v>
      </c>
      <c r="F15" s="256" t="s">
        <v>367</v>
      </c>
      <c r="G15" s="254"/>
      <c r="H15" s="255" t="s">
        <v>368</v>
      </c>
      <c r="I15" s="455">
        <v>8</v>
      </c>
      <c r="J15" s="224">
        <f>1+5+6</f>
        <v>12</v>
      </c>
      <c r="K15" s="255" t="s">
        <v>367</v>
      </c>
      <c r="L15" s="253"/>
      <c r="M15" s="255"/>
      <c r="N15" s="455">
        <v>8</v>
      </c>
      <c r="O15" s="285">
        <f>8</f>
        <v>8</v>
      </c>
      <c r="P15" s="255" t="s">
        <v>367</v>
      </c>
      <c r="Q15" s="455">
        <v>8</v>
      </c>
      <c r="R15" s="285">
        <f>22+18</f>
        <v>40</v>
      </c>
      <c r="S15" s="255"/>
      <c r="T15" s="253"/>
    </row>
    <row r="16" spans="1:27" s="251" customFormat="1" ht="18.75" x14ac:dyDescent="0.25">
      <c r="A16" s="320">
        <v>9</v>
      </c>
      <c r="B16" s="453" t="s">
        <v>302</v>
      </c>
      <c r="C16" s="455">
        <v>9</v>
      </c>
      <c r="D16" s="311">
        <f t="shared" si="1"/>
        <v>45</v>
      </c>
      <c r="E16" s="405">
        <f t="shared" si="0"/>
        <v>45</v>
      </c>
      <c r="F16" s="256" t="s">
        <v>367</v>
      </c>
      <c r="G16" s="254"/>
      <c r="H16" s="255" t="s">
        <v>368</v>
      </c>
      <c r="I16" s="455">
        <v>9</v>
      </c>
      <c r="J16" s="224">
        <v>15</v>
      </c>
      <c r="K16" s="255" t="s">
        <v>368</v>
      </c>
      <c r="L16" s="253"/>
      <c r="M16" s="255"/>
      <c r="N16" s="455">
        <v>9</v>
      </c>
      <c r="O16" s="285">
        <v>10</v>
      </c>
      <c r="P16" s="255" t="s">
        <v>367</v>
      </c>
      <c r="Q16" s="455">
        <v>9</v>
      </c>
      <c r="R16" s="285">
        <v>20</v>
      </c>
      <c r="S16" s="255"/>
      <c r="T16" s="253"/>
    </row>
    <row r="17" spans="1:30" s="251" customFormat="1" ht="18.75" x14ac:dyDescent="0.25">
      <c r="A17" s="318">
        <v>10</v>
      </c>
      <c r="B17" s="453" t="s">
        <v>303</v>
      </c>
      <c r="C17" s="455">
        <v>10</v>
      </c>
      <c r="D17" s="311">
        <f t="shared" si="1"/>
        <v>70</v>
      </c>
      <c r="E17" s="405">
        <f t="shared" si="0"/>
        <v>70</v>
      </c>
      <c r="F17" s="256" t="s">
        <v>367</v>
      </c>
      <c r="G17" s="254"/>
      <c r="H17" s="255" t="s">
        <v>367</v>
      </c>
      <c r="I17" s="455">
        <v>10</v>
      </c>
      <c r="J17" s="224">
        <v>15</v>
      </c>
      <c r="K17" s="255" t="s">
        <v>367</v>
      </c>
      <c r="L17" s="253"/>
      <c r="M17" s="255"/>
      <c r="N17" s="455">
        <v>10</v>
      </c>
      <c r="O17" s="285">
        <v>10</v>
      </c>
      <c r="P17" s="255" t="s">
        <v>367</v>
      </c>
      <c r="Q17" s="455">
        <v>10</v>
      </c>
      <c r="R17" s="285">
        <v>45</v>
      </c>
      <c r="S17" s="255"/>
      <c r="T17" s="253"/>
    </row>
    <row r="18" spans="1:30" s="251" customFormat="1" ht="18.75" x14ac:dyDescent="0.25">
      <c r="A18" s="320">
        <v>11</v>
      </c>
      <c r="B18" s="453" t="s">
        <v>304</v>
      </c>
      <c r="C18" s="455">
        <v>11</v>
      </c>
      <c r="D18" s="311">
        <f t="shared" si="1"/>
        <v>70</v>
      </c>
      <c r="E18" s="405">
        <f t="shared" si="0"/>
        <v>70</v>
      </c>
      <c r="F18" s="256" t="s">
        <v>367</v>
      </c>
      <c r="G18" s="254"/>
      <c r="H18" s="255" t="s">
        <v>367</v>
      </c>
      <c r="I18" s="455">
        <v>11</v>
      </c>
      <c r="J18" s="224">
        <f>15</f>
        <v>15</v>
      </c>
      <c r="K18" s="255" t="s">
        <v>367</v>
      </c>
      <c r="L18" s="253"/>
      <c r="M18" s="255"/>
      <c r="N18" s="455">
        <v>11</v>
      </c>
      <c r="O18" s="285">
        <v>10</v>
      </c>
      <c r="P18" s="255" t="s">
        <v>367</v>
      </c>
      <c r="Q18" s="455">
        <v>11</v>
      </c>
      <c r="R18" s="285">
        <v>45</v>
      </c>
      <c r="S18" s="255"/>
      <c r="T18" s="253"/>
    </row>
    <row r="19" spans="1:30" s="251" customFormat="1" ht="29.25" customHeight="1" x14ac:dyDescent="0.25">
      <c r="A19" s="318">
        <v>12</v>
      </c>
      <c r="B19" s="453" t="s">
        <v>305</v>
      </c>
      <c r="C19" s="455">
        <v>12</v>
      </c>
      <c r="D19" s="311">
        <f t="shared" si="1"/>
        <v>0</v>
      </c>
      <c r="E19" s="405">
        <f t="shared" si="0"/>
        <v>0</v>
      </c>
      <c r="F19" s="261" t="s">
        <v>368</v>
      </c>
      <c r="G19" s="254"/>
      <c r="H19" s="255" t="s">
        <v>368</v>
      </c>
      <c r="I19" s="455">
        <v>12</v>
      </c>
      <c r="J19" s="224"/>
      <c r="K19" s="281" t="s">
        <v>368</v>
      </c>
      <c r="L19" s="253"/>
      <c r="M19" s="255"/>
      <c r="N19" s="455">
        <v>12</v>
      </c>
      <c r="O19" s="285"/>
      <c r="P19" s="255" t="s">
        <v>370</v>
      </c>
      <c r="Q19" s="455">
        <v>12</v>
      </c>
      <c r="R19" s="285"/>
      <c r="S19" s="281"/>
      <c r="T19" s="253"/>
    </row>
    <row r="20" spans="1:30" s="251" customFormat="1" ht="18.75" x14ac:dyDescent="0.25">
      <c r="A20" s="320">
        <v>13</v>
      </c>
      <c r="B20" s="456" t="s">
        <v>306</v>
      </c>
      <c r="C20" s="455">
        <v>13</v>
      </c>
      <c r="D20" s="311">
        <f t="shared" si="1"/>
        <v>61</v>
      </c>
      <c r="E20" s="405">
        <f t="shared" si="0"/>
        <v>61</v>
      </c>
      <c r="F20" s="261" t="s">
        <v>367</v>
      </c>
      <c r="G20" s="254"/>
      <c r="H20" s="255" t="s">
        <v>367</v>
      </c>
      <c r="I20" s="455">
        <v>13</v>
      </c>
      <c r="J20" s="224">
        <f>1+4+6</f>
        <v>11</v>
      </c>
      <c r="K20" s="281" t="s">
        <v>367</v>
      </c>
      <c r="L20" s="253"/>
      <c r="M20" s="255"/>
      <c r="N20" s="455">
        <v>13</v>
      </c>
      <c r="O20" s="285">
        <v>10</v>
      </c>
      <c r="P20" s="255" t="s">
        <v>367</v>
      </c>
      <c r="Q20" s="455">
        <v>13</v>
      </c>
      <c r="R20" s="285">
        <f>25+15</f>
        <v>40</v>
      </c>
      <c r="S20" s="281"/>
      <c r="T20" s="253"/>
    </row>
    <row r="21" spans="1:30" s="251" customFormat="1" ht="19.5" thickBot="1" x14ac:dyDescent="0.3">
      <c r="A21" s="321">
        <v>14</v>
      </c>
      <c r="B21" s="337"/>
      <c r="C21" s="296"/>
      <c r="D21" s="409">
        <f t="shared" si="1"/>
        <v>0</v>
      </c>
      <c r="E21" s="340">
        <f t="shared" si="0"/>
        <v>0</v>
      </c>
      <c r="F21" s="354"/>
      <c r="G21" s="266"/>
      <c r="H21" s="268"/>
      <c r="I21" s="286"/>
      <c r="J21" s="292"/>
      <c r="K21" s="293"/>
      <c r="L21" s="265"/>
      <c r="M21" s="268"/>
      <c r="N21" s="286"/>
      <c r="O21" s="290"/>
      <c r="P21" s="268"/>
      <c r="Q21" s="286"/>
      <c r="R21" s="290"/>
      <c r="S21" s="293"/>
      <c r="T21" s="265"/>
    </row>
    <row r="22" spans="1:30" ht="18" x14ac:dyDescent="0.25">
      <c r="A22" s="62"/>
      <c r="B22" s="51"/>
      <c r="C22" s="63"/>
      <c r="D22" s="64"/>
      <c r="E22" s="64"/>
      <c r="F22" s="58"/>
      <c r="G22" s="58"/>
      <c r="H22" s="20">
        <f>COUNT(#REF!)</f>
        <v>0</v>
      </c>
      <c r="I22" s="58"/>
      <c r="J22" s="58">
        <f>COUNT(J8:J21)</f>
        <v>11</v>
      </c>
      <c r="K22" s="58"/>
      <c r="L22" s="58"/>
      <c r="M22" s="58"/>
      <c r="N22" s="58"/>
      <c r="O22" s="58">
        <f>COUNT(O8:O21)</f>
        <v>11</v>
      </c>
      <c r="P22" s="58"/>
      <c r="Q22" s="58"/>
      <c r="R22" s="58">
        <f>COUNT(R8:R21)</f>
        <v>11</v>
      </c>
      <c r="S22" s="58"/>
      <c r="T22" s="20">
        <f>COUNT(#REF!)</f>
        <v>0</v>
      </c>
      <c r="U22" s="58"/>
      <c r="V22" s="32"/>
      <c r="W22" s="33"/>
      <c r="X22" s="32"/>
      <c r="Y22" s="20">
        <f>COUNT(J8:J21)</f>
        <v>11</v>
      </c>
      <c r="AD22" s="20">
        <f>COUNT(R8:R21)</f>
        <v>11</v>
      </c>
    </row>
    <row r="23" spans="1:30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58"/>
      <c r="V23" s="58"/>
      <c r="W23" s="32"/>
      <c r="X23" s="33"/>
      <c r="Y23" s="32"/>
      <c r="Z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58"/>
      <c r="V24" s="58"/>
      <c r="W24" s="32"/>
      <c r="X24" s="33"/>
      <c r="Y24" s="32"/>
      <c r="Z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C5D960BD-C1A6-4228-A267-A87ADCF0AB55}" scale="80" showPageBreaks="1" showGridLines="0" fitToPage="1" printArea="1">
      <pane xSplit="5" ySplit="6" topLeftCell="L7" activePane="bottomRight" state="frozen"/>
      <selection pane="bottomRight" activeCell="O10" sqref="O10"/>
      <pageMargins left="0.56000000000000005" right="0.39" top="0.64" bottom="0.65" header="0.5" footer="0.5"/>
      <pageSetup paperSize="9" scale="36" fitToWidth="2" orientation="portrait" r:id="rId1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0" fitToWidth="2" orientation="portrait" horizontalDpi="0" verticalDpi="0" copies="0" r:id="rId2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7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J7" activePane="bottomRight" state="frozen"/>
      <selection pane="bottomRight" activeCell="R12" sqref="R12"/>
      <pageMargins left="0.56000000000000005" right="0.39" top="0.64" bottom="0.65" header="0.5" footer="0.5"/>
      <pageSetup paperSize="9" scale="26" fitToWidth="2" orientation="portrait" horizontalDpi="4294967293" verticalDpi="0" r:id="rId4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44" fitToWidth="2" orientation="landscape" r:id="rId5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6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7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8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9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10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11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12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13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37" fitToWidth="2" orientation="landscape" r:id="rId14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15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6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22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4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25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26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27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28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29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30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31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32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33"/>
      <headerFooter alignWithMargins="0">
        <oddHeader>&amp;C</oddHeader>
      </headerFooter>
    </customSheetView>
  </customSheetViews>
  <mergeCells count="18">
    <mergeCell ref="S3:T3"/>
    <mergeCell ref="S5:S6"/>
    <mergeCell ref="T5:T6"/>
    <mergeCell ref="Q5:Q6"/>
    <mergeCell ref="I5:I6"/>
    <mergeCell ref="P3:R3"/>
    <mergeCell ref="H3:J3"/>
    <mergeCell ref="P7:R7"/>
    <mergeCell ref="G5:G6"/>
    <mergeCell ref="F5:F6"/>
    <mergeCell ref="H7:J7"/>
    <mergeCell ref="P5:P6"/>
    <mergeCell ref="H5:H6"/>
    <mergeCell ref="A3:A7"/>
    <mergeCell ref="C3:C7"/>
    <mergeCell ref="E3:E7"/>
    <mergeCell ref="D3:D7"/>
    <mergeCell ref="F3:G3"/>
  </mergeCells>
  <phoneticPr fontId="1" type="noConversion"/>
  <conditionalFormatting sqref="E8:E21">
    <cfRule type="cellIs" dxfId="5" priority="1" stopIfTrue="1" operator="greaterThan">
      <formula>21</formula>
    </cfRule>
  </conditionalFormatting>
  <pageMargins left="0.56000000000000005" right="0.39" top="0.64" bottom="0.65" header="0.5" footer="0.5"/>
  <pageSetup paperSize="9" scale="36" fitToWidth="2" orientation="portrait" r:id="rId34"/>
  <headerFooter alignWithMargins="0">
    <oddHeader>&amp;C</oddHeader>
  </headerFooter>
  <legacy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2:AB118"/>
  <sheetViews>
    <sheetView showGridLines="0" zoomScaleNormal="100" zoomScalePageLayoutView="50" workbookViewId="0">
      <pane xSplit="5" ySplit="7" topLeftCell="H8" activePane="bottomRight" state="frozen"/>
      <selection pane="topRight" activeCell="F1" sqref="F1"/>
      <selection pane="bottomLeft" activeCell="A8" sqref="A8"/>
      <selection pane="bottomRight" activeCell="P20" sqref="P20"/>
    </sheetView>
  </sheetViews>
  <sheetFormatPr defaultColWidth="9.28515625" defaultRowHeight="12.75" x14ac:dyDescent="0.2"/>
  <cols>
    <col min="1" max="1" width="4.28515625" style="1" customWidth="1"/>
    <col min="2" max="2" width="54.28515625" style="25" customWidth="1"/>
    <col min="3" max="4" width="6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1.57031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0" width="9.85546875" style="1" customWidth="1"/>
    <col min="21" max="21" width="11.5703125" style="1" customWidth="1"/>
    <col min="22" max="22" width="10" style="1" customWidth="1"/>
    <col min="23" max="23" width="10.85546875" style="1" customWidth="1"/>
    <col min="24" max="24" width="11.28515625" style="1" customWidth="1"/>
    <col min="25" max="25" width="8" style="1" customWidth="1"/>
    <col min="26" max="26" width="12.140625" style="1" customWidth="1"/>
    <col min="27" max="27" width="10.42578125" style="1" bestFit="1" customWidth="1"/>
    <col min="28" max="28" width="13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0.42578125" style="1" bestFit="1" customWidth="1"/>
    <col min="34" max="34" width="9.28515625" style="1"/>
    <col min="35" max="35" width="10.42578125" style="1" bestFit="1" customWidth="1"/>
    <col min="36" max="16384" width="9.28515625" style="1"/>
  </cols>
  <sheetData>
    <row r="2" spans="1:27" ht="29.25" customHeight="1" thickBot="1" x14ac:dyDescent="0.25">
      <c r="A2" s="20"/>
      <c r="B2" s="156"/>
      <c r="C2" s="119" t="s">
        <v>366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30"/>
      <c r="X2" s="60"/>
      <c r="Y2" s="60"/>
      <c r="Z2" s="30"/>
      <c r="AA2" s="30"/>
    </row>
    <row r="3" spans="1:27" ht="22.5" customHeight="1" thickBot="1" x14ac:dyDescent="0.3">
      <c r="A3" s="545"/>
      <c r="B3" s="126"/>
      <c r="C3" s="569" t="s">
        <v>131</v>
      </c>
      <c r="D3" s="552" t="s">
        <v>154</v>
      </c>
      <c r="E3" s="550" t="s">
        <v>38</v>
      </c>
      <c r="F3" s="574" t="s">
        <v>132</v>
      </c>
      <c r="G3" s="575"/>
      <c r="H3" s="582" t="s">
        <v>133</v>
      </c>
      <c r="I3" s="583"/>
      <c r="J3" s="584"/>
      <c r="K3" s="394" t="s">
        <v>134</v>
      </c>
      <c r="L3" s="395"/>
      <c r="M3" s="298" t="s">
        <v>135</v>
      </c>
      <c r="N3" s="396"/>
      <c r="O3" s="389"/>
      <c r="P3" s="582" t="s">
        <v>136</v>
      </c>
      <c r="Q3" s="583"/>
      <c r="R3" s="584"/>
      <c r="S3" s="574" t="s">
        <v>137</v>
      </c>
      <c r="T3" s="575"/>
    </row>
    <row r="4" spans="1:27" ht="22.5" customHeight="1" x14ac:dyDescent="0.25">
      <c r="A4" s="546"/>
      <c r="B4" s="127"/>
      <c r="C4" s="570"/>
      <c r="D4" s="553"/>
      <c r="E4" s="551"/>
      <c r="F4" s="298" t="s">
        <v>231</v>
      </c>
      <c r="G4" s="299"/>
      <c r="H4" s="298" t="s">
        <v>231</v>
      </c>
      <c r="I4" s="300" t="s">
        <v>233</v>
      </c>
      <c r="J4" s="301"/>
      <c r="K4" s="298" t="s">
        <v>276</v>
      </c>
      <c r="L4" s="299"/>
      <c r="M4" s="298" t="s">
        <v>232</v>
      </c>
      <c r="N4" s="301" t="s">
        <v>197</v>
      </c>
      <c r="O4" s="303" t="s">
        <v>158</v>
      </c>
      <c r="P4" s="298" t="s">
        <v>232</v>
      </c>
      <c r="Q4" s="302" t="s">
        <v>211</v>
      </c>
      <c r="R4" s="303" t="s">
        <v>158</v>
      </c>
      <c r="S4" s="298" t="s">
        <v>288</v>
      </c>
      <c r="T4" s="299"/>
    </row>
    <row r="5" spans="1:27" ht="37.35" customHeight="1" x14ac:dyDescent="0.2">
      <c r="A5" s="546"/>
      <c r="B5" s="133" t="s">
        <v>235</v>
      </c>
      <c r="C5" s="570"/>
      <c r="D5" s="553"/>
      <c r="E5" s="551"/>
      <c r="F5" s="576" t="s">
        <v>153</v>
      </c>
      <c r="G5" s="580" t="s">
        <v>148</v>
      </c>
      <c r="H5" s="576" t="s">
        <v>153</v>
      </c>
      <c r="I5" s="578" t="s">
        <v>282</v>
      </c>
      <c r="J5" s="304" t="s">
        <v>138</v>
      </c>
      <c r="K5" s="387" t="s">
        <v>153</v>
      </c>
      <c r="L5" s="392" t="s">
        <v>148</v>
      </c>
      <c r="M5" s="387" t="s">
        <v>153</v>
      </c>
      <c r="N5" s="391" t="s">
        <v>283</v>
      </c>
      <c r="O5" s="304" t="s">
        <v>138</v>
      </c>
      <c r="P5" s="576" t="s">
        <v>153</v>
      </c>
      <c r="Q5" s="578" t="s">
        <v>287</v>
      </c>
      <c r="R5" s="304" t="s">
        <v>138</v>
      </c>
      <c r="S5" s="576" t="s">
        <v>153</v>
      </c>
      <c r="T5" s="580" t="s">
        <v>148</v>
      </c>
    </row>
    <row r="6" spans="1:27" ht="28.9" customHeight="1" thickBot="1" x14ac:dyDescent="0.25">
      <c r="A6" s="546"/>
      <c r="B6" s="128"/>
      <c r="C6" s="570"/>
      <c r="D6" s="553"/>
      <c r="E6" s="551"/>
      <c r="F6" s="577"/>
      <c r="G6" s="581"/>
      <c r="H6" s="577"/>
      <c r="I6" s="579"/>
      <c r="J6" s="305" t="s">
        <v>286</v>
      </c>
      <c r="K6" s="388"/>
      <c r="L6" s="393"/>
      <c r="M6" s="388"/>
      <c r="N6" s="390"/>
      <c r="O6" s="305">
        <v>10</v>
      </c>
      <c r="P6" s="577"/>
      <c r="Q6" s="579"/>
      <c r="R6" s="305" t="s">
        <v>291</v>
      </c>
      <c r="S6" s="577"/>
      <c r="T6" s="581"/>
    </row>
    <row r="7" spans="1:27" ht="25.5" customHeight="1" thickBot="1" x14ac:dyDescent="0.3">
      <c r="A7" s="546"/>
      <c r="B7" s="139"/>
      <c r="C7" s="549"/>
      <c r="D7" s="553"/>
      <c r="E7" s="551"/>
      <c r="F7" s="324">
        <v>42129</v>
      </c>
      <c r="G7" s="325"/>
      <c r="H7" s="571">
        <f>F7+7</f>
        <v>42136</v>
      </c>
      <c r="I7" s="572"/>
      <c r="J7" s="573"/>
      <c r="K7" s="326">
        <f>H7+7</f>
        <v>42143</v>
      </c>
      <c r="L7" s="361"/>
      <c r="M7" s="384">
        <f>K7+7</f>
        <v>42150</v>
      </c>
      <c r="N7" s="385"/>
      <c r="O7" s="386"/>
      <c r="P7" s="571">
        <f>M7+7</f>
        <v>42157</v>
      </c>
      <c r="Q7" s="572"/>
      <c r="R7" s="573"/>
      <c r="S7" s="326">
        <f>P7+7</f>
        <v>42164</v>
      </c>
      <c r="T7" s="361"/>
    </row>
    <row r="8" spans="1:27" s="251" customFormat="1" ht="18.75" x14ac:dyDescent="0.25">
      <c r="A8" s="459">
        <v>1</v>
      </c>
      <c r="B8" s="457" t="s">
        <v>307</v>
      </c>
      <c r="C8" s="458">
        <v>15</v>
      </c>
      <c r="D8" s="407">
        <f>J8+O8+R8</f>
        <v>0</v>
      </c>
      <c r="E8" s="271">
        <f t="shared" ref="E8:E21" si="0">SUM(D8:D8)</f>
        <v>0</v>
      </c>
      <c r="F8" s="355" t="s">
        <v>368</v>
      </c>
      <c r="G8" s="273"/>
      <c r="H8" s="306" t="s">
        <v>367</v>
      </c>
      <c r="I8" s="307"/>
      <c r="J8" s="249"/>
      <c r="K8" s="364"/>
      <c r="L8" s="250"/>
      <c r="M8" s="306"/>
      <c r="N8" s="307"/>
      <c r="O8" s="358"/>
      <c r="P8" s="306" t="s">
        <v>367</v>
      </c>
      <c r="Q8" s="307"/>
      <c r="R8" s="358"/>
      <c r="S8" s="364"/>
      <c r="T8" s="250"/>
    </row>
    <row r="9" spans="1:27" s="251" customFormat="1" ht="18.75" x14ac:dyDescent="0.25">
      <c r="A9" s="460">
        <v>2</v>
      </c>
      <c r="B9" s="453" t="s">
        <v>308</v>
      </c>
      <c r="C9" s="458">
        <v>14</v>
      </c>
      <c r="D9" s="311">
        <f t="shared" ref="D9:D21" si="1">J9+O9+R9</f>
        <v>0</v>
      </c>
      <c r="E9" s="405">
        <f t="shared" si="0"/>
        <v>0</v>
      </c>
      <c r="F9" s="258" t="s">
        <v>367</v>
      </c>
      <c r="G9" s="254"/>
      <c r="H9" s="259" t="s">
        <v>367</v>
      </c>
      <c r="I9" s="287"/>
      <c r="J9" s="257"/>
      <c r="K9" s="259"/>
      <c r="L9" s="253"/>
      <c r="M9" s="356"/>
      <c r="N9" s="287"/>
      <c r="O9" s="283"/>
      <c r="P9" s="356" t="s">
        <v>367</v>
      </c>
      <c r="Q9" s="287"/>
      <c r="R9" s="283"/>
      <c r="S9" s="259"/>
      <c r="T9" s="253"/>
    </row>
    <row r="10" spans="1:27" s="251" customFormat="1" ht="24" customHeight="1" x14ac:dyDescent="0.25">
      <c r="A10" s="459">
        <v>3</v>
      </c>
      <c r="B10" s="453" t="s">
        <v>309</v>
      </c>
      <c r="C10" s="458">
        <v>13</v>
      </c>
      <c r="D10" s="311">
        <f t="shared" si="1"/>
        <v>0</v>
      </c>
      <c r="E10" s="405">
        <f t="shared" si="0"/>
        <v>0</v>
      </c>
      <c r="F10" s="258" t="s">
        <v>367</v>
      </c>
      <c r="G10" s="254"/>
      <c r="H10" s="259" t="s">
        <v>367</v>
      </c>
      <c r="I10" s="288"/>
      <c r="J10" s="257"/>
      <c r="K10" s="259"/>
      <c r="L10" s="253"/>
      <c r="M10" s="259"/>
      <c r="N10" s="288"/>
      <c r="O10" s="283"/>
      <c r="P10" s="259" t="s">
        <v>367</v>
      </c>
      <c r="Q10" s="288"/>
      <c r="R10" s="283"/>
      <c r="S10" s="259"/>
      <c r="T10" s="253"/>
    </row>
    <row r="11" spans="1:27" s="251" customFormat="1" ht="18.75" x14ac:dyDescent="0.25">
      <c r="A11" s="460">
        <v>4</v>
      </c>
      <c r="B11" s="453" t="s">
        <v>310</v>
      </c>
      <c r="C11" s="458">
        <v>12</v>
      </c>
      <c r="D11" s="311">
        <f t="shared" si="1"/>
        <v>0</v>
      </c>
      <c r="E11" s="405">
        <f t="shared" si="0"/>
        <v>0</v>
      </c>
      <c r="F11" s="258" t="s">
        <v>367</v>
      </c>
      <c r="G11" s="254"/>
      <c r="H11" s="259" t="s">
        <v>367</v>
      </c>
      <c r="I11" s="287"/>
      <c r="J11" s="257"/>
      <c r="K11" s="259"/>
      <c r="L11" s="253"/>
      <c r="M11" s="259"/>
      <c r="N11" s="287"/>
      <c r="O11" s="283"/>
      <c r="P11" s="259" t="s">
        <v>367</v>
      </c>
      <c r="Q11" s="287"/>
      <c r="R11" s="283"/>
      <c r="S11" s="259"/>
      <c r="T11" s="253"/>
    </row>
    <row r="12" spans="1:27" s="251" customFormat="1" ht="21.75" customHeight="1" x14ac:dyDescent="0.25">
      <c r="A12" s="459">
        <v>5</v>
      </c>
      <c r="B12" s="453" t="s">
        <v>311</v>
      </c>
      <c r="C12" s="458">
        <v>11</v>
      </c>
      <c r="D12" s="311">
        <f t="shared" si="1"/>
        <v>0</v>
      </c>
      <c r="E12" s="405">
        <f t="shared" si="0"/>
        <v>0</v>
      </c>
      <c r="F12" s="262" t="s">
        <v>367</v>
      </c>
      <c r="G12" s="254"/>
      <c r="H12" s="259" t="s">
        <v>367</v>
      </c>
      <c r="I12" s="288"/>
      <c r="J12" s="257"/>
      <c r="K12" s="356"/>
      <c r="L12" s="253"/>
      <c r="M12" s="259"/>
      <c r="N12" s="288"/>
      <c r="O12" s="283"/>
      <c r="P12" s="259" t="s">
        <v>367</v>
      </c>
      <c r="Q12" s="288"/>
      <c r="R12" s="283"/>
      <c r="S12" s="356"/>
      <c r="T12" s="253"/>
    </row>
    <row r="13" spans="1:27" s="251" customFormat="1" ht="18.75" x14ac:dyDescent="0.25">
      <c r="A13" s="460">
        <v>6</v>
      </c>
      <c r="B13" s="453" t="s">
        <v>312</v>
      </c>
      <c r="C13" s="458">
        <v>10</v>
      </c>
      <c r="D13" s="311">
        <f t="shared" si="1"/>
        <v>0</v>
      </c>
      <c r="E13" s="405">
        <f t="shared" si="0"/>
        <v>0</v>
      </c>
      <c r="F13" s="262" t="s">
        <v>367</v>
      </c>
      <c r="G13" s="254"/>
      <c r="H13" s="259" t="s">
        <v>367</v>
      </c>
      <c r="I13" s="287"/>
      <c r="J13" s="257"/>
      <c r="K13" s="356"/>
      <c r="L13" s="253"/>
      <c r="M13" s="259"/>
      <c r="N13" s="287"/>
      <c r="O13" s="283"/>
      <c r="P13" s="259" t="s">
        <v>367</v>
      </c>
      <c r="Q13" s="287"/>
      <c r="R13" s="283"/>
      <c r="S13" s="356"/>
      <c r="T13" s="253"/>
    </row>
    <row r="14" spans="1:27" s="251" customFormat="1" ht="18.75" x14ac:dyDescent="0.25">
      <c r="A14" s="459">
        <v>7</v>
      </c>
      <c r="B14" s="453" t="s">
        <v>313</v>
      </c>
      <c r="C14" s="458">
        <v>9</v>
      </c>
      <c r="D14" s="311">
        <f t="shared" si="1"/>
        <v>0</v>
      </c>
      <c r="E14" s="405">
        <f t="shared" si="0"/>
        <v>0</v>
      </c>
      <c r="F14" s="258" t="s">
        <v>367</v>
      </c>
      <c r="G14" s="254"/>
      <c r="H14" s="259" t="s">
        <v>367</v>
      </c>
      <c r="I14" s="288"/>
      <c r="J14" s="257"/>
      <c r="K14" s="259"/>
      <c r="L14" s="253"/>
      <c r="M14" s="259"/>
      <c r="N14" s="288"/>
      <c r="O14" s="283"/>
      <c r="P14" s="259" t="s">
        <v>367</v>
      </c>
      <c r="Q14" s="288"/>
      <c r="R14" s="283"/>
      <c r="S14" s="259"/>
      <c r="T14" s="253"/>
    </row>
    <row r="15" spans="1:27" s="251" customFormat="1" ht="18.75" x14ac:dyDescent="0.25">
      <c r="A15" s="460">
        <v>8</v>
      </c>
      <c r="B15" s="453" t="s">
        <v>314</v>
      </c>
      <c r="C15" s="458">
        <v>8</v>
      </c>
      <c r="D15" s="311">
        <f t="shared" si="1"/>
        <v>0</v>
      </c>
      <c r="E15" s="405">
        <f t="shared" si="0"/>
        <v>0</v>
      </c>
      <c r="F15" s="258" t="s">
        <v>367</v>
      </c>
      <c r="G15" s="254"/>
      <c r="H15" s="259" t="s">
        <v>367</v>
      </c>
      <c r="I15" s="287"/>
      <c r="J15" s="257"/>
      <c r="K15" s="259"/>
      <c r="L15" s="253"/>
      <c r="M15" s="259"/>
      <c r="N15" s="287"/>
      <c r="O15" s="283"/>
      <c r="P15" s="259" t="s">
        <v>367</v>
      </c>
      <c r="Q15" s="287"/>
      <c r="R15" s="283"/>
      <c r="S15" s="259"/>
      <c r="T15" s="253"/>
    </row>
    <row r="16" spans="1:27" s="251" customFormat="1" ht="24" customHeight="1" x14ac:dyDescent="0.25">
      <c r="A16" s="459">
        <v>9</v>
      </c>
      <c r="B16" s="453" t="s">
        <v>315</v>
      </c>
      <c r="C16" s="458">
        <v>7</v>
      </c>
      <c r="D16" s="311">
        <f t="shared" si="1"/>
        <v>0</v>
      </c>
      <c r="E16" s="405">
        <f t="shared" si="0"/>
        <v>0</v>
      </c>
      <c r="F16" s="262" t="s">
        <v>367</v>
      </c>
      <c r="G16" s="254"/>
      <c r="H16" s="259" t="s">
        <v>367</v>
      </c>
      <c r="I16" s="288"/>
      <c r="J16" s="257"/>
      <c r="K16" s="356"/>
      <c r="L16" s="253"/>
      <c r="M16" s="259"/>
      <c r="N16" s="288"/>
      <c r="O16" s="283"/>
      <c r="P16" s="259" t="s">
        <v>368</v>
      </c>
      <c r="Q16" s="288"/>
      <c r="R16" s="283"/>
      <c r="S16" s="356"/>
      <c r="T16" s="253"/>
    </row>
    <row r="17" spans="1:28" s="251" customFormat="1" ht="18.75" x14ac:dyDescent="0.25">
      <c r="A17" s="460">
        <v>10</v>
      </c>
      <c r="B17" s="453" t="s">
        <v>316</v>
      </c>
      <c r="C17" s="458">
        <v>6</v>
      </c>
      <c r="D17" s="311">
        <f t="shared" si="1"/>
        <v>0</v>
      </c>
      <c r="E17" s="405">
        <f t="shared" si="0"/>
        <v>0</v>
      </c>
      <c r="F17" s="258" t="s">
        <v>368</v>
      </c>
      <c r="G17" s="254"/>
      <c r="H17" s="259" t="s">
        <v>368</v>
      </c>
      <c r="I17" s="287"/>
      <c r="J17" s="257"/>
      <c r="K17" s="259"/>
      <c r="L17" s="253"/>
      <c r="M17" s="259"/>
      <c r="N17" s="287"/>
      <c r="O17" s="283"/>
      <c r="P17" s="259" t="s">
        <v>367</v>
      </c>
      <c r="Q17" s="287"/>
      <c r="R17" s="283"/>
      <c r="S17" s="259"/>
      <c r="T17" s="253"/>
    </row>
    <row r="18" spans="1:28" s="251" customFormat="1" ht="18.75" x14ac:dyDescent="0.25">
      <c r="A18" s="459">
        <v>11</v>
      </c>
      <c r="B18" s="453" t="s">
        <v>317</v>
      </c>
      <c r="C18" s="458">
        <v>5</v>
      </c>
      <c r="D18" s="311">
        <f t="shared" si="1"/>
        <v>0</v>
      </c>
      <c r="E18" s="405">
        <f t="shared" si="0"/>
        <v>0</v>
      </c>
      <c r="F18" s="258" t="s">
        <v>367</v>
      </c>
      <c r="G18" s="254"/>
      <c r="H18" s="259" t="s">
        <v>367</v>
      </c>
      <c r="I18" s="288"/>
      <c r="J18" s="257"/>
      <c r="K18" s="259"/>
      <c r="L18" s="253"/>
      <c r="M18" s="259"/>
      <c r="N18" s="288"/>
      <c r="O18" s="283"/>
      <c r="P18" s="259" t="s">
        <v>367</v>
      </c>
      <c r="Q18" s="288"/>
      <c r="R18" s="283"/>
      <c r="S18" s="259"/>
      <c r="T18" s="253"/>
    </row>
    <row r="19" spans="1:28" s="251" customFormat="1" ht="18.75" x14ac:dyDescent="0.25">
      <c r="A19" s="460">
        <v>12</v>
      </c>
      <c r="B19" s="453" t="s">
        <v>318</v>
      </c>
      <c r="C19" s="458">
        <v>4</v>
      </c>
      <c r="D19" s="311">
        <f t="shared" si="1"/>
        <v>0</v>
      </c>
      <c r="E19" s="405">
        <f t="shared" si="0"/>
        <v>0</v>
      </c>
      <c r="F19" s="261" t="s">
        <v>368</v>
      </c>
      <c r="G19" s="254"/>
      <c r="H19" s="255" t="s">
        <v>368</v>
      </c>
      <c r="I19" s="287"/>
      <c r="J19" s="263"/>
      <c r="K19" s="281"/>
      <c r="L19" s="253"/>
      <c r="M19" s="255"/>
      <c r="N19" s="287"/>
      <c r="O19" s="359"/>
      <c r="P19" s="255" t="s">
        <v>368</v>
      </c>
      <c r="Q19" s="287"/>
      <c r="R19" s="359"/>
      <c r="S19" s="281"/>
      <c r="T19" s="253"/>
    </row>
    <row r="20" spans="1:28" s="251" customFormat="1" ht="18" x14ac:dyDescent="0.25">
      <c r="A20" s="318"/>
      <c r="B20" s="339"/>
      <c r="C20" s="295"/>
      <c r="D20" s="311">
        <f t="shared" si="1"/>
        <v>0</v>
      </c>
      <c r="E20" s="405">
        <f t="shared" si="0"/>
        <v>0</v>
      </c>
      <c r="F20" s="256"/>
      <c r="G20" s="254"/>
      <c r="H20" s="255"/>
      <c r="I20" s="264"/>
      <c r="J20" s="263"/>
      <c r="K20" s="255"/>
      <c r="L20" s="253"/>
      <c r="M20" s="255"/>
      <c r="N20" s="264"/>
      <c r="O20" s="359"/>
      <c r="P20" s="255"/>
      <c r="Q20" s="264"/>
      <c r="R20" s="359"/>
      <c r="S20" s="255"/>
      <c r="T20" s="253"/>
    </row>
    <row r="21" spans="1:28" s="251" customFormat="1" ht="18.75" thickBot="1" x14ac:dyDescent="0.3">
      <c r="A21" s="333"/>
      <c r="B21" s="297"/>
      <c r="C21" s="296"/>
      <c r="D21" s="409">
        <f t="shared" si="1"/>
        <v>0</v>
      </c>
      <c r="E21" s="340">
        <f t="shared" si="0"/>
        <v>0</v>
      </c>
      <c r="F21" s="269"/>
      <c r="G21" s="266"/>
      <c r="H21" s="268"/>
      <c r="I21" s="270"/>
      <c r="J21" s="265"/>
      <c r="K21" s="268"/>
      <c r="L21" s="265"/>
      <c r="M21" s="268"/>
      <c r="N21" s="270"/>
      <c r="O21" s="266"/>
      <c r="P21" s="268"/>
      <c r="Q21" s="270"/>
      <c r="R21" s="266"/>
      <c r="S21" s="268"/>
      <c r="T21" s="265"/>
    </row>
    <row r="22" spans="1:28" ht="18" x14ac:dyDescent="0.25">
      <c r="A22" s="62"/>
      <c r="B22" s="51"/>
      <c r="C22" s="63"/>
      <c r="D22" s="64"/>
      <c r="E22" s="64"/>
      <c r="F22" s="58"/>
      <c r="G22" s="58"/>
      <c r="H22" s="58"/>
      <c r="I22" s="61"/>
      <c r="J22" s="58"/>
      <c r="K22" s="58"/>
      <c r="L22" s="58"/>
      <c r="M22" s="58"/>
      <c r="N22" s="58"/>
      <c r="O22" s="58"/>
      <c r="P22" s="58"/>
      <c r="Q22" s="58"/>
      <c r="R22" s="58"/>
      <c r="S22" s="61"/>
      <c r="T22" s="58"/>
      <c r="U22" s="58"/>
      <c r="V22" s="58"/>
      <c r="W22" s="32"/>
      <c r="X22" s="33"/>
      <c r="Y22" s="32"/>
      <c r="Z22" s="22"/>
    </row>
    <row r="23" spans="1:28" s="238" customFormat="1" ht="44.25" x14ac:dyDescent="0.55000000000000004">
      <c r="A23" s="233"/>
      <c r="B23" s="240"/>
      <c r="C23" s="234"/>
      <c r="D23" s="235"/>
      <c r="E23" s="235"/>
      <c r="F23" s="232"/>
      <c r="G23" s="231"/>
      <c r="H23" s="231"/>
      <c r="I23" s="241"/>
      <c r="J23" s="231"/>
      <c r="K23" s="231"/>
      <c r="L23" s="231"/>
      <c r="M23" s="231"/>
      <c r="N23" s="231"/>
      <c r="O23" s="231"/>
      <c r="P23" s="231"/>
      <c r="Q23" s="231"/>
      <c r="R23" s="231"/>
      <c r="S23" s="241"/>
      <c r="T23" s="231"/>
      <c r="U23" s="231"/>
      <c r="V23" s="231"/>
      <c r="W23" s="236"/>
      <c r="X23" s="237"/>
      <c r="Y23" s="236"/>
      <c r="Z23" s="237"/>
      <c r="AB23" s="239"/>
    </row>
    <row r="24" spans="1:28" ht="15" x14ac:dyDescent="0.2">
      <c r="A24" s="37"/>
      <c r="B24" s="35"/>
      <c r="C24" s="23"/>
      <c r="D24" s="23"/>
      <c r="E24" s="23"/>
      <c r="J24" s="26"/>
      <c r="K24" s="26"/>
      <c r="L24" s="26"/>
      <c r="M24" s="26"/>
      <c r="N24" s="26"/>
      <c r="O24" s="26"/>
      <c r="Q24" s="26"/>
    </row>
    <row r="25" spans="1:28" ht="15" x14ac:dyDescent="0.2">
      <c r="A25" s="37"/>
      <c r="B25" s="35"/>
      <c r="C25" s="23"/>
      <c r="D25" s="23"/>
      <c r="E25" s="23"/>
    </row>
    <row r="26" spans="1:28" ht="15" x14ac:dyDescent="0.2">
      <c r="A26" s="37"/>
      <c r="B26" s="35"/>
      <c r="C26" s="23"/>
      <c r="D26" s="23"/>
      <c r="E26" s="23"/>
    </row>
    <row r="27" spans="1:28" ht="15" x14ac:dyDescent="0.2">
      <c r="A27" s="37"/>
      <c r="B27" s="35"/>
      <c r="C27" s="23"/>
      <c r="D27" s="23"/>
      <c r="E27" s="23"/>
    </row>
    <row r="28" spans="1:28" ht="15" x14ac:dyDescent="0.2">
      <c r="A28" s="37"/>
      <c r="B28" s="35"/>
      <c r="C28" s="23"/>
      <c r="D28" s="23"/>
      <c r="E28" s="23"/>
    </row>
    <row r="29" spans="1:28" ht="15" x14ac:dyDescent="0.2">
      <c r="A29" s="37"/>
      <c r="B29" s="35"/>
      <c r="C29" s="23"/>
      <c r="D29" s="23"/>
      <c r="E29" s="23"/>
    </row>
    <row r="30" spans="1:28" s="222" customFormat="1" ht="56.25" customHeight="1" x14ac:dyDescent="0.25">
      <c r="A30" s="218"/>
      <c r="B30" s="219"/>
      <c r="C30" s="220"/>
      <c r="D30" s="221"/>
      <c r="E30" s="221"/>
    </row>
    <row r="31" spans="1:28" x14ac:dyDescent="0.2">
      <c r="A31" s="36"/>
      <c r="B31" s="38"/>
    </row>
    <row r="32" spans="1:28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C5D960BD-C1A6-4228-A267-A87ADCF0AB55}" showPageBreaks="1" showGridLines="0" fitToPage="1" printArea="1">
      <pane xSplit="5" ySplit="7" topLeftCell="H8" activePane="bottomRight" state="frozen"/>
      <selection pane="bottomRight" activeCell="P20" sqref="P20"/>
      <pageMargins left="0.55118110236220474" right="0.43307086614173229" top="0.62992125984251968" bottom="0.6692913385826772" header="0.51181102362204722" footer="0.51181102362204722"/>
      <pageSetup paperSize="9" scale="46" fitToWidth="3" orientation="portrait" r:id="rId1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0" fitToWidth="3" orientation="portrait" horizontalDpi="0" verticalDpi="0" copies="0" r:id="rId2"/>
      <headerFooter alignWithMargins="0">
        <oddHeader>&amp;C</oddHeader>
      </headerFooter>
    </customSheetView>
    <customSheetView guid="{6C8D603E-9A1B-49F4-AEFE-06707C7BCD53}" scale="60" showPageBreaks="1" showGridLines="0" fitToPage="1" printArea="1">
      <pane xSplit="6" ySplit="7" topLeftCell="G8" activePane="bottomRight" state="frozen"/>
      <selection pane="bottomRight" activeCell="R23" sqref="R23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7" topLeftCell="G32" activePane="bottomRight" state="frozen"/>
      <selection pane="bottomRight" activeCell="R12" sqref="R12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verticalDpi="0" r:id="rId4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11" fitToWidth="2" orientation="landscape" r:id="rId5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6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7"/>
      <headerFooter alignWithMargins="0">
        <oddHeader>&amp;C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8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11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12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3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14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15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16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20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1"/>
      <headerFooter alignWithMargins="0">
        <oddHeader>&amp;C2005/2006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2"/>
      <headerFooter alignWithMargins="0">
        <oddHeader>&amp;C2005/2006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4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5"/>
      <headerFooter alignWithMargins="0">
        <oddHeader>&amp;C2003/2004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6"/>
      <headerFooter alignWithMargins="0">
        <oddHeader>&amp;C2003/2004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7"/>
      <headerFooter alignWithMargins="0">
        <oddHeader>&amp;C2005/2006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28"/>
      <headerFooter alignWithMargins="0">
        <oddHeader>&amp;C2005/2006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30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31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33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34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35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8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9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40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41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42"/>
      <headerFooter alignWithMargins="0">
        <oddHeader>&amp;C</oddHeader>
      </headerFooter>
    </customSheetView>
  </customSheetViews>
  <mergeCells count="18">
    <mergeCell ref="S3:T3"/>
    <mergeCell ref="S5:S6"/>
    <mergeCell ref="T5:T6"/>
    <mergeCell ref="P3:R3"/>
    <mergeCell ref="H3:J3"/>
    <mergeCell ref="P7:R7"/>
    <mergeCell ref="H5:H6"/>
    <mergeCell ref="F5:F6"/>
    <mergeCell ref="I5:I6"/>
    <mergeCell ref="G5:G6"/>
    <mergeCell ref="Q5:Q6"/>
    <mergeCell ref="P5:P6"/>
    <mergeCell ref="A3:A7"/>
    <mergeCell ref="C3:C7"/>
    <mergeCell ref="E3:E7"/>
    <mergeCell ref="D3:D7"/>
    <mergeCell ref="H7:J7"/>
    <mergeCell ref="F3:G3"/>
  </mergeCells>
  <phoneticPr fontId="1" type="noConversion"/>
  <conditionalFormatting sqref="E8:E21">
    <cfRule type="cellIs" dxfId="4" priority="1" stopIfTrue="1" operator="greaterThan">
      <formula>21</formula>
    </cfRule>
  </conditionalFormatting>
  <pageMargins left="0.55118110236220474" right="0.43307086614173229" top="0.62992125984251968" bottom="0.6692913385826772" header="0.51181102362204722" footer="0.51181102362204722"/>
  <pageSetup paperSize="9" scale="46" fitToWidth="3" orientation="portrait" r:id="rId43"/>
  <headerFooter alignWithMargins="0">
    <oddHeader>&amp;C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2:AD118"/>
  <sheetViews>
    <sheetView showGridLines="0" tabSelected="1"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C8" sqref="C8"/>
    </sheetView>
  </sheetViews>
  <sheetFormatPr defaultColWidth="9.28515625" defaultRowHeight="12.75" x14ac:dyDescent="0.2"/>
  <cols>
    <col min="1" max="1" width="4.28515625" style="1" customWidth="1"/>
    <col min="2" max="2" width="44.42578125" style="25" customWidth="1"/>
    <col min="3" max="3" width="11.7109375" style="25" customWidth="1"/>
    <col min="4" max="4" width="9.7109375" style="25" customWidth="1"/>
    <col min="5" max="5" width="12.28515625" style="25" customWidth="1"/>
    <col min="6" max="6" width="10" style="1" customWidth="1"/>
    <col min="7" max="7" width="10.28515625" style="1" customWidth="1"/>
    <col min="8" max="8" width="12.85546875" style="1" customWidth="1"/>
    <col min="9" max="9" width="11.7109375" style="1" customWidth="1"/>
    <col min="10" max="10" width="14.85546875" style="1" customWidth="1"/>
    <col min="11" max="15" width="15.140625" style="1" customWidth="1"/>
    <col min="16" max="16" width="16.7109375" style="1" customWidth="1"/>
    <col min="17" max="17" width="11" style="1" customWidth="1"/>
    <col min="18" max="18" width="15.42578125" style="1" customWidth="1"/>
    <col min="19" max="19" width="10.7109375" style="1" customWidth="1"/>
    <col min="20" max="21" width="9.85546875" style="1" customWidth="1"/>
    <col min="22" max="22" width="10" style="1" customWidth="1"/>
    <col min="23" max="23" width="9" style="1" customWidth="1"/>
    <col min="24" max="24" width="11.28515625" style="1" customWidth="1"/>
    <col min="25" max="25" width="8" style="1" customWidth="1"/>
    <col min="26" max="26" width="9.28515625" style="1" customWidth="1"/>
    <col min="27" max="27" width="10.42578125" style="1" bestFit="1" customWidth="1"/>
    <col min="28" max="28" width="9.7109375" style="1" customWidth="1"/>
    <col min="29" max="29" width="11.42578125" style="1" customWidth="1"/>
    <col min="30" max="30" width="10.42578125" style="1" customWidth="1"/>
    <col min="31" max="31" width="11.42578125" style="1" customWidth="1"/>
    <col min="32" max="32" width="9.28515625" style="1"/>
    <col min="33" max="33" width="12" style="1" customWidth="1"/>
    <col min="34" max="34" width="9.28515625" style="1"/>
    <col min="35" max="35" width="10.42578125" style="1" bestFit="1" customWidth="1"/>
    <col min="36" max="16384" width="9.28515625" style="1"/>
  </cols>
  <sheetData>
    <row r="2" spans="1:25" ht="26.25" customHeight="1" thickBot="1" x14ac:dyDescent="0.25">
      <c r="A2" s="20"/>
      <c r="B2" s="152" t="s">
        <v>271</v>
      </c>
      <c r="C2" s="119" t="s">
        <v>366</v>
      </c>
      <c r="D2" s="21"/>
      <c r="E2" s="21"/>
      <c r="F2" s="29"/>
      <c r="G2" s="83" t="s">
        <v>26</v>
      </c>
      <c r="H2" s="30"/>
      <c r="I2" s="84" t="s">
        <v>230</v>
      </c>
      <c r="J2" s="30"/>
      <c r="K2" s="30"/>
      <c r="L2" s="30"/>
      <c r="M2" s="30"/>
      <c r="N2" s="30"/>
      <c r="O2" s="30"/>
      <c r="P2" s="84"/>
      <c r="Q2" s="31"/>
      <c r="R2" s="83" t="s">
        <v>157</v>
      </c>
      <c r="S2" s="31"/>
      <c r="T2" s="31"/>
      <c r="U2" s="30"/>
      <c r="V2" s="60"/>
      <c r="W2" s="60"/>
      <c r="X2" s="30"/>
      <c r="Y2" s="30"/>
    </row>
    <row r="3" spans="1:25" ht="22.5" customHeight="1" thickBot="1" x14ac:dyDescent="0.3">
      <c r="A3" s="545"/>
      <c r="B3" s="585" t="s">
        <v>236</v>
      </c>
      <c r="C3" s="569" t="s">
        <v>131</v>
      </c>
      <c r="D3" s="552" t="s">
        <v>154</v>
      </c>
      <c r="E3" s="550" t="s">
        <v>38</v>
      </c>
      <c r="F3" s="554" t="s">
        <v>132</v>
      </c>
      <c r="G3" s="555"/>
      <c r="H3" s="566" t="s">
        <v>133</v>
      </c>
      <c r="I3" s="567"/>
      <c r="J3" s="568"/>
      <c r="K3" s="377" t="s">
        <v>134</v>
      </c>
      <c r="L3" s="378"/>
      <c r="M3" s="28" t="s">
        <v>135</v>
      </c>
      <c r="N3" s="379"/>
      <c r="O3" s="375"/>
      <c r="P3" s="566" t="s">
        <v>136</v>
      </c>
      <c r="Q3" s="567"/>
      <c r="R3" s="588"/>
      <c r="S3" s="554" t="s">
        <v>137</v>
      </c>
      <c r="T3" s="555"/>
    </row>
    <row r="4" spans="1:25" ht="22.5" customHeight="1" x14ac:dyDescent="0.25">
      <c r="A4" s="546"/>
      <c r="B4" s="586"/>
      <c r="C4" s="570"/>
      <c r="D4" s="553"/>
      <c r="E4" s="551"/>
      <c r="F4" s="28" t="s">
        <v>231</v>
      </c>
      <c r="G4" s="289"/>
      <c r="H4" s="28" t="s">
        <v>231</v>
      </c>
      <c r="I4" s="56" t="s">
        <v>233</v>
      </c>
      <c r="J4" s="85"/>
      <c r="K4" s="28" t="s">
        <v>276</v>
      </c>
      <c r="L4" s="289"/>
      <c r="M4" s="28" t="s">
        <v>232</v>
      </c>
      <c r="N4" s="85" t="s">
        <v>197</v>
      </c>
      <c r="O4" s="122"/>
      <c r="P4" s="28" t="s">
        <v>232</v>
      </c>
      <c r="Q4" s="57" t="s">
        <v>211</v>
      </c>
      <c r="R4" s="122"/>
      <c r="S4" s="28" t="s">
        <v>288</v>
      </c>
      <c r="T4" s="289"/>
    </row>
    <row r="5" spans="1:25" ht="37.35" customHeight="1" x14ac:dyDescent="0.2">
      <c r="A5" s="546"/>
      <c r="B5" s="587"/>
      <c r="C5" s="570"/>
      <c r="D5" s="553"/>
      <c r="E5" s="551"/>
      <c r="F5" s="561" t="s">
        <v>153</v>
      </c>
      <c r="G5" s="559" t="s">
        <v>148</v>
      </c>
      <c r="H5" s="561" t="s">
        <v>153</v>
      </c>
      <c r="I5" s="563" t="s">
        <v>282</v>
      </c>
      <c r="J5" s="34" t="s">
        <v>138</v>
      </c>
      <c r="K5" s="370" t="s">
        <v>153</v>
      </c>
      <c r="L5" s="372" t="s">
        <v>148</v>
      </c>
      <c r="M5" s="370" t="s">
        <v>153</v>
      </c>
      <c r="N5" s="383" t="s">
        <v>283</v>
      </c>
      <c r="O5" s="78" t="s">
        <v>138</v>
      </c>
      <c r="P5" s="561" t="s">
        <v>153</v>
      </c>
      <c r="Q5" s="563" t="s">
        <v>287</v>
      </c>
      <c r="R5" s="78" t="s">
        <v>138</v>
      </c>
      <c r="S5" s="561" t="s">
        <v>153</v>
      </c>
      <c r="T5" s="559" t="s">
        <v>148</v>
      </c>
    </row>
    <row r="6" spans="1:25" ht="28.9" customHeight="1" thickBot="1" x14ac:dyDescent="0.25">
      <c r="A6" s="546"/>
      <c r="B6" s="587"/>
      <c r="C6" s="570"/>
      <c r="D6" s="553"/>
      <c r="E6" s="551"/>
      <c r="F6" s="562"/>
      <c r="G6" s="560"/>
      <c r="H6" s="562"/>
      <c r="I6" s="564"/>
      <c r="J6" s="59" t="s">
        <v>286</v>
      </c>
      <c r="K6" s="371"/>
      <c r="L6" s="373"/>
      <c r="M6" s="371"/>
      <c r="N6" s="376"/>
      <c r="O6" s="79">
        <v>10</v>
      </c>
      <c r="P6" s="562"/>
      <c r="Q6" s="564"/>
      <c r="R6" s="79" t="s">
        <v>291</v>
      </c>
      <c r="S6" s="562"/>
      <c r="T6" s="560"/>
    </row>
    <row r="7" spans="1:25" ht="16.5" thickBot="1" x14ac:dyDescent="0.3">
      <c r="A7" s="546"/>
      <c r="B7" s="587"/>
      <c r="C7" s="549"/>
      <c r="D7" s="553"/>
      <c r="E7" s="551"/>
      <c r="F7" s="308">
        <v>41766</v>
      </c>
      <c r="G7" s="309"/>
      <c r="H7" s="589">
        <f>F7+7</f>
        <v>41773</v>
      </c>
      <c r="I7" s="590"/>
      <c r="J7" s="310"/>
      <c r="K7" s="366">
        <f>H7+7</f>
        <v>41780</v>
      </c>
      <c r="L7" s="309"/>
      <c r="M7" s="380">
        <f>K7+7</f>
        <v>41787</v>
      </c>
      <c r="N7" s="381"/>
      <c r="O7" s="381"/>
      <c r="P7" s="556">
        <f>M7+7</f>
        <v>41794</v>
      </c>
      <c r="Q7" s="557"/>
      <c r="R7" s="557"/>
      <c r="S7" s="366">
        <f>P7+7</f>
        <v>41801</v>
      </c>
      <c r="T7" s="309"/>
    </row>
    <row r="8" spans="1:25" s="251" customFormat="1" ht="18.75" x14ac:dyDescent="0.25">
      <c r="A8" s="315">
        <v>1</v>
      </c>
      <c r="B8" s="475" t="s">
        <v>320</v>
      </c>
      <c r="C8" s="455">
        <v>14</v>
      </c>
      <c r="D8" s="407">
        <f>J8+O8+R8</f>
        <v>0</v>
      </c>
      <c r="E8" s="271">
        <f t="shared" ref="E8:E21" si="0">SUM(D8:D8)</f>
        <v>0</v>
      </c>
      <c r="F8" s="272"/>
      <c r="G8" s="273"/>
      <c r="H8" s="442"/>
      <c r="I8" s="455">
        <v>14</v>
      </c>
      <c r="J8" s="344"/>
      <c r="K8" s="248"/>
      <c r="L8" s="317"/>
      <c r="M8" s="442" t="s">
        <v>368</v>
      </c>
      <c r="N8" s="455">
        <v>14</v>
      </c>
      <c r="O8" s="273"/>
      <c r="P8" s="294"/>
      <c r="Q8" s="455">
        <v>14</v>
      </c>
      <c r="R8" s="273"/>
      <c r="S8" s="248"/>
      <c r="T8" s="317"/>
    </row>
    <row r="9" spans="1:25" s="251" customFormat="1" ht="18.75" x14ac:dyDescent="0.25">
      <c r="A9" s="318">
        <v>2</v>
      </c>
      <c r="B9" s="475" t="s">
        <v>321</v>
      </c>
      <c r="C9" s="455">
        <v>13</v>
      </c>
      <c r="D9" s="311">
        <f t="shared" ref="D9:D21" si="1">J9+O9+R9</f>
        <v>0</v>
      </c>
      <c r="E9" s="405">
        <f t="shared" si="0"/>
        <v>0</v>
      </c>
      <c r="F9" s="256"/>
      <c r="G9" s="254"/>
      <c r="H9" s="443"/>
      <c r="I9" s="455">
        <v>13</v>
      </c>
      <c r="J9" s="330"/>
      <c r="K9" s="255"/>
      <c r="L9" s="319"/>
      <c r="M9" s="443" t="s">
        <v>368</v>
      </c>
      <c r="N9" s="455">
        <v>13</v>
      </c>
      <c r="O9" s="254"/>
      <c r="P9" s="295"/>
      <c r="Q9" s="455">
        <v>13</v>
      </c>
      <c r="R9" s="254"/>
      <c r="S9" s="255"/>
      <c r="T9" s="319"/>
    </row>
    <row r="10" spans="1:25" s="251" customFormat="1" ht="18.75" x14ac:dyDescent="0.25">
      <c r="A10" s="320">
        <v>3</v>
      </c>
      <c r="B10" s="475" t="s">
        <v>325</v>
      </c>
      <c r="C10" s="455">
        <v>8</v>
      </c>
      <c r="D10" s="311">
        <f t="shared" ref="D10" si="2">J10+O10+R10</f>
        <v>70</v>
      </c>
      <c r="E10" s="405">
        <f t="shared" ref="E10" si="3">SUM(D10:D10)</f>
        <v>70</v>
      </c>
      <c r="F10" s="256"/>
      <c r="G10" s="254"/>
      <c r="H10" s="443"/>
      <c r="I10" s="455">
        <v>8</v>
      </c>
      <c r="J10" s="253">
        <v>15</v>
      </c>
      <c r="K10" s="255"/>
      <c r="L10" s="319"/>
      <c r="M10" s="443" t="s">
        <v>368</v>
      </c>
      <c r="N10" s="455">
        <v>8</v>
      </c>
      <c r="O10" s="254">
        <v>10</v>
      </c>
      <c r="P10" s="295"/>
      <c r="Q10" s="455">
        <v>8</v>
      </c>
      <c r="R10" s="254">
        <v>45</v>
      </c>
      <c r="S10" s="255"/>
      <c r="T10" s="319"/>
    </row>
    <row r="11" spans="1:25" s="251" customFormat="1" ht="24" customHeight="1" x14ac:dyDescent="0.25">
      <c r="A11" s="318">
        <v>4</v>
      </c>
      <c r="B11" s="475" t="s">
        <v>326</v>
      </c>
      <c r="C11" s="455">
        <v>7</v>
      </c>
      <c r="D11" s="311">
        <f t="shared" si="1"/>
        <v>65</v>
      </c>
      <c r="E11" s="405">
        <f t="shared" si="0"/>
        <v>65</v>
      </c>
      <c r="F11" s="256"/>
      <c r="G11" s="254"/>
      <c r="H11" s="443"/>
      <c r="I11" s="455">
        <v>7</v>
      </c>
      <c r="J11" s="330">
        <f>4+5+6</f>
        <v>15</v>
      </c>
      <c r="K11" s="255"/>
      <c r="L11" s="319"/>
      <c r="M11" s="443" t="s">
        <v>367</v>
      </c>
      <c r="N11" s="455">
        <v>7</v>
      </c>
      <c r="O11" s="254">
        <v>10</v>
      </c>
      <c r="P11" s="295"/>
      <c r="Q11" s="455">
        <v>7</v>
      </c>
      <c r="R11" s="254">
        <f>20+20</f>
        <v>40</v>
      </c>
      <c r="S11" s="255"/>
      <c r="T11" s="319"/>
    </row>
    <row r="12" spans="1:25" s="251" customFormat="1" ht="18.75" x14ac:dyDescent="0.25">
      <c r="A12" s="320">
        <v>5</v>
      </c>
      <c r="B12" s="475" t="s">
        <v>327</v>
      </c>
      <c r="C12" s="455">
        <v>6</v>
      </c>
      <c r="D12" s="311">
        <f t="shared" si="1"/>
        <v>40</v>
      </c>
      <c r="E12" s="405">
        <f t="shared" si="0"/>
        <v>40</v>
      </c>
      <c r="F12" s="256"/>
      <c r="G12" s="254"/>
      <c r="H12" s="443"/>
      <c r="I12" s="455">
        <v>6</v>
      </c>
      <c r="J12" s="253">
        <v>15</v>
      </c>
      <c r="K12" s="255"/>
      <c r="L12" s="319"/>
      <c r="M12" s="443" t="s">
        <v>368</v>
      </c>
      <c r="N12" s="455">
        <v>6</v>
      </c>
      <c r="O12" s="254">
        <v>5</v>
      </c>
      <c r="P12" s="295"/>
      <c r="Q12" s="455">
        <v>6</v>
      </c>
      <c r="R12" s="254">
        <v>20</v>
      </c>
      <c r="S12" s="255"/>
      <c r="T12" s="319"/>
    </row>
    <row r="13" spans="1:25" s="251" customFormat="1" ht="18.75" x14ac:dyDescent="0.25">
      <c r="A13" s="318">
        <v>6</v>
      </c>
      <c r="B13" s="475" t="s">
        <v>328</v>
      </c>
      <c r="C13" s="455">
        <v>5</v>
      </c>
      <c r="D13" s="311">
        <f t="shared" si="1"/>
        <v>0</v>
      </c>
      <c r="E13" s="405">
        <f t="shared" si="0"/>
        <v>0</v>
      </c>
      <c r="F13" s="256"/>
      <c r="G13" s="254"/>
      <c r="H13" s="443"/>
      <c r="I13" s="455">
        <v>5</v>
      </c>
      <c r="J13" s="253"/>
      <c r="K13" s="255"/>
      <c r="L13" s="319"/>
      <c r="M13" s="443" t="s">
        <v>368</v>
      </c>
      <c r="N13" s="455">
        <v>5</v>
      </c>
      <c r="O13" s="254"/>
      <c r="P13" s="295"/>
      <c r="Q13" s="455">
        <v>5</v>
      </c>
      <c r="R13" s="254"/>
      <c r="S13" s="255"/>
      <c r="T13" s="319"/>
    </row>
    <row r="14" spans="1:25" s="251" customFormat="1" ht="18.75" x14ac:dyDescent="0.25">
      <c r="A14" s="320">
        <v>7</v>
      </c>
      <c r="B14" s="475" t="s">
        <v>329</v>
      </c>
      <c r="C14" s="455">
        <v>4</v>
      </c>
      <c r="D14" s="311">
        <f t="shared" si="1"/>
        <v>70</v>
      </c>
      <c r="E14" s="405">
        <f t="shared" si="0"/>
        <v>70</v>
      </c>
      <c r="F14" s="256"/>
      <c r="G14" s="254"/>
      <c r="H14" s="443"/>
      <c r="I14" s="455">
        <v>4</v>
      </c>
      <c r="J14" s="330">
        <v>15</v>
      </c>
      <c r="K14" s="255"/>
      <c r="L14" s="319"/>
      <c r="M14" s="443" t="s">
        <v>368</v>
      </c>
      <c r="N14" s="455">
        <v>4</v>
      </c>
      <c r="O14" s="254">
        <v>10</v>
      </c>
      <c r="P14" s="295"/>
      <c r="Q14" s="455">
        <v>4</v>
      </c>
      <c r="R14" s="254">
        <v>45</v>
      </c>
      <c r="S14" s="255"/>
      <c r="T14" s="319"/>
    </row>
    <row r="15" spans="1:25" s="251" customFormat="1" ht="18.75" x14ac:dyDescent="0.25">
      <c r="A15" s="318">
        <v>8</v>
      </c>
      <c r="B15" s="475" t="s">
        <v>332</v>
      </c>
      <c r="C15" s="461">
        <v>2</v>
      </c>
      <c r="D15" s="311">
        <f t="shared" si="1"/>
        <v>70</v>
      </c>
      <c r="E15" s="405">
        <f t="shared" si="0"/>
        <v>70</v>
      </c>
      <c r="F15" s="256"/>
      <c r="G15" s="254"/>
      <c r="H15" s="443"/>
      <c r="I15" s="461">
        <v>2</v>
      </c>
      <c r="J15" s="253">
        <f>15</f>
        <v>15</v>
      </c>
      <c r="K15" s="255"/>
      <c r="L15" s="319"/>
      <c r="M15" s="443" t="s">
        <v>367</v>
      </c>
      <c r="N15" s="461">
        <v>2</v>
      </c>
      <c r="O15" s="254">
        <v>10</v>
      </c>
      <c r="P15" s="295"/>
      <c r="Q15" s="461">
        <v>2</v>
      </c>
      <c r="R15" s="254">
        <v>45</v>
      </c>
      <c r="S15" s="255"/>
      <c r="T15" s="319"/>
    </row>
    <row r="16" spans="1:25" s="251" customFormat="1" ht="18" customHeight="1" x14ac:dyDescent="0.25">
      <c r="A16" s="320">
        <v>9</v>
      </c>
      <c r="B16" s="475" t="s">
        <v>334</v>
      </c>
      <c r="C16" s="461">
        <v>4</v>
      </c>
      <c r="D16" s="311">
        <f t="shared" si="1"/>
        <v>70</v>
      </c>
      <c r="E16" s="405">
        <f t="shared" si="0"/>
        <v>70</v>
      </c>
      <c r="F16" s="256"/>
      <c r="G16" s="254"/>
      <c r="H16" s="443"/>
      <c r="I16" s="461">
        <v>4</v>
      </c>
      <c r="J16" s="330">
        <v>15</v>
      </c>
      <c r="K16" s="255"/>
      <c r="L16" s="319"/>
      <c r="M16" s="443" t="s">
        <v>367</v>
      </c>
      <c r="N16" s="461">
        <v>4</v>
      </c>
      <c r="O16" s="254">
        <v>10</v>
      </c>
      <c r="P16" s="295"/>
      <c r="Q16" s="461">
        <v>4</v>
      </c>
      <c r="R16" s="254">
        <v>45</v>
      </c>
      <c r="S16" s="255"/>
      <c r="T16" s="319"/>
    </row>
    <row r="17" spans="1:30" s="251" customFormat="1" ht="18.75" x14ac:dyDescent="0.25">
      <c r="A17" s="318">
        <v>10</v>
      </c>
      <c r="B17" s="475" t="s">
        <v>278</v>
      </c>
      <c r="C17" s="461">
        <v>8</v>
      </c>
      <c r="D17" s="311">
        <f t="shared" si="1"/>
        <v>0</v>
      </c>
      <c r="E17" s="405">
        <f t="shared" si="0"/>
        <v>0</v>
      </c>
      <c r="F17" s="256"/>
      <c r="G17" s="254"/>
      <c r="H17" s="443"/>
      <c r="I17" s="461">
        <v>8</v>
      </c>
      <c r="J17" s="253"/>
      <c r="K17" s="255"/>
      <c r="L17" s="319"/>
      <c r="M17" s="443" t="s">
        <v>367</v>
      </c>
      <c r="N17" s="461">
        <v>8</v>
      </c>
      <c r="O17" s="254"/>
      <c r="P17" s="295"/>
      <c r="Q17" s="461">
        <v>8</v>
      </c>
      <c r="R17" s="254"/>
      <c r="S17" s="255"/>
      <c r="T17" s="319"/>
    </row>
    <row r="18" spans="1:30" s="251" customFormat="1" ht="18.75" x14ac:dyDescent="0.25">
      <c r="A18" s="320">
        <v>11</v>
      </c>
      <c r="B18" s="475" t="s">
        <v>341</v>
      </c>
      <c r="C18" s="461">
        <v>12</v>
      </c>
      <c r="D18" s="311">
        <f t="shared" si="1"/>
        <v>70</v>
      </c>
      <c r="E18" s="405">
        <f t="shared" si="0"/>
        <v>70</v>
      </c>
      <c r="F18" s="256"/>
      <c r="G18" s="254"/>
      <c r="H18" s="443"/>
      <c r="I18" s="461">
        <v>12</v>
      </c>
      <c r="J18" s="253">
        <v>15</v>
      </c>
      <c r="K18" s="255"/>
      <c r="L18" s="319"/>
      <c r="M18" s="443" t="s">
        <v>367</v>
      </c>
      <c r="N18" s="461">
        <v>12</v>
      </c>
      <c r="O18" s="254">
        <v>10</v>
      </c>
      <c r="P18" s="295"/>
      <c r="Q18" s="461">
        <v>12</v>
      </c>
      <c r="R18" s="254">
        <v>45</v>
      </c>
      <c r="S18" s="255"/>
      <c r="T18" s="319"/>
    </row>
    <row r="19" spans="1:30" s="251" customFormat="1" ht="23.25" customHeight="1" x14ac:dyDescent="0.25">
      <c r="A19" s="318">
        <v>12</v>
      </c>
      <c r="B19" s="456"/>
      <c r="C19" s="468"/>
      <c r="D19" s="311">
        <f t="shared" si="1"/>
        <v>0</v>
      </c>
      <c r="E19" s="405">
        <f t="shared" si="0"/>
        <v>0</v>
      </c>
      <c r="F19" s="256"/>
      <c r="G19" s="254"/>
      <c r="H19" s="444"/>
      <c r="I19" s="295"/>
      <c r="J19" s="253"/>
      <c r="K19" s="255"/>
      <c r="L19" s="319"/>
      <c r="M19" s="444"/>
      <c r="N19" s="295"/>
      <c r="O19" s="343"/>
      <c r="P19" s="284"/>
      <c r="Q19" s="295"/>
      <c r="R19" s="343"/>
      <c r="S19" s="255"/>
      <c r="T19" s="319"/>
    </row>
    <row r="20" spans="1:30" s="251" customFormat="1" ht="18.75" x14ac:dyDescent="0.25">
      <c r="A20" s="320">
        <v>13</v>
      </c>
      <c r="B20" s="453"/>
      <c r="C20" s="455"/>
      <c r="D20" s="311">
        <f t="shared" si="1"/>
        <v>0</v>
      </c>
      <c r="E20" s="405">
        <f t="shared" si="0"/>
        <v>0</v>
      </c>
      <c r="F20" s="256"/>
      <c r="G20" s="254"/>
      <c r="H20" s="445"/>
      <c r="I20" s="295"/>
      <c r="J20" s="253"/>
      <c r="K20" s="255"/>
      <c r="L20" s="319"/>
      <c r="M20" s="445"/>
      <c r="N20" s="295"/>
      <c r="O20" s="343"/>
      <c r="P20" s="345"/>
      <c r="Q20" s="295"/>
      <c r="R20" s="474"/>
      <c r="S20" s="255"/>
      <c r="T20" s="319"/>
    </row>
    <row r="21" spans="1:30" s="251" customFormat="1" ht="18.75" thickBot="1" x14ac:dyDescent="0.3">
      <c r="A21" s="321">
        <v>14</v>
      </c>
      <c r="B21" s="297"/>
      <c r="C21" s="341"/>
      <c r="D21" s="409">
        <f t="shared" si="1"/>
        <v>0</v>
      </c>
      <c r="E21" s="340">
        <f t="shared" si="0"/>
        <v>0</v>
      </c>
      <c r="F21" s="269"/>
      <c r="G21" s="266"/>
      <c r="H21" s="346"/>
      <c r="I21" s="267"/>
      <c r="J21" s="265"/>
      <c r="K21" s="268"/>
      <c r="L21" s="322"/>
      <c r="M21" s="346"/>
      <c r="N21" s="267"/>
      <c r="O21" s="353"/>
      <c r="P21" s="346"/>
      <c r="Q21" s="267"/>
      <c r="R21" s="353"/>
      <c r="S21" s="268"/>
      <c r="T21" s="322"/>
    </row>
    <row r="22" spans="1:30" ht="18" x14ac:dyDescent="0.25">
      <c r="A22" s="62"/>
      <c r="B22" s="51"/>
      <c r="C22" s="63"/>
      <c r="D22" s="64"/>
      <c r="E22" s="58"/>
      <c r="F22" s="58"/>
      <c r="G22" s="58"/>
      <c r="H22" s="20">
        <f>COUNT(#REF!)</f>
        <v>0</v>
      </c>
      <c r="I22" s="58"/>
      <c r="J22" s="58">
        <f>COUNT(J8:J21)</f>
        <v>7</v>
      </c>
      <c r="K22" s="58"/>
      <c r="L22" s="58"/>
      <c r="M22" s="58"/>
      <c r="N22" s="58"/>
      <c r="O22" s="58">
        <f>COUNT(O8:O21)</f>
        <v>7</v>
      </c>
      <c r="P22" s="58"/>
      <c r="Q22" s="58"/>
      <c r="R22" s="61"/>
      <c r="S22" s="58"/>
      <c r="T22" s="20">
        <f>COUNT(#REF!)</f>
        <v>0</v>
      </c>
      <c r="U22" s="33"/>
      <c r="V22" s="32"/>
      <c r="W22" s="22"/>
      <c r="Y22" s="20">
        <f>COUNT(I8:I21)</f>
        <v>11</v>
      </c>
      <c r="AD22" s="20">
        <f>COUNT(Q8:Q21)</f>
        <v>11</v>
      </c>
    </row>
    <row r="23" spans="1:30" ht="18" x14ac:dyDescent="0.25">
      <c r="A23" s="62"/>
      <c r="B23" s="51"/>
      <c r="C23" s="63"/>
      <c r="D23" s="64"/>
      <c r="E23" s="64"/>
      <c r="F23" s="58"/>
      <c r="G23" s="58"/>
      <c r="H23" s="58"/>
      <c r="I23" s="61"/>
      <c r="J23" s="58"/>
      <c r="K23" s="58"/>
      <c r="L23" s="58"/>
      <c r="M23" s="58"/>
      <c r="N23" s="58"/>
      <c r="O23" s="58"/>
      <c r="P23" s="58"/>
      <c r="Q23" s="58"/>
      <c r="R23" s="58"/>
      <c r="S23" s="61"/>
      <c r="T23" s="58"/>
      <c r="U23" s="32"/>
      <c r="V23" s="33"/>
      <c r="W23" s="32"/>
      <c r="X23" s="22"/>
    </row>
    <row r="24" spans="1:30" ht="18" x14ac:dyDescent="0.25">
      <c r="A24" s="62"/>
      <c r="B24" s="51"/>
      <c r="C24" s="63"/>
      <c r="D24" s="64"/>
      <c r="E24" s="64"/>
      <c r="F24" s="58"/>
      <c r="G24" s="58"/>
      <c r="H24" s="58"/>
      <c r="I24" s="61"/>
      <c r="J24" s="58"/>
      <c r="K24" s="58"/>
      <c r="L24" s="58"/>
      <c r="M24" s="58"/>
      <c r="N24" s="58"/>
      <c r="O24" s="58"/>
      <c r="P24" s="58"/>
      <c r="Q24" s="58"/>
      <c r="R24" s="58"/>
      <c r="S24" s="61"/>
      <c r="T24" s="58"/>
      <c r="U24" s="32"/>
      <c r="V24" s="33"/>
      <c r="W24" s="32"/>
      <c r="X24" s="22"/>
    </row>
    <row r="25" spans="1:30" ht="15" x14ac:dyDescent="0.2">
      <c r="A25" s="37"/>
      <c r="B25" s="35"/>
      <c r="C25" s="23"/>
      <c r="D25" s="23"/>
      <c r="E25" s="23"/>
      <c r="J25" s="26"/>
      <c r="K25" s="26"/>
      <c r="L25" s="26"/>
      <c r="M25" s="26"/>
      <c r="N25" s="26"/>
      <c r="O25" s="26"/>
      <c r="Q25" s="26"/>
    </row>
    <row r="26" spans="1:30" ht="15" x14ac:dyDescent="0.2">
      <c r="A26" s="37"/>
      <c r="B26" s="35"/>
      <c r="C26" s="23"/>
      <c r="D26" s="23"/>
      <c r="E26" s="23"/>
    </row>
    <row r="27" spans="1:30" ht="15" x14ac:dyDescent="0.2">
      <c r="A27" s="37"/>
      <c r="B27" s="35"/>
      <c r="C27" s="23"/>
      <c r="D27" s="23"/>
      <c r="E27" s="23"/>
    </row>
    <row r="28" spans="1:30" ht="15" x14ac:dyDescent="0.2">
      <c r="A28" s="37"/>
      <c r="B28" s="35"/>
      <c r="C28" s="23"/>
      <c r="D28" s="23"/>
      <c r="E28" s="23"/>
    </row>
    <row r="29" spans="1:30" ht="15" x14ac:dyDescent="0.2">
      <c r="A29" s="37"/>
      <c r="B29" s="35"/>
      <c r="C29" s="23"/>
      <c r="D29" s="23"/>
      <c r="E29" s="23"/>
    </row>
    <row r="30" spans="1:30" ht="15" x14ac:dyDescent="0.2">
      <c r="A30" s="37"/>
      <c r="B30" s="35"/>
      <c r="C30" s="23"/>
      <c r="D30" s="23"/>
      <c r="E30" s="23"/>
    </row>
    <row r="31" spans="1:30" x14ac:dyDescent="0.2">
      <c r="A31" s="36"/>
      <c r="B31" s="38"/>
    </row>
    <row r="32" spans="1:30" x14ac:dyDescent="0.2">
      <c r="A32" s="36"/>
      <c r="B32" s="38"/>
    </row>
    <row r="33" spans="1:2" x14ac:dyDescent="0.2">
      <c r="A33" s="36"/>
      <c r="B33" s="38"/>
    </row>
    <row r="34" spans="1:2" x14ac:dyDescent="0.2">
      <c r="A34" s="36"/>
      <c r="B34" s="38"/>
    </row>
    <row r="35" spans="1:2" x14ac:dyDescent="0.2">
      <c r="A35" s="36"/>
      <c r="B35" s="38"/>
    </row>
    <row r="36" spans="1:2" x14ac:dyDescent="0.2">
      <c r="A36" s="36"/>
      <c r="B36" s="38"/>
    </row>
    <row r="37" spans="1:2" x14ac:dyDescent="0.2">
      <c r="A37" s="36"/>
      <c r="B37" s="38"/>
    </row>
    <row r="38" spans="1:2" x14ac:dyDescent="0.2">
      <c r="A38" s="36"/>
      <c r="B38" s="38"/>
    </row>
    <row r="39" spans="1:2" x14ac:dyDescent="0.2">
      <c r="A39" s="36"/>
      <c r="B39" s="38"/>
    </row>
    <row r="40" spans="1:2" x14ac:dyDescent="0.2">
      <c r="A40" s="36"/>
      <c r="B40" s="38"/>
    </row>
    <row r="41" spans="1:2" x14ac:dyDescent="0.2">
      <c r="A41" s="36"/>
      <c r="B41" s="38"/>
    </row>
    <row r="42" spans="1:2" x14ac:dyDescent="0.2">
      <c r="A42" s="36"/>
      <c r="B42" s="38"/>
    </row>
    <row r="43" spans="1:2" x14ac:dyDescent="0.2">
      <c r="A43" s="36"/>
      <c r="B43" s="38"/>
    </row>
    <row r="44" spans="1:2" x14ac:dyDescent="0.2">
      <c r="A44" s="36"/>
      <c r="B44" s="38"/>
    </row>
    <row r="45" spans="1:2" x14ac:dyDescent="0.2">
      <c r="A45" s="36"/>
      <c r="B45" s="38"/>
    </row>
    <row r="46" spans="1:2" x14ac:dyDescent="0.2">
      <c r="A46" s="36"/>
      <c r="B46" s="38"/>
    </row>
    <row r="47" spans="1:2" x14ac:dyDescent="0.2">
      <c r="A47" s="36"/>
      <c r="B47" s="38"/>
    </row>
    <row r="48" spans="1:2" x14ac:dyDescent="0.2">
      <c r="A48" s="36"/>
      <c r="B48" s="38"/>
    </row>
    <row r="49" spans="1:2" x14ac:dyDescent="0.2">
      <c r="A49" s="36"/>
      <c r="B49" s="38"/>
    </row>
    <row r="50" spans="1:2" x14ac:dyDescent="0.2">
      <c r="A50" s="36"/>
      <c r="B50" s="38"/>
    </row>
    <row r="51" spans="1:2" x14ac:dyDescent="0.2">
      <c r="A51" s="36"/>
      <c r="B51" s="38"/>
    </row>
    <row r="52" spans="1:2" x14ac:dyDescent="0.2">
      <c r="A52" s="36"/>
      <c r="B52" s="38"/>
    </row>
    <row r="53" spans="1:2" x14ac:dyDescent="0.2">
      <c r="A53" s="36"/>
      <c r="B53" s="38"/>
    </row>
    <row r="54" spans="1:2" x14ac:dyDescent="0.2">
      <c r="A54" s="36"/>
      <c r="B54" s="38"/>
    </row>
    <row r="55" spans="1:2" x14ac:dyDescent="0.2">
      <c r="A55" s="36"/>
      <c r="B55" s="38"/>
    </row>
    <row r="56" spans="1:2" x14ac:dyDescent="0.2">
      <c r="A56" s="36"/>
      <c r="B56" s="38"/>
    </row>
    <row r="57" spans="1:2" x14ac:dyDescent="0.2">
      <c r="A57" s="36"/>
      <c r="B57" s="38"/>
    </row>
    <row r="58" spans="1:2" x14ac:dyDescent="0.2">
      <c r="A58" s="36"/>
      <c r="B58" s="38"/>
    </row>
    <row r="59" spans="1:2" x14ac:dyDescent="0.2">
      <c r="A59" s="36"/>
      <c r="B59" s="38"/>
    </row>
    <row r="60" spans="1:2" x14ac:dyDescent="0.2">
      <c r="A60" s="36"/>
      <c r="B60" s="38"/>
    </row>
    <row r="61" spans="1:2" x14ac:dyDescent="0.2">
      <c r="A61" s="36"/>
      <c r="B61" s="38"/>
    </row>
    <row r="62" spans="1:2" x14ac:dyDescent="0.2">
      <c r="A62" s="36"/>
      <c r="B62" s="38"/>
    </row>
    <row r="63" spans="1:2" x14ac:dyDescent="0.2">
      <c r="A63" s="36"/>
      <c r="B63" s="38"/>
    </row>
    <row r="64" spans="1:2" x14ac:dyDescent="0.2">
      <c r="A64" s="36"/>
      <c r="B64" s="38"/>
    </row>
    <row r="65" spans="1:2" x14ac:dyDescent="0.2">
      <c r="A65" s="36"/>
      <c r="B65" s="38"/>
    </row>
    <row r="66" spans="1:2" x14ac:dyDescent="0.2">
      <c r="A66" s="36"/>
      <c r="B66" s="38"/>
    </row>
    <row r="67" spans="1:2" x14ac:dyDescent="0.2">
      <c r="A67" s="36"/>
      <c r="B67" s="38"/>
    </row>
    <row r="68" spans="1:2" x14ac:dyDescent="0.2">
      <c r="A68" s="36"/>
      <c r="B68" s="38"/>
    </row>
    <row r="69" spans="1:2" x14ac:dyDescent="0.2">
      <c r="A69" s="36"/>
      <c r="B69" s="38"/>
    </row>
    <row r="70" spans="1:2" x14ac:dyDescent="0.2">
      <c r="A70" s="36"/>
      <c r="B70" s="38"/>
    </row>
    <row r="71" spans="1:2" x14ac:dyDescent="0.2">
      <c r="A71" s="36"/>
      <c r="B71" s="38"/>
    </row>
    <row r="72" spans="1:2" x14ac:dyDescent="0.2">
      <c r="A72" s="36"/>
      <c r="B72" s="38"/>
    </row>
    <row r="73" spans="1:2" x14ac:dyDescent="0.2">
      <c r="A73" s="36"/>
      <c r="B73" s="38"/>
    </row>
    <row r="74" spans="1:2" x14ac:dyDescent="0.2">
      <c r="A74" s="36"/>
      <c r="B74" s="38"/>
    </row>
    <row r="75" spans="1:2" x14ac:dyDescent="0.2">
      <c r="A75" s="36"/>
      <c r="B75" s="38"/>
    </row>
    <row r="76" spans="1:2" x14ac:dyDescent="0.2">
      <c r="A76" s="36"/>
      <c r="B76" s="38"/>
    </row>
    <row r="77" spans="1:2" x14ac:dyDescent="0.2">
      <c r="A77" s="36"/>
      <c r="B77" s="38"/>
    </row>
    <row r="78" spans="1:2" x14ac:dyDescent="0.2">
      <c r="A78" s="36"/>
      <c r="B78" s="38"/>
    </row>
    <row r="79" spans="1:2" x14ac:dyDescent="0.2">
      <c r="A79" s="36"/>
      <c r="B79" s="38"/>
    </row>
    <row r="80" spans="1:2" x14ac:dyDescent="0.2">
      <c r="A80" s="36"/>
      <c r="B80" s="38"/>
    </row>
    <row r="81" spans="1:2" x14ac:dyDescent="0.2">
      <c r="A81" s="36"/>
      <c r="B81" s="38"/>
    </row>
    <row r="82" spans="1:2" x14ac:dyDescent="0.2">
      <c r="A82" s="36"/>
      <c r="B82" s="38"/>
    </row>
    <row r="83" spans="1:2" x14ac:dyDescent="0.2">
      <c r="A83" s="36"/>
      <c r="B83" s="38"/>
    </row>
    <row r="84" spans="1:2" x14ac:dyDescent="0.2">
      <c r="A84" s="36"/>
      <c r="B84" s="38"/>
    </row>
    <row r="85" spans="1:2" x14ac:dyDescent="0.2">
      <c r="A85" s="36"/>
      <c r="B85" s="38"/>
    </row>
    <row r="86" spans="1:2" x14ac:dyDescent="0.2">
      <c r="A86" s="36"/>
      <c r="B86" s="38"/>
    </row>
    <row r="87" spans="1:2" x14ac:dyDescent="0.2">
      <c r="A87" s="36"/>
      <c r="B87" s="38"/>
    </row>
    <row r="88" spans="1:2" x14ac:dyDescent="0.2">
      <c r="A88" s="36"/>
      <c r="B88" s="38"/>
    </row>
    <row r="89" spans="1:2" x14ac:dyDescent="0.2">
      <c r="A89" s="36"/>
      <c r="B89" s="38"/>
    </row>
    <row r="90" spans="1:2" x14ac:dyDescent="0.2">
      <c r="A90" s="36"/>
      <c r="B90" s="38"/>
    </row>
    <row r="91" spans="1:2" x14ac:dyDescent="0.2">
      <c r="A91" s="36"/>
      <c r="B91" s="38"/>
    </row>
    <row r="92" spans="1:2" x14ac:dyDescent="0.2">
      <c r="A92" s="36"/>
      <c r="B92" s="38"/>
    </row>
    <row r="93" spans="1:2" x14ac:dyDescent="0.2">
      <c r="A93" s="36"/>
      <c r="B93" s="38"/>
    </row>
    <row r="94" spans="1:2" x14ac:dyDescent="0.2">
      <c r="A94" s="36"/>
      <c r="B94" s="38"/>
    </row>
    <row r="95" spans="1:2" x14ac:dyDescent="0.2">
      <c r="A95" s="36"/>
      <c r="B95" s="38"/>
    </row>
    <row r="96" spans="1:2" x14ac:dyDescent="0.2">
      <c r="A96" s="36"/>
      <c r="B96" s="38"/>
    </row>
    <row r="97" spans="1:2" x14ac:dyDescent="0.2">
      <c r="A97" s="36"/>
      <c r="B97" s="38"/>
    </row>
    <row r="98" spans="1:2" x14ac:dyDescent="0.2">
      <c r="A98" s="36"/>
      <c r="B98" s="38"/>
    </row>
    <row r="99" spans="1:2" x14ac:dyDescent="0.2">
      <c r="A99" s="36"/>
      <c r="B99" s="38"/>
    </row>
    <row r="100" spans="1:2" x14ac:dyDescent="0.2">
      <c r="A100" s="36"/>
      <c r="B100" s="38"/>
    </row>
    <row r="101" spans="1:2" x14ac:dyDescent="0.2">
      <c r="A101" s="36"/>
      <c r="B101" s="38"/>
    </row>
    <row r="102" spans="1:2" x14ac:dyDescent="0.2">
      <c r="A102" s="36"/>
      <c r="B102" s="38"/>
    </row>
    <row r="103" spans="1:2" x14ac:dyDescent="0.2">
      <c r="A103" s="36"/>
      <c r="B103" s="38"/>
    </row>
    <row r="104" spans="1:2" x14ac:dyDescent="0.2">
      <c r="A104" s="36"/>
      <c r="B104" s="38"/>
    </row>
    <row r="105" spans="1:2" x14ac:dyDescent="0.2">
      <c r="A105" s="36"/>
      <c r="B105" s="38"/>
    </row>
    <row r="106" spans="1:2" x14ac:dyDescent="0.2">
      <c r="A106" s="36"/>
      <c r="B106" s="38"/>
    </row>
    <row r="107" spans="1:2" x14ac:dyDescent="0.2">
      <c r="A107" s="36"/>
      <c r="B107" s="38"/>
    </row>
    <row r="108" spans="1:2" x14ac:dyDescent="0.2">
      <c r="A108" s="36"/>
      <c r="B108" s="38"/>
    </row>
    <row r="109" spans="1:2" x14ac:dyDescent="0.2">
      <c r="A109" s="36"/>
      <c r="B109" s="38"/>
    </row>
    <row r="110" spans="1:2" x14ac:dyDescent="0.2">
      <c r="A110" s="36"/>
      <c r="B110" s="38"/>
    </row>
    <row r="111" spans="1:2" x14ac:dyDescent="0.2">
      <c r="A111" s="36"/>
      <c r="B111" s="38"/>
    </row>
    <row r="112" spans="1:2" x14ac:dyDescent="0.2">
      <c r="A112" s="36"/>
      <c r="B112" s="38"/>
    </row>
    <row r="113" spans="1:2" x14ac:dyDescent="0.2">
      <c r="A113" s="36"/>
      <c r="B113" s="38"/>
    </row>
    <row r="114" spans="1:2" x14ac:dyDescent="0.2">
      <c r="A114" s="36"/>
      <c r="B114" s="38"/>
    </row>
    <row r="115" spans="1:2" x14ac:dyDescent="0.2">
      <c r="A115" s="36"/>
      <c r="B115" s="38"/>
    </row>
    <row r="116" spans="1:2" x14ac:dyDescent="0.2">
      <c r="A116" s="36"/>
      <c r="B116" s="38"/>
    </row>
    <row r="117" spans="1:2" x14ac:dyDescent="0.2">
      <c r="A117" s="36"/>
      <c r="B117" s="38"/>
    </row>
    <row r="118" spans="1:2" x14ac:dyDescent="0.2">
      <c r="A118" s="36"/>
      <c r="B118" s="38"/>
    </row>
  </sheetData>
  <customSheetViews>
    <customSheetView guid="{C5D960BD-C1A6-4228-A267-A87ADCF0AB55}" scale="90" showPageBreaks="1" showGridLines="0" fitToPage="1" printArea="1">
      <pane xSplit="5" ySplit="6" topLeftCell="F7" activePane="bottomRight" state="frozen"/>
      <selection pane="bottomRight" activeCell="C8" sqref="C8"/>
      <pageMargins left="0.56000000000000005" right="0.25" top="0.64" bottom="0.65" header="0.5" footer="0.5"/>
      <pageSetup paperSize="9" scale="49" fitToWidth="2" orientation="portrait" r:id="rId1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K7" activePane="bottomRight" state="frozen"/>
      <selection pane="bottomRight" activeCell="R23" sqref="R23"/>
      <pageMargins left="0.56000000000000005" right="0.25" top="0.64" bottom="0.65" header="0.5" footer="0.5"/>
      <pageSetup paperSize="0" fitToWidth="2" orientation="portrait" horizontalDpi="0" verticalDpi="0" copies="0" r:id="rId2"/>
      <headerFooter alignWithMargins="0">
        <oddHeader>&amp;C</oddHeader>
      </headerFooter>
    </customSheetView>
    <customSheetView guid="{6C8D603E-9A1B-49F4-AEFE-06707C7BCD53}" scale="80" showPageBreaks="1" showGridLines="0" fitToPage="1" printArea="1" hiddenRows="1">
      <pane xSplit="6" ySplit="7" topLeftCell="G8" activePane="bottomRight" state="frozen"/>
      <selection pane="bottomRight" activeCell="N22" sqref="N22"/>
      <pageMargins left="0.56000000000000005" right="0.25" top="0.64" bottom="0.65" header="0.5" footer="0.5"/>
      <pageSetup paperSize="9" scale="34" fitToWidth="2" orientation="portrait" horizontalDpi="4294967293" r:id="rId3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G7" activePane="bottomRight" state="frozen"/>
      <selection pane="bottomRight" activeCell="R12" sqref="R12"/>
      <pageMargins left="0.56000000000000005" right="0.25" top="0.64" bottom="0.65" header="0.5" footer="0.5"/>
      <pageSetup paperSize="9" scale="35" fitToWidth="2" orientation="portrait" horizontalDpi="4294967293" verticalDpi="0" r:id="rId4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12" fitToWidth="2" orientation="landscape" r:id="rId5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6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7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8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9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0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11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12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13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1" fitToWidth="2" orientation="landscape" r:id="rId14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15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6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21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22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3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4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25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26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7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8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9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30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31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32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33"/>
      <headerFooter alignWithMargins="0">
        <oddHeader>&amp;C</oddHeader>
      </headerFooter>
    </customSheetView>
  </customSheetViews>
  <mergeCells count="19">
    <mergeCell ref="I5:I6"/>
    <mergeCell ref="G5:G6"/>
    <mergeCell ref="H5:H6"/>
    <mergeCell ref="S3:T3"/>
    <mergeCell ref="S5:S6"/>
    <mergeCell ref="T5:T6"/>
    <mergeCell ref="A3:A7"/>
    <mergeCell ref="B3:B7"/>
    <mergeCell ref="D3:D7"/>
    <mergeCell ref="C3:C7"/>
    <mergeCell ref="E3:E7"/>
    <mergeCell ref="P7:R7"/>
    <mergeCell ref="P3:R3"/>
    <mergeCell ref="P5:P6"/>
    <mergeCell ref="Q5:Q6"/>
    <mergeCell ref="F5:F6"/>
    <mergeCell ref="F3:G3"/>
    <mergeCell ref="H3:J3"/>
    <mergeCell ref="H7:I7"/>
  </mergeCells>
  <phoneticPr fontId="1" type="noConversion"/>
  <conditionalFormatting sqref="E8:E21">
    <cfRule type="cellIs" dxfId="3" priority="1" stopIfTrue="1" operator="greaterThan">
      <formula>21</formula>
    </cfRule>
  </conditionalFormatting>
  <pageMargins left="0.56000000000000005" right="0.25" top="0.64" bottom="0.65" header="0.5" footer="0.5"/>
  <pageSetup paperSize="9" scale="49" fitToWidth="2" orientation="portrait" r:id="rId34"/>
  <headerFooter alignWithMargins="0">
    <oddHeader>&amp;C</oddHeader>
  </headerFooter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Лекції</vt:lpstr>
      <vt:lpstr>Довідник</vt:lpstr>
      <vt:lpstr>Бали за контр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Sheet2</vt:lpstr>
      <vt:lpstr>ESTC</vt:lpstr>
      <vt:lpstr>'201_1'!Print_Area</vt:lpstr>
      <vt:lpstr>'201_2'!Print_Area</vt:lpstr>
      <vt:lpstr>'202_1'!Print_Area</vt:lpstr>
      <vt:lpstr>'202_2'!Print_Area</vt:lpstr>
      <vt:lpstr>'203_1'!Print_Area</vt:lpstr>
      <vt:lpstr>'203_2'!Print_Area</vt:lpstr>
      <vt:lpstr>'201_1'!Print_Titles</vt:lpstr>
      <vt:lpstr>'201_2'!Print_Titles</vt:lpstr>
      <vt:lpstr>'202_1'!Print_Titles</vt:lpstr>
      <vt:lpstr>'202_2'!Print_Titles</vt:lpstr>
      <vt:lpstr>'203_1'!Print_Titles</vt:lpstr>
      <vt:lpstr>'203_2'!Print_Titles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2013-01-17T19:48:29Z</cp:lastPrinted>
  <dcterms:created xsi:type="dcterms:W3CDTF">2003-01-15T20:44:10Z</dcterms:created>
  <dcterms:modified xsi:type="dcterms:W3CDTF">2016-06-10T08:58:21Z</dcterms:modified>
</cp:coreProperties>
</file>