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3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0" yWindow="45" windowWidth="19440" windowHeight="12045" tabRatio="843" firstSheet="1" activeTab="8"/>
  </bookViews>
  <sheets>
    <sheet name="Лекції" sheetId="1" r:id="rId1"/>
    <sheet name="Довідник" sheetId="2" r:id="rId2"/>
    <sheet name="Бали за контр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Sheet2" sheetId="14" r:id="rId14"/>
  </sheets>
  <externalReferences>
    <externalReference r:id="rId15"/>
    <externalReference r:id="rId16"/>
  </externalReferences>
  <definedNames>
    <definedName name="_xlnm._FilterDatabase" localSheetId="5" hidden="1">Підсумки!$A$3:$K$55</definedName>
    <definedName name="ESTC" localSheetId="2">[1]Довідник!$A$2:$B$9</definedName>
    <definedName name="ESTC">Довідник!$A$2:$B$9</definedName>
    <definedName name="_xlnm.Print_Area" localSheetId="6">'201_1'!$A$2:$AH$30</definedName>
    <definedName name="_xlnm.Print_Area" localSheetId="7">'201_2'!$A$2:$AH$30</definedName>
    <definedName name="_xlnm.Print_Area" localSheetId="8">'202_1'!$A$2:$R$30</definedName>
    <definedName name="_xlnm.Print_Area" localSheetId="9">'202_2'!$A$2:$R$30</definedName>
    <definedName name="_xlnm.Print_Area" localSheetId="10">'203_1'!$A$2:$R$30</definedName>
    <definedName name="_xlnm.Print_Area" localSheetId="11">'203_2'!$A$2:$R$30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'201_1'!$A$2:$AH$30</definedName>
    <definedName name="Z_0DACDB9F_1DED_4CA1_A223_ED8CF3AAE059_.wvu.PrintArea" localSheetId="7" hidden="1">'201_2'!$A$2:$V$30</definedName>
    <definedName name="Z_0DACDB9F_1DED_4CA1_A223_ED8CF3AAE059_.wvu.PrintArea" localSheetId="8" hidden="1">'202_1'!$A$2:$R$30</definedName>
    <definedName name="Z_0DACDB9F_1DED_4CA1_A223_ED8CF3AAE059_.wvu.PrintArea" localSheetId="9" hidden="1">'202_2'!$A$2:$R$30</definedName>
    <definedName name="Z_0DACDB9F_1DED_4CA1_A223_ED8CF3AAE059_.wvu.PrintArea" localSheetId="10" hidden="1">'203_1'!$A$2:$R$30</definedName>
    <definedName name="Z_0DACDB9F_1DED_4CA1_A223_ED8CF3AAE059_.wvu.PrintArea" localSheetId="11" hidden="1">'203_2'!$A$2:$R$30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Підсумки!$A$3:$K$55</definedName>
    <definedName name="Z_134EDDCA_7309_47EE_BAAB_632C7B2A96A3_.wvu.PrintArea" localSheetId="6" hidden="1">'201_1'!$A$2:$AH$30</definedName>
    <definedName name="Z_134EDDCA_7309_47EE_BAAB_632C7B2A96A3_.wvu.PrintArea" localSheetId="7" hidden="1">'201_2'!$A$2:$AH$30</definedName>
    <definedName name="Z_134EDDCA_7309_47EE_BAAB_632C7B2A96A3_.wvu.PrintArea" localSheetId="8" hidden="1">'202_1'!$A$2:$R$30</definedName>
    <definedName name="Z_134EDDCA_7309_47EE_BAAB_632C7B2A96A3_.wvu.PrintArea" localSheetId="9" hidden="1">'202_2'!$A$2:$R$30</definedName>
    <definedName name="Z_134EDDCA_7309_47EE_BAAB_632C7B2A96A3_.wvu.PrintArea" localSheetId="10" hidden="1">'203_1'!$A$2:$R$30</definedName>
    <definedName name="Z_134EDDCA_7309_47EE_BAAB_632C7B2A96A3_.wvu.PrintArea" localSheetId="11" hidden="1">'203_2'!$A$2:$R$30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Підсумки!$A$3:$K$55</definedName>
    <definedName name="Z_1431BB82_382B_49E3_A435_36D988AC7FF6_.wvu.PrintArea" localSheetId="6" hidden="1">'201_1'!$A$2:$AH$30</definedName>
    <definedName name="Z_1431BB82_382B_49E3_A435_36D988AC7FF6_.wvu.PrintArea" localSheetId="7" hidden="1">'201_2'!$A$2:$V$30</definedName>
    <definedName name="Z_1431BB82_382B_49E3_A435_36D988AC7FF6_.wvu.PrintArea" localSheetId="8" hidden="1">'202_1'!$A$2:$R$30</definedName>
    <definedName name="Z_1431BB82_382B_49E3_A435_36D988AC7FF6_.wvu.PrintArea" localSheetId="9" hidden="1">'202_2'!$A$2:$R$30</definedName>
    <definedName name="Z_1431BB82_382B_49E3_A435_36D988AC7FF6_.wvu.PrintArea" localSheetId="10" hidden="1">'203_1'!$A$2:$R$30</definedName>
    <definedName name="Z_1431BB82_382B_49E3_A435_36D988AC7FF6_.wvu.PrintArea" localSheetId="11" hidden="1">'203_2'!$A$2:$R$30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PrintArea" localSheetId="6" hidden="1">'201_1'!$A$2:$AH$30</definedName>
    <definedName name="Z_17400EAF_4B0B_49FE_8262_4A59DA70D10F_.wvu.PrintArea" localSheetId="7" hidden="1">'201_2'!$A$2:$V$30</definedName>
    <definedName name="Z_17400EAF_4B0B_49FE_8262_4A59DA70D10F_.wvu.PrintArea" localSheetId="8" hidden="1">'202_1'!$A$2:$R$30</definedName>
    <definedName name="Z_17400EAF_4B0B_49FE_8262_4A59DA70D10F_.wvu.PrintArea" localSheetId="9" hidden="1">'202_2'!$A$2:$R$30</definedName>
    <definedName name="Z_17400EAF_4B0B_49FE_8262_4A59DA70D10F_.wvu.PrintArea" localSheetId="10" hidden="1">'203_1'!$A$2:$R$30</definedName>
    <definedName name="Z_17400EAF_4B0B_49FE_8262_4A59DA70D10F_.wvu.PrintArea" localSheetId="11" hidden="1">'203_2'!$A$2:$R$30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Підсумки!$A$3:$K$55</definedName>
    <definedName name="Z_1C44C54F_C0A4_451D_B8A0_B8C17D7E284D_.wvu.PrintArea" localSheetId="6" hidden="1">'201_1'!$A$2:$AH$30</definedName>
    <definedName name="Z_1C44C54F_C0A4_451D_B8A0_B8C17D7E284D_.wvu.PrintArea" localSheetId="7" hidden="1">'201_2'!$A$2:$AH$30</definedName>
    <definedName name="Z_1C44C54F_C0A4_451D_B8A0_B8C17D7E284D_.wvu.PrintArea" localSheetId="8" hidden="1">'202_1'!$A$2:$R$30</definedName>
    <definedName name="Z_1C44C54F_C0A4_451D_B8A0_B8C17D7E284D_.wvu.PrintArea" localSheetId="9" hidden="1">'202_2'!$A$2:$R$30</definedName>
    <definedName name="Z_1C44C54F_C0A4_451D_B8A0_B8C17D7E284D_.wvu.PrintArea" localSheetId="10" hidden="1">'203_1'!$A$2:$R$30</definedName>
    <definedName name="Z_1C44C54F_C0A4_451D_B8A0_B8C17D7E284D_.wvu.PrintArea" localSheetId="11" hidden="1">'203_2'!$A$2:$R$30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'201_1'!$A$2:$V$30</definedName>
    <definedName name="Z_1F0D860E_98B2_498A_824D_8FEF04055655_.wvu.PrintArea" localSheetId="7" hidden="1">'201_2'!$A$2:$V$30</definedName>
    <definedName name="Z_1F0D860E_98B2_498A_824D_8FEF04055655_.wvu.PrintArea" localSheetId="8" hidden="1">'202_1'!$A$2:$R$30</definedName>
    <definedName name="Z_1F0D860E_98B2_498A_824D_8FEF04055655_.wvu.PrintArea" localSheetId="9" hidden="1">'202_2'!$A$2:$R$30</definedName>
    <definedName name="Z_1F0D860E_98B2_498A_824D_8FEF04055655_.wvu.PrintArea" localSheetId="10" hidden="1">'203_1'!$A$2:$R$30</definedName>
    <definedName name="Z_1F0D860E_98B2_498A_824D_8FEF04055655_.wvu.PrintArea" localSheetId="11" hidden="1">'203_2'!$A$2:$R$30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Підсумки!$A$3:$K$55</definedName>
    <definedName name="Z_24E4B1B0_BD46_442E_9239_4999257F794B_.wvu.PrintArea" localSheetId="6" hidden="1">'201_1'!$A$2:$AB$30</definedName>
    <definedName name="Z_24E4B1B0_BD46_442E_9239_4999257F794B_.wvu.PrintArea" localSheetId="7" hidden="1">'201_2'!$A$2:$AB$30</definedName>
    <definedName name="Z_24E4B1B0_BD46_442E_9239_4999257F794B_.wvu.PrintArea" localSheetId="8" hidden="1">'202_1'!$A$2:$AB$30</definedName>
    <definedName name="Z_24E4B1B0_BD46_442E_9239_4999257F794B_.wvu.PrintArea" localSheetId="9" hidden="1">'202_2'!$A$2:$AB$30</definedName>
    <definedName name="Z_24E4B1B0_BD46_442E_9239_4999257F794B_.wvu.PrintArea" localSheetId="10" hidden="1">'203_1'!$A$2:$AB$30</definedName>
    <definedName name="Z_24E4B1B0_BD46_442E_9239_4999257F794B_.wvu.PrintArea" localSheetId="11" hidden="1">'203_2'!$A$2:$AB$30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'201_1'!$A$2:$AB$30</definedName>
    <definedName name="Z_2B1F19F5_DDBC_46F8_92CB_9A790CB7FD61_.wvu.PrintArea" localSheetId="7" hidden="1">'201_2'!$A$2:$AB$30</definedName>
    <definedName name="Z_2B1F19F5_DDBC_46F8_92CB_9A790CB7FD61_.wvu.PrintArea" localSheetId="8" hidden="1">'202_1'!$A$2:$AB$30</definedName>
    <definedName name="Z_2B1F19F5_DDBC_46F8_92CB_9A790CB7FD61_.wvu.PrintArea" localSheetId="9" hidden="1">'202_2'!$A$2:$AB$30</definedName>
    <definedName name="Z_2B1F19F5_DDBC_46F8_92CB_9A790CB7FD61_.wvu.PrintArea" localSheetId="10" hidden="1">'203_1'!$A$2:$AB$30</definedName>
    <definedName name="Z_2B1F19F5_DDBC_46F8_92CB_9A790CB7FD61_.wvu.PrintArea" localSheetId="11" hidden="1">'203_2'!$A$2:$AB$30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'201_1'!$A$2:$AH$30</definedName>
    <definedName name="Z_30318990_97FA_4B74_8A96_20B9CEE7B653_.wvu.PrintArea" localSheetId="7" hidden="1">'201_2'!$A$2:$V$30</definedName>
    <definedName name="Z_30318990_97FA_4B74_8A96_20B9CEE7B653_.wvu.PrintArea" localSheetId="8" hidden="1">'202_1'!$A$2:$R$30</definedName>
    <definedName name="Z_30318990_97FA_4B74_8A96_20B9CEE7B653_.wvu.PrintArea" localSheetId="9" hidden="1">'202_2'!$A$2:$R$30</definedName>
    <definedName name="Z_30318990_97FA_4B74_8A96_20B9CEE7B653_.wvu.PrintArea" localSheetId="10" hidden="1">'203_1'!$A$2:$R$30</definedName>
    <definedName name="Z_30318990_97FA_4B74_8A96_20B9CEE7B653_.wvu.PrintArea" localSheetId="11" hidden="1">'203_2'!$A$2:$R$30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Підсумки!$A$3:$K$55</definedName>
    <definedName name="Z_3EF0F3E9_9201_4028_86FF_6B06B2998A48_.wvu.PrintArea" localSheetId="6" hidden="1">'201_1'!$A$2:$AH$30</definedName>
    <definedName name="Z_3EF0F3E9_9201_4028_86FF_6B06B2998A48_.wvu.PrintArea" localSheetId="7" hidden="1">'201_2'!$A$2:$V$30</definedName>
    <definedName name="Z_3EF0F3E9_9201_4028_86FF_6B06B2998A48_.wvu.PrintArea" localSheetId="8" hidden="1">'202_1'!$A$2:$R$30</definedName>
    <definedName name="Z_3EF0F3E9_9201_4028_86FF_6B06B2998A48_.wvu.PrintArea" localSheetId="9" hidden="1">'202_2'!$A$2:$R$30</definedName>
    <definedName name="Z_3EF0F3E9_9201_4028_86FF_6B06B2998A48_.wvu.PrintArea" localSheetId="10" hidden="1">'203_1'!$A$2:$R$30</definedName>
    <definedName name="Z_3EF0F3E9_9201_4028_86FF_6B06B2998A48_.wvu.PrintArea" localSheetId="11" hidden="1">'203_2'!$A$2:$R$30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'201_1'!$A$2:$AH$30</definedName>
    <definedName name="Z_4A4E10B3_98EA_434A_B904_9D953C49E914_.wvu.PrintArea" localSheetId="7" hidden="1">'201_2'!$A$2:$V$30</definedName>
    <definedName name="Z_4A4E10B3_98EA_434A_B904_9D953C49E914_.wvu.PrintArea" localSheetId="8" hidden="1">'202_1'!$A$2:$R$30</definedName>
    <definedName name="Z_4A4E10B3_98EA_434A_B904_9D953C49E914_.wvu.PrintArea" localSheetId="9" hidden="1">'202_2'!$A$2:$R$30</definedName>
    <definedName name="Z_4A4E10B3_98EA_434A_B904_9D953C49E914_.wvu.PrintArea" localSheetId="10" hidden="1">'203_1'!$A$2:$R$30</definedName>
    <definedName name="Z_4A4E10B3_98EA_434A_B904_9D953C49E914_.wvu.PrintArea" localSheetId="11" hidden="1">'203_2'!$A$2:$R$30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Підсумки!$A$3:$K$55</definedName>
    <definedName name="Z_4BCF288A_A595_4C42_82E7_535EDC2AC415_.wvu.PrintArea" localSheetId="6" hidden="1">'201_1'!$A$2:$AH$30</definedName>
    <definedName name="Z_4BCF288A_A595_4C42_82E7_535EDC2AC415_.wvu.PrintArea" localSheetId="7" hidden="1">'201_2'!$A$2:$AH$30</definedName>
    <definedName name="Z_4BCF288A_A595_4C42_82E7_535EDC2AC415_.wvu.PrintArea" localSheetId="8" hidden="1">'202_1'!$A$2:$R$30</definedName>
    <definedName name="Z_4BCF288A_A595_4C42_82E7_535EDC2AC415_.wvu.PrintArea" localSheetId="9" hidden="1">'202_2'!$A$2:$R$30</definedName>
    <definedName name="Z_4BCF288A_A595_4C42_82E7_535EDC2AC415_.wvu.PrintArea" localSheetId="10" hidden="1">'203_1'!$A$2:$R$30</definedName>
    <definedName name="Z_4BCF288A_A595_4C42_82E7_535EDC2AC415_.wvu.PrintArea" localSheetId="11" hidden="1">'203_2'!$A$2:$R$30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Підсумки!$A$3:$K$55</definedName>
    <definedName name="Z_52C4EB7E_D421_4F3C_9418_E2E13C53098F_.wvu.PrintArea" localSheetId="6" hidden="1">'201_1'!$A$2:$AH$30</definedName>
    <definedName name="Z_52C4EB7E_D421_4F3C_9418_E2E13C53098F_.wvu.PrintArea" localSheetId="7" hidden="1">'201_2'!$A$2:$V$30</definedName>
    <definedName name="Z_52C4EB7E_D421_4F3C_9418_E2E13C53098F_.wvu.PrintArea" localSheetId="8" hidden="1">'202_1'!$A$2:$R$30</definedName>
    <definedName name="Z_52C4EB7E_D421_4F3C_9418_E2E13C53098F_.wvu.PrintArea" localSheetId="9" hidden="1">'202_2'!$A$2:$R$30</definedName>
    <definedName name="Z_52C4EB7E_D421_4F3C_9418_E2E13C53098F_.wvu.PrintArea" localSheetId="10" hidden="1">'203_1'!$A$2:$R$30</definedName>
    <definedName name="Z_52C4EB7E_D421_4F3C_9418_E2E13C53098F_.wvu.PrintArea" localSheetId="11" hidden="1">'203_2'!$A$2:$R$30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4CA7618_6F98_4F47_B371_BA051FE75870_.wvu.PrintArea" localSheetId="6" hidden="1">'201_1'!$A$2:$AH$30</definedName>
    <definedName name="Z_54CA7618_6F98_4F47_B371_BA051FE75870_.wvu.PrintArea" localSheetId="7" hidden="1">'201_2'!$A$2:$V$30</definedName>
    <definedName name="Z_54CA7618_6F98_4F47_B371_BA051FE75870_.wvu.PrintArea" localSheetId="8" hidden="1">'202_1'!$A$2:$R$30</definedName>
    <definedName name="Z_54CA7618_6F98_4F47_B371_BA051FE75870_.wvu.PrintArea" localSheetId="9" hidden="1">'202_2'!$A$2:$R$30</definedName>
    <definedName name="Z_54CA7618_6F98_4F47_B371_BA051FE75870_.wvu.PrintArea" localSheetId="10" hidden="1">'203_1'!$A$2:$R$30</definedName>
    <definedName name="Z_54CA7618_6F98_4F47_B371_BA051FE75870_.wvu.PrintArea" localSheetId="11" hidden="1">'203_2'!$A$2:$R$30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Підсумки!$A$3:$K$55</definedName>
    <definedName name="Z_575DD556_2391_4DD2_B247_D76EB2E70299_.wvu.PrintArea" localSheetId="6" hidden="1">'201_1'!$A$2:$AH$30</definedName>
    <definedName name="Z_575DD556_2391_4DD2_B247_D76EB2E70299_.wvu.PrintArea" localSheetId="7" hidden="1">'201_2'!$A$2:$V$30</definedName>
    <definedName name="Z_575DD556_2391_4DD2_B247_D76EB2E70299_.wvu.PrintArea" localSheetId="8" hidden="1">'202_1'!$A$2:$R$30</definedName>
    <definedName name="Z_575DD556_2391_4DD2_B247_D76EB2E70299_.wvu.PrintArea" localSheetId="9" hidden="1">'202_2'!$A$2:$R$30</definedName>
    <definedName name="Z_575DD556_2391_4DD2_B247_D76EB2E70299_.wvu.PrintArea" localSheetId="10" hidden="1">'203_1'!$A$2:$R$30</definedName>
    <definedName name="Z_575DD556_2391_4DD2_B247_D76EB2E70299_.wvu.PrintArea" localSheetId="11" hidden="1">'203_2'!$A$2:$R$30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'201_1'!$A$2:$AH$30</definedName>
    <definedName name="Z_5FE79F59_D06C_47E9_A091_8A454305106D_.wvu.PrintArea" localSheetId="7" hidden="1">'201_2'!$A$2:$V$30</definedName>
    <definedName name="Z_5FE79F59_D06C_47E9_A091_8A454305106D_.wvu.PrintArea" localSheetId="8" hidden="1">'202_1'!$A$2:$R$30</definedName>
    <definedName name="Z_5FE79F59_D06C_47E9_A091_8A454305106D_.wvu.PrintArea" localSheetId="9" hidden="1">'202_2'!$A$2:$R$30</definedName>
    <definedName name="Z_5FE79F59_D06C_47E9_A091_8A454305106D_.wvu.PrintArea" localSheetId="10" hidden="1">'203_1'!$A$2:$R$30</definedName>
    <definedName name="Z_5FE79F59_D06C_47E9_A091_8A454305106D_.wvu.PrintArea" localSheetId="11" hidden="1">'203_2'!$A$2:$R$30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'201_1'!$A$2:$AB$30</definedName>
    <definedName name="Z_6328EA24_1FA5_4B94_9ABC_245F045AD520_.wvu.PrintArea" localSheetId="7" hidden="1">'201_2'!$A$2:$AB$30</definedName>
    <definedName name="Z_6328EA24_1FA5_4B94_9ABC_245F045AD520_.wvu.PrintArea" localSheetId="8" hidden="1">'202_1'!$A$2:$AB$30</definedName>
    <definedName name="Z_6328EA24_1FA5_4B94_9ABC_245F045AD520_.wvu.PrintArea" localSheetId="9" hidden="1">'202_2'!$A$2:$AB$30</definedName>
    <definedName name="Z_6328EA24_1FA5_4B94_9ABC_245F045AD520_.wvu.PrintArea" localSheetId="10" hidden="1">'203_1'!$A$2:$AB$30</definedName>
    <definedName name="Z_6328EA24_1FA5_4B94_9ABC_245F045AD520_.wvu.PrintArea" localSheetId="11" hidden="1">'203_2'!$A$2:$AB$30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'201_1'!$A$2:$AH$30</definedName>
    <definedName name="Z_63677729_B220_4674_B8DA_E23D188A7DD0_.wvu.PrintArea" localSheetId="7" hidden="1">'201_2'!$A$2:$V$30</definedName>
    <definedName name="Z_63677729_B220_4674_B8DA_E23D188A7DD0_.wvu.PrintArea" localSheetId="8" hidden="1">'202_1'!$A$2:$R$30</definedName>
    <definedName name="Z_63677729_B220_4674_B8DA_E23D188A7DD0_.wvu.PrintArea" localSheetId="9" hidden="1">'202_2'!$A$2:$R$30</definedName>
    <definedName name="Z_63677729_B220_4674_B8DA_E23D188A7DD0_.wvu.PrintArea" localSheetId="10" hidden="1">'203_1'!$A$2:$R$30</definedName>
    <definedName name="Z_63677729_B220_4674_B8DA_E23D188A7DD0_.wvu.PrintArea" localSheetId="11" hidden="1">'203_2'!$A$2:$R$30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'201_1'!$A$2:$AH$30</definedName>
    <definedName name="Z_639E5188_D90A_45C8_B0E7_531B3D055CC4_.wvu.PrintArea" localSheetId="7" hidden="1">'201_2'!$A$2:$V$30</definedName>
    <definedName name="Z_639E5188_D90A_45C8_B0E7_531B3D055CC4_.wvu.PrintArea" localSheetId="8" hidden="1">'202_1'!$A$2:$R$30</definedName>
    <definedName name="Z_639E5188_D90A_45C8_B0E7_531B3D055CC4_.wvu.PrintArea" localSheetId="9" hidden="1">'202_2'!$A$2:$R$30</definedName>
    <definedName name="Z_639E5188_D90A_45C8_B0E7_531B3D055CC4_.wvu.PrintArea" localSheetId="10" hidden="1">'203_1'!$A$2:$R$30</definedName>
    <definedName name="Z_639E5188_D90A_45C8_B0E7_531B3D055CC4_.wvu.PrintArea" localSheetId="11" hidden="1">'203_2'!$A$2:$R$30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Підсумки!$A$3:$K$55</definedName>
    <definedName name="Z_6C8D603E_9A1B_49F4_AEFE_06707C7BCD53_.wvu.PrintArea" localSheetId="6" hidden="1">'201_1'!$A$2:$AH$30</definedName>
    <definedName name="Z_6C8D603E_9A1B_49F4_AEFE_06707C7BCD53_.wvu.PrintArea" localSheetId="7" hidden="1">'201_2'!$A$2:$AH$30</definedName>
    <definedName name="Z_6C8D603E_9A1B_49F4_AEFE_06707C7BCD53_.wvu.PrintArea" localSheetId="8" hidden="1">'202_1'!$A$2:$R$30</definedName>
    <definedName name="Z_6C8D603E_9A1B_49F4_AEFE_06707C7BCD53_.wvu.PrintArea" localSheetId="9" hidden="1">'202_2'!$A$2:$R$30</definedName>
    <definedName name="Z_6C8D603E_9A1B_49F4_AEFE_06707C7BCD53_.wvu.PrintArea" localSheetId="10" hidden="1">'203_1'!$A$2:$R$30</definedName>
    <definedName name="Z_6C8D603E_9A1B_49F4_AEFE_06707C7BCD53_.wvu.PrintArea" localSheetId="11" hidden="1">'203_2'!$A$2:$R$30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Rows" localSheetId="8" hidden="1">'202_1'!$19:$21</definedName>
    <definedName name="Z_6FD4170C_FF34_4F29_9D4F_E51601E8E054_.wvu.PrintArea" localSheetId="6" hidden="1">'201_1'!$A$2:$V$30</definedName>
    <definedName name="Z_6FD4170C_FF34_4F29_9D4F_E51601E8E054_.wvu.PrintArea" localSheetId="7" hidden="1">'201_2'!$A$2:$AD$30</definedName>
    <definedName name="Z_6FD4170C_FF34_4F29_9D4F_E51601E8E054_.wvu.PrintArea" localSheetId="8" hidden="1">'202_1'!$A$2:$R$30</definedName>
    <definedName name="Z_6FD4170C_FF34_4F29_9D4F_E51601E8E054_.wvu.PrintArea" localSheetId="9" hidden="1">'202_2'!$A$2:$R$30</definedName>
    <definedName name="Z_6FD4170C_FF34_4F29_9D4F_E51601E8E054_.wvu.PrintArea" localSheetId="10" hidden="1">'203_1'!$A$2:$R$30</definedName>
    <definedName name="Z_6FD4170C_FF34_4F29_9D4F_E51601E8E054_.wvu.PrintArea" localSheetId="11" hidden="1">'203_2'!$A$2:$R$30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'201_1'!$A$2:$V$30</definedName>
    <definedName name="Z_75769618_2852_4512_8EF1_DEA65DE197E1_.wvu.PrintArea" localSheetId="7" hidden="1">'201_2'!$A$2:$V$30</definedName>
    <definedName name="Z_75769618_2852_4512_8EF1_DEA65DE197E1_.wvu.PrintArea" localSheetId="8" hidden="1">'202_1'!$A$2:$R$30</definedName>
    <definedName name="Z_75769618_2852_4512_8EF1_DEA65DE197E1_.wvu.PrintArea" localSheetId="9" hidden="1">'202_2'!$A$2:$R$30</definedName>
    <definedName name="Z_75769618_2852_4512_8EF1_DEA65DE197E1_.wvu.PrintArea" localSheetId="10" hidden="1">'203_1'!$A$2:$R$30</definedName>
    <definedName name="Z_75769618_2852_4512_8EF1_DEA65DE197E1_.wvu.PrintArea" localSheetId="11" hidden="1">'203_2'!$A$2:$R$30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'201_1'!$A$2:$AB$30</definedName>
    <definedName name="Z_7828284E_5BC2_4532_AE4F_135B19275FE1_.wvu.PrintArea" localSheetId="7" hidden="1">'201_2'!$A$2:$AB$30</definedName>
    <definedName name="Z_7828284E_5BC2_4532_AE4F_135B19275FE1_.wvu.PrintArea" localSheetId="8" hidden="1">'202_1'!$A$2:$AB$30</definedName>
    <definedName name="Z_7828284E_5BC2_4532_AE4F_135B19275FE1_.wvu.PrintArea" localSheetId="9" hidden="1">'202_2'!$A$2:$AB$30</definedName>
    <definedName name="Z_7828284E_5BC2_4532_AE4F_135B19275FE1_.wvu.PrintArea" localSheetId="10" hidden="1">'203_1'!$A$2:$AB$30</definedName>
    <definedName name="Z_7828284E_5BC2_4532_AE4F_135B19275FE1_.wvu.PrintArea" localSheetId="11" hidden="1">'203_2'!$A$2:$AB$30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'201_1'!$A$2:$AH$30</definedName>
    <definedName name="Z_7DAD0CBB_837D_490E_8AD8_C7F6F6026BC2_.wvu.PrintArea" localSheetId="7" hidden="1">'201_2'!$A$2:$V$30</definedName>
    <definedName name="Z_7DAD0CBB_837D_490E_8AD8_C7F6F6026BC2_.wvu.PrintArea" localSheetId="8" hidden="1">'202_1'!$A$2:$R$30</definedName>
    <definedName name="Z_7DAD0CBB_837D_490E_8AD8_C7F6F6026BC2_.wvu.PrintArea" localSheetId="9" hidden="1">'202_2'!$A$2:$R$30</definedName>
    <definedName name="Z_7DAD0CBB_837D_490E_8AD8_C7F6F6026BC2_.wvu.PrintArea" localSheetId="10" hidden="1">'203_1'!$A$2:$R$30</definedName>
    <definedName name="Z_7DAD0CBB_837D_490E_8AD8_C7F6F6026BC2_.wvu.PrintArea" localSheetId="11" hidden="1">'203_2'!$A$2:$R$30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'201_1'!$A$2:$AB$30</definedName>
    <definedName name="Z_85387D8F_322B_4575_A31F_6C67D6D60B03_.wvu.PrintArea" localSheetId="7" hidden="1">'201_2'!$A$2:$AB$30</definedName>
    <definedName name="Z_85387D8F_322B_4575_A31F_6C67D6D60B03_.wvu.PrintArea" localSheetId="8" hidden="1">'202_1'!$A$2:$AB$30</definedName>
    <definedName name="Z_85387D8F_322B_4575_A31F_6C67D6D60B03_.wvu.PrintArea" localSheetId="9" hidden="1">'202_2'!$A$2:$AB$30</definedName>
    <definedName name="Z_85387D8F_322B_4575_A31F_6C67D6D60B03_.wvu.PrintArea" localSheetId="10" hidden="1">'203_1'!$A$2:$AB$30</definedName>
    <definedName name="Z_85387D8F_322B_4575_A31F_6C67D6D60B03_.wvu.PrintArea" localSheetId="11" hidden="1">'203_2'!$A$2:$AB$30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'201_1'!$A$2:$AB$30</definedName>
    <definedName name="Z_86E46D09_7AE0_4152_9FFC_C08D0784D8A7_.wvu.PrintArea" localSheetId="7" hidden="1">'201_2'!$A$2:$AB$30</definedName>
    <definedName name="Z_86E46D09_7AE0_4152_9FFC_C08D0784D8A7_.wvu.PrintArea" localSheetId="8" hidden="1">'202_1'!$A$2:$AB$30</definedName>
    <definedName name="Z_86E46D09_7AE0_4152_9FFC_C08D0784D8A7_.wvu.PrintArea" localSheetId="9" hidden="1">'202_2'!$A$2:$AB$30</definedName>
    <definedName name="Z_86E46D09_7AE0_4152_9FFC_C08D0784D8A7_.wvu.PrintArea" localSheetId="10" hidden="1">'203_1'!$A$2:$AB$30</definedName>
    <definedName name="Z_86E46D09_7AE0_4152_9FFC_C08D0784D8A7_.wvu.PrintArea" localSheetId="11" hidden="1">'203_2'!$A$2:$AB$30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'201_1'!$A$2:$V$30</definedName>
    <definedName name="Z_8DFD9D66_8B11_4E3E_B614_03CD90A02DAE_.wvu.PrintArea" localSheetId="7" hidden="1">'201_2'!$A$2:$V$30</definedName>
    <definedName name="Z_8DFD9D66_8B11_4E3E_B614_03CD90A02DAE_.wvu.PrintArea" localSheetId="8" hidden="1">'202_1'!$A$2:$R$30</definedName>
    <definedName name="Z_8DFD9D66_8B11_4E3E_B614_03CD90A02DAE_.wvu.PrintArea" localSheetId="9" hidden="1">'202_2'!$A$2:$R$30</definedName>
    <definedName name="Z_8DFD9D66_8B11_4E3E_B614_03CD90A02DAE_.wvu.PrintArea" localSheetId="10" hidden="1">'203_1'!$A$2:$R$30</definedName>
    <definedName name="Z_8DFD9D66_8B11_4E3E_B614_03CD90A02DAE_.wvu.PrintArea" localSheetId="11" hidden="1">'203_2'!$A$2:$R$30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'201_1'!#REF!,'201_1'!#REF!,'201_1'!#REF!,'201_1'!#REF!</definedName>
    <definedName name="Z_8DFD9D66_8B11_4E3E_B614_03CD90A02DAE_.wvu.Rows" localSheetId="7" hidden="1">'201_2'!#REF!,'201_2'!#REF!,'201_2'!#REF!,'201_2'!#REF!</definedName>
    <definedName name="Z_8DFD9D66_8B11_4E3E_B614_03CD90A02DAE_.wvu.Rows" localSheetId="8" hidden="1">'202_1'!#REF!,'202_1'!#REF!,'202_1'!#REF!,'202_1'!#REF!</definedName>
    <definedName name="Z_8DFD9D66_8B11_4E3E_B614_03CD90A02DAE_.wvu.Rows" localSheetId="9" hidden="1">'202_2'!#REF!,'202_2'!#REF!,'202_2'!#REF!,'202_2'!#REF!</definedName>
    <definedName name="Z_8DFD9D66_8B11_4E3E_B614_03CD90A02DAE_.wvu.Rows" localSheetId="10" hidden="1">'203_1'!#REF!,'203_1'!#REF!,'203_1'!#REF!,'203_1'!#REF!</definedName>
    <definedName name="Z_8DFD9D66_8B11_4E3E_B614_03CD90A02DAE_.wvu.Rows" localSheetId="11" hidden="1">'203_2'!#REF!,'203_2'!#REF!,'203_2'!#REF!,'203_2'!#REF!</definedName>
    <definedName name="Z_8FD84C4E_2C18_420F_8708_98FB7EED86F5_.wvu.PrintArea" localSheetId="6" hidden="1">'201_1'!$A$2:$AH$30</definedName>
    <definedName name="Z_8FD84C4E_2C18_420F_8708_98FB7EED86F5_.wvu.PrintArea" localSheetId="7" hidden="1">'201_2'!$A$2:$V$30</definedName>
    <definedName name="Z_8FD84C4E_2C18_420F_8708_98FB7EED86F5_.wvu.PrintArea" localSheetId="8" hidden="1">'202_1'!$A$2:$R$30</definedName>
    <definedName name="Z_8FD84C4E_2C18_420F_8708_98FB7EED86F5_.wvu.PrintArea" localSheetId="9" hidden="1">'202_2'!$A$2:$R$30</definedName>
    <definedName name="Z_8FD84C4E_2C18_420F_8708_98FB7EED86F5_.wvu.PrintArea" localSheetId="10" hidden="1">'203_1'!$A$2:$R$30</definedName>
    <definedName name="Z_8FD84C4E_2C18_420F_8708_98FB7EED86F5_.wvu.PrintArea" localSheetId="11" hidden="1">'203_2'!$A$2:$R$30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'201_1'!$A$2:$AB$30</definedName>
    <definedName name="Z_93F6C3DE_1F92_4632_8907_1A4A95278937_.wvu.PrintArea" localSheetId="7" hidden="1">'201_2'!$A$2:$AB$30</definedName>
    <definedName name="Z_93F6C3DE_1F92_4632_8907_1A4A95278937_.wvu.PrintArea" localSheetId="8" hidden="1">'202_1'!$A$2:$AB$30</definedName>
    <definedName name="Z_93F6C3DE_1F92_4632_8907_1A4A95278937_.wvu.PrintArea" localSheetId="9" hidden="1">'202_2'!$A$2:$AB$30</definedName>
    <definedName name="Z_93F6C3DE_1F92_4632_8907_1A4A95278937_.wvu.PrintArea" localSheetId="10" hidden="1">'203_1'!$A$2:$AB$30</definedName>
    <definedName name="Z_93F6C3DE_1F92_4632_8907_1A4A95278937_.wvu.PrintArea" localSheetId="11" hidden="1">'203_2'!$A$2:$AB$30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'201_1'!$A$2:$AB$30</definedName>
    <definedName name="Z_9441459E_E2AF_4712_941E_3718915AA278_.wvu.PrintArea" localSheetId="7" hidden="1">'201_2'!$A$2:$AB$30</definedName>
    <definedName name="Z_9441459E_E2AF_4712_941E_3718915AA278_.wvu.PrintArea" localSheetId="8" hidden="1">'202_1'!$A$2:$AB$30</definedName>
    <definedName name="Z_9441459E_E2AF_4712_941E_3718915AA278_.wvu.PrintArea" localSheetId="9" hidden="1">'202_2'!$A$2:$AB$30</definedName>
    <definedName name="Z_9441459E_E2AF_4712_941E_3718915AA278_.wvu.PrintArea" localSheetId="10" hidden="1">'203_1'!$A$2:$AB$30</definedName>
    <definedName name="Z_9441459E_E2AF_4712_941E_3718915AA278_.wvu.PrintArea" localSheetId="11" hidden="1">'203_2'!$A$2:$AB$30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'201_1'!$A$1:$AJ$30</definedName>
    <definedName name="Z_9581BC83_4638_4839_B4A7_A6430282DE49_.wvu.PrintArea" localSheetId="7" hidden="1">'201_2'!$A$2:$V$30</definedName>
    <definedName name="Z_9581BC83_4638_4839_B4A7_A6430282DE49_.wvu.PrintArea" localSheetId="8" hidden="1">'202_1'!$A$1:$AJ$30</definedName>
    <definedName name="Z_9581BC83_4638_4839_B4A7_A6430282DE49_.wvu.PrintArea" localSheetId="9" hidden="1">'202_2'!$A$1:$AJ$30</definedName>
    <definedName name="Z_9581BC83_4638_4839_B4A7_A6430282DE49_.wvu.PrintArea" localSheetId="10" hidden="1">'203_1'!$A$1:$AJ$30</definedName>
    <definedName name="Z_9581BC83_4638_4839_B4A7_A6430282DE49_.wvu.PrintArea" localSheetId="11" hidden="1">'203_2'!$A$1:$AJ$30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Підсумки!$15:$27</definedName>
    <definedName name="Z_96BFE75B_9E94_4DC9_803C_D5A288E717C0_.wvu.FilterData" localSheetId="5" hidden="1">Підсумки!$A$3:$K$55</definedName>
    <definedName name="Z_96BFE75B_9E94_4DC9_803C_D5A288E717C0_.wvu.PrintArea" localSheetId="6" hidden="1">'201_1'!$A$2:$AH$30</definedName>
    <definedName name="Z_96BFE75B_9E94_4DC9_803C_D5A288E717C0_.wvu.PrintArea" localSheetId="7" hidden="1">'201_2'!$A$2:$V$30</definedName>
    <definedName name="Z_96BFE75B_9E94_4DC9_803C_D5A288E717C0_.wvu.PrintArea" localSheetId="8" hidden="1">'202_1'!$A$2:$R$30</definedName>
    <definedName name="Z_96BFE75B_9E94_4DC9_803C_D5A288E717C0_.wvu.PrintArea" localSheetId="9" hidden="1">'202_2'!$A$2:$R$30</definedName>
    <definedName name="Z_96BFE75B_9E94_4DC9_803C_D5A288E717C0_.wvu.PrintArea" localSheetId="10" hidden="1">'203_1'!$A$2:$R$30</definedName>
    <definedName name="Z_96BFE75B_9E94_4DC9_803C_D5A288E717C0_.wvu.PrintArea" localSheetId="11" hidden="1">'203_2'!$A$2:$R$30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Підсумки!$15:$27</definedName>
    <definedName name="Z_AAE6FF24_C1F0_4266_B899_2398D5DAFFD0_.wvu.PrintArea" localSheetId="6" hidden="1">'201_1'!$A$2:$AB$30</definedName>
    <definedName name="Z_AAE6FF24_C1F0_4266_B899_2398D5DAFFD0_.wvu.PrintArea" localSheetId="7" hidden="1">'201_2'!$A$2:$AB$30</definedName>
    <definedName name="Z_AAE6FF24_C1F0_4266_B899_2398D5DAFFD0_.wvu.PrintArea" localSheetId="8" hidden="1">'202_1'!$A$2:$AB$30</definedName>
    <definedName name="Z_AAE6FF24_C1F0_4266_B899_2398D5DAFFD0_.wvu.PrintArea" localSheetId="9" hidden="1">'202_2'!$A$2:$AB$30</definedName>
    <definedName name="Z_AAE6FF24_C1F0_4266_B899_2398D5DAFFD0_.wvu.PrintArea" localSheetId="10" hidden="1">'203_1'!$A$2:$AB$30</definedName>
    <definedName name="Z_AAE6FF24_C1F0_4266_B899_2398D5DAFFD0_.wvu.PrintArea" localSheetId="11" hidden="1">'203_2'!$A$2:$AB$30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'201_1'!$A$2:$AB$30</definedName>
    <definedName name="Z_BA384526_2B52_499B_A6CB_A20D93F7D458_.wvu.PrintArea" localSheetId="7" hidden="1">'201_2'!$A$2:$AB$30</definedName>
    <definedName name="Z_BA384526_2B52_499B_A6CB_A20D93F7D458_.wvu.PrintArea" localSheetId="8" hidden="1">'202_1'!$A$2:$AB$30</definedName>
    <definedName name="Z_BA384526_2B52_499B_A6CB_A20D93F7D458_.wvu.PrintArea" localSheetId="9" hidden="1">'202_2'!$A$2:$AB$30</definedName>
    <definedName name="Z_BA384526_2B52_499B_A6CB_A20D93F7D458_.wvu.PrintArea" localSheetId="10" hidden="1">'203_1'!$A$2:$AB$30</definedName>
    <definedName name="Z_BA384526_2B52_499B_A6CB_A20D93F7D458_.wvu.PrintArea" localSheetId="11" hidden="1">'203_2'!$A$2:$AB$30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'201_1'!$A$2:$AB$30</definedName>
    <definedName name="Z_BE29CB45_C44C_4909_A8C9_0850A17CCE3A_.wvu.PrintArea" localSheetId="7" hidden="1">'201_2'!$A$2:$AB$30</definedName>
    <definedName name="Z_BE29CB45_C44C_4909_A8C9_0850A17CCE3A_.wvu.PrintArea" localSheetId="8" hidden="1">'202_1'!$A$2:$AB$30</definedName>
    <definedName name="Z_BE29CB45_C44C_4909_A8C9_0850A17CCE3A_.wvu.PrintArea" localSheetId="9" hidden="1">'202_2'!$A$2:$AB$30</definedName>
    <definedName name="Z_BE29CB45_C44C_4909_A8C9_0850A17CCE3A_.wvu.PrintArea" localSheetId="10" hidden="1">'203_1'!$A$2:$AB$30</definedName>
    <definedName name="Z_BE29CB45_C44C_4909_A8C9_0850A17CCE3A_.wvu.PrintArea" localSheetId="11" hidden="1">'203_2'!$A$2:$AB$30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'201_1'!$A$2:$V$30</definedName>
    <definedName name="Z_BFDDA753_D9FF_405A_BBB3_8EC16FDB9500_.wvu.PrintArea" localSheetId="7" hidden="1">'201_2'!$A$2:$V$30</definedName>
    <definedName name="Z_BFDDA753_D9FF_405A_BBB3_8EC16FDB9500_.wvu.PrintArea" localSheetId="8" hidden="1">'202_1'!$A$2:$R$30</definedName>
    <definedName name="Z_BFDDA753_D9FF_405A_BBB3_8EC16FDB9500_.wvu.PrintArea" localSheetId="9" hidden="1">'202_2'!$A$2:$R$30</definedName>
    <definedName name="Z_BFDDA753_D9FF_405A_BBB3_8EC16FDB9500_.wvu.PrintArea" localSheetId="10" hidden="1">'203_1'!$A$2:$R$30</definedName>
    <definedName name="Z_BFDDA753_D9FF_405A_BBB3_8EC16FDB9500_.wvu.PrintArea" localSheetId="11" hidden="1">'203_2'!$A$2:$R$30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Підсумки!$A$3:$K$55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FilterData" localSheetId="5" hidden="1">Підсумки!$A$3:$K$55</definedName>
    <definedName name="Z_C5D960BD_C1A6_4228_A267_A87ADCF0AB55_.wvu.PrintArea" localSheetId="6" hidden="1">'201_1'!$A$2:$AH$30</definedName>
    <definedName name="Z_C5D960BD_C1A6_4228_A267_A87ADCF0AB55_.wvu.PrintArea" localSheetId="7" hidden="1">'201_2'!$A$2:$AH$30</definedName>
    <definedName name="Z_C5D960BD_C1A6_4228_A267_A87ADCF0AB55_.wvu.PrintArea" localSheetId="8" hidden="1">'202_1'!$A$2:$R$30</definedName>
    <definedName name="Z_C5D960BD_C1A6_4228_A267_A87ADCF0AB55_.wvu.PrintArea" localSheetId="9" hidden="1">'202_2'!$A$2:$R$30</definedName>
    <definedName name="Z_C5D960BD_C1A6_4228_A267_A87ADCF0AB55_.wvu.PrintArea" localSheetId="10" hidden="1">'203_1'!$A$2:$R$30</definedName>
    <definedName name="Z_C5D960BD_C1A6_4228_A267_A87ADCF0AB55_.wvu.PrintArea" localSheetId="11" hidden="1">'203_2'!$A$2:$R$30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'201_1'!$A$2:$V$30</definedName>
    <definedName name="Z_CCC0C40E_6D64_44D7_9C77_D75A2E2899A6_.wvu.PrintArea" localSheetId="7" hidden="1">'201_2'!$A$2:$V$30</definedName>
    <definedName name="Z_CCC0C40E_6D64_44D7_9C77_D75A2E2899A6_.wvu.PrintArea" localSheetId="8" hidden="1">'202_1'!$A$2:$R$30</definedName>
    <definedName name="Z_CCC0C40E_6D64_44D7_9C77_D75A2E2899A6_.wvu.PrintArea" localSheetId="9" hidden="1">'202_2'!$A$2:$R$30</definedName>
    <definedName name="Z_CCC0C40E_6D64_44D7_9C77_D75A2E2899A6_.wvu.PrintArea" localSheetId="10" hidden="1">'203_1'!$A$2:$R$30</definedName>
    <definedName name="Z_CCC0C40E_6D64_44D7_9C77_D75A2E2899A6_.wvu.PrintArea" localSheetId="11" hidden="1">'203_2'!$A$2:$R$30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'201_1'!#REF!,'201_1'!#REF!,'201_1'!#REF!,'201_1'!#REF!</definedName>
    <definedName name="Z_CCC0C40E_6D64_44D7_9C77_D75A2E2899A6_.wvu.Rows" localSheetId="7" hidden="1">'201_2'!#REF!,'201_2'!#REF!,'201_2'!#REF!,'201_2'!#REF!</definedName>
    <definedName name="Z_CCC0C40E_6D64_44D7_9C77_D75A2E2899A6_.wvu.Rows" localSheetId="8" hidden="1">'202_1'!#REF!,'202_1'!#REF!,'202_1'!#REF!,'202_1'!#REF!</definedName>
    <definedName name="Z_CCC0C40E_6D64_44D7_9C77_D75A2E2899A6_.wvu.Rows" localSheetId="9" hidden="1">'202_2'!#REF!,'202_2'!#REF!,'202_2'!#REF!,'202_2'!#REF!</definedName>
    <definedName name="Z_CCC0C40E_6D64_44D7_9C77_D75A2E2899A6_.wvu.Rows" localSheetId="10" hidden="1">'203_1'!#REF!,'203_1'!#REF!,'203_1'!#REF!,'203_1'!#REF!</definedName>
    <definedName name="Z_CCC0C40E_6D64_44D7_9C77_D75A2E2899A6_.wvu.Rows" localSheetId="11" hidden="1">'203_2'!#REF!,'203_2'!#REF!,'203_2'!#REF!,'203_2'!#REF!</definedName>
    <definedName name="Z_D36C8CE2_BD51_473C_907A_C6FC583FFDFD_.wvu.PrintArea" localSheetId="6" hidden="1">'201_1'!$A$2:$AH$30</definedName>
    <definedName name="Z_D36C8CE2_BD51_473C_907A_C6FC583FFDFD_.wvu.PrintArea" localSheetId="7" hidden="1">'201_2'!$A$2:$V$30</definedName>
    <definedName name="Z_D36C8CE2_BD51_473C_907A_C6FC583FFDFD_.wvu.PrintArea" localSheetId="8" hidden="1">'202_1'!$A$2:$R$30</definedName>
    <definedName name="Z_D36C8CE2_BD51_473C_907A_C6FC583FFDFD_.wvu.PrintArea" localSheetId="9" hidden="1">'202_2'!$A$2:$R$30</definedName>
    <definedName name="Z_D36C8CE2_BD51_473C_907A_C6FC583FFDFD_.wvu.PrintArea" localSheetId="10" hidden="1">'203_1'!$A$2:$R$30</definedName>
    <definedName name="Z_D36C8CE2_BD51_473C_907A_C6FC583FFDFD_.wvu.PrintArea" localSheetId="11" hidden="1">'203_2'!$A$2:$R$30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'201_1'!$A$2:$V$30</definedName>
    <definedName name="Z_DB247C62_AD53_4E02_85BF_C5978A17182C_.wvu.PrintArea" localSheetId="7" hidden="1">'201_2'!$A$2:$V$30</definedName>
    <definedName name="Z_DB247C62_AD53_4E02_85BF_C5978A17182C_.wvu.PrintArea" localSheetId="8" hidden="1">'202_1'!$A$2:$R$30</definedName>
    <definedName name="Z_DB247C62_AD53_4E02_85BF_C5978A17182C_.wvu.PrintArea" localSheetId="9" hidden="1">'202_2'!$A$2:$R$30</definedName>
    <definedName name="Z_DB247C62_AD53_4E02_85BF_C5978A17182C_.wvu.PrintArea" localSheetId="10" hidden="1">'203_1'!$A$2:$R$30</definedName>
    <definedName name="Z_DB247C62_AD53_4E02_85BF_C5978A17182C_.wvu.PrintArea" localSheetId="11" hidden="1">'203_2'!$A$2:$R$30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'201_1'!#REF!,'201_1'!#REF!,'201_1'!#REF!,'201_1'!#REF!</definedName>
    <definedName name="Z_DB247C62_AD53_4E02_85BF_C5978A17182C_.wvu.Rows" localSheetId="7" hidden="1">'201_2'!#REF!,'201_2'!#REF!,'201_2'!#REF!,'201_2'!#REF!</definedName>
    <definedName name="Z_DB247C62_AD53_4E02_85BF_C5978A17182C_.wvu.Rows" localSheetId="8" hidden="1">'202_1'!#REF!,'202_1'!#REF!,'202_1'!#REF!,'202_1'!#REF!</definedName>
    <definedName name="Z_DB247C62_AD53_4E02_85BF_C5978A17182C_.wvu.Rows" localSheetId="9" hidden="1">'202_2'!#REF!,'202_2'!#REF!,'202_2'!#REF!,'202_2'!#REF!</definedName>
    <definedName name="Z_DB247C62_AD53_4E02_85BF_C5978A17182C_.wvu.Rows" localSheetId="10" hidden="1">'203_1'!#REF!,'203_1'!#REF!,'203_1'!#REF!,'203_1'!#REF!</definedName>
    <definedName name="Z_DB247C62_AD53_4E02_85BF_C5978A17182C_.wvu.Rows" localSheetId="11" hidden="1">'203_2'!#REF!,'203_2'!#REF!,'203_2'!#REF!,'203_2'!#REF!</definedName>
    <definedName name="Z_DC418718_8A23_11D8_9B08_00605205386C_.wvu.PrintArea" localSheetId="6" hidden="1">'201_1'!$A$2:$AB$30</definedName>
    <definedName name="Z_DC418718_8A23_11D8_9B08_00605205386C_.wvu.PrintArea" localSheetId="7" hidden="1">'201_2'!$A$2:$AB$30</definedName>
    <definedName name="Z_DC418718_8A23_11D8_9B08_00605205386C_.wvu.PrintArea" localSheetId="8" hidden="1">'202_1'!$A$2:$AB$30</definedName>
    <definedName name="Z_DC418718_8A23_11D8_9B08_00605205386C_.wvu.PrintArea" localSheetId="9" hidden="1">'202_2'!$A$2:$AB$30</definedName>
    <definedName name="Z_DC418718_8A23_11D8_9B08_00605205386C_.wvu.PrintArea" localSheetId="10" hidden="1">'203_1'!$A$2:$AB$30</definedName>
    <definedName name="Z_DC418718_8A23_11D8_9B08_00605205386C_.wvu.PrintArea" localSheetId="11" hidden="1">'203_2'!$A$2:$AB$30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'201_1'!$A$2:$AH$30</definedName>
    <definedName name="Z_DD783D5A_D326_44F8_82C1_529ADF80E68D_.wvu.PrintArea" localSheetId="7" hidden="1">'201_2'!$A$2:$V$30</definedName>
    <definedName name="Z_DD783D5A_D326_44F8_82C1_529ADF80E68D_.wvu.PrintArea" localSheetId="8" hidden="1">'202_1'!$A$2:$R$30</definedName>
    <definedName name="Z_DD783D5A_D326_44F8_82C1_529ADF80E68D_.wvu.PrintArea" localSheetId="9" hidden="1">'202_2'!$A$2:$R$30</definedName>
    <definedName name="Z_DD783D5A_D326_44F8_82C1_529ADF80E68D_.wvu.PrintArea" localSheetId="10" hidden="1">'203_1'!$A$2:$R$30</definedName>
    <definedName name="Z_DD783D5A_D326_44F8_82C1_529ADF80E68D_.wvu.PrintArea" localSheetId="11" hidden="1">'203_2'!$A$2:$R$30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Підсумки!$A$3:$K$55</definedName>
    <definedName name="Z_E3076869_5D4E_4B4E_B56C_23BD0053E0A2_.wvu.PrintArea" localSheetId="6" hidden="1">'201_1'!$A$2:$AH$30</definedName>
    <definedName name="Z_E3076869_5D4E_4B4E_B56C_23BD0053E0A2_.wvu.PrintArea" localSheetId="7" hidden="1">'201_2'!$A$2:$AH$30</definedName>
    <definedName name="Z_E3076869_5D4E_4B4E_B56C_23BD0053E0A2_.wvu.PrintArea" localSheetId="8" hidden="1">'202_1'!$A$2:$R$30</definedName>
    <definedName name="Z_E3076869_5D4E_4B4E_B56C_23BD0053E0A2_.wvu.PrintArea" localSheetId="9" hidden="1">'202_2'!$A$2:$R$30</definedName>
    <definedName name="Z_E3076869_5D4E_4B4E_B56C_23BD0053E0A2_.wvu.PrintArea" localSheetId="10" hidden="1">'203_1'!$A$2:$R$30</definedName>
    <definedName name="Z_E3076869_5D4E_4B4E_B56C_23BD0053E0A2_.wvu.PrintArea" localSheetId="11" hidden="1">'203_2'!$A$2:$R$30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Підсумки!$A$3:$K$55</definedName>
    <definedName name="Z_F5BB156E_46BF_4970_8BDC_FACCC2530DB4_.wvu.PrintArea" localSheetId="6" hidden="1">'201_1'!$A$2:$V$30</definedName>
    <definedName name="Z_F5BB156E_46BF_4970_8BDC_FACCC2530DB4_.wvu.PrintArea" localSheetId="7" hidden="1">'201_2'!$A$2:$V$30</definedName>
    <definedName name="Z_F5BB156E_46BF_4970_8BDC_FACCC2530DB4_.wvu.PrintArea" localSheetId="8" hidden="1">'202_1'!$A$2:$R$30</definedName>
    <definedName name="Z_F5BB156E_46BF_4970_8BDC_FACCC2530DB4_.wvu.PrintArea" localSheetId="9" hidden="1">'202_2'!$A$2:$R$30</definedName>
    <definedName name="Z_F5BB156E_46BF_4970_8BDC_FACCC2530DB4_.wvu.PrintArea" localSheetId="10" hidden="1">'203_1'!$A$2:$R$30</definedName>
    <definedName name="Z_F5BB156E_46BF_4970_8BDC_FACCC2530DB4_.wvu.PrintArea" localSheetId="11" hidden="1">'203_2'!$A$2:$R$30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'201_1'!#REF!,'201_1'!#REF!,'201_1'!#REF!,'201_1'!#REF!</definedName>
    <definedName name="Z_F5BB156E_46BF_4970_8BDC_FACCC2530DB4_.wvu.Rows" localSheetId="7" hidden="1">'201_2'!#REF!,'201_2'!#REF!,'201_2'!#REF!,'201_2'!#REF!</definedName>
    <definedName name="Z_F5BB156E_46BF_4970_8BDC_FACCC2530DB4_.wvu.Rows" localSheetId="8" hidden="1">'202_1'!#REF!,'202_1'!#REF!,'202_1'!#REF!,'202_1'!#REF!</definedName>
    <definedName name="Z_F5BB156E_46BF_4970_8BDC_FACCC2530DB4_.wvu.Rows" localSheetId="9" hidden="1">'202_2'!#REF!,'202_2'!#REF!,'202_2'!#REF!,'202_2'!#REF!</definedName>
    <definedName name="Z_F5BB156E_46BF_4970_8BDC_FACCC2530DB4_.wvu.Rows" localSheetId="10" hidden="1">'203_1'!#REF!,'203_1'!#REF!,'203_1'!#REF!,'203_1'!#REF!</definedName>
    <definedName name="Z_F5BB156E_46BF_4970_8BDC_FACCC2530DB4_.wvu.Rows" localSheetId="11" hidden="1">'203_2'!#REF!,'203_2'!#REF!,'203_2'!#REF!,'203_2'!#REF!</definedName>
    <definedName name="Z_F6031743_2EF4_4963_B0D7_9FFF72490A27_.wvu.PrintArea" localSheetId="6" hidden="1">'201_1'!$A$2:$AB$30</definedName>
    <definedName name="Z_F6031743_2EF4_4963_B0D7_9FFF72490A27_.wvu.PrintArea" localSheetId="7" hidden="1">'201_2'!$A$2:$AB$30</definedName>
    <definedName name="Z_F6031743_2EF4_4963_B0D7_9FFF72490A27_.wvu.PrintArea" localSheetId="8" hidden="1">'202_1'!$A$2:$AB$30</definedName>
    <definedName name="Z_F6031743_2EF4_4963_B0D7_9FFF72490A27_.wvu.PrintArea" localSheetId="9" hidden="1">'202_2'!$A$2:$AB$30</definedName>
    <definedName name="Z_F6031743_2EF4_4963_B0D7_9FFF72490A27_.wvu.PrintArea" localSheetId="10" hidden="1">'203_1'!$A$2:$AB$30</definedName>
    <definedName name="Z_F6031743_2EF4_4963_B0D7_9FFF72490A27_.wvu.PrintArea" localSheetId="11" hidden="1">'203_2'!$A$2:$AB$30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 localSheetId="2">'[1]201_1'!$S$31:$U$46</definedName>
    <definedName name="Підс">'201_1'!#REF!</definedName>
    <definedName name="Підс1" localSheetId="2">'[1]201_2'!$S$31:$U$46</definedName>
    <definedName name="Підс1">'201_2'!#REF!</definedName>
    <definedName name="Підс2" localSheetId="10">'203_1'!#REF!</definedName>
    <definedName name="Підс2" localSheetId="2">'[1]202_1'!$S$31:$U$46</definedName>
    <definedName name="Підс2">'202_1'!#REF!</definedName>
    <definedName name="Підс3" localSheetId="11">'203_2'!#REF!</definedName>
    <definedName name="Підс3" localSheetId="2">'[1]202_2'!$S$31:$U$47</definedName>
    <definedName name="Підс3">'202_2'!#REF!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Фисун Николай - Personal View" guid="{33A37079-C128-4ED3-AE01-CFA8F2347C5B}" mergeInterval="0" personalView="1" maximized="1" windowWidth="1115" windowHeight="397" tabRatio="768" activeSheetId="6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Irina - Personal View" guid="{7DAD0CBB-837D-490E-8AD8-C7F6F6026BC2}" mergeInterval="0" personalView="1" xWindow="-3" yWindow="32" windowWidth="1109" windowHeight="554" tabRatio="768" activeSheetId="13"/>
    <customWorkbookView name="Євпак Д.В. - Personal View" guid="{DD783D5A-D326-44F8-82C1-529ADF80E68D}" mergeInterval="0" personalView="1" maximized="1" windowWidth="1276" windowHeight="799" activeSheetId="14"/>
    <customWorkbookView name="alex - Личное представление" guid="{63677729-B220-4674-B8DA-E23D188A7DD0}" mergeInterval="0" personalView="1" maximized="1" windowWidth="938" windowHeight="435" activeSheetId="7"/>
    <customWorkbookView name="phisoon - Personal View" guid="{5FE79F59-D06C-47E9-A091-8A454305106D}" mergeInterval="0" personalView="1" maximized="1" windowWidth="1020" windowHeight="603" activeSheetId="6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davidoff - Personal View" guid="{6FD4170C-FF34-4F29-9D4F-E51601E8E054}" mergeInterval="0" personalView="1" xWindow="6" yWindow="39" windowWidth="1176" windowHeight="747" tabRatio="671" activeSheetId="5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tsybenko - Personal View" guid="{BA384526-2B52-499B-A6CB-A20D93F7D458}" mergeInterval="0" personalView="1" maximized="1" windowWidth="1020" windowHeight="576" activeSheetId="1"/>
    <customWorkbookView name="2410413 - Personal View" guid="{9441459E-E2AF-4712-941E-3718915AA278}" mergeInterval="0" personalView="1" maximized="1" windowWidth="1020" windowHeight="568" activeSheetId="10"/>
    <customWorkbookView name="980119 - Personal View" guid="{AAE6FF24-C1F0-4266-B899-2398D5DAFFD0}" mergeInterval="0" personalView="1" maximized="1" windowWidth="1020" windowHeight="605" activeSheetId="9"/>
    <customWorkbookView name="2010227 - Personal View" guid="{85387D8F-322B-4575-A31F-6C67D6D60B03}" mergeInterval="0" personalView="1" maximized="1" windowWidth="995" windowHeight="589" activeSheetId="5"/>
    <customWorkbookView name="Zorg - Personal View" guid="{F6031743-2EF4-4963-B0D7-9FFF72490A27}" mergeInterval="0" personalView="1" maximized="1" windowWidth="1020" windowHeight="606" activeSheetId="5"/>
    <customWorkbookView name="2210301 - Personal View" guid="{86E46D09-7AE0-4152-9FFC-C08D0784D8A7}" mergeInterval="0" personalView="1" maximized="1" windowWidth="1020" windowHeight="631" activeSheetId="8"/>
    <customWorkbookView name="Decoy - Personal View" guid="{93F6C3DE-1F92-4632-8907-1A4A95278937}" mergeInterval="0" personalView="1" maximized="1" windowWidth="1020" windowHeight="607" activeSheetId="4"/>
    <customWorkbookView name="pak - Personal View" guid="{6328EA24-1FA5-4B94-9ABC-245F045AD520}" mergeInterval="0" personalView="1" maximized="1" windowWidth="1020" windowHeight="629" activeSheetId="10"/>
    <customWorkbookView name="pain - Personal View" guid="{7828284E-5BC2-4532-AE4F-135B19275FE1}" mergeInterval="0" personalView="1" maximized="1" windowWidth="1020" windowHeight="606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cash - Personal View" guid="{24E4B1B0-BD46-442E-9239-4999257F794B}" mergeInterval="0" personalView="1" maximized="1" xWindow="7" yWindow="28" windowWidth="796" windowHeight="574" activeSheetId="4"/>
    <customWorkbookView name="2210103 - Personal View" guid="{2B1F19F5-DDBC-46F8-92CB-9A790CB7FD61}" mergeInterval="0" personalView="1" maximized="1" windowWidth="1020" windowHeight="633" tabRatio="671" activeSheetId="10"/>
    <customWorkbookView name="veronique - Personal View" guid="{6EA0E7B6-C486-4B39-8128-16821F7A9C03}" mergeInterval="0" personalView="1" maximized="1" windowWidth="994" windowHeight="596" activeSheetId="7"/>
    <customWorkbookView name="slarisa - Personal View" guid="{BE29CB45-C44C-4909-A8C9-0850A17CCE3A}" mergeInterval="0" personalView="1" maximized="1" windowWidth="796" windowHeight="437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adk - Personal View" guid="{F5BB156E-46BF-4970-8BDC-FACCC2530DB4}" mergeInterval="0" personalView="1" maximized="1" windowWidth="843" windowHeight="543" tabRatio="671" activeSheetId="5"/>
    <customWorkbookView name="emma - Личное представление" guid="{BFDDA753-D9FF-405A-BBB3-8EC16FDB9500}" mergeInterval="0" personalView="1" maximized="1" windowWidth="989" windowHeight="595" tabRatio="671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kolenko - Personal View" guid="{52C4EB7E-D421-4F3C-9418-E2E13C53098F}" mergeInterval="0" personalView="1" maximized="1" windowWidth="1276" windowHeight="799" tabRatio="671" activeSheetId="13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Фісун Микола Тихонович - Personal View" guid="{C2F30B35-D639-4BB4-A50F-41AB6A913442}" mergeInterval="0" personalView="1" maximized="1" windowWidth="796" windowHeight="335" tabRatio="768" activeSheetId="6"/>
    <customWorkbookView name="мама - Личное представление" guid="{1C44C54F-C0A4-451D-B8A0-B8C17D7E284D}" mergeInterval="0" personalView="1" xWindow="50" yWindow="45" windowWidth="1259" windowHeight="500" tabRatio="843" activeSheetId="7"/>
    <customWorkbookView name="Давиденко Євген Олександрович - Personal View" guid="{6C8D603E-9A1B-49F4-AEFE-06707C7BCD53}" mergeInterval="0" personalView="1" maximized="1" windowWidth="1356" windowHeight="543" tabRatio="768" activeSheetId="8"/>
    <customWorkbookView name="Nikolenko - Личное представление" guid="{4BCF288A-A595-4C42-82E7-535EDC2AC415}" mergeInterval="0" personalView="1" maximized="1" windowWidth="1013" windowHeight="558" tabRatio="752" activeSheetId="11"/>
    <customWorkbookView name="Ніколенко Світлана Григорівна - Personal View" guid="{C5D960BD-C1A6-4228-A267-A87ADCF0AB55}" mergeInterval="0" personalView="1" maximized="1" windowWidth="1276" windowHeight="883" tabRatio="843" activeSheetId="11"/>
  </customWorkbookViews>
</workbook>
</file>

<file path=xl/calcChain.xml><?xml version="1.0" encoding="utf-8"?>
<calcChain xmlns="http://schemas.openxmlformats.org/spreadsheetml/2006/main">
  <c r="R13" i="10" l="1"/>
  <c r="J13" i="10" l="1"/>
  <c r="R10" i="10" l="1"/>
  <c r="R16" i="10"/>
  <c r="R19" i="10"/>
  <c r="R14" i="10" l="1"/>
  <c r="R20" i="8" l="1"/>
  <c r="R18" i="12" l="1"/>
  <c r="J18" i="12" l="1"/>
  <c r="D85" i="6"/>
  <c r="J20" i="12" l="1"/>
  <c r="R11" i="12"/>
  <c r="J11" i="12"/>
  <c r="R12" i="10" l="1"/>
  <c r="J17" i="10"/>
  <c r="J12" i="10"/>
  <c r="R8" i="12" l="1"/>
  <c r="R17" i="8" l="1"/>
  <c r="B8" i="10" l="1"/>
  <c r="B9" i="10"/>
  <c r="B10" i="10"/>
  <c r="B11" i="10"/>
  <c r="B12" i="10"/>
  <c r="B13" i="10"/>
  <c r="B14" i="10"/>
  <c r="B15" i="10"/>
  <c r="B16" i="10"/>
  <c r="B17" i="10"/>
  <c r="B18" i="10"/>
  <c r="B19" i="10"/>
  <c r="B20" i="10"/>
  <c r="L81" i="6" l="1"/>
  <c r="M81" i="6" s="1"/>
  <c r="L82" i="6"/>
  <c r="M82" i="6" s="1"/>
  <c r="L83" i="6"/>
  <c r="C9" i="12"/>
  <c r="I9" i="12" s="1"/>
  <c r="C10" i="12"/>
  <c r="Q10" i="12" s="1"/>
  <c r="C11" i="12"/>
  <c r="I11" i="12" s="1"/>
  <c r="C12" i="12"/>
  <c r="I12" i="12" s="1"/>
  <c r="C13" i="12"/>
  <c r="I13" i="12" s="1"/>
  <c r="C14" i="12"/>
  <c r="I14" i="12" s="1"/>
  <c r="C15" i="12"/>
  <c r="I15" i="12" s="1"/>
  <c r="C16" i="12"/>
  <c r="Q16" i="12" s="1"/>
  <c r="C17" i="12"/>
  <c r="I17" i="12" s="1"/>
  <c r="C18" i="12"/>
  <c r="Q18" i="12" s="1"/>
  <c r="C19" i="12"/>
  <c r="I19" i="12" s="1"/>
  <c r="C20" i="12"/>
  <c r="N20" i="12" s="1"/>
  <c r="B19" i="12"/>
  <c r="B20" i="12"/>
  <c r="B10" i="12"/>
  <c r="B11" i="12"/>
  <c r="B12" i="12"/>
  <c r="B13" i="12"/>
  <c r="B14" i="12"/>
  <c r="B17" i="12"/>
  <c r="B18" i="12"/>
  <c r="L72" i="6"/>
  <c r="L73" i="6"/>
  <c r="L74" i="6"/>
  <c r="L75" i="6"/>
  <c r="L76" i="6"/>
  <c r="L77" i="6"/>
  <c r="L78" i="6"/>
  <c r="L79" i="6"/>
  <c r="L80" i="6"/>
  <c r="M80" i="6" s="1"/>
  <c r="L71" i="6"/>
  <c r="L69" i="6"/>
  <c r="L70" i="6"/>
  <c r="L60" i="6"/>
  <c r="L61" i="6"/>
  <c r="L62" i="6"/>
  <c r="L63" i="6"/>
  <c r="L64" i="6"/>
  <c r="L65" i="6"/>
  <c r="L66" i="6"/>
  <c r="L67" i="6"/>
  <c r="L68" i="6"/>
  <c r="L59" i="6"/>
  <c r="L45" i="6"/>
  <c r="L46" i="6"/>
  <c r="L47" i="6"/>
  <c r="L48" i="6"/>
  <c r="L49" i="6"/>
  <c r="L50" i="6"/>
  <c r="L51" i="6"/>
  <c r="L52" i="6"/>
  <c r="L53" i="6"/>
  <c r="L54" i="6"/>
  <c r="L55" i="6"/>
  <c r="L44" i="6"/>
  <c r="L41" i="6"/>
  <c r="L42" i="6"/>
  <c r="L43" i="6"/>
  <c r="L32" i="6"/>
  <c r="L33" i="6"/>
  <c r="L34" i="6"/>
  <c r="L35" i="6"/>
  <c r="L36" i="6"/>
  <c r="L37" i="6"/>
  <c r="L38" i="6"/>
  <c r="L39" i="6"/>
  <c r="L40" i="6"/>
  <c r="L31" i="6"/>
  <c r="G28" i="6"/>
  <c r="L28" i="6"/>
  <c r="G29" i="6"/>
  <c r="L29" i="6"/>
  <c r="L19" i="6"/>
  <c r="L20" i="6"/>
  <c r="L21" i="6"/>
  <c r="L22" i="6"/>
  <c r="L23" i="6"/>
  <c r="L24" i="6"/>
  <c r="L25" i="6"/>
  <c r="L26" i="6"/>
  <c r="L27" i="6"/>
  <c r="L18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C17" i="6"/>
  <c r="G16" i="6"/>
  <c r="C8" i="12"/>
  <c r="N8" i="12" s="1"/>
  <c r="B8" i="12"/>
  <c r="B9" i="11"/>
  <c r="C9" i="11"/>
  <c r="N9" i="11" s="1"/>
  <c r="B10" i="11"/>
  <c r="C10" i="11"/>
  <c r="Q10" i="11" s="1"/>
  <c r="B11" i="11"/>
  <c r="C11" i="11"/>
  <c r="Q11" i="11" s="1"/>
  <c r="B12" i="11"/>
  <c r="C12" i="11"/>
  <c r="N12" i="11" s="1"/>
  <c r="B13" i="11"/>
  <c r="C13" i="11"/>
  <c r="I13" i="11" s="1"/>
  <c r="B14" i="11"/>
  <c r="C14" i="11"/>
  <c r="Q14" i="11" s="1"/>
  <c r="B15" i="11"/>
  <c r="C15" i="11"/>
  <c r="I15" i="11" s="1"/>
  <c r="B16" i="11"/>
  <c r="C16" i="11"/>
  <c r="N16" i="11" s="1"/>
  <c r="B17" i="11"/>
  <c r="C17" i="11"/>
  <c r="I17" i="11" s="1"/>
  <c r="B18" i="11"/>
  <c r="C18" i="11"/>
  <c r="Q18" i="11" s="1"/>
  <c r="B19" i="11"/>
  <c r="C19" i="11"/>
  <c r="N19" i="11" s="1"/>
  <c r="B20" i="11"/>
  <c r="C20" i="11"/>
  <c r="N20" i="11" s="1"/>
  <c r="C8" i="11"/>
  <c r="Q8" i="11" s="1"/>
  <c r="B8" i="11"/>
  <c r="C9" i="10"/>
  <c r="I9" i="10" s="1"/>
  <c r="C10" i="10"/>
  <c r="I10" i="10" s="1"/>
  <c r="C11" i="10"/>
  <c r="N11" i="10" s="1"/>
  <c r="C12" i="10"/>
  <c r="I12" i="10" s="1"/>
  <c r="C13" i="10"/>
  <c r="I13" i="10" s="1"/>
  <c r="C14" i="10"/>
  <c r="I14" i="10" s="1"/>
  <c r="C15" i="10"/>
  <c r="I15" i="10" s="1"/>
  <c r="C16" i="10"/>
  <c r="I16" i="10" s="1"/>
  <c r="C17" i="10"/>
  <c r="I17" i="10" s="1"/>
  <c r="C18" i="10"/>
  <c r="I18" i="10" s="1"/>
  <c r="C19" i="10"/>
  <c r="N19" i="10" s="1"/>
  <c r="C20" i="10"/>
  <c r="I20" i="10" s="1"/>
  <c r="B21" i="10"/>
  <c r="C21" i="10"/>
  <c r="C8" i="10"/>
  <c r="N8" i="10" s="1"/>
  <c r="B20" i="9"/>
  <c r="C20" i="9"/>
  <c r="I20" i="9" s="1"/>
  <c r="B9" i="9"/>
  <c r="C9" i="9"/>
  <c r="N9" i="9" s="1"/>
  <c r="B10" i="9"/>
  <c r="C10" i="9"/>
  <c r="N10" i="9" s="1"/>
  <c r="B11" i="9"/>
  <c r="C11" i="9"/>
  <c r="I11" i="9" s="1"/>
  <c r="B12" i="9"/>
  <c r="C12" i="9"/>
  <c r="I12" i="9" s="1"/>
  <c r="B13" i="9"/>
  <c r="C13" i="9"/>
  <c r="I13" i="9" s="1"/>
  <c r="B14" i="9"/>
  <c r="C14" i="9"/>
  <c r="N14" i="9" s="1"/>
  <c r="B15" i="9"/>
  <c r="C15" i="9"/>
  <c r="I15" i="9" s="1"/>
  <c r="B16" i="9"/>
  <c r="C16" i="9"/>
  <c r="N16" i="9" s="1"/>
  <c r="B17" i="9"/>
  <c r="C17" i="9"/>
  <c r="I17" i="9" s="1"/>
  <c r="B18" i="9"/>
  <c r="C18" i="9"/>
  <c r="N18" i="9" s="1"/>
  <c r="B19" i="9"/>
  <c r="C19" i="9"/>
  <c r="I19" i="9" s="1"/>
  <c r="C8" i="9"/>
  <c r="N8" i="9" s="1"/>
  <c r="B8" i="9"/>
  <c r="C9" i="8"/>
  <c r="I9" i="8" s="1"/>
  <c r="C10" i="8"/>
  <c r="I10" i="8" s="1"/>
  <c r="C11" i="8"/>
  <c r="Q11" i="8" s="1"/>
  <c r="C12" i="8"/>
  <c r="I12" i="8" s="1"/>
  <c r="C13" i="8"/>
  <c r="N13" i="8" s="1"/>
  <c r="C14" i="8"/>
  <c r="I14" i="8" s="1"/>
  <c r="C15" i="8"/>
  <c r="N15" i="8" s="1"/>
  <c r="C16" i="8"/>
  <c r="I16" i="8" s="1"/>
  <c r="C17" i="8"/>
  <c r="I17" i="8" s="1"/>
  <c r="C18" i="8"/>
  <c r="I18" i="8" s="1"/>
  <c r="C19" i="8"/>
  <c r="Q19" i="8" s="1"/>
  <c r="C20" i="8"/>
  <c r="I20" i="8" s="1"/>
  <c r="C8" i="8"/>
  <c r="I8" i="8" s="1"/>
  <c r="B9" i="8"/>
  <c r="C18" i="6" s="1"/>
  <c r="B10" i="8"/>
  <c r="C19" i="6" s="1"/>
  <c r="B11" i="8"/>
  <c r="C20" i="6" s="1"/>
  <c r="B12" i="8"/>
  <c r="C21" i="6" s="1"/>
  <c r="B13" i="8"/>
  <c r="C22" i="6" s="1"/>
  <c r="B14" i="8"/>
  <c r="C23" i="6" s="1"/>
  <c r="B15" i="8"/>
  <c r="C24" i="6" s="1"/>
  <c r="B16" i="8"/>
  <c r="C25" i="6" s="1"/>
  <c r="B17" i="8"/>
  <c r="C26" i="6" s="1"/>
  <c r="B18" i="8"/>
  <c r="C27" i="6" s="1"/>
  <c r="B19" i="8"/>
  <c r="C28" i="6" s="1"/>
  <c r="B20" i="8"/>
  <c r="C29" i="6" s="1"/>
  <c r="B8" i="8"/>
  <c r="I11" i="8"/>
  <c r="N11" i="11"/>
  <c r="N16" i="12"/>
  <c r="Q8" i="9"/>
  <c r="B21" i="7"/>
  <c r="C16" i="6" s="1"/>
  <c r="C21" i="7"/>
  <c r="B9" i="7"/>
  <c r="C4" i="6" s="1"/>
  <c r="C9" i="7"/>
  <c r="I9" i="7" s="1"/>
  <c r="B10" i="7"/>
  <c r="C5" i="6" s="1"/>
  <c r="C10" i="7"/>
  <c r="I10" i="7" s="1"/>
  <c r="B11" i="7"/>
  <c r="C6" i="6" s="1"/>
  <c r="C11" i="7"/>
  <c r="I11" i="7" s="1"/>
  <c r="B12" i="7"/>
  <c r="C7" i="6" s="1"/>
  <c r="C12" i="7"/>
  <c r="I12" i="7" s="1"/>
  <c r="B13" i="7"/>
  <c r="C8" i="6" s="1"/>
  <c r="C13" i="7"/>
  <c r="I13" i="7" s="1"/>
  <c r="B14" i="7"/>
  <c r="C9" i="6" s="1"/>
  <c r="C14" i="7"/>
  <c r="I14" i="7" s="1"/>
  <c r="B15" i="7"/>
  <c r="C10" i="6" s="1"/>
  <c r="C15" i="7"/>
  <c r="I15" i="7" s="1"/>
  <c r="B16" i="7"/>
  <c r="C11" i="6" s="1"/>
  <c r="C16" i="7"/>
  <c r="I16" i="7" s="1"/>
  <c r="B17" i="7"/>
  <c r="C12" i="6" s="1"/>
  <c r="C17" i="7"/>
  <c r="I17" i="7" s="1"/>
  <c r="B18" i="7"/>
  <c r="C13" i="6" s="1"/>
  <c r="C18" i="7"/>
  <c r="I18" i="7" s="1"/>
  <c r="B19" i="7"/>
  <c r="C14" i="6" s="1"/>
  <c r="C19" i="7"/>
  <c r="I19" i="7" s="1"/>
  <c r="B20" i="7"/>
  <c r="C15" i="6" s="1"/>
  <c r="C20" i="7"/>
  <c r="I20" i="7" s="1"/>
  <c r="C8" i="7"/>
  <c r="Q8" i="7" s="1"/>
  <c r="B8" i="7"/>
  <c r="Q19" i="11" l="1"/>
  <c r="Q13" i="10"/>
  <c r="N19" i="8"/>
  <c r="Q15" i="12"/>
  <c r="N11" i="12"/>
  <c r="N18" i="10"/>
  <c r="I14" i="11"/>
  <c r="Q17" i="12"/>
  <c r="Q17" i="11"/>
  <c r="Q12" i="10"/>
  <c r="N20" i="10"/>
  <c r="N11" i="8"/>
  <c r="I11" i="11"/>
  <c r="I8" i="9"/>
  <c r="Q13" i="11"/>
  <c r="Q9" i="9"/>
  <c r="N9" i="12"/>
  <c r="I19" i="11"/>
  <c r="I19" i="8"/>
  <c r="Q9" i="12"/>
  <c r="N17" i="11"/>
  <c r="N12" i="10"/>
  <c r="I15" i="8"/>
  <c r="Q15" i="11"/>
  <c r="Q9" i="11"/>
  <c r="N15" i="11"/>
  <c r="I9" i="9"/>
  <c r="N13" i="9"/>
  <c r="I20" i="12"/>
  <c r="N13" i="10"/>
  <c r="Q9" i="10"/>
  <c r="I18" i="9"/>
  <c r="N9" i="10"/>
  <c r="Q13" i="12"/>
  <c r="Q20" i="10"/>
  <c r="N13" i="12"/>
  <c r="I9" i="11"/>
  <c r="I16" i="12"/>
  <c r="I18" i="11"/>
  <c r="I10" i="9"/>
  <c r="I8" i="12"/>
  <c r="Q8" i="12"/>
  <c r="Q12" i="12"/>
  <c r="Q17" i="10"/>
  <c r="Q15" i="8"/>
  <c r="N12" i="12"/>
  <c r="N17" i="10"/>
  <c r="I19" i="10"/>
  <c r="Q20" i="12"/>
  <c r="Q16" i="10"/>
  <c r="Q10" i="10"/>
  <c r="N13" i="11"/>
  <c r="N16" i="10"/>
  <c r="I8" i="10"/>
  <c r="Q19" i="12"/>
  <c r="N15" i="12"/>
  <c r="I11" i="10"/>
  <c r="Q17" i="9"/>
  <c r="N19" i="12"/>
  <c r="N9" i="8"/>
  <c r="N8" i="11"/>
  <c r="Q8" i="8"/>
  <c r="Q11" i="12"/>
  <c r="Q13" i="9"/>
  <c r="Q13" i="8"/>
  <c r="N17" i="12"/>
  <c r="N17" i="9"/>
  <c r="N17" i="8"/>
  <c r="I10" i="11"/>
  <c r="I14" i="9"/>
  <c r="N8" i="8"/>
  <c r="Q20" i="11"/>
  <c r="Q16" i="11"/>
  <c r="Q12" i="11"/>
  <c r="Q14" i="10"/>
  <c r="N18" i="12"/>
  <c r="N14" i="12"/>
  <c r="N10" i="12"/>
  <c r="N18" i="11"/>
  <c r="N14" i="11"/>
  <c r="N10" i="11"/>
  <c r="I18" i="12"/>
  <c r="I10" i="12"/>
  <c r="I13" i="8"/>
  <c r="Q17" i="8"/>
  <c r="Q9" i="8"/>
  <c r="N10" i="10"/>
  <c r="I20" i="11"/>
  <c r="I16" i="11"/>
  <c r="I12" i="11"/>
  <c r="Q18" i="10"/>
  <c r="Q14" i="12"/>
  <c r="N14" i="10"/>
  <c r="Q8" i="10"/>
  <c r="Q19" i="10"/>
  <c r="Q15" i="10"/>
  <c r="Q11" i="10"/>
  <c r="Q19" i="9"/>
  <c r="Q15" i="9"/>
  <c r="Q11" i="9"/>
  <c r="N15" i="10"/>
  <c r="N19" i="9"/>
  <c r="N15" i="9"/>
  <c r="N11" i="9"/>
  <c r="I8" i="11"/>
  <c r="Q18" i="9"/>
  <c r="Q14" i="9"/>
  <c r="Q10" i="9"/>
  <c r="Q18" i="8"/>
  <c r="Q14" i="8"/>
  <c r="Q10" i="8"/>
  <c r="N18" i="8"/>
  <c r="N14" i="8"/>
  <c r="N10" i="8"/>
  <c r="I16" i="9"/>
  <c r="Q20" i="9"/>
  <c r="Q16" i="9"/>
  <c r="Q12" i="9"/>
  <c r="Q20" i="8"/>
  <c r="Q16" i="8"/>
  <c r="Q12" i="8"/>
  <c r="N20" i="9"/>
  <c r="N12" i="9"/>
  <c r="N20" i="8"/>
  <c r="N16" i="8"/>
  <c r="N12" i="8"/>
  <c r="I8" i="7"/>
  <c r="N8" i="7"/>
  <c r="Q19" i="7"/>
  <c r="Q17" i="7"/>
  <c r="Q15" i="7"/>
  <c r="Q13" i="7"/>
  <c r="Q11" i="7"/>
  <c r="Q9" i="7"/>
  <c r="N19" i="7"/>
  <c r="N17" i="7"/>
  <c r="N15" i="7"/>
  <c r="N13" i="7"/>
  <c r="N11" i="7"/>
  <c r="N9" i="7"/>
  <c r="Q20" i="7"/>
  <c r="Q18" i="7"/>
  <c r="Q16" i="7"/>
  <c r="Q14" i="7"/>
  <c r="Q12" i="7"/>
  <c r="Q10" i="7"/>
  <c r="N20" i="7"/>
  <c r="N18" i="7"/>
  <c r="N16" i="7"/>
  <c r="N14" i="7"/>
  <c r="N12" i="7"/>
  <c r="N10" i="7"/>
  <c r="L3" i="6"/>
  <c r="G26" i="6" l="1"/>
  <c r="O22" i="7" l="1"/>
  <c r="C82" i="6" l="1"/>
  <c r="C83" i="6"/>
  <c r="R22" i="7" l="1"/>
  <c r="J22" i="7" l="1"/>
  <c r="C56" i="6" l="1"/>
  <c r="G56" i="6"/>
  <c r="C57" i="6"/>
  <c r="G57" i="6"/>
  <c r="D10" i="9" l="1"/>
  <c r="E10" i="9" s="1"/>
  <c r="C72" i="6" l="1"/>
  <c r="C73" i="6"/>
  <c r="C74" i="6"/>
  <c r="C75" i="6"/>
  <c r="C76" i="6"/>
  <c r="C77" i="6"/>
  <c r="C78" i="6"/>
  <c r="C79" i="6"/>
  <c r="C80" i="6"/>
  <c r="C81" i="6"/>
  <c r="C84" i="6"/>
  <c r="C71" i="6"/>
  <c r="C60" i="6"/>
  <c r="C61" i="6"/>
  <c r="C62" i="6"/>
  <c r="C63" i="6"/>
  <c r="C64" i="6"/>
  <c r="C65" i="6"/>
  <c r="C66" i="6"/>
  <c r="C67" i="6"/>
  <c r="C68" i="6"/>
  <c r="C69" i="6"/>
  <c r="C70" i="6"/>
  <c r="C45" i="6"/>
  <c r="C46" i="6"/>
  <c r="C47" i="6"/>
  <c r="C48" i="6"/>
  <c r="C49" i="6"/>
  <c r="C50" i="6"/>
  <c r="C51" i="6"/>
  <c r="C52" i="6"/>
  <c r="C53" i="6"/>
  <c r="C54" i="6"/>
  <c r="C55" i="6"/>
  <c r="C32" i="6"/>
  <c r="C33" i="6"/>
  <c r="C34" i="6"/>
  <c r="C35" i="6"/>
  <c r="C36" i="6"/>
  <c r="C37" i="6"/>
  <c r="C38" i="6"/>
  <c r="C39" i="6"/>
  <c r="C40" i="6"/>
  <c r="C41" i="6"/>
  <c r="C42" i="6"/>
  <c r="C43" i="6"/>
  <c r="M30" i="6" l="1"/>
  <c r="M58" i="6"/>
  <c r="O22" i="11" l="1"/>
  <c r="J22" i="11"/>
  <c r="O22" i="9"/>
  <c r="J22" i="9"/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3" i="1"/>
  <c r="M5" i="6"/>
  <c r="M6" i="6"/>
  <c r="M7" i="6"/>
  <c r="M8" i="6"/>
  <c r="M9" i="6"/>
  <c r="M10" i="6"/>
  <c r="M11" i="6"/>
  <c r="M12" i="6"/>
  <c r="M13" i="6"/>
  <c r="M14" i="6"/>
  <c r="M15" i="6"/>
  <c r="M16" i="6"/>
  <c r="M18" i="6"/>
  <c r="M19" i="6"/>
  <c r="M20" i="6"/>
  <c r="M21" i="6"/>
  <c r="M22" i="6"/>
  <c r="M23" i="6"/>
  <c r="M24" i="6"/>
  <c r="M25" i="6"/>
  <c r="M27" i="6"/>
  <c r="M31" i="6"/>
  <c r="M32" i="6"/>
  <c r="M33" i="6"/>
  <c r="M34" i="6"/>
  <c r="M35" i="6"/>
  <c r="M36" i="6"/>
  <c r="M37" i="6"/>
  <c r="M38" i="6"/>
  <c r="M39" i="6"/>
  <c r="M40" i="6"/>
  <c r="M41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9" i="6"/>
  <c r="M60" i="6"/>
  <c r="M61" i="6"/>
  <c r="M62" i="6"/>
  <c r="M63" i="6"/>
  <c r="M65" i="6"/>
  <c r="M66" i="6"/>
  <c r="M67" i="6"/>
  <c r="M68" i="6"/>
  <c r="M69" i="6"/>
  <c r="M72" i="6"/>
  <c r="M73" i="6"/>
  <c r="M74" i="6"/>
  <c r="M75" i="6"/>
  <c r="M76" i="6"/>
  <c r="M77" i="6"/>
  <c r="M78" i="6"/>
  <c r="M79" i="6"/>
  <c r="M3" i="6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9" i="9"/>
  <c r="D11" i="9"/>
  <c r="D12" i="9"/>
  <c r="D13" i="9"/>
  <c r="D14" i="9"/>
  <c r="D15" i="9"/>
  <c r="D16" i="9"/>
  <c r="D17" i="9"/>
  <c r="D18" i="9"/>
  <c r="D19" i="9"/>
  <c r="D20" i="9"/>
  <c r="D21" i="9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8" i="8"/>
  <c r="D8" i="9"/>
  <c r="D8" i="10"/>
  <c r="D8" i="11"/>
  <c r="D8" i="12"/>
  <c r="D8" i="7"/>
  <c r="E41" i="3"/>
  <c r="G37" i="3"/>
  <c r="G36" i="3"/>
  <c r="G32" i="3"/>
  <c r="G28" i="3"/>
  <c r="G24" i="3"/>
  <c r="G19" i="3"/>
  <c r="G17" i="3"/>
  <c r="K13" i="3"/>
  <c r="G9" i="3"/>
  <c r="G5" i="3"/>
  <c r="J40" i="3" l="1"/>
  <c r="G3" i="3"/>
  <c r="J31" i="3"/>
  <c r="G41" i="3"/>
  <c r="B67" i="1" l="1"/>
  <c r="B68" i="1"/>
  <c r="B69" i="1"/>
  <c r="B70" i="1"/>
  <c r="B71" i="1"/>
  <c r="B72" i="1"/>
  <c r="B73" i="1"/>
  <c r="B74" i="1"/>
  <c r="B75" i="1"/>
  <c r="B76" i="1"/>
  <c r="B77" i="1"/>
  <c r="B78" i="1"/>
  <c r="C85" i="6"/>
  <c r="B79" i="1" s="1"/>
  <c r="B66" i="1"/>
  <c r="B54" i="1"/>
  <c r="B55" i="1"/>
  <c r="B56" i="1"/>
  <c r="B57" i="1"/>
  <c r="B58" i="1"/>
  <c r="B59" i="1"/>
  <c r="B60" i="1"/>
  <c r="B61" i="1"/>
  <c r="B62" i="1"/>
  <c r="B63" i="1"/>
  <c r="B64" i="1"/>
  <c r="B65" i="1"/>
  <c r="C59" i="6"/>
  <c r="B53" i="1" s="1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E13" i="12"/>
  <c r="E18" i="12"/>
  <c r="D81" i="6" s="1"/>
  <c r="E15" i="12"/>
  <c r="D78" i="6" s="1"/>
  <c r="E12" i="12"/>
  <c r="D75" i="6" s="1"/>
  <c r="E9" i="12"/>
  <c r="D72" i="6" s="1"/>
  <c r="C44" i="6"/>
  <c r="AD22" i="12"/>
  <c r="Y22" i="12"/>
  <c r="T22" i="12"/>
  <c r="E21" i="12"/>
  <c r="E11" i="12"/>
  <c r="H7" i="12"/>
  <c r="E20" i="11"/>
  <c r="E19" i="11"/>
  <c r="E18" i="11"/>
  <c r="E17" i="11"/>
  <c r="E16" i="11"/>
  <c r="E14" i="11"/>
  <c r="E13" i="11"/>
  <c r="E12" i="11"/>
  <c r="E11" i="11"/>
  <c r="E10" i="11"/>
  <c r="E9" i="11"/>
  <c r="E8" i="11"/>
  <c r="D59" i="6" s="1"/>
  <c r="E59" i="6" s="1"/>
  <c r="E15" i="11"/>
  <c r="AD22" i="11"/>
  <c r="Y22" i="11"/>
  <c r="E21" i="11"/>
  <c r="H7" i="11"/>
  <c r="E85" i="6" l="1"/>
  <c r="D84" i="6"/>
  <c r="D64" i="6"/>
  <c r="E64" i="6" s="1"/>
  <c r="E75" i="6"/>
  <c r="D74" i="6"/>
  <c r="D61" i="6"/>
  <c r="E61" i="6" s="1"/>
  <c r="D70" i="6"/>
  <c r="E70" i="6" s="1"/>
  <c r="D66" i="6"/>
  <c r="E66" i="6" s="1"/>
  <c r="D62" i="6"/>
  <c r="E62" i="6" s="1"/>
  <c r="D67" i="6"/>
  <c r="E67" i="6" s="1"/>
  <c r="D60" i="6"/>
  <c r="E60" i="6" s="1"/>
  <c r="D69" i="6"/>
  <c r="E69" i="6" s="1"/>
  <c r="D65" i="6"/>
  <c r="E65" i="6" s="1"/>
  <c r="D63" i="6"/>
  <c r="E63" i="6" s="1"/>
  <c r="D68" i="6"/>
  <c r="E68" i="6" s="1"/>
  <c r="D76" i="6"/>
  <c r="E76" i="6" s="1"/>
  <c r="I59" i="6"/>
  <c r="J59" i="6" s="1"/>
  <c r="R53" i="1"/>
  <c r="I85" i="6"/>
  <c r="J85" i="6" s="1"/>
  <c r="R79" i="1"/>
  <c r="K7" i="12"/>
  <c r="M7" i="12" s="1"/>
  <c r="P7" i="12" s="1"/>
  <c r="S7" i="12" s="1"/>
  <c r="K7" i="11"/>
  <c r="M7" i="11" s="1"/>
  <c r="P7" i="11" s="1"/>
  <c r="S7" i="11" s="1"/>
  <c r="E8" i="12"/>
  <c r="E14" i="12"/>
  <c r="E17" i="12"/>
  <c r="E20" i="12"/>
  <c r="E19" i="12"/>
  <c r="D82" i="6" s="1"/>
  <c r="E10" i="12"/>
  <c r="E16" i="12"/>
  <c r="H22" i="12"/>
  <c r="E21" i="9"/>
  <c r="E21" i="10"/>
  <c r="D57" i="6" s="1"/>
  <c r="E57" i="6" s="1"/>
  <c r="I57" i="6" s="1"/>
  <c r="J57" i="6" s="1"/>
  <c r="E20" i="10"/>
  <c r="D56" i="6" s="1"/>
  <c r="E56" i="6" s="1"/>
  <c r="I56" i="6" s="1"/>
  <c r="J56" i="6" s="1"/>
  <c r="E19" i="10"/>
  <c r="D55" i="6" s="1"/>
  <c r="E18" i="10"/>
  <c r="D54" i="6" s="1"/>
  <c r="E17" i="10"/>
  <c r="D53" i="6" s="1"/>
  <c r="E16" i="10"/>
  <c r="D52" i="6" s="1"/>
  <c r="E15" i="10"/>
  <c r="D51" i="6" s="1"/>
  <c r="E14" i="10"/>
  <c r="D50" i="6" s="1"/>
  <c r="E13" i="10"/>
  <c r="D49" i="6" s="1"/>
  <c r="E12" i="10"/>
  <c r="D48" i="6" s="1"/>
  <c r="E11" i="10"/>
  <c r="D47" i="6" s="1"/>
  <c r="E10" i="10"/>
  <c r="D46" i="6" s="1"/>
  <c r="E9" i="10"/>
  <c r="D45" i="6" s="1"/>
  <c r="E8" i="10"/>
  <c r="D44" i="6" s="1"/>
  <c r="E84" i="6" l="1"/>
  <c r="D83" i="6"/>
  <c r="E83" i="6" s="1"/>
  <c r="R69" i="1"/>
  <c r="I75" i="6"/>
  <c r="J75" i="6" s="1"/>
  <c r="I67" i="6"/>
  <c r="J67" i="6" s="1"/>
  <c r="R61" i="1"/>
  <c r="I65" i="6"/>
  <c r="J65" i="6" s="1"/>
  <c r="R59" i="1"/>
  <c r="I62" i="6"/>
  <c r="J62" i="6" s="1"/>
  <c r="R56" i="1"/>
  <c r="I61" i="6"/>
  <c r="J61" i="6" s="1"/>
  <c r="R55" i="1"/>
  <c r="I69" i="6"/>
  <c r="J69" i="6" s="1"/>
  <c r="R63" i="1"/>
  <c r="I66" i="6"/>
  <c r="J66" i="6" s="1"/>
  <c r="R60" i="1"/>
  <c r="I63" i="6"/>
  <c r="J63" i="6" s="1"/>
  <c r="R57" i="1"/>
  <c r="I68" i="6"/>
  <c r="J68" i="6" s="1"/>
  <c r="R62" i="1"/>
  <c r="I60" i="6"/>
  <c r="J60" i="6" s="1"/>
  <c r="R54" i="1"/>
  <c r="I70" i="6"/>
  <c r="J70" i="6" s="1"/>
  <c r="R64" i="1"/>
  <c r="I64" i="6"/>
  <c r="J64" i="6" s="1"/>
  <c r="R58" i="1"/>
  <c r="E78" i="6"/>
  <c r="I78" i="6" s="1"/>
  <c r="J78" i="6" s="1"/>
  <c r="D77" i="6"/>
  <c r="E77" i="6" s="1"/>
  <c r="E82" i="6"/>
  <c r="E81" i="6"/>
  <c r="D80" i="6"/>
  <c r="E80" i="6" s="1"/>
  <c r="D79" i="6"/>
  <c r="E79" i="6" s="1"/>
  <c r="E74" i="6"/>
  <c r="R68" i="1" s="1"/>
  <c r="D73" i="6"/>
  <c r="E73" i="6" s="1"/>
  <c r="E72" i="6"/>
  <c r="R66" i="1" s="1"/>
  <c r="D71" i="6"/>
  <c r="E71" i="6" s="1"/>
  <c r="I76" i="6"/>
  <c r="J76" i="6" s="1"/>
  <c r="R70" i="1"/>
  <c r="I84" i="6"/>
  <c r="J84" i="6" s="1"/>
  <c r="R78" i="1"/>
  <c r="H7" i="9"/>
  <c r="H7" i="10"/>
  <c r="R75" i="1" l="1"/>
  <c r="R77" i="1"/>
  <c r="I83" i="6"/>
  <c r="J83" i="6" s="1"/>
  <c r="I74" i="6"/>
  <c r="J74" i="6" s="1"/>
  <c r="I72" i="6"/>
  <c r="J72" i="6" s="1"/>
  <c r="R72" i="1"/>
  <c r="I81" i="6"/>
  <c r="J81" i="6" s="1"/>
  <c r="I80" i="6"/>
  <c r="J80" i="6" s="1"/>
  <c r="R74" i="1"/>
  <c r="I77" i="6"/>
  <c r="J77" i="6" s="1"/>
  <c r="R71" i="1"/>
  <c r="R76" i="1"/>
  <c r="I82" i="6"/>
  <c r="J82" i="6" s="1"/>
  <c r="I79" i="6"/>
  <c r="J79" i="6" s="1"/>
  <c r="R73" i="1"/>
  <c r="I73" i="6"/>
  <c r="J73" i="6" s="1"/>
  <c r="R67" i="1"/>
  <c r="I71" i="6"/>
  <c r="J71" i="6" s="1"/>
  <c r="R65" i="1"/>
  <c r="K7" i="10"/>
  <c r="M7" i="10" s="1"/>
  <c r="P7" i="10" s="1"/>
  <c r="S7" i="10" s="1"/>
  <c r="K7" i="9"/>
  <c r="M7" i="9" s="1"/>
  <c r="P7" i="9" s="1"/>
  <c r="S7" i="9" s="1"/>
  <c r="H7" i="7"/>
  <c r="H7" i="8"/>
  <c r="K7" i="8" l="1"/>
  <c r="M7" i="8" s="1"/>
  <c r="P7" i="8" s="1"/>
  <c r="S7" i="8" s="1"/>
  <c r="K7" i="7"/>
  <c r="M7" i="7" s="1"/>
  <c r="P7" i="7" s="1"/>
  <c r="S7" i="7" s="1"/>
  <c r="E19" i="8"/>
  <c r="D28" i="6" s="1"/>
  <c r="E28" i="6" s="1"/>
  <c r="I28" i="6" s="1"/>
  <c r="J28" i="6" s="1"/>
  <c r="G13" i="6"/>
  <c r="G4" i="6"/>
  <c r="G33" i="6" l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2" i="6"/>
  <c r="G31" i="6"/>
  <c r="G15" i="6"/>
  <c r="G17" i="6"/>
  <c r="G18" i="6"/>
  <c r="G19" i="6"/>
  <c r="G20" i="6"/>
  <c r="G21" i="6"/>
  <c r="G22" i="6"/>
  <c r="G23" i="6"/>
  <c r="G24" i="6"/>
  <c r="G25" i="6"/>
  <c r="G14" i="6"/>
  <c r="G5" i="6"/>
  <c r="G6" i="6"/>
  <c r="G7" i="6"/>
  <c r="G8" i="6"/>
  <c r="G9" i="6"/>
  <c r="G10" i="6"/>
  <c r="G11" i="6"/>
  <c r="G12" i="6"/>
  <c r="G3" i="6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T22" i="10" l="1"/>
  <c r="Y22" i="10"/>
  <c r="AD22" i="10"/>
  <c r="T22" i="9"/>
  <c r="Y22" i="9"/>
  <c r="AD22" i="9"/>
  <c r="T22" i="7"/>
  <c r="Y22" i="7"/>
  <c r="AD22" i="7"/>
  <c r="C3" i="6"/>
  <c r="B3" i="1" s="1"/>
  <c r="G27" i="6"/>
  <c r="C31" i="6"/>
  <c r="B29" i="1" s="1"/>
  <c r="B40" i="1"/>
  <c r="G53" i="6"/>
  <c r="G54" i="6"/>
  <c r="G55" i="6"/>
  <c r="E25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E12" i="8" l="1"/>
  <c r="D21" i="6" s="1"/>
  <c r="E14" i="8"/>
  <c r="D23" i="6" s="1"/>
  <c r="E12" i="9"/>
  <c r="D35" i="6" s="1"/>
  <c r="E13" i="9"/>
  <c r="D36" i="6" s="1"/>
  <c r="E8" i="9"/>
  <c r="D31" i="6" s="1"/>
  <c r="E9" i="9"/>
  <c r="D32" i="6" s="1"/>
  <c r="D33" i="6"/>
  <c r="E11" i="9"/>
  <c r="D34" i="6" s="1"/>
  <c r="E14" i="9"/>
  <c r="D37" i="6" s="1"/>
  <c r="E15" i="9"/>
  <c r="D38" i="6" s="1"/>
  <c r="E16" i="9"/>
  <c r="D39" i="6" s="1"/>
  <c r="E17" i="9"/>
  <c r="D40" i="6" s="1"/>
  <c r="E18" i="9"/>
  <c r="D41" i="6" s="1"/>
  <c r="E19" i="9"/>
  <c r="D42" i="6" s="1"/>
  <c r="E20" i="9"/>
  <c r="D43" i="6" s="1"/>
  <c r="E10" i="8"/>
  <c r="D19" i="6" s="1"/>
  <c r="E15" i="7"/>
  <c r="D10" i="6" s="1"/>
  <c r="E9" i="7"/>
  <c r="D4" i="6" s="1"/>
  <c r="E21" i="8"/>
  <c r="E16" i="7"/>
  <c r="D11" i="6" s="1"/>
  <c r="E12" i="7"/>
  <c r="E10" i="7"/>
  <c r="D5" i="6" s="1"/>
  <c r="E8" i="8"/>
  <c r="D17" i="6" s="1"/>
  <c r="E13" i="8"/>
  <c r="D22" i="6" s="1"/>
  <c r="E15" i="8"/>
  <c r="D24" i="6" s="1"/>
  <c r="E16" i="8"/>
  <c r="D25" i="6" s="1"/>
  <c r="E17" i="8"/>
  <c r="D26" i="6" s="1"/>
  <c r="E26" i="6" s="1"/>
  <c r="I26" i="6" s="1"/>
  <c r="E18" i="8"/>
  <c r="D27" i="6" s="1"/>
  <c r="E20" i="8"/>
  <c r="D29" i="6" s="1"/>
  <c r="E29" i="6" s="1"/>
  <c r="I29" i="6" s="1"/>
  <c r="J29" i="6" s="1"/>
  <c r="E9" i="8"/>
  <c r="D18" i="6" s="1"/>
  <c r="E11" i="8"/>
  <c r="D20" i="6" s="1"/>
  <c r="E14" i="7"/>
  <c r="D9" i="6" s="1"/>
  <c r="E11" i="7"/>
  <c r="D6" i="6" s="1"/>
  <c r="E20" i="7"/>
  <c r="D15" i="6" s="1"/>
  <c r="E54" i="6"/>
  <c r="I54" i="6" s="1"/>
  <c r="J54" i="6" s="1"/>
  <c r="H22" i="7"/>
  <c r="E21" i="7"/>
  <c r="D16" i="6" s="1"/>
  <c r="E16" i="6" s="1"/>
  <c r="I16" i="6" s="1"/>
  <c r="J16" i="6" s="1"/>
  <c r="E19" i="7"/>
  <c r="D14" i="6" s="1"/>
  <c r="E17" i="7"/>
  <c r="D12" i="6" s="1"/>
  <c r="E13" i="7"/>
  <c r="D8" i="6" s="1"/>
  <c r="D7" i="6" l="1"/>
  <c r="E7" i="6" s="1"/>
  <c r="H22" i="10"/>
  <c r="E43" i="6"/>
  <c r="E18" i="7"/>
  <c r="E27" i="6"/>
  <c r="E21" i="6"/>
  <c r="I21" i="6" s="1"/>
  <c r="E19" i="6"/>
  <c r="I19" i="6" s="1"/>
  <c r="E24" i="6"/>
  <c r="I24" i="6" s="1"/>
  <c r="E22" i="6"/>
  <c r="I22" i="6" s="1"/>
  <c r="E20" i="6"/>
  <c r="I20" i="6" s="1"/>
  <c r="E23" i="6"/>
  <c r="I23" i="6" s="1"/>
  <c r="E17" i="6"/>
  <c r="I17" i="6" s="1"/>
  <c r="E25" i="6"/>
  <c r="I25" i="6" s="1"/>
  <c r="E18" i="6"/>
  <c r="I18" i="6" s="1"/>
  <c r="E34" i="6"/>
  <c r="E31" i="6"/>
  <c r="E37" i="6"/>
  <c r="E44" i="6"/>
  <c r="E36" i="6"/>
  <c r="E39" i="6"/>
  <c r="E47" i="6"/>
  <c r="E33" i="6"/>
  <c r="H22" i="9"/>
  <c r="E14" i="6"/>
  <c r="I14" i="6" s="1"/>
  <c r="E55" i="6"/>
  <c r="I55" i="6" s="1"/>
  <c r="J55" i="6" s="1"/>
  <c r="E45" i="6"/>
  <c r="E46" i="6"/>
  <c r="E48" i="6"/>
  <c r="E49" i="6"/>
  <c r="E50" i="6"/>
  <c r="E51" i="6"/>
  <c r="E52" i="6"/>
  <c r="E53" i="6"/>
  <c r="E40" i="6"/>
  <c r="E38" i="6"/>
  <c r="E35" i="6"/>
  <c r="E32" i="6"/>
  <c r="E15" i="6"/>
  <c r="I15" i="6" s="1"/>
  <c r="E11" i="6"/>
  <c r="E8" i="7"/>
  <c r="D3" i="6" s="1"/>
  <c r="E4" i="6"/>
  <c r="E5" i="6"/>
  <c r="E6" i="6"/>
  <c r="E8" i="6"/>
  <c r="E9" i="6"/>
  <c r="E10" i="6"/>
  <c r="E12" i="6"/>
  <c r="I7" i="6" l="1"/>
  <c r="J7" i="6" s="1"/>
  <c r="R7" i="1"/>
  <c r="D13" i="6"/>
  <c r="E13" i="6" s="1"/>
  <c r="R5" i="1"/>
  <c r="I5" i="6"/>
  <c r="J5" i="6" s="1"/>
  <c r="I27" i="6"/>
  <c r="J27" i="6" s="1"/>
  <c r="R12" i="1"/>
  <c r="I12" i="6"/>
  <c r="J12" i="6" s="1"/>
  <c r="R9" i="1"/>
  <c r="I9" i="6"/>
  <c r="R6" i="1"/>
  <c r="I6" i="6"/>
  <c r="R4" i="1"/>
  <c r="I4" i="6"/>
  <c r="J4" i="6" s="1"/>
  <c r="R11" i="1"/>
  <c r="I11" i="6"/>
  <c r="J11" i="6" s="1"/>
  <c r="R10" i="1"/>
  <c r="I10" i="6"/>
  <c r="J10" i="6" s="1"/>
  <c r="R8" i="1"/>
  <c r="I8" i="6"/>
  <c r="J8" i="6" s="1"/>
  <c r="E41" i="6"/>
  <c r="R25" i="1"/>
  <c r="J25" i="6"/>
  <c r="I53" i="6"/>
  <c r="J53" i="6" s="1"/>
  <c r="R51" i="1"/>
  <c r="I52" i="6"/>
  <c r="J52" i="6" s="1"/>
  <c r="R50" i="1"/>
  <c r="I51" i="6"/>
  <c r="J51" i="6" s="1"/>
  <c r="R49" i="1"/>
  <c r="I50" i="6"/>
  <c r="J50" i="6" s="1"/>
  <c r="R48" i="1"/>
  <c r="I49" i="6"/>
  <c r="J49" i="6" s="1"/>
  <c r="R47" i="1"/>
  <c r="I48" i="6"/>
  <c r="J48" i="6" s="1"/>
  <c r="R46" i="1"/>
  <c r="I47" i="6"/>
  <c r="R45" i="1"/>
  <c r="I46" i="6"/>
  <c r="J46" i="6" s="1"/>
  <c r="R44" i="1"/>
  <c r="I45" i="6"/>
  <c r="J45" i="6" s="1"/>
  <c r="R43" i="1"/>
  <c r="I44" i="6"/>
  <c r="J44" i="6" s="1"/>
  <c r="R42" i="1"/>
  <c r="I43" i="6"/>
  <c r="J43" i="6" s="1"/>
  <c r="R41" i="1"/>
  <c r="R14" i="1"/>
  <c r="J14" i="6"/>
  <c r="I31" i="6"/>
  <c r="J31" i="6" s="1"/>
  <c r="R29" i="1"/>
  <c r="I32" i="6"/>
  <c r="J32" i="6" s="1"/>
  <c r="R30" i="1"/>
  <c r="I33" i="6"/>
  <c r="J33" i="6" s="1"/>
  <c r="R31" i="1"/>
  <c r="I34" i="6"/>
  <c r="J34" i="6" s="1"/>
  <c r="R32" i="1"/>
  <c r="I35" i="6"/>
  <c r="J35" i="6" s="1"/>
  <c r="R33" i="1"/>
  <c r="I36" i="6"/>
  <c r="J36" i="6" s="1"/>
  <c r="R34" i="1"/>
  <c r="I37" i="6"/>
  <c r="J37" i="6" s="1"/>
  <c r="R35" i="1"/>
  <c r="I38" i="6"/>
  <c r="J38" i="6" s="1"/>
  <c r="R36" i="1"/>
  <c r="I39" i="6"/>
  <c r="J39" i="6" s="1"/>
  <c r="R37" i="1"/>
  <c r="I40" i="6"/>
  <c r="J40" i="6" s="1"/>
  <c r="R38" i="1"/>
  <c r="J15" i="6"/>
  <c r="R15" i="1"/>
  <c r="R16" i="1"/>
  <c r="J17" i="6"/>
  <c r="R17" i="1"/>
  <c r="J18" i="6"/>
  <c r="R18" i="1"/>
  <c r="J19" i="6"/>
  <c r="R19" i="1"/>
  <c r="J20" i="6"/>
  <c r="R20" i="1"/>
  <c r="J21" i="6"/>
  <c r="R21" i="1"/>
  <c r="J24" i="6"/>
  <c r="R24" i="1"/>
  <c r="J23" i="6"/>
  <c r="R23" i="1"/>
  <c r="J22" i="6"/>
  <c r="R22" i="1"/>
  <c r="J9" i="6"/>
  <c r="J6" i="6"/>
  <c r="E3" i="6"/>
  <c r="E42" i="6"/>
  <c r="I13" i="6" l="1"/>
  <c r="J13" i="6" s="1"/>
  <c r="R13" i="1"/>
  <c r="J47" i="6"/>
  <c r="R3" i="1"/>
  <c r="I3" i="6"/>
  <c r="J3" i="6" s="1"/>
  <c r="I41" i="6"/>
  <c r="J41" i="6" s="1"/>
  <c r="R39" i="1"/>
  <c r="I42" i="6"/>
  <c r="J42" i="6" s="1"/>
  <c r="R40" i="1"/>
</calcChain>
</file>

<file path=xl/comments1.xml><?xml version="1.0" encoding="utf-8"?>
<comments xmlns="http://schemas.openxmlformats.org/spreadsheetml/2006/main">
  <authors>
    <author>Ніколенко Світлана Григорівна</author>
  </authors>
  <commentList>
    <comment ref="R9" authorId="0" guid="{7E572163-5A3A-4512-9FA3-4F8C6B14820C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MODYL LAVRINENKO!!!!
</t>
        </r>
      </text>
    </comment>
    <comment ref="R12" authorId="0" guid="{A2EF49B0-AD17-4EFE-A4FC-D0AD3024F718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BASA EMPTY</t>
        </r>
      </text>
    </comment>
    <comment ref="R17" authorId="0" guid="{56C4A578-2993-4F41-A36E-3D4B9DDCD081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Форма невірна!!!</t>
        </r>
      </text>
    </comment>
  </commentList>
</comments>
</file>

<file path=xl/sharedStrings.xml><?xml version="1.0" encoding="utf-8"?>
<sst xmlns="http://schemas.openxmlformats.org/spreadsheetml/2006/main" count="643" uniqueCount="323">
  <si>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</si>
  <si>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</si>
  <si>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</si>
  <si>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</si>
  <si>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</si>
  <si>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</si>
  <si>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</si>
  <si>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</si>
  <si>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</si>
  <si>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</si>
  <si>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</si>
  <si>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</si>
  <si>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</si>
  <si>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</si>
  <si>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</si>
  <si>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</si>
  <si>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</si>
  <si>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</si>
  <si>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</si>
  <si>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</si>
  <si>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</si>
  <si>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</si>
  <si>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</si>
  <si>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</si>
  <si>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</si>
  <si>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</si>
  <si>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</si>
  <si>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</si>
  <si>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</si>
  <si>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</si>
  <si>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</si>
  <si>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</si>
  <si>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</si>
  <si>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</si>
  <si>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</si>
  <si>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</si>
  <si>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</si>
  <si>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</si>
  <si>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</si>
  <si>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</si>
  <si>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</si>
  <si>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</si>
  <si>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</si>
  <si>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</si>
  <si>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</si>
  <si>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</si>
  <si>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</si>
  <si>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</si>
  <si>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</si>
  <si>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</si>
  <si>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</si>
  <si>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</si>
  <si>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</si>
  <si>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</si>
  <si>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</si>
  <si>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</si>
  <si>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</si>
  <si>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</si>
  <si>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</si>
  <si>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</si>
  <si>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</si>
  <si>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</si>
  <si>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</si>
  <si>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</si>
  <si>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</si>
  <si>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</si>
  <si>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</si>
  <si>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</si>
  <si>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</si>
  <si>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</si>
  <si>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</si>
  <si>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</si>
  <si>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</si>
  <si>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</si>
  <si>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</si>
  <si>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</si>
  <si>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</si>
  <si>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</si>
  <si>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</si>
  <si>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</si>
  <si>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</si>
  <si>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</si>
  <si>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</si>
  <si>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</si>
  <si>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</si>
  <si>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</si>
  <si>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</si>
  <si>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</si>
  <si>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</si>
  <si>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</si>
  <si>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</si>
  <si>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</si>
  <si>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</si>
  <si>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</si>
  <si>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</si>
  <si>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</si>
  <si>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</si>
  <si>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</si>
  <si>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</si>
  <si>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</si>
  <si>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</si>
  <si>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</si>
  <si>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</si>
  <si>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</si>
  <si>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</si>
  <si>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</si>
  <si>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</si>
  <si>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</si>
  <si>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</si>
  <si>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</si>
  <si>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</si>
  <si>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</si>
  <si>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</si>
  <si>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</si>
  <si>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</si>
  <si>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</si>
  <si>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</si>
  <si>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</si>
  <si>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</si>
  <si>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</si>
  <si>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</si>
  <si>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</si>
  <si>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</si>
  <si>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</si>
  <si>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</si>
  <si>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</si>
  <si>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</si>
  <si>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</si>
  <si>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</si>
  <si>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</si>
  <si>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</si>
  <si>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</si>
  <si>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</si>
  <si>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</si>
  <si>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</si>
  <si>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</si>
  <si>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</si>
  <si>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</si>
  <si>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бали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</si>
  <si>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</si>
  <si>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</si>
  <si>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</si>
  <si>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</si>
  <si>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</si>
  <si>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</si>
  <si>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</si>
  <si>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</si>
  <si>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</si>
  <si>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</si>
  <si>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</si>
  <si>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</si>
  <si>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</si>
  <si>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№ контр роботи</t>
  </si>
  <si>
    <t>присутність</t>
  </si>
  <si>
    <t>Разом контрольні</t>
  </si>
  <si>
    <t>Запит QBE</t>
  </si>
  <si>
    <t>Запит SQL</t>
  </si>
  <si>
    <t>Модулі</t>
  </si>
  <si>
    <t>Page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</si>
  <si>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</si>
  <si>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</si>
  <si>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</si>
  <si>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</si>
  <si>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</si>
  <si>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</si>
  <si>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</si>
  <si>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</si>
  <si>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</si>
  <si>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</si>
  <si>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</si>
  <si>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</si>
  <si>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</si>
  <si>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</si>
  <si>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</si>
  <si>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</si>
  <si>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</si>
  <si>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</si>
  <si>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</si>
  <si>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</si>
  <si>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</si>
  <si>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</si>
  <si>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</si>
  <si>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</si>
  <si>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</si>
  <si>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</si>
  <si>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</si>
  <si>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</si>
  <si>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</si>
  <si>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</si>
  <si>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</si>
  <si>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</si>
  <si>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</si>
  <si>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</si>
  <si>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</si>
  <si>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</si>
  <si>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</si>
  <si>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</si>
  <si>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</si>
  <si>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</si>
  <si>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</si>
  <si>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</si>
  <si>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</si>
  <si>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</si>
  <si>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</si>
  <si>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</si>
  <si>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</si>
  <si>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</si>
  <si>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</si>
  <si>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</si>
  <si>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</si>
  <si>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</si>
  <si>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Mod</t>
  </si>
  <si>
    <t>Контрольна робота №7,8 Макроси, SWB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</si>
  <si>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</si>
  <si>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</si>
  <si>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</si>
  <si>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</si>
  <si>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</si>
  <si>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</si>
  <si>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</si>
  <si>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</si>
  <si>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</si>
  <si>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</si>
  <si>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</si>
  <si>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</si>
  <si>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</si>
  <si>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</si>
  <si>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</si>
  <si>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</si>
  <si>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</si>
  <si>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масроси подій, SW</t>
  </si>
  <si>
    <t>Л/р №10</t>
  </si>
  <si>
    <t>Л/р №12</t>
  </si>
  <si>
    <t>Макр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</si>
  <si>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</si>
  <si>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</si>
  <si>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</si>
  <si>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</si>
  <si>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</si>
  <si>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</si>
  <si>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Проп.</t>
  </si>
  <si>
    <t>Бали за л/р</t>
  </si>
  <si>
    <t>Група 201</t>
  </si>
  <si>
    <t>Всього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</si>
  <si>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</si>
  <si>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</si>
  <si>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</si>
  <si>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</si>
  <si>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</si>
  <si>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</si>
  <si>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</si>
  <si>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</si>
  <si>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</si>
  <si>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</si>
  <si>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</si>
  <si>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</si>
  <si>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</si>
  <si>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</si>
  <si>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</si>
  <si>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</si>
  <si>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</si>
  <si>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</si>
  <si>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</si>
  <si>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</si>
  <si>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</si>
  <si>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</si>
  <si>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</si>
  <si>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</si>
  <si>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</si>
  <si>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</si>
  <si>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Ніколенко Світлана Григорівна</t>
  </si>
  <si>
    <t>2-3</t>
  </si>
  <si>
    <t>19-21</t>
  </si>
  <si>
    <t>9.1</t>
  </si>
  <si>
    <t>9.2</t>
  </si>
  <si>
    <t>Л/р №11</t>
  </si>
  <si>
    <t>За КР лекц</t>
  </si>
  <si>
    <t>Група 203_1</t>
  </si>
  <si>
    <t>Група 203_2</t>
  </si>
  <si>
    <t>Конт роб 7</t>
  </si>
  <si>
    <t>Конт роб 8</t>
  </si>
  <si>
    <t>2 трим</t>
  </si>
  <si>
    <t>3 трим</t>
  </si>
  <si>
    <t>15 (4+5+6)</t>
  </si>
  <si>
    <t xml:space="preserve">Конт роб 9 </t>
  </si>
  <si>
    <t>Підсумкове</t>
  </si>
  <si>
    <t>За 5 триместр</t>
  </si>
  <si>
    <t>Група 203</t>
  </si>
  <si>
    <t>45 (25+20)</t>
  </si>
  <si>
    <t>Всього за залік</t>
  </si>
  <si>
    <t>Заліковка</t>
  </si>
  <si>
    <t>Асєєв Владислав Дмитрович</t>
  </si>
  <si>
    <t>Барбунов Владислав Олегович</t>
  </si>
  <si>
    <t>Бокань Марк Тарасович</t>
  </si>
  <si>
    <t>Волошина Олександра Вячеславівна</t>
  </si>
  <si>
    <t>Казарін Олексій Сергійович</t>
  </si>
  <si>
    <t>Козачок Юрій Анатолійович</t>
  </si>
  <si>
    <t>Крапівіна Ганна Сергіївна</t>
  </si>
  <si>
    <t>Мазуренко Вадим Олександрович</t>
  </si>
  <si>
    <t>Михайловський Костянтин Сергійович</t>
  </si>
  <si>
    <t>Олійник Валерія Вікторівна</t>
  </si>
  <si>
    <t>Орищенко Сергій Олександрович</t>
  </si>
  <si>
    <t>Павлович Діана Сергіївна</t>
  </si>
  <si>
    <t>Пісоченко Альбіна Андріївна</t>
  </si>
  <si>
    <t>Погребченко Любов Леонідівна</t>
  </si>
  <si>
    <t>Румянков Дмитро Ігорович</t>
  </si>
  <si>
    <t>Саулко Анна Андріївна</t>
  </si>
  <si>
    <t>Сермягін Андрій В’ячеславович</t>
  </si>
  <si>
    <t>Тафтай Алла Сергіївна</t>
  </si>
  <si>
    <t>Федоров Сергій Олександрович</t>
  </si>
  <si>
    <t>Хортюк Ярослав Ігорович</t>
  </si>
  <si>
    <t>Шурбін Олексій Андрійович</t>
  </si>
  <si>
    <t>Юрченко Дарина Сергіївна</t>
  </si>
  <si>
    <t>Яцуненко Андрій Андрійович</t>
  </si>
  <si>
    <t>ПІДСУМКИ 6 тр 2015р</t>
  </si>
  <si>
    <t>Кошовий Віталій Володимирович</t>
  </si>
  <si>
    <t>тр</t>
  </si>
  <si>
    <t>крфис</t>
  </si>
  <si>
    <t xml:space="preserve">разом </t>
  </si>
  <si>
    <t>Дод</t>
  </si>
  <si>
    <t>2015/2016 уч/рік 6 тр</t>
  </si>
  <si>
    <t>+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</si>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</sst>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68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2"/>
      <color indexed="12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0"/>
      <color indexed="12"/>
      <name val="Arial Cyr"/>
      <charset val="204"/>
    </font>
    <font>
      <b/>
      <sz val="14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14"/>
      <color rgb="FFFF0000"/>
      <name val="Arial"/>
      <family val="2"/>
      <charset val="204"/>
    </font>
    <font>
      <sz val="14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2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8" fillId="0" borderId="0" xfId="2" applyFont="1"/>
    <xf numFmtId="0" fontId="5" fillId="0" borderId="13" xfId="2" applyFont="1" applyBorder="1" applyAlignment="1">
      <alignment horizontal="left"/>
    </xf>
    <xf numFmtId="0" fontId="10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22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6" fillId="0" borderId="8" xfId="0" applyFont="1" applyBorder="1" applyAlignment="1">
      <alignment vertical="top" wrapText="1"/>
    </xf>
    <xf numFmtId="0" fontId="22" fillId="0" borderId="8" xfId="0" applyFont="1" applyBorder="1" applyAlignment="1">
      <alignment horizontal="left" wrapText="1"/>
    </xf>
    <xf numFmtId="0" fontId="22" fillId="0" borderId="8" xfId="0" applyFont="1" applyBorder="1" applyAlignment="1">
      <alignment wrapText="1"/>
    </xf>
    <xf numFmtId="0" fontId="26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0" fontId="28" fillId="0" borderId="13" xfId="2" applyFont="1" applyBorder="1" applyAlignment="1">
      <alignment horizontal="left"/>
    </xf>
    <xf numFmtId="0" fontId="30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 vertical="top" wrapText="1"/>
    </xf>
    <xf numFmtId="0" fontId="8" fillId="0" borderId="0" xfId="2" applyFont="1" applyBorder="1" applyAlignment="1">
      <alignment wrapText="1"/>
    </xf>
    <xf numFmtId="1" fontId="31" fillId="0" borderId="0" xfId="2" applyNumberFormat="1" applyFont="1" applyFill="1" applyBorder="1" applyAlignment="1">
      <alignment horizontal="center"/>
    </xf>
    <xf numFmtId="0" fontId="4" fillId="0" borderId="0" xfId="2" applyFont="1" applyFill="1" applyBorder="1"/>
    <xf numFmtId="0" fontId="9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24" xfId="0" applyBorder="1"/>
    <xf numFmtId="0" fontId="27" fillId="0" borderId="8" xfId="0" applyFont="1" applyBorder="1"/>
    <xf numFmtId="1" fontId="33" fillId="0" borderId="5" xfId="0" applyNumberFormat="1" applyFont="1" applyFill="1" applyBorder="1"/>
    <xf numFmtId="0" fontId="22" fillId="0" borderId="21" xfId="0" applyFont="1" applyBorder="1" applyAlignment="1">
      <alignment vertical="top"/>
    </xf>
    <xf numFmtId="49" fontId="22" fillId="0" borderId="2" xfId="0" applyNumberFormat="1" applyFont="1" applyBorder="1" applyAlignment="1">
      <alignment vertical="top"/>
    </xf>
    <xf numFmtId="49" fontId="22" fillId="0" borderId="4" xfId="0" applyNumberFormat="1" applyFont="1" applyBorder="1" applyAlignment="1">
      <alignment vertical="top"/>
    </xf>
    <xf numFmtId="0" fontId="9" fillId="0" borderId="0" xfId="0" applyFont="1"/>
    <xf numFmtId="0" fontId="39" fillId="0" borderId="33" xfId="0" applyFont="1" applyBorder="1" applyAlignment="1">
      <alignment vertical="top" wrapText="1"/>
    </xf>
    <xf numFmtId="0" fontId="37" fillId="0" borderId="18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5" fillId="0" borderId="5" xfId="2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top" wrapText="1"/>
    </xf>
    <xf numFmtId="0" fontId="33" fillId="0" borderId="26" xfId="0" applyFont="1" applyBorder="1"/>
    <xf numFmtId="1" fontId="33" fillId="0" borderId="26" xfId="0" applyNumberFormat="1" applyFont="1" applyBorder="1"/>
    <xf numFmtId="0" fontId="23" fillId="0" borderId="23" xfId="0" applyFont="1" applyBorder="1" applyAlignment="1">
      <alignment vertical="top" wrapText="1"/>
    </xf>
    <xf numFmtId="0" fontId="27" fillId="0" borderId="0" xfId="0" applyFont="1"/>
    <xf numFmtId="0" fontId="19" fillId="0" borderId="46" xfId="2" applyFont="1" applyBorder="1" applyAlignment="1">
      <alignment horizontal="left"/>
    </xf>
    <xf numFmtId="0" fontId="28" fillId="0" borderId="15" xfId="2" applyFont="1" applyBorder="1" applyAlignment="1">
      <alignment horizontal="left"/>
    </xf>
    <xf numFmtId="0" fontId="29" fillId="0" borderId="47" xfId="2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0" fillId="0" borderId="50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1" fontId="33" fillId="0" borderId="8" xfId="0" applyNumberFormat="1" applyFont="1" applyBorder="1"/>
    <xf numFmtId="1" fontId="33" fillId="0" borderId="3" xfId="0" applyNumberFormat="1" applyFont="1" applyBorder="1"/>
    <xf numFmtId="0" fontId="18" fillId="0" borderId="8" xfId="0" applyFont="1" applyBorder="1"/>
    <xf numFmtId="0" fontId="18" fillId="0" borderId="26" xfId="0" applyFont="1" applyBorder="1"/>
    <xf numFmtId="0" fontId="18" fillId="0" borderId="27" xfId="0" applyFont="1" applyBorder="1"/>
    <xf numFmtId="0" fontId="0" fillId="0" borderId="0" xfId="0" applyBorder="1" applyAlignment="1">
      <alignment horizontal="center"/>
    </xf>
    <xf numFmtId="0" fontId="18" fillId="0" borderId="0" xfId="0" applyFont="1" applyBorder="1"/>
    <xf numFmtId="0" fontId="35" fillId="0" borderId="0" xfId="0" applyFont="1" applyBorder="1" applyAlignment="1">
      <alignment horizontal="center"/>
    </xf>
    <xf numFmtId="164" fontId="40" fillId="0" borderId="0" xfId="0" applyNumberFormat="1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5" fillId="0" borderId="54" xfId="0" applyFont="1" applyBorder="1" applyAlignment="1">
      <alignment horizontal="center"/>
    </xf>
    <xf numFmtId="164" fontId="40" fillId="0" borderId="40" xfId="0" applyNumberFormat="1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7" fillId="0" borderId="0" xfId="2" applyFont="1" applyBorder="1" applyAlignment="1">
      <alignment horizontal="left" vertical="center"/>
    </xf>
    <xf numFmtId="165" fontId="5" fillId="0" borderId="55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29" fillId="0" borderId="15" xfId="2" applyFont="1" applyBorder="1" applyAlignment="1">
      <alignment horizontal="left"/>
    </xf>
    <xf numFmtId="14" fontId="1" fillId="0" borderId="0" xfId="2" applyNumberFormat="1" applyAlignment="1">
      <alignment wrapText="1"/>
    </xf>
    <xf numFmtId="1" fontId="33" fillId="0" borderId="8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0" fillId="0" borderId="8" xfId="0" applyFill="1" applyBorder="1"/>
    <xf numFmtId="0" fontId="33" fillId="0" borderId="26" xfId="0" applyFont="1" applyFill="1" applyBorder="1"/>
    <xf numFmtId="1" fontId="33" fillId="0" borderId="26" xfId="0" applyNumberFormat="1" applyFont="1" applyFill="1" applyBorder="1"/>
    <xf numFmtId="1" fontId="33" fillId="0" borderId="8" xfId="0" applyNumberFormat="1" applyFont="1" applyFill="1" applyBorder="1"/>
    <xf numFmtId="0" fontId="16" fillId="0" borderId="57" xfId="2" applyFont="1" applyBorder="1" applyAlignment="1">
      <alignment horizontal="center" vertical="center" wrapText="1"/>
    </xf>
    <xf numFmtId="1" fontId="33" fillId="0" borderId="3" xfId="0" applyNumberFormat="1" applyFont="1" applyFill="1" applyBorder="1"/>
    <xf numFmtId="1" fontId="27" fillId="0" borderId="26" xfId="0" applyNumberFormat="1" applyFont="1" applyFill="1" applyBorder="1"/>
    <xf numFmtId="0" fontId="0" fillId="0" borderId="0" xfId="0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43" fillId="0" borderId="0" xfId="0" applyFont="1"/>
    <xf numFmtId="1" fontId="33" fillId="0" borderId="26" xfId="0" applyNumberFormat="1" applyFont="1" applyBorder="1" applyAlignment="1">
      <alignment horizontal="center"/>
    </xf>
    <xf numFmtId="0" fontId="0" fillId="0" borderId="26" xfId="0" applyFill="1" applyBorder="1"/>
    <xf numFmtId="0" fontId="23" fillId="0" borderId="22" xfId="0" applyFont="1" applyBorder="1" applyAlignment="1">
      <alignment vertical="top" wrapText="1"/>
    </xf>
    <xf numFmtId="1" fontId="23" fillId="6" borderId="23" xfId="0" applyNumberFormat="1" applyFont="1" applyFill="1" applyBorder="1" applyAlignment="1">
      <alignment wrapText="1"/>
    </xf>
    <xf numFmtId="1" fontId="33" fillId="6" borderId="23" xfId="0" applyNumberFormat="1" applyFont="1" applyFill="1" applyBorder="1" applyAlignment="1">
      <alignment vertical="center"/>
    </xf>
    <xf numFmtId="0" fontId="34" fillId="0" borderId="23" xfId="0" applyFont="1" applyBorder="1" applyAlignment="1">
      <alignment horizontal="center" vertical="top" wrapText="1"/>
    </xf>
    <xf numFmtId="0" fontId="45" fillId="0" borderId="26" xfId="0" applyFont="1" applyFill="1" applyBorder="1"/>
    <xf numFmtId="0" fontId="0" fillId="0" borderId="41" xfId="0" applyBorder="1" applyAlignment="1">
      <alignment horizontal="center"/>
    </xf>
    <xf numFmtId="165" fontId="23" fillId="0" borderId="58" xfId="0" applyNumberFormat="1" applyFont="1" applyBorder="1" applyAlignment="1">
      <alignment horizontal="center"/>
    </xf>
    <xf numFmtId="165" fontId="23" fillId="0" borderId="22" xfId="0" applyNumberFormat="1" applyFont="1" applyBorder="1" applyAlignment="1">
      <alignment horizontal="center"/>
    </xf>
    <xf numFmtId="0" fontId="46" fillId="0" borderId="0" xfId="2" applyFont="1" applyBorder="1" applyAlignment="1">
      <alignment horizontal="left" vertical="center" wrapText="1"/>
    </xf>
    <xf numFmtId="0" fontId="4" fillId="0" borderId="37" xfId="2" applyFont="1" applyBorder="1" applyAlignment="1"/>
    <xf numFmtId="0" fontId="4" fillId="0" borderId="57" xfId="2" applyFont="1" applyBorder="1" applyAlignment="1"/>
    <xf numFmtId="1" fontId="31" fillId="7" borderId="12" xfId="2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top" wrapText="1"/>
    </xf>
    <xf numFmtId="0" fontId="38" fillId="0" borderId="0" xfId="0" applyFont="1" applyBorder="1"/>
    <xf numFmtId="0" fontId="0" fillId="0" borderId="0" xfId="0" applyBorder="1"/>
    <xf numFmtId="0" fontId="22" fillId="0" borderId="43" xfId="0" applyFont="1" applyBorder="1" applyAlignment="1">
      <alignment vertical="top"/>
    </xf>
    <xf numFmtId="0" fontId="0" fillId="0" borderId="48" xfId="0" applyBorder="1" applyAlignment="1">
      <alignment wrapText="1"/>
    </xf>
    <xf numFmtId="0" fontId="0" fillId="0" borderId="48" xfId="0" applyBorder="1" applyAlignment="1">
      <alignment vertical="top" wrapText="1"/>
    </xf>
    <xf numFmtId="0" fontId="14" fillId="0" borderId="48" xfId="0" applyFont="1" applyBorder="1" applyAlignment="1">
      <alignment vertical="top"/>
    </xf>
    <xf numFmtId="0" fontId="14" fillId="8" borderId="44" xfId="0" applyFont="1" applyFill="1" applyBorder="1"/>
    <xf numFmtId="0" fontId="14" fillId="0" borderId="17" xfId="0" applyFont="1" applyBorder="1"/>
    <xf numFmtId="0" fontId="14" fillId="0" borderId="16" xfId="0" applyFont="1" applyBorder="1"/>
    <xf numFmtId="0" fontId="35" fillId="0" borderId="16" xfId="0" applyFont="1" applyBorder="1"/>
    <xf numFmtId="0" fontId="35" fillId="0" borderId="18" xfId="0" applyFont="1" applyBorder="1"/>
    <xf numFmtId="0" fontId="22" fillId="0" borderId="0" xfId="1" applyFont="1" applyAlignment="1">
      <alignment vertical="top"/>
    </xf>
    <xf numFmtId="0" fontId="39" fillId="0" borderId="0" xfId="1" applyFont="1" applyAlignment="1">
      <alignment vertical="top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center" vertical="top"/>
    </xf>
    <xf numFmtId="0" fontId="22" fillId="0" borderId="0" xfId="1" applyFont="1"/>
    <xf numFmtId="0" fontId="22" fillId="0" borderId="0" xfId="1" applyFont="1" applyBorder="1" applyAlignment="1">
      <alignment horizontal="center" vertical="top"/>
    </xf>
    <xf numFmtId="0" fontId="25" fillId="0" borderId="0" xfId="1" applyFont="1" applyBorder="1" applyAlignment="1">
      <alignment horizontal="center" vertical="top" wrapText="1"/>
    </xf>
    <xf numFmtId="0" fontId="48" fillId="0" borderId="0" xfId="1" applyFont="1" applyAlignment="1">
      <alignment horizontal="center" vertical="top"/>
    </xf>
    <xf numFmtId="0" fontId="22" fillId="0" borderId="24" xfId="1" applyFont="1" applyBorder="1" applyAlignment="1">
      <alignment vertical="top" wrapText="1"/>
    </xf>
    <xf numFmtId="0" fontId="22" fillId="0" borderId="11" xfId="1" applyFont="1" applyBorder="1" applyAlignment="1">
      <alignment vertical="top" wrapText="1"/>
    </xf>
    <xf numFmtId="0" fontId="22" fillId="0" borderId="16" xfId="1" applyFont="1" applyBorder="1" applyAlignment="1">
      <alignment vertical="top" wrapText="1"/>
    </xf>
    <xf numFmtId="0" fontId="22" fillId="0" borderId="8" xfId="1" applyFont="1" applyBorder="1" applyAlignment="1">
      <alignment vertical="top"/>
    </xf>
    <xf numFmtId="49" fontId="22" fillId="0" borderId="12" xfId="1" applyNumberFormat="1" applyFont="1" applyBorder="1" applyAlignment="1">
      <alignment vertical="top"/>
    </xf>
    <xf numFmtId="0" fontId="26" fillId="0" borderId="8" xfId="1" applyFont="1" applyBorder="1" applyAlignment="1">
      <alignment vertical="top"/>
    </xf>
    <xf numFmtId="0" fontId="26" fillId="0" borderId="8" xfId="1" applyFont="1" applyBorder="1" applyAlignment="1">
      <alignment horizontal="center" vertical="top"/>
    </xf>
    <xf numFmtId="0" fontId="26" fillId="0" borderId="27" xfId="1" applyFont="1" applyBorder="1" applyAlignment="1">
      <alignment vertical="top"/>
    </xf>
    <xf numFmtId="0" fontId="18" fillId="0" borderId="27" xfId="1" applyFont="1" applyBorder="1" applyAlignment="1">
      <alignment horizontal="center" vertical="top"/>
    </xf>
    <xf numFmtId="0" fontId="22" fillId="0" borderId="27" xfId="1" applyFont="1" applyBorder="1" applyAlignment="1">
      <alignment vertical="top"/>
    </xf>
    <xf numFmtId="0" fontId="22" fillId="0" borderId="18" xfId="1" applyFont="1" applyBorder="1" applyAlignment="1">
      <alignment vertical="top" wrapText="1"/>
    </xf>
    <xf numFmtId="0" fontId="26" fillId="0" borderId="8" xfId="1" applyFont="1" applyBorder="1" applyAlignment="1">
      <alignment vertical="top" wrapText="1"/>
    </xf>
    <xf numFmtId="0" fontId="22" fillId="0" borderId="19" xfId="1" applyFont="1" applyBorder="1" applyAlignment="1">
      <alignment vertical="top"/>
    </xf>
    <xf numFmtId="0" fontId="22" fillId="0" borderId="28" xfId="1" applyFont="1" applyBorder="1" applyAlignment="1">
      <alignment vertical="top"/>
    </xf>
    <xf numFmtId="0" fontId="22" fillId="0" borderId="29" xfId="1" applyFont="1" applyBorder="1" applyAlignment="1">
      <alignment vertical="top"/>
    </xf>
    <xf numFmtId="0" fontId="26" fillId="4" borderId="29" xfId="1" applyFont="1" applyFill="1" applyBorder="1" applyAlignment="1">
      <alignment vertical="top"/>
    </xf>
    <xf numFmtId="0" fontId="22" fillId="0" borderId="29" xfId="1" applyFont="1" applyBorder="1" applyAlignment="1">
      <alignment horizontal="center" vertical="top"/>
    </xf>
    <xf numFmtId="0" fontId="22" fillId="4" borderId="29" xfId="1" applyFont="1" applyFill="1" applyBorder="1" applyAlignment="1">
      <alignment vertical="top"/>
    </xf>
    <xf numFmtId="0" fontId="22" fillId="0" borderId="30" xfId="1" applyFont="1" applyBorder="1" applyAlignment="1">
      <alignment vertical="top" wrapText="1"/>
    </xf>
    <xf numFmtId="0" fontId="22" fillId="0" borderId="0" xfId="1" applyFont="1" applyBorder="1" applyAlignment="1">
      <alignment vertical="top"/>
    </xf>
    <xf numFmtId="49" fontId="22" fillId="0" borderId="0" xfId="1" applyNumberFormat="1" applyFont="1" applyBorder="1" applyAlignment="1">
      <alignment vertical="top"/>
    </xf>
    <xf numFmtId="0" fontId="22" fillId="0" borderId="0" xfId="1" applyFont="1" applyBorder="1" applyAlignment="1">
      <alignment vertical="top" wrapText="1"/>
    </xf>
    <xf numFmtId="0" fontId="22" fillId="0" borderId="0" xfId="1" applyFont="1" applyBorder="1"/>
    <xf numFmtId="49" fontId="22" fillId="0" borderId="0" xfId="1" applyNumberFormat="1" applyFont="1" applyBorder="1" applyAlignment="1">
      <alignment horizontal="center" vertical="top"/>
    </xf>
    <xf numFmtId="49" fontId="22" fillId="0" borderId="0" xfId="1" applyNumberFormat="1" applyFont="1" applyBorder="1" applyAlignment="1">
      <alignment vertical="top" wrapText="1"/>
    </xf>
    <xf numFmtId="49" fontId="22" fillId="0" borderId="0" xfId="1" applyNumberFormat="1" applyFont="1" applyBorder="1"/>
    <xf numFmtId="0" fontId="49" fillId="0" borderId="0" xfId="1" applyFont="1" applyAlignment="1">
      <alignment vertical="top" wrapText="1"/>
    </xf>
    <xf numFmtId="0" fontId="50" fillId="0" borderId="0" xfId="1" applyFont="1" applyBorder="1" applyAlignment="1">
      <alignment horizontal="center" vertical="top" wrapText="1"/>
    </xf>
    <xf numFmtId="0" fontId="49" fillId="0" borderId="8" xfId="1" applyFont="1" applyBorder="1" applyAlignment="1">
      <alignment vertical="top" wrapText="1"/>
    </xf>
    <xf numFmtId="0" fontId="49" fillId="0" borderId="8" xfId="1" applyFont="1" applyFill="1" applyBorder="1" applyAlignment="1">
      <alignment vertical="top" wrapText="1"/>
    </xf>
    <xf numFmtId="0" fontId="49" fillId="0" borderId="8" xfId="0" applyFont="1" applyBorder="1" applyAlignment="1">
      <alignment wrapText="1"/>
    </xf>
    <xf numFmtId="0" fontId="51" fillId="0" borderId="8" xfId="0" applyFont="1" applyBorder="1" applyAlignment="1">
      <alignment horizontal="justify"/>
    </xf>
    <xf numFmtId="0" fontId="49" fillId="0" borderId="27" xfId="1" applyFont="1" applyBorder="1" applyAlignment="1">
      <alignment vertical="top" wrapText="1"/>
    </xf>
    <xf numFmtId="0" fontId="49" fillId="4" borderId="29" xfId="1" applyFont="1" applyFill="1" applyBorder="1" applyAlignment="1">
      <alignment vertical="top" wrapText="1"/>
    </xf>
    <xf numFmtId="0" fontId="49" fillId="0" borderId="0" xfId="1" applyFont="1" applyBorder="1" applyAlignment="1">
      <alignment vertical="top"/>
    </xf>
    <xf numFmtId="49" fontId="49" fillId="0" borderId="0" xfId="1" applyNumberFormat="1" applyFont="1" applyBorder="1" applyAlignment="1">
      <alignment vertical="top"/>
    </xf>
    <xf numFmtId="0" fontId="49" fillId="0" borderId="0" xfId="1" applyFont="1" applyAlignment="1">
      <alignment vertical="top"/>
    </xf>
    <xf numFmtId="0" fontId="22" fillId="0" borderId="13" xfId="1" applyFont="1" applyBorder="1" applyAlignment="1">
      <alignment vertical="top" wrapText="1"/>
    </xf>
    <xf numFmtId="0" fontId="49" fillId="0" borderId="24" xfId="1" applyFont="1" applyBorder="1" applyAlignment="1">
      <alignment vertical="top" wrapText="1"/>
    </xf>
    <xf numFmtId="0" fontId="22" fillId="0" borderId="24" xfId="1" applyFont="1" applyBorder="1" applyAlignment="1">
      <alignment horizontal="center" vertical="top" wrapText="1"/>
    </xf>
    <xf numFmtId="0" fontId="45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/>
    <xf numFmtId="1" fontId="53" fillId="7" borderId="12" xfId="0" applyNumberFormat="1" applyFont="1" applyFill="1" applyBorder="1" applyAlignment="1">
      <alignment horizontal="center"/>
    </xf>
    <xf numFmtId="164" fontId="17" fillId="9" borderId="16" xfId="2" applyNumberFormat="1" applyFont="1" applyFill="1" applyBorder="1" applyAlignment="1">
      <alignment horizontal="center"/>
    </xf>
    <xf numFmtId="0" fontId="56" fillId="0" borderId="23" xfId="0" applyFont="1" applyFill="1" applyBorder="1" applyAlignment="1">
      <alignment vertical="top" wrapText="1"/>
    </xf>
    <xf numFmtId="1" fontId="27" fillId="0" borderId="8" xfId="0" applyNumberFormat="1" applyFont="1" applyBorder="1"/>
    <xf numFmtId="1" fontId="27" fillId="0" borderId="6" xfId="0" applyNumberFormat="1" applyFont="1" applyBorder="1"/>
    <xf numFmtId="1" fontId="33" fillId="0" borderId="27" xfId="0" applyNumberFormat="1" applyFont="1" applyBorder="1"/>
    <xf numFmtId="164" fontId="57" fillId="0" borderId="0" xfId="2" applyNumberFormat="1" applyFont="1" applyFill="1" applyBorder="1" applyAlignment="1">
      <alignment horizontal="center"/>
    </xf>
    <xf numFmtId="1" fontId="57" fillId="0" borderId="0" xfId="2" applyNumberFormat="1" applyFont="1" applyFill="1" applyBorder="1" applyAlignment="1">
      <alignment horizontal="center"/>
    </xf>
    <xf numFmtId="0" fontId="57" fillId="0" borderId="0" xfId="2" applyFont="1" applyFill="1" applyBorder="1"/>
    <xf numFmtId="0" fontId="58" fillId="0" borderId="0" xfId="0" applyFont="1" applyBorder="1" applyAlignment="1">
      <alignment horizontal="center"/>
    </xf>
    <xf numFmtId="164" fontId="57" fillId="0" borderId="0" xfId="2" applyNumberFormat="1" applyFont="1" applyBorder="1" applyAlignment="1">
      <alignment horizontal="center" vertical="center" wrapText="1"/>
    </xf>
    <xf numFmtId="49" fontId="57" fillId="0" borderId="0" xfId="2" applyNumberFormat="1" applyFont="1" applyBorder="1" applyAlignment="1">
      <alignment horizontal="center"/>
    </xf>
    <xf numFmtId="0" fontId="57" fillId="0" borderId="0" xfId="2" applyFont="1" applyBorder="1" applyAlignment="1">
      <alignment horizontal="center"/>
    </xf>
    <xf numFmtId="0" fontId="59" fillId="0" borderId="0" xfId="2" applyFont="1"/>
    <xf numFmtId="49" fontId="59" fillId="0" borderId="0" xfId="2" applyNumberFormat="1" applyFont="1" applyAlignment="1">
      <alignment horizontal="center" vertical="top"/>
    </xf>
    <xf numFmtId="0" fontId="59" fillId="0" borderId="0" xfId="0" applyFont="1" applyFill="1" applyBorder="1" applyAlignment="1">
      <alignment wrapText="1"/>
    </xf>
    <xf numFmtId="1" fontId="6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44" fillId="0" borderId="23" xfId="0" applyNumberFormat="1" applyFont="1" applyFill="1" applyBorder="1" applyAlignment="1">
      <alignment horizontal="center" vertical="top" wrapText="1"/>
    </xf>
    <xf numFmtId="165" fontId="5" fillId="0" borderId="43" xfId="2" applyNumberFormat="1" applyFont="1" applyBorder="1" applyAlignment="1">
      <alignment horizontal="center"/>
    </xf>
    <xf numFmtId="165" fontId="5" fillId="0" borderId="44" xfId="2" applyNumberFormat="1" applyFont="1" applyBorder="1" applyAlignment="1">
      <alignment horizontal="center"/>
    </xf>
    <xf numFmtId="0" fontId="4" fillId="0" borderId="57" xfId="2" applyFont="1" applyBorder="1" applyAlignment="1">
      <alignment horizontal="left" vertical="center" wrapText="1"/>
    </xf>
    <xf numFmtId="1" fontId="31" fillId="9" borderId="13" xfId="2" applyNumberFormat="1" applyFont="1" applyFill="1" applyBorder="1" applyAlignment="1">
      <alignment horizontal="center" vertical="center" wrapText="1"/>
    </xf>
    <xf numFmtId="164" fontId="7" fillId="9" borderId="13" xfId="2" applyNumberFormat="1" applyFont="1" applyFill="1" applyBorder="1" applyAlignment="1">
      <alignment horizontal="center"/>
    </xf>
    <xf numFmtId="164" fontId="7" fillId="9" borderId="11" xfId="2" applyNumberFormat="1" applyFont="1" applyFill="1" applyBorder="1" applyAlignment="1">
      <alignment horizontal="center"/>
    </xf>
    <xf numFmtId="0" fontId="1" fillId="9" borderId="0" xfId="2" applyFill="1"/>
    <xf numFmtId="164" fontId="7" fillId="9" borderId="16" xfId="2" applyNumberFormat="1" applyFont="1" applyFill="1" applyBorder="1" applyAlignment="1">
      <alignment horizontal="center"/>
    </xf>
    <xf numFmtId="164" fontId="7" fillId="9" borderId="5" xfId="2" applyNumberFormat="1" applyFont="1" applyFill="1" applyBorder="1" applyAlignment="1">
      <alignment horizontal="center"/>
    </xf>
    <xf numFmtId="164" fontId="7" fillId="9" borderId="12" xfId="2" applyNumberFormat="1" applyFont="1" applyFill="1" applyBorder="1" applyAlignment="1">
      <alignment horizontal="center"/>
    </xf>
    <xf numFmtId="164" fontId="7" fillId="9" borderId="4" xfId="2" applyNumberFormat="1" applyFont="1" applyFill="1" applyBorder="1" applyAlignment="1">
      <alignment horizontal="center"/>
    </xf>
    <xf numFmtId="164" fontId="17" fillId="9" borderId="4" xfId="2" applyNumberFormat="1" applyFont="1" applyFill="1" applyBorder="1" applyAlignment="1">
      <alignment horizontal="center"/>
    </xf>
    <xf numFmtId="164" fontId="17" fillId="9" borderId="12" xfId="2" applyNumberFormat="1" applyFont="1" applyFill="1" applyBorder="1" applyAlignment="1">
      <alignment horizontal="center"/>
    </xf>
    <xf numFmtId="164" fontId="7" fillId="9" borderId="4" xfId="2" quotePrefix="1" applyNumberFormat="1" applyFont="1" applyFill="1" applyBorder="1" applyAlignment="1">
      <alignment horizontal="center"/>
    </xf>
    <xf numFmtId="164" fontId="17" fillId="9" borderId="4" xfId="2" quotePrefix="1" applyNumberFormat="1" applyFont="1" applyFill="1" applyBorder="1" applyAlignment="1">
      <alignment horizontal="center"/>
    </xf>
    <xf numFmtId="164" fontId="7" fillId="9" borderId="18" xfId="2" applyNumberFormat="1" applyFont="1" applyFill="1" applyBorder="1" applyAlignment="1">
      <alignment horizontal="center"/>
    </xf>
    <xf numFmtId="164" fontId="7" fillId="9" borderId="20" xfId="2" applyNumberFormat="1" applyFont="1" applyFill="1" applyBorder="1" applyAlignment="1">
      <alignment horizontal="center"/>
    </xf>
    <xf numFmtId="164" fontId="7" fillId="9" borderId="27" xfId="2" applyNumberFormat="1" applyFont="1" applyFill="1" applyBorder="1" applyAlignment="1">
      <alignment horizontal="center"/>
    </xf>
    <xf numFmtId="164" fontId="7" fillId="9" borderId="19" xfId="2" applyNumberFormat="1" applyFont="1" applyFill="1" applyBorder="1" applyAlignment="1">
      <alignment horizontal="center"/>
    </xf>
    <xf numFmtId="164" fontId="7" fillId="9" borderId="21" xfId="2" applyNumberFormat="1" applyFont="1" applyFill="1" applyBorder="1" applyAlignment="1">
      <alignment horizontal="center"/>
    </xf>
    <xf numFmtId="1" fontId="31" fillId="9" borderId="27" xfId="2" applyNumberFormat="1" applyFont="1" applyFill="1" applyBorder="1" applyAlignment="1">
      <alignment horizontal="center"/>
    </xf>
    <xf numFmtId="164" fontId="2" fillId="9" borderId="11" xfId="2" applyNumberFormat="1" applyFont="1" applyFill="1" applyBorder="1" applyAlignment="1">
      <alignment horizontal="center" vertical="center" wrapText="1"/>
    </xf>
    <xf numFmtId="164" fontId="7" fillId="9" borderId="14" xfId="2" applyNumberFormat="1" applyFont="1" applyFill="1" applyBorder="1" applyAlignment="1">
      <alignment horizontal="center"/>
    </xf>
    <xf numFmtId="164" fontId="7" fillId="9" borderId="10" xfId="2" applyNumberFormat="1" applyFont="1" applyFill="1" applyBorder="1" applyAlignment="1">
      <alignment horizontal="center"/>
    </xf>
    <xf numFmtId="164" fontId="17" fillId="9" borderId="11" xfId="2" applyNumberFormat="1" applyFont="1" applyFill="1" applyBorder="1" applyAlignment="1">
      <alignment horizontal="center"/>
    </xf>
    <xf numFmtId="164" fontId="54" fillId="9" borderId="5" xfId="2" applyNumberFormat="1" applyFont="1" applyFill="1" applyBorder="1" applyAlignment="1">
      <alignment horizontal="center"/>
    </xf>
    <xf numFmtId="164" fontId="54" fillId="9" borderId="12" xfId="2" applyNumberFormat="1" applyFont="1" applyFill="1" applyBorder="1" applyAlignment="1">
      <alignment horizontal="center"/>
    </xf>
    <xf numFmtId="164" fontId="54" fillId="9" borderId="4" xfId="2" applyNumberFormat="1" applyFont="1" applyFill="1" applyBorder="1" applyAlignment="1">
      <alignment horizontal="center"/>
    </xf>
    <xf numFmtId="0" fontId="55" fillId="9" borderId="0" xfId="2" applyFont="1" applyFill="1"/>
    <xf numFmtId="164" fontId="7" fillId="9" borderId="12" xfId="2" quotePrefix="1" applyNumberFormat="1" applyFont="1" applyFill="1" applyBorder="1" applyAlignment="1">
      <alignment horizontal="center"/>
    </xf>
    <xf numFmtId="0" fontId="1" fillId="9" borderId="0" xfId="2" applyFont="1" applyFill="1"/>
    <xf numFmtId="164" fontId="17" fillId="9" borderId="5" xfId="2" applyNumberFormat="1" applyFont="1" applyFill="1" applyBorder="1" applyAlignment="1">
      <alignment horizontal="center"/>
    </xf>
    <xf numFmtId="0" fontId="42" fillId="9" borderId="27" xfId="0" applyFont="1" applyFill="1" applyBorder="1" applyAlignment="1">
      <alignment horizontal="center"/>
    </xf>
    <xf numFmtId="1" fontId="31" fillId="9" borderId="8" xfId="2" applyNumberFormat="1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left"/>
    </xf>
    <xf numFmtId="164" fontId="17" fillId="9" borderId="20" xfId="2" applyNumberFormat="1" applyFont="1" applyFill="1" applyBorder="1" applyAlignment="1">
      <alignment horizontal="center"/>
    </xf>
    <xf numFmtId="164" fontId="7" fillId="9" borderId="13" xfId="2" quotePrefix="1" applyNumberFormat="1" applyFont="1" applyFill="1" applyBorder="1" applyAlignment="1">
      <alignment horizontal="center"/>
    </xf>
    <xf numFmtId="164" fontId="17" fillId="9" borderId="18" xfId="2" applyNumberFormat="1" applyFont="1" applyFill="1" applyBorder="1" applyAlignment="1">
      <alignment horizontal="center"/>
    </xf>
    <xf numFmtId="164" fontId="7" fillId="9" borderId="19" xfId="2" quotePrefix="1" applyNumberFormat="1" applyFont="1" applyFill="1" applyBorder="1" applyAlignment="1">
      <alignment horizontal="center"/>
    </xf>
    <xf numFmtId="0" fontId="42" fillId="9" borderId="13" xfId="0" applyFont="1" applyFill="1" applyBorder="1" applyAlignment="1">
      <alignment horizontal="center"/>
    </xf>
    <xf numFmtId="0" fontId="42" fillId="9" borderId="19" xfId="0" applyFont="1" applyFill="1" applyBorder="1" applyAlignment="1">
      <alignment horizontal="center"/>
    </xf>
    <xf numFmtId="0" fontId="2" fillId="9" borderId="18" xfId="0" applyFont="1" applyFill="1" applyBorder="1" applyAlignment="1">
      <alignment wrapText="1"/>
    </xf>
    <xf numFmtId="0" fontId="5" fillId="9" borderId="13" xfId="2" applyFont="1" applyFill="1" applyBorder="1" applyAlignment="1">
      <alignment horizontal="left"/>
    </xf>
    <xf numFmtId="0" fontId="6" fillId="9" borderId="11" xfId="2" applyFont="1" applyFill="1" applyBorder="1" applyAlignment="1">
      <alignment horizontal="left"/>
    </xf>
    <xf numFmtId="0" fontId="28" fillId="9" borderId="13" xfId="2" applyFont="1" applyFill="1" applyBorder="1" applyAlignment="1">
      <alignment horizontal="left"/>
    </xf>
    <xf numFmtId="0" fontId="28" fillId="9" borderId="15" xfId="2" applyFont="1" applyFill="1" applyBorder="1" applyAlignment="1">
      <alignment horizontal="left"/>
    </xf>
    <xf numFmtId="0" fontId="30" fillId="9" borderId="13" xfId="2" applyFont="1" applyFill="1" applyBorder="1" applyAlignment="1">
      <alignment horizontal="left"/>
    </xf>
    <xf numFmtId="0" fontId="29" fillId="9" borderId="47" xfId="2" applyFont="1" applyFill="1" applyBorder="1" applyAlignment="1">
      <alignment horizontal="left"/>
    </xf>
    <xf numFmtId="0" fontId="5" fillId="9" borderId="16" xfId="2" applyFont="1" applyFill="1" applyBorder="1" applyAlignment="1">
      <alignment horizontal="center" vertical="top" wrapText="1"/>
    </xf>
    <xf numFmtId="0" fontId="15" fillId="9" borderId="18" xfId="0" applyFont="1" applyFill="1" applyBorder="1" applyAlignment="1">
      <alignment horizontal="center" vertical="top" wrapText="1"/>
    </xf>
    <xf numFmtId="164" fontId="17" fillId="9" borderId="13" xfId="2" applyNumberFormat="1" applyFont="1" applyFill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165" fontId="5" fillId="0" borderId="62" xfId="2" applyNumberFormat="1" applyFont="1" applyBorder="1" applyAlignment="1">
      <alignment horizontal="center"/>
    </xf>
    <xf numFmtId="165" fontId="5" fillId="0" borderId="63" xfId="2" applyNumberFormat="1" applyFont="1" applyBorder="1" applyAlignment="1">
      <alignment horizontal="center"/>
    </xf>
    <xf numFmtId="164" fontId="7" fillId="9" borderId="8" xfId="2" applyNumberFormat="1" applyFont="1" applyFill="1" applyBorder="1" applyAlignment="1">
      <alignment horizontal="center" vertical="center" wrapText="1"/>
    </xf>
    <xf numFmtId="164" fontId="17" fillId="9" borderId="8" xfId="2" applyNumberFormat="1" applyFont="1" applyFill="1" applyBorder="1" applyAlignment="1">
      <alignment horizontal="center"/>
    </xf>
    <xf numFmtId="0" fontId="4" fillId="9" borderId="13" xfId="2" applyFont="1" applyFill="1" applyBorder="1"/>
    <xf numFmtId="0" fontId="1" fillId="9" borderId="11" xfId="2" applyFill="1" applyBorder="1"/>
    <xf numFmtId="0" fontId="4" fillId="9" borderId="12" xfId="2" applyFont="1" applyFill="1" applyBorder="1" applyAlignment="1">
      <alignment horizontal="right" vertical="top"/>
    </xf>
    <xf numFmtId="0" fontId="1" fillId="9" borderId="16" xfId="2" applyFill="1" applyBorder="1"/>
    <xf numFmtId="0" fontId="4" fillId="9" borderId="12" xfId="2" applyFont="1" applyFill="1" applyBorder="1"/>
    <xf numFmtId="0" fontId="4" fillId="9" borderId="19" xfId="2" applyFont="1" applyFill="1" applyBorder="1" applyAlignment="1">
      <alignment horizontal="right" vertical="top"/>
    </xf>
    <xf numFmtId="0" fontId="1" fillId="9" borderId="18" xfId="2" applyFill="1" applyBorder="1"/>
    <xf numFmtId="165" fontId="5" fillId="0" borderId="0" xfId="2" applyNumberFormat="1" applyFont="1" applyBorder="1" applyAlignment="1">
      <alignment horizontal="center"/>
    </xf>
    <xf numFmtId="165" fontId="5" fillId="9" borderId="61" xfId="2" applyNumberFormat="1" applyFont="1" applyFill="1" applyBorder="1" applyAlignment="1">
      <alignment horizontal="center"/>
    </xf>
    <xf numFmtId="165" fontId="5" fillId="9" borderId="62" xfId="2" applyNumberFormat="1" applyFont="1" applyFill="1" applyBorder="1" applyAlignment="1">
      <alignment horizontal="center"/>
    </xf>
    <xf numFmtId="165" fontId="5" fillId="9" borderId="38" xfId="2" applyNumberFormat="1" applyFont="1" applyFill="1" applyBorder="1" applyAlignment="1">
      <alignment horizontal="center"/>
    </xf>
    <xf numFmtId="164" fontId="7" fillId="9" borderId="16" xfId="2" quotePrefix="1" applyNumberFormat="1" applyFont="1" applyFill="1" applyBorder="1" applyAlignment="1">
      <alignment horizontal="center"/>
    </xf>
    <xf numFmtId="0" fontId="4" fillId="9" borderId="13" xfId="2" applyFont="1" applyFill="1" applyBorder="1" applyAlignment="1"/>
    <xf numFmtId="0" fontId="4" fillId="9" borderId="12" xfId="2" applyFont="1" applyFill="1" applyBorder="1" applyAlignment="1"/>
    <xf numFmtId="0" fontId="4" fillId="9" borderId="19" xfId="2" applyFont="1" applyFill="1" applyBorder="1"/>
    <xf numFmtId="164" fontId="20" fillId="9" borderId="27" xfId="2" applyNumberFormat="1" applyFont="1" applyFill="1" applyBorder="1" applyAlignment="1">
      <alignment horizontal="center"/>
    </xf>
    <xf numFmtId="0" fontId="47" fillId="0" borderId="18" xfId="0" applyFont="1" applyBorder="1" applyAlignment="1">
      <alignment vertical="center"/>
    </xf>
    <xf numFmtId="164" fontId="2" fillId="9" borderId="18" xfId="2" applyNumberFormat="1" applyFont="1" applyFill="1" applyBorder="1" applyAlignment="1">
      <alignment horizontal="center" vertical="center" wrapText="1"/>
    </xf>
    <xf numFmtId="0" fontId="41" fillId="9" borderId="19" xfId="0" applyFont="1" applyFill="1" applyBorder="1" applyAlignment="1">
      <alignment horizontal="center" vertical="center"/>
    </xf>
    <xf numFmtId="164" fontId="7" fillId="9" borderId="5" xfId="2" quotePrefix="1" applyNumberFormat="1" applyFont="1" applyFill="1" applyBorder="1" applyAlignment="1">
      <alignment horizontal="center"/>
    </xf>
    <xf numFmtId="164" fontId="7" fillId="9" borderId="11" xfId="2" quotePrefix="1" applyNumberFormat="1" applyFont="1" applyFill="1" applyBorder="1" applyAlignment="1">
      <alignment horizontal="center"/>
    </xf>
    <xf numFmtId="1" fontId="20" fillId="9" borderId="19" xfId="2" applyNumberFormat="1" applyFont="1" applyFill="1" applyBorder="1" applyAlignment="1">
      <alignment horizontal="center"/>
    </xf>
    <xf numFmtId="1" fontId="31" fillId="9" borderId="19" xfId="2" applyNumberFormat="1" applyFont="1" applyFill="1" applyBorder="1" applyAlignment="1">
      <alignment horizontal="center"/>
    </xf>
    <xf numFmtId="164" fontId="2" fillId="9" borderId="10" xfId="2" applyNumberFormat="1" applyFont="1" applyFill="1" applyBorder="1" applyAlignment="1">
      <alignment horizontal="center" vertical="center" wrapText="1"/>
    </xf>
    <xf numFmtId="164" fontId="2" fillId="9" borderId="20" xfId="2" applyNumberFormat="1" applyFont="1" applyFill="1" applyBorder="1" applyAlignment="1">
      <alignment horizontal="center" vertical="center" wrapText="1"/>
    </xf>
    <xf numFmtId="164" fontId="7" fillId="9" borderId="20" xfId="2" quotePrefix="1" applyNumberFormat="1" applyFont="1" applyFill="1" applyBorder="1" applyAlignment="1">
      <alignment horizontal="center"/>
    </xf>
    <xf numFmtId="164" fontId="7" fillId="9" borderId="21" xfId="2" quotePrefix="1" applyNumberFormat="1" applyFont="1" applyFill="1" applyBorder="1" applyAlignment="1">
      <alignment horizontal="center"/>
    </xf>
    <xf numFmtId="164" fontId="17" fillId="9" borderId="14" xfId="2" quotePrefix="1" applyNumberFormat="1" applyFont="1" applyFill="1" applyBorder="1" applyAlignment="1">
      <alignment horizontal="center"/>
    </xf>
    <xf numFmtId="164" fontId="17" fillId="9" borderId="12" xfId="2" quotePrefix="1" applyNumberFormat="1" applyFont="1" applyFill="1" applyBorder="1" applyAlignment="1">
      <alignment horizontal="center"/>
    </xf>
    <xf numFmtId="164" fontId="17" fillId="9" borderId="10" xfId="2" applyNumberFormat="1" applyFont="1" applyFill="1" applyBorder="1" applyAlignment="1">
      <alignment horizontal="center"/>
    </xf>
    <xf numFmtId="165" fontId="5" fillId="0" borderId="37" xfId="2" applyNumberFormat="1" applyFont="1" applyBorder="1" applyAlignment="1">
      <alignment horizontal="center"/>
    </xf>
    <xf numFmtId="165" fontId="5" fillId="9" borderId="64" xfId="2" applyNumberFormat="1" applyFont="1" applyFill="1" applyBorder="1" applyAlignment="1">
      <alignment horizontal="center"/>
    </xf>
    <xf numFmtId="0" fontId="55" fillId="9" borderId="16" xfId="2" applyFont="1" applyFill="1" applyBorder="1"/>
    <xf numFmtId="0" fontId="1" fillId="9" borderId="16" xfId="2" applyFont="1" applyFill="1" applyBorder="1"/>
    <xf numFmtId="164" fontId="17" fillId="9" borderId="13" xfId="2" quotePrefix="1" applyNumberFormat="1" applyFont="1" applyFill="1" applyBorder="1" applyAlignment="1">
      <alignment horizontal="center"/>
    </xf>
    <xf numFmtId="1" fontId="33" fillId="9" borderId="5" xfId="0" applyNumberFormat="1" applyFont="1" applyFill="1" applyBorder="1"/>
    <xf numFmtId="165" fontId="5" fillId="0" borderId="61" xfId="2" applyNumberFormat="1" applyFont="1" applyBorder="1" applyAlignment="1">
      <alignment horizontal="right"/>
    </xf>
    <xf numFmtId="165" fontId="5" fillId="0" borderId="55" xfId="2" applyNumberFormat="1" applyFont="1" applyBorder="1" applyAlignment="1">
      <alignment horizontal="right"/>
    </xf>
    <xf numFmtId="165" fontId="5" fillId="0" borderId="22" xfId="2" applyNumberFormat="1" applyFont="1" applyBorder="1" applyAlignment="1">
      <alignment horizontal="center"/>
    </xf>
    <xf numFmtId="165" fontId="5" fillId="0" borderId="49" xfId="2" applyNumberFormat="1" applyFont="1" applyBorder="1" applyAlignment="1">
      <alignment horizontal="center"/>
    </xf>
    <xf numFmtId="0" fontId="11" fillId="0" borderId="45" xfId="2" applyFont="1" applyBorder="1" applyAlignment="1">
      <alignment horizontal="center" vertical="top" wrapText="1"/>
    </xf>
    <xf numFmtId="0" fontId="13" fillId="0" borderId="28" xfId="0" applyFont="1" applyBorder="1" applyAlignment="1">
      <alignment vertical="top" wrapText="1"/>
    </xf>
    <xf numFmtId="0" fontId="5" fillId="0" borderId="42" xfId="2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12" fillId="0" borderId="29" xfId="2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49" xfId="2" applyFont="1" applyBorder="1" applyAlignment="1">
      <alignment horizontal="left"/>
    </xf>
    <xf numFmtId="0" fontId="5" fillId="0" borderId="15" xfId="2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165" fontId="5" fillId="0" borderId="51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12" fillId="0" borderId="32" xfId="2" applyFont="1" applyBorder="1" applyAlignment="1">
      <alignment horizontal="center" vertical="top" wrapText="1"/>
    </xf>
    <xf numFmtId="165" fontId="5" fillId="9" borderId="55" xfId="2" applyNumberFormat="1" applyFont="1" applyFill="1" applyBorder="1" applyAlignment="1">
      <alignment horizontal="center"/>
    </xf>
    <xf numFmtId="165" fontId="5" fillId="9" borderId="51" xfId="2" applyNumberFormat="1" applyFont="1" applyFill="1" applyBorder="1" applyAlignment="1">
      <alignment horizontal="center"/>
    </xf>
    <xf numFmtId="165" fontId="5" fillId="9" borderId="56" xfId="2" applyNumberFormat="1" applyFont="1" applyFill="1" applyBorder="1" applyAlignment="1">
      <alignment horizontal="center"/>
    </xf>
    <xf numFmtId="0" fontId="11" fillId="9" borderId="45" xfId="2" applyFont="1" applyFill="1" applyBorder="1" applyAlignment="1">
      <alignment horizontal="center" vertical="top" wrapText="1"/>
    </xf>
    <xf numFmtId="0" fontId="13" fillId="9" borderId="28" xfId="0" applyFont="1" applyFill="1" applyBorder="1" applyAlignment="1">
      <alignment vertical="top" wrapText="1"/>
    </xf>
    <xf numFmtId="0" fontId="5" fillId="9" borderId="11" xfId="2" applyFont="1" applyFill="1" applyBorder="1" applyAlignment="1">
      <alignment horizontal="center"/>
    </xf>
    <xf numFmtId="0" fontId="12" fillId="9" borderId="29" xfId="2" applyFont="1" applyFill="1" applyBorder="1" applyAlignment="1">
      <alignment horizontal="center" vertical="top" wrapText="1"/>
    </xf>
    <xf numFmtId="0" fontId="12" fillId="9" borderId="32" xfId="2" applyFont="1" applyFill="1" applyBorder="1" applyAlignment="1">
      <alignment horizontal="center" vertical="top" wrapText="1"/>
    </xf>
    <xf numFmtId="0" fontId="5" fillId="9" borderId="42" xfId="2" applyFont="1" applyFill="1" applyBorder="1" applyAlignment="1">
      <alignment horizontal="center" vertical="top" wrapText="1"/>
    </xf>
    <xf numFmtId="0" fontId="14" fillId="9" borderId="30" xfId="0" applyFont="1" applyFill="1" applyBorder="1" applyAlignment="1">
      <alignment horizontal="center" vertical="top" wrapText="1"/>
    </xf>
    <xf numFmtId="0" fontId="5" fillId="9" borderId="22" xfId="2" applyFont="1" applyFill="1" applyBorder="1" applyAlignment="1">
      <alignment horizontal="left"/>
    </xf>
    <xf numFmtId="0" fontId="5" fillId="9" borderId="49" xfId="2" applyFont="1" applyFill="1" applyBorder="1" applyAlignment="1">
      <alignment horizontal="left"/>
    </xf>
    <xf numFmtId="0" fontId="5" fillId="9" borderId="15" xfId="2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49" fontId="22" fillId="0" borderId="19" xfId="1" applyNumberFormat="1" applyFont="1" applyBorder="1" applyAlignment="1">
      <alignment vertical="top"/>
    </xf>
    <xf numFmtId="0" fontId="45" fillId="0" borderId="27" xfId="1" applyFont="1" applyBorder="1" applyAlignment="1">
      <alignment horizontal="center" vertical="top"/>
    </xf>
    <xf numFmtId="49" fontId="22" fillId="0" borderId="25" xfId="1" applyNumberFormat="1" applyFont="1" applyBorder="1" applyAlignment="1">
      <alignment vertical="top"/>
    </xf>
    <xf numFmtId="0" fontId="26" fillId="0" borderId="26" xfId="1" applyFont="1" applyBorder="1" applyAlignment="1">
      <alignment vertical="top"/>
    </xf>
    <xf numFmtId="0" fontId="49" fillId="0" borderId="26" xfId="1" applyFont="1" applyBorder="1" applyAlignment="1">
      <alignment vertical="top" wrapText="1"/>
    </xf>
    <xf numFmtId="0" fontId="45" fillId="0" borderId="26" xfId="1" applyFont="1" applyBorder="1" applyAlignment="1">
      <alignment horizontal="center" vertical="top"/>
    </xf>
    <xf numFmtId="0" fontId="22" fillId="0" borderId="17" xfId="1" applyFont="1" applyBorder="1" applyAlignment="1">
      <alignment vertical="top" wrapText="1"/>
    </xf>
    <xf numFmtId="164" fontId="2" fillId="9" borderId="53" xfId="2" applyNumberFormat="1" applyFont="1" applyFill="1" applyBorder="1" applyAlignment="1">
      <alignment horizontal="center" vertical="center" wrapText="1"/>
    </xf>
    <xf numFmtId="164" fontId="2" fillId="9" borderId="34" xfId="2" applyNumberFormat="1" applyFont="1" applyFill="1" applyBorder="1" applyAlignment="1">
      <alignment horizontal="center" vertical="center" wrapText="1"/>
    </xf>
    <xf numFmtId="164" fontId="7" fillId="9" borderId="39" xfId="2" applyNumberFormat="1" applyFont="1" applyFill="1" applyBorder="1" applyAlignment="1">
      <alignment horizontal="center" vertical="center" wrapText="1"/>
    </xf>
    <xf numFmtId="164" fontId="7" fillId="9" borderId="64" xfId="2" applyNumberFormat="1" applyFont="1" applyFill="1" applyBorder="1" applyAlignment="1">
      <alignment horizontal="center" vertical="center" wrapText="1"/>
    </xf>
    <xf numFmtId="164" fontId="7" fillId="9" borderId="26" xfId="2" applyNumberFormat="1" applyFont="1" applyFill="1" applyBorder="1" applyAlignment="1">
      <alignment horizontal="center" vertical="center" wrapText="1"/>
    </xf>
    <xf numFmtId="164" fontId="7" fillId="9" borderId="17" xfId="2" applyNumberFormat="1" applyFont="1" applyFill="1" applyBorder="1" applyAlignment="1">
      <alignment horizontal="center" vertical="center" wrapText="1"/>
    </xf>
    <xf numFmtId="0" fontId="14" fillId="0" borderId="66" xfId="0" applyFont="1" applyBorder="1" applyAlignment="1">
      <alignment vertical="top"/>
    </xf>
    <xf numFmtId="0" fontId="0" fillId="0" borderId="34" xfId="0" applyFill="1" applyBorder="1"/>
    <xf numFmtId="0" fontId="0" fillId="0" borderId="65" xfId="0" applyFill="1" applyBorder="1"/>
    <xf numFmtId="0" fontId="0" fillId="0" borderId="35" xfId="0" applyFill="1" applyBorder="1"/>
    <xf numFmtId="0" fontId="0" fillId="0" borderId="52" xfId="0" applyBorder="1"/>
    <xf numFmtId="1" fontId="0" fillId="0" borderId="36" xfId="0" applyNumberFormat="1" applyFill="1" applyBorder="1"/>
    <xf numFmtId="0" fontId="0" fillId="0" borderId="55" xfId="0" applyBorder="1" applyAlignment="1">
      <alignment horizontal="center"/>
    </xf>
    <xf numFmtId="0" fontId="33" fillId="0" borderId="5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8" xfId="0" applyFont="1" applyBorder="1"/>
    <xf numFmtId="0" fontId="0" fillId="0" borderId="13" xfId="0" applyFill="1" applyBorder="1" applyAlignment="1">
      <alignment horizontal="center"/>
    </xf>
    <xf numFmtId="0" fontId="3" fillId="0" borderId="24" xfId="0" applyFont="1" applyBorder="1"/>
    <xf numFmtId="0" fontId="0" fillId="0" borderId="1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3" fillId="0" borderId="27" xfId="0" applyFont="1" applyBorder="1"/>
    <xf numFmtId="0" fontId="0" fillId="0" borderId="10" xfId="0" applyBorder="1"/>
    <xf numFmtId="0" fontId="0" fillId="0" borderId="5" xfId="0" applyBorder="1"/>
    <xf numFmtId="0" fontId="0" fillId="0" borderId="20" xfId="0" applyBorder="1"/>
    <xf numFmtId="0" fontId="35" fillId="0" borderId="13" xfId="0" applyFont="1" applyBorder="1" applyAlignment="1">
      <alignment horizontal="center"/>
    </xf>
    <xf numFmtId="164" fontId="40" fillId="0" borderId="11" xfId="0" applyNumberFormat="1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164" fontId="40" fillId="0" borderId="16" xfId="0" applyNumberFormat="1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164" fontId="40" fillId="0" borderId="18" xfId="0" applyNumberFormat="1" applyFont="1" applyBorder="1" applyAlignment="1">
      <alignment horizontal="center"/>
    </xf>
    <xf numFmtId="1" fontId="2" fillId="9" borderId="13" xfId="2" applyNumberFormat="1" applyFont="1" applyFill="1" applyBorder="1" applyAlignment="1">
      <alignment horizontal="center" vertical="center" wrapText="1"/>
    </xf>
    <xf numFmtId="1" fontId="41" fillId="9" borderId="12" xfId="0" applyNumberFormat="1" applyFont="1" applyFill="1" applyBorder="1" applyAlignment="1">
      <alignment horizontal="center"/>
    </xf>
    <xf numFmtId="1" fontId="2" fillId="9" borderId="12" xfId="2" applyNumberFormat="1" applyFont="1" applyFill="1" applyBorder="1" applyAlignment="1">
      <alignment horizontal="center" vertical="center" wrapText="1"/>
    </xf>
    <xf numFmtId="1" fontId="2" fillId="9" borderId="19" xfId="2" applyNumberFormat="1" applyFont="1" applyFill="1" applyBorder="1" applyAlignment="1">
      <alignment horizontal="center"/>
    </xf>
    <xf numFmtId="0" fontId="62" fillId="9" borderId="13" xfId="0" applyFont="1" applyFill="1" applyBorder="1" applyAlignment="1">
      <alignment horizontal="center"/>
    </xf>
    <xf numFmtId="0" fontId="6" fillId="9" borderId="11" xfId="2" applyFont="1" applyFill="1" applyBorder="1"/>
    <xf numFmtId="0" fontId="6" fillId="9" borderId="16" xfId="2" applyFont="1" applyFill="1" applyBorder="1"/>
    <xf numFmtId="0" fontId="6" fillId="9" borderId="18" xfId="2" applyFont="1" applyFill="1" applyBorder="1"/>
    <xf numFmtId="1" fontId="17" fillId="9" borderId="19" xfId="2" applyNumberFormat="1" applyFont="1" applyFill="1" applyBorder="1" applyAlignment="1">
      <alignment horizontal="center"/>
    </xf>
    <xf numFmtId="14" fontId="1" fillId="9" borderId="0" xfId="2" applyNumberFormat="1" applyFill="1"/>
    <xf numFmtId="0" fontId="47" fillId="0" borderId="8" xfId="0" applyFont="1" applyBorder="1" applyAlignment="1">
      <alignment vertical="center"/>
    </xf>
    <xf numFmtId="0" fontId="42" fillId="7" borderId="4" xfId="0" applyFont="1" applyFill="1" applyBorder="1" applyAlignment="1">
      <alignment horizontal="center"/>
    </xf>
    <xf numFmtId="0" fontId="39" fillId="0" borderId="8" xfId="0" applyFont="1" applyBorder="1" applyAlignment="1">
      <alignment vertical="center"/>
    </xf>
    <xf numFmtId="0" fontId="42" fillId="7" borderId="8" xfId="0" applyFont="1" applyFill="1" applyBorder="1" applyAlignment="1">
      <alignment horizontal="center"/>
    </xf>
    <xf numFmtId="0" fontId="4" fillId="9" borderId="8" xfId="2" applyFont="1" applyFill="1" applyBorder="1"/>
    <xf numFmtId="0" fontId="4" fillId="9" borderId="8" xfId="2" applyFont="1" applyFill="1" applyBorder="1" applyAlignment="1">
      <alignment horizontal="right" vertical="top"/>
    </xf>
    <xf numFmtId="1" fontId="31" fillId="7" borderId="4" xfId="2" applyNumberFormat="1" applyFont="1" applyFill="1" applyBorder="1" applyAlignment="1">
      <alignment horizontal="center" vertical="center" wrapText="1"/>
    </xf>
    <xf numFmtId="0" fontId="47" fillId="0" borderId="0" xfId="0" applyFont="1" applyBorder="1" applyAlignment="1">
      <alignment vertical="center"/>
    </xf>
    <xf numFmtId="1" fontId="33" fillId="0" borderId="32" xfId="0" applyNumberFormat="1" applyFont="1" applyFill="1" applyBorder="1"/>
    <xf numFmtId="1" fontId="33" fillId="0" borderId="7" xfId="0" applyNumberFormat="1" applyFont="1" applyFill="1" applyBorder="1"/>
    <xf numFmtId="0" fontId="0" fillId="0" borderId="32" xfId="0" applyBorder="1" applyAlignment="1">
      <alignment horizontal="center"/>
    </xf>
    <xf numFmtId="0" fontId="0" fillId="0" borderId="67" xfId="0" applyFill="1" applyBorder="1"/>
    <xf numFmtId="164" fontId="7" fillId="0" borderId="5" xfId="2" quotePrefix="1" applyNumberFormat="1" applyFont="1" applyFill="1" applyBorder="1" applyAlignment="1">
      <alignment horizontal="center"/>
    </xf>
    <xf numFmtId="0" fontId="47" fillId="0" borderId="8" xfId="0" applyFont="1" applyFill="1" applyBorder="1" applyAlignment="1">
      <alignment vertical="center"/>
    </xf>
    <xf numFmtId="1" fontId="0" fillId="0" borderId="0" xfId="0" applyNumberFormat="1"/>
    <xf numFmtId="0" fontId="0" fillId="9" borderId="35" xfId="0" applyFill="1" applyBorder="1"/>
    <xf numFmtId="0" fontId="61" fillId="9" borderId="35" xfId="0" applyFont="1" applyFill="1" applyBorder="1"/>
    <xf numFmtId="0" fontId="0" fillId="9" borderId="0" xfId="0" applyFill="1"/>
    <xf numFmtId="1" fontId="2" fillId="8" borderId="13" xfId="2" applyNumberFormat="1" applyFont="1" applyFill="1" applyBorder="1" applyAlignment="1">
      <alignment horizontal="center" vertical="center" wrapText="1"/>
    </xf>
    <xf numFmtId="1" fontId="2" fillId="8" borderId="19" xfId="2" applyNumberFormat="1" applyFont="1" applyFill="1" applyBorder="1" applyAlignment="1">
      <alignment horizontal="center"/>
    </xf>
    <xf numFmtId="165" fontId="5" fillId="8" borderId="55" xfId="2" applyNumberFormat="1" applyFont="1" applyFill="1" applyBorder="1" applyAlignment="1">
      <alignment horizontal="center"/>
    </xf>
    <xf numFmtId="164" fontId="7" fillId="8" borderId="13" xfId="2" applyNumberFormat="1" applyFont="1" applyFill="1" applyBorder="1" applyAlignment="1">
      <alignment horizontal="center"/>
    </xf>
    <xf numFmtId="164" fontId="54" fillId="8" borderId="12" xfId="2" applyNumberFormat="1" applyFont="1" applyFill="1" applyBorder="1" applyAlignment="1">
      <alignment horizontal="center"/>
    </xf>
    <xf numFmtId="164" fontId="7" fillId="8" borderId="12" xfId="2" applyNumberFormat="1" applyFont="1" applyFill="1" applyBorder="1" applyAlignment="1">
      <alignment horizontal="center"/>
    </xf>
    <xf numFmtId="164" fontId="7" fillId="8" borderId="19" xfId="2" applyNumberFormat="1" applyFont="1" applyFill="1" applyBorder="1" applyAlignment="1">
      <alignment horizontal="center"/>
    </xf>
    <xf numFmtId="1" fontId="2" fillId="8" borderId="14" xfId="2" applyNumberFormat="1" applyFont="1" applyFill="1" applyBorder="1" applyAlignment="1">
      <alignment horizontal="center" vertical="center" wrapText="1"/>
    </xf>
    <xf numFmtId="1" fontId="2" fillId="8" borderId="21" xfId="2" applyNumberFormat="1" applyFont="1" applyFill="1" applyBorder="1" applyAlignment="1">
      <alignment horizontal="center"/>
    </xf>
    <xf numFmtId="164" fontId="17" fillId="9" borderId="5" xfId="2" quotePrefix="1" applyNumberFormat="1" applyFont="1" applyFill="1" applyBorder="1" applyAlignment="1">
      <alignment horizontal="center"/>
    </xf>
    <xf numFmtId="164" fontId="17" fillId="9" borderId="16" xfId="2" quotePrefix="1" applyNumberFormat="1" applyFont="1" applyFill="1" applyBorder="1" applyAlignment="1">
      <alignment horizontal="center"/>
    </xf>
    <xf numFmtId="0" fontId="0" fillId="9" borderId="54" xfId="0" applyFill="1" applyBorder="1"/>
    <xf numFmtId="1" fontId="0" fillId="8" borderId="36" xfId="0" applyNumberFormat="1" applyFill="1" applyBorder="1"/>
    <xf numFmtId="0" fontId="23" fillId="0" borderId="0" xfId="0" applyFont="1" applyBorder="1" applyAlignment="1">
      <alignment vertical="top" wrapText="1"/>
    </xf>
    <xf numFmtId="1" fontId="33" fillId="0" borderId="20" xfId="0" applyNumberFormat="1" applyFont="1" applyBorder="1"/>
    <xf numFmtId="1" fontId="33" fillId="0" borderId="3" xfId="0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0" fillId="8" borderId="8" xfId="0" applyFill="1" applyBorder="1"/>
    <xf numFmtId="0" fontId="33" fillId="8" borderId="26" xfId="0" applyFont="1" applyFill="1" applyBorder="1"/>
    <xf numFmtId="1" fontId="33" fillId="8" borderId="26" xfId="0" applyNumberFormat="1" applyFont="1" applyFill="1" applyBorder="1"/>
    <xf numFmtId="1" fontId="33" fillId="8" borderId="5" xfId="0" applyNumberFormat="1" applyFont="1" applyFill="1" applyBorder="1"/>
    <xf numFmtId="0" fontId="0" fillId="8" borderId="8" xfId="0" applyFill="1" applyBorder="1" applyAlignment="1">
      <alignment horizontal="center"/>
    </xf>
    <xf numFmtId="0" fontId="0" fillId="8" borderId="0" xfId="0" applyFill="1"/>
    <xf numFmtId="164" fontId="7" fillId="9" borderId="35" xfId="2" quotePrefix="1" applyNumberFormat="1" applyFont="1" applyFill="1" applyBorder="1" applyAlignment="1">
      <alignment horizontal="center"/>
    </xf>
    <xf numFmtId="164" fontId="7" fillId="9" borderId="35" xfId="2" applyNumberFormat="1" applyFont="1" applyFill="1" applyBorder="1" applyAlignment="1">
      <alignment horizontal="center"/>
    </xf>
    <xf numFmtId="1" fontId="41" fillId="8" borderId="35" xfId="0" applyNumberFormat="1" applyFont="1" applyFill="1" applyBorder="1" applyAlignment="1">
      <alignment horizontal="center"/>
    </xf>
    <xf numFmtId="1" fontId="2" fillId="8" borderId="35" xfId="2" applyNumberFormat="1" applyFont="1" applyFill="1" applyBorder="1" applyAlignment="1">
      <alignment horizontal="center" vertical="center" wrapText="1"/>
    </xf>
    <xf numFmtId="1" fontId="2" fillId="8" borderId="35" xfId="2" applyNumberFormat="1" applyFont="1" applyFill="1" applyBorder="1" applyAlignment="1">
      <alignment horizontal="center"/>
    </xf>
    <xf numFmtId="0" fontId="62" fillId="9" borderId="35" xfId="0" applyFont="1" applyFill="1" applyBorder="1" applyAlignment="1">
      <alignment horizontal="center"/>
    </xf>
    <xf numFmtId="0" fontId="41" fillId="9" borderId="35" xfId="0" applyFont="1" applyFill="1" applyBorder="1" applyAlignment="1">
      <alignment horizontal="center" vertical="center"/>
    </xf>
    <xf numFmtId="1" fontId="17" fillId="9" borderId="35" xfId="2" applyNumberFormat="1" applyFont="1" applyFill="1" applyBorder="1" applyAlignment="1">
      <alignment horizontal="center"/>
    </xf>
    <xf numFmtId="1" fontId="53" fillId="9" borderId="35" xfId="0" applyNumberFormat="1" applyFont="1" applyFill="1" applyBorder="1" applyAlignment="1">
      <alignment horizontal="center"/>
    </xf>
    <xf numFmtId="1" fontId="31" fillId="9" borderId="35" xfId="2" applyNumberFormat="1" applyFont="1" applyFill="1" applyBorder="1" applyAlignment="1">
      <alignment horizontal="center" vertical="center" wrapText="1"/>
    </xf>
    <xf numFmtId="1" fontId="32" fillId="9" borderId="35" xfId="0" applyNumberFormat="1" applyFont="1" applyFill="1" applyBorder="1" applyAlignment="1">
      <alignment horizontal="center"/>
    </xf>
    <xf numFmtId="1" fontId="31" fillId="9" borderId="35" xfId="2" applyNumberFormat="1" applyFont="1" applyFill="1" applyBorder="1" applyAlignment="1">
      <alignment horizontal="center"/>
    </xf>
    <xf numFmtId="0" fontId="42" fillId="9" borderId="35" xfId="0" applyFont="1" applyFill="1" applyBorder="1" applyAlignment="1">
      <alignment horizontal="center"/>
    </xf>
    <xf numFmtId="0" fontId="32" fillId="9" borderId="35" xfId="0" applyFont="1" applyFill="1" applyBorder="1" applyAlignment="1">
      <alignment horizontal="center" vertical="center"/>
    </xf>
    <xf numFmtId="1" fontId="20" fillId="9" borderId="35" xfId="2" applyNumberFormat="1" applyFont="1" applyFill="1" applyBorder="1" applyAlignment="1">
      <alignment horizontal="center"/>
    </xf>
    <xf numFmtId="164" fontId="17" fillId="9" borderId="35" xfId="2" quotePrefix="1" applyNumberFormat="1" applyFont="1" applyFill="1" applyBorder="1" applyAlignment="1">
      <alignment horizontal="center"/>
    </xf>
    <xf numFmtId="164" fontId="17" fillId="9" borderId="35" xfId="2" applyNumberFormat="1" applyFont="1" applyFill="1" applyBorder="1" applyAlignment="1">
      <alignment horizontal="center"/>
    </xf>
    <xf numFmtId="0" fontId="42" fillId="7" borderId="68" xfId="0" applyFont="1" applyFill="1" applyBorder="1" applyAlignment="1">
      <alignment horizontal="center"/>
    </xf>
    <xf numFmtId="1" fontId="31" fillId="7" borderId="45" xfId="2" applyNumberFormat="1" applyFont="1" applyFill="1" applyBorder="1" applyAlignment="1">
      <alignment horizontal="center" vertical="center" wrapText="1"/>
    </xf>
    <xf numFmtId="0" fontId="42" fillId="9" borderId="38" xfId="0" applyFont="1" applyFill="1" applyBorder="1" applyAlignment="1">
      <alignment horizontal="center"/>
    </xf>
    <xf numFmtId="164" fontId="17" fillId="9" borderId="39" xfId="2" applyNumberFormat="1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1" fontId="31" fillId="9" borderId="39" xfId="2" applyNumberFormat="1" applyFont="1" applyFill="1" applyBorder="1" applyAlignment="1">
      <alignment horizontal="center" vertical="center" wrapText="1"/>
    </xf>
    <xf numFmtId="1" fontId="31" fillId="7" borderId="8" xfId="2" applyNumberFormat="1" applyFont="1" applyFill="1" applyBorder="1" applyAlignment="1">
      <alignment horizontal="center" vertical="center" wrapText="1"/>
    </xf>
    <xf numFmtId="0" fontId="42" fillId="9" borderId="8" xfId="0" applyFont="1" applyFill="1" applyBorder="1" applyAlignment="1">
      <alignment horizontal="center"/>
    </xf>
    <xf numFmtId="1" fontId="41" fillId="9" borderId="35" xfId="0" applyNumberFormat="1" applyFont="1" applyFill="1" applyBorder="1" applyAlignment="1">
      <alignment horizontal="center"/>
    </xf>
    <xf numFmtId="1" fontId="2" fillId="9" borderId="35" xfId="2" applyNumberFormat="1" applyFont="1" applyFill="1" applyBorder="1" applyAlignment="1">
      <alignment horizontal="center" vertical="center" wrapText="1"/>
    </xf>
    <xf numFmtId="1" fontId="41" fillId="8" borderId="34" xfId="0" applyNumberFormat="1" applyFont="1" applyFill="1" applyBorder="1" applyAlignment="1">
      <alignment horizontal="center"/>
    </xf>
    <xf numFmtId="1" fontId="2" fillId="8" borderId="34" xfId="2" applyNumberFormat="1" applyFont="1" applyFill="1" applyBorder="1" applyAlignment="1">
      <alignment horizontal="center" vertical="center" wrapText="1"/>
    </xf>
    <xf numFmtId="1" fontId="2" fillId="8" borderId="34" xfId="2" applyNumberFormat="1" applyFont="1" applyFill="1" applyBorder="1" applyAlignment="1">
      <alignment horizontal="center"/>
    </xf>
    <xf numFmtId="1" fontId="2" fillId="9" borderId="35" xfId="2" applyNumberFormat="1" applyFont="1" applyFill="1" applyBorder="1" applyAlignment="1">
      <alignment horizontal="center"/>
    </xf>
    <xf numFmtId="0" fontId="42" fillId="7" borderId="2" xfId="0" applyFont="1" applyFill="1" applyBorder="1" applyAlignment="1">
      <alignment horizontal="center"/>
    </xf>
    <xf numFmtId="0" fontId="42" fillId="0" borderId="8" xfId="0" applyFont="1" applyFill="1" applyBorder="1" applyAlignment="1">
      <alignment horizontal="center"/>
    </xf>
    <xf numFmtId="1" fontId="52" fillId="9" borderId="39" xfId="2" applyNumberFormat="1" applyFont="1" applyFill="1" applyBorder="1" applyAlignment="1">
      <alignment horizontal="center"/>
    </xf>
    <xf numFmtId="1" fontId="52" fillId="9" borderId="8" xfId="2" applyNumberFormat="1" applyFont="1" applyFill="1" applyBorder="1" applyAlignment="1">
      <alignment horizontal="center"/>
    </xf>
    <xf numFmtId="1" fontId="63" fillId="9" borderId="27" xfId="2" applyNumberFormat="1" applyFont="1" applyFill="1" applyBorder="1" applyAlignment="1">
      <alignment horizontal="center"/>
    </xf>
    <xf numFmtId="0" fontId="0" fillId="9" borderId="31" xfId="0" applyFill="1" applyBorder="1"/>
    <xf numFmtId="0" fontId="0" fillId="9" borderId="34" xfId="0" applyFill="1" applyBorder="1"/>
    <xf numFmtId="1" fontId="0" fillId="9" borderId="34" xfId="0" applyNumberFormat="1" applyFill="1" applyBorder="1"/>
    <xf numFmtId="0" fontId="0" fillId="9" borderId="8" xfId="0" applyFill="1" applyBorder="1"/>
    <xf numFmtId="0" fontId="33" fillId="9" borderId="26" xfId="0" applyFont="1" applyFill="1" applyBorder="1"/>
    <xf numFmtId="1" fontId="33" fillId="9" borderId="26" xfId="0" applyNumberFormat="1" applyFont="1" applyFill="1" applyBorder="1"/>
    <xf numFmtId="1" fontId="27" fillId="9" borderId="12" xfId="0" applyNumberFormat="1" applyFont="1" applyFill="1" applyBorder="1" applyAlignment="1">
      <alignment horizontal="center"/>
    </xf>
    <xf numFmtId="1" fontId="33" fillId="9" borderId="8" xfId="0" applyNumberFormat="1" applyFont="1" applyFill="1" applyBorder="1" applyAlignment="1">
      <alignment horizontal="center"/>
    </xf>
    <xf numFmtId="1" fontId="33" fillId="9" borderId="5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" fontId="0" fillId="9" borderId="36" xfId="0" applyNumberFormat="1" applyFill="1" applyBorder="1"/>
    <xf numFmtId="1" fontId="0" fillId="9" borderId="0" xfId="0" applyNumberFormat="1" applyFill="1"/>
    <xf numFmtId="1" fontId="33" fillId="9" borderId="3" xfId="0" applyNumberFormat="1" applyFont="1" applyFill="1" applyBorder="1"/>
    <xf numFmtId="0" fontId="27" fillId="9" borderId="12" xfId="0" applyFont="1" applyFill="1" applyBorder="1" applyAlignment="1">
      <alignment horizontal="center"/>
    </xf>
    <xf numFmtId="1" fontId="33" fillId="9" borderId="8" xfId="0" applyNumberFormat="1" applyFont="1" applyFill="1" applyBorder="1"/>
    <xf numFmtId="0" fontId="33" fillId="9" borderId="8" xfId="0" applyFont="1" applyFill="1" applyBorder="1" applyAlignment="1">
      <alignment horizontal="center"/>
    </xf>
    <xf numFmtId="0" fontId="33" fillId="9" borderId="5" xfId="0" applyFont="1" applyFill="1" applyBorder="1" applyAlignment="1">
      <alignment horizontal="center"/>
    </xf>
    <xf numFmtId="0" fontId="0" fillId="9" borderId="24" xfId="0" applyFill="1" applyBorder="1"/>
    <xf numFmtId="1" fontId="27" fillId="9" borderId="13" xfId="0" applyNumberFormat="1" applyFont="1" applyFill="1" applyBorder="1" applyAlignment="1">
      <alignment horizontal="center"/>
    </xf>
    <xf numFmtId="1" fontId="33" fillId="9" borderId="26" xfId="0" applyNumberFormat="1" applyFont="1" applyFill="1" applyBorder="1" applyAlignment="1">
      <alignment horizontal="center"/>
    </xf>
    <xf numFmtId="1" fontId="33" fillId="9" borderId="3" xfId="0" applyNumberFormat="1" applyFont="1" applyFill="1" applyBorder="1" applyAlignment="1">
      <alignment horizontal="center"/>
    </xf>
    <xf numFmtId="1" fontId="27" fillId="0" borderId="38" xfId="0" applyNumberFormat="1" applyFont="1" applyBorder="1" applyAlignment="1">
      <alignment horizontal="center"/>
    </xf>
    <xf numFmtId="1" fontId="27" fillId="0" borderId="25" xfId="0" applyNumberFormat="1" applyFont="1" applyBorder="1" applyAlignment="1">
      <alignment horizontal="center"/>
    </xf>
    <xf numFmtId="1" fontId="27" fillId="0" borderId="8" xfId="0" applyNumberFormat="1" applyFont="1" applyBorder="1" applyAlignment="1">
      <alignment horizontal="center"/>
    </xf>
    <xf numFmtId="1" fontId="33" fillId="0" borderId="69" xfId="0" applyNumberFormat="1" applyFont="1" applyBorder="1" applyAlignment="1">
      <alignment horizontal="center"/>
    </xf>
    <xf numFmtId="0" fontId="45" fillId="8" borderId="26" xfId="0" applyFont="1" applyFill="1" applyBorder="1"/>
    <xf numFmtId="1" fontId="27" fillId="8" borderId="8" xfId="0" applyNumberFormat="1" applyFont="1" applyFill="1" applyBorder="1"/>
    <xf numFmtId="1" fontId="33" fillId="8" borderId="8" xfId="0" applyNumberFormat="1" applyFont="1" applyFill="1" applyBorder="1"/>
    <xf numFmtId="1" fontId="33" fillId="8" borderId="3" xfId="0" applyNumberFormat="1" applyFont="1" applyFill="1" applyBorder="1"/>
    <xf numFmtId="0" fontId="36" fillId="8" borderId="34" xfId="0" applyFont="1" applyFill="1" applyBorder="1"/>
    <xf numFmtId="1" fontId="27" fillId="0" borderId="61" xfId="0" applyNumberFormat="1" applyFont="1" applyBorder="1"/>
    <xf numFmtId="0" fontId="47" fillId="0" borderId="64" xfId="0" applyFont="1" applyBorder="1" applyAlignment="1">
      <alignment vertical="center"/>
    </xf>
    <xf numFmtId="164" fontId="64" fillId="9" borderId="18" xfId="2" applyNumberFormat="1" applyFont="1" applyFill="1" applyBorder="1" applyAlignment="1">
      <alignment horizontal="center"/>
    </xf>
    <xf numFmtId="164" fontId="64" fillId="9" borderId="20" xfId="2" applyNumberFormat="1" applyFont="1" applyFill="1" applyBorder="1" applyAlignment="1">
      <alignment horizontal="center"/>
    </xf>
    <xf numFmtId="164" fontId="52" fillId="9" borderId="16" xfId="2" quotePrefix="1" applyNumberFormat="1" applyFont="1" applyFill="1" applyBorder="1" applyAlignment="1">
      <alignment horizontal="center"/>
    </xf>
    <xf numFmtId="164" fontId="52" fillId="9" borderId="16" xfId="2" applyNumberFormat="1" applyFont="1" applyFill="1" applyBorder="1" applyAlignment="1">
      <alignment horizontal="center"/>
    </xf>
    <xf numFmtId="164" fontId="52" fillId="9" borderId="11" xfId="2" applyNumberFormat="1" applyFont="1" applyFill="1" applyBorder="1" applyAlignment="1">
      <alignment horizontal="center"/>
    </xf>
    <xf numFmtId="164" fontId="52" fillId="9" borderId="18" xfId="2" applyNumberFormat="1" applyFont="1" applyFill="1" applyBorder="1" applyAlignment="1">
      <alignment horizontal="center"/>
    </xf>
    <xf numFmtId="164" fontId="52" fillId="9" borderId="10" xfId="2" applyNumberFormat="1" applyFont="1" applyFill="1" applyBorder="1" applyAlignment="1">
      <alignment horizontal="center"/>
    </xf>
    <xf numFmtId="164" fontId="52" fillId="9" borderId="5" xfId="2" quotePrefix="1" applyNumberFormat="1" applyFont="1" applyFill="1" applyBorder="1" applyAlignment="1">
      <alignment horizontal="center"/>
    </xf>
    <xf numFmtId="164" fontId="52" fillId="9" borderId="5" xfId="2" applyNumberFormat="1" applyFont="1" applyFill="1" applyBorder="1" applyAlignment="1">
      <alignment horizontal="center"/>
    </xf>
    <xf numFmtId="164" fontId="52" fillId="9" borderId="20" xfId="2" applyNumberFormat="1" applyFont="1" applyFill="1" applyBorder="1" applyAlignment="1">
      <alignment horizontal="center"/>
    </xf>
    <xf numFmtId="14" fontId="0" fillId="10" borderId="0" xfId="0" applyNumberFormat="1" applyFill="1"/>
    <xf numFmtId="164" fontId="17" fillId="8" borderId="5" xfId="2" applyNumberFormat="1" applyFont="1" applyFill="1" applyBorder="1" applyAlignment="1">
      <alignment horizontal="center"/>
    </xf>
    <xf numFmtId="0" fontId="23" fillId="0" borderId="39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23" fillId="0" borderId="24" xfId="0" applyFont="1" applyBorder="1" applyAlignment="1">
      <alignment horizontal="center" wrapText="1"/>
    </xf>
    <xf numFmtId="0" fontId="23" fillId="0" borderId="27" xfId="0" applyFont="1" applyBorder="1" applyAlignment="1">
      <alignment horizontal="center" wrapText="1"/>
    </xf>
    <xf numFmtId="0" fontId="23" fillId="0" borderId="39" xfId="0" applyFont="1" applyBorder="1" applyAlignment="1">
      <alignment horizontal="center" vertical="top" wrapText="1"/>
    </xf>
    <xf numFmtId="0" fontId="23" fillId="0" borderId="29" xfId="0" applyFont="1" applyBorder="1" applyAlignment="1">
      <alignment horizontal="center" vertical="top" wrapText="1"/>
    </xf>
    <xf numFmtId="0" fontId="22" fillId="0" borderId="39" xfId="0" applyFont="1" applyBorder="1" applyAlignment="1">
      <alignment horizontal="center" vertical="top"/>
    </xf>
    <xf numFmtId="0" fontId="22" fillId="0" borderId="29" xfId="0" applyFont="1" applyBorder="1" applyAlignment="1">
      <alignment horizontal="center" vertical="top"/>
    </xf>
    <xf numFmtId="0" fontId="5" fillId="0" borderId="22" xfId="2" applyFont="1" applyBorder="1" applyAlignment="1">
      <alignment horizontal="left"/>
    </xf>
    <xf numFmtId="0" fontId="5" fillId="0" borderId="49" xfId="2" applyFont="1" applyBorder="1" applyAlignment="1">
      <alignment horizontal="left"/>
    </xf>
    <xf numFmtId="0" fontId="11" fillId="0" borderId="45" xfId="2" applyFont="1" applyBorder="1" applyAlignment="1">
      <alignment horizontal="center" vertical="top" wrapText="1"/>
    </xf>
    <xf numFmtId="0" fontId="13" fillId="0" borderId="28" xfId="0" applyFont="1" applyBorder="1" applyAlignment="1">
      <alignment vertical="top" wrapText="1"/>
    </xf>
    <xf numFmtId="0" fontId="5" fillId="0" borderId="42" xfId="2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2" fillId="0" borderId="32" xfId="2" applyFont="1" applyBorder="1" applyAlignment="1">
      <alignment horizontal="center" vertical="top" wrapText="1"/>
    </xf>
    <xf numFmtId="0" fontId="12" fillId="0" borderId="29" xfId="2" applyFont="1" applyBorder="1" applyAlignment="1">
      <alignment horizontal="center" vertical="top" wrapText="1"/>
    </xf>
    <xf numFmtId="0" fontId="21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165" fontId="5" fillId="0" borderId="51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4" fillId="0" borderId="55" xfId="2" applyFont="1" applyBorder="1" applyAlignment="1"/>
    <xf numFmtId="0" fontId="4" fillId="0" borderId="33" xfId="2" applyFont="1" applyBorder="1" applyAlignment="1"/>
    <xf numFmtId="0" fontId="5" fillId="0" borderId="47" xfId="2" applyFont="1" applyBorder="1" applyAlignment="1">
      <alignment horizontal="left" vertical="center" textRotation="90" wrapText="1"/>
    </xf>
    <xf numFmtId="0" fontId="1" fillId="0" borderId="53" xfId="2" applyBorder="1" applyAlignment="1">
      <alignment horizontal="left" vertical="center" textRotation="90" wrapText="1"/>
    </xf>
    <xf numFmtId="0" fontId="1" fillId="0" borderId="60" xfId="2" applyBorder="1" applyAlignment="1">
      <alignment horizontal="left" vertical="center" textRotation="90" wrapText="1"/>
    </xf>
    <xf numFmtId="0" fontId="5" fillId="0" borderId="37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5" fillId="0" borderId="38" xfId="2" applyFont="1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5" fillId="9" borderId="22" xfId="2" applyFont="1" applyFill="1" applyBorder="1" applyAlignment="1">
      <alignment horizontal="left"/>
    </xf>
    <xf numFmtId="0" fontId="5" fillId="9" borderId="49" xfId="2" applyFont="1" applyFill="1" applyBorder="1" applyAlignment="1">
      <alignment horizontal="left"/>
    </xf>
    <xf numFmtId="0" fontId="11" fillId="9" borderId="45" xfId="2" applyFont="1" applyFill="1" applyBorder="1" applyAlignment="1">
      <alignment horizontal="center" vertical="top" wrapText="1"/>
    </xf>
    <xf numFmtId="0" fontId="13" fillId="9" borderId="28" xfId="0" applyFont="1" applyFill="1" applyBorder="1" applyAlignment="1">
      <alignment vertical="top" wrapText="1"/>
    </xf>
    <xf numFmtId="0" fontId="5" fillId="9" borderId="42" xfId="2" applyFont="1" applyFill="1" applyBorder="1" applyAlignment="1">
      <alignment horizontal="center" vertical="top" wrapText="1"/>
    </xf>
    <xf numFmtId="0" fontId="14" fillId="9" borderId="30" xfId="0" applyFont="1" applyFill="1" applyBorder="1" applyAlignment="1">
      <alignment horizontal="center" vertical="top" wrapText="1"/>
    </xf>
    <xf numFmtId="0" fontId="5" fillId="9" borderId="13" xfId="2" applyFont="1" applyFill="1" applyBorder="1" applyAlignment="1">
      <alignment horizontal="center"/>
    </xf>
    <xf numFmtId="0" fontId="5" fillId="9" borderId="15" xfId="2" applyFont="1" applyFill="1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165" fontId="5" fillId="9" borderId="55" xfId="2" applyNumberFormat="1" applyFont="1" applyFill="1" applyBorder="1" applyAlignment="1">
      <alignment horizontal="center"/>
    </xf>
    <xf numFmtId="165" fontId="5" fillId="9" borderId="51" xfId="2" applyNumberFormat="1" applyFont="1" applyFill="1" applyBorder="1" applyAlignment="1">
      <alignment horizontal="center"/>
    </xf>
    <xf numFmtId="165" fontId="5" fillId="9" borderId="56" xfId="2" applyNumberFormat="1" applyFont="1" applyFill="1" applyBorder="1" applyAlignment="1">
      <alignment horizontal="center"/>
    </xf>
    <xf numFmtId="0" fontId="12" fillId="9" borderId="32" xfId="2" applyFont="1" applyFill="1" applyBorder="1" applyAlignment="1">
      <alignment horizontal="center" vertical="top" wrapText="1"/>
    </xf>
    <xf numFmtId="0" fontId="12" fillId="9" borderId="29" xfId="2" applyFont="1" applyFill="1" applyBorder="1" applyAlignment="1">
      <alignment horizontal="center" vertical="top" wrapText="1"/>
    </xf>
    <xf numFmtId="0" fontId="5" fillId="0" borderId="52" xfId="2" applyFont="1" applyBorder="1" applyAlignment="1">
      <alignment horizontal="left" vertical="center" textRotation="90" wrapText="1"/>
    </xf>
    <xf numFmtId="0" fontId="1" fillId="0" borderId="36" xfId="2" applyBorder="1" applyAlignment="1">
      <alignment horizontal="left" vertical="center" textRotation="90" wrapText="1"/>
    </xf>
    <xf numFmtId="0" fontId="5" fillId="0" borderId="10" xfId="2" applyFont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5" fillId="0" borderId="37" xfId="2" applyFont="1" applyBorder="1" applyAlignment="1">
      <alignment horizontal="center" vertical="center" wrapText="1"/>
    </xf>
    <xf numFmtId="0" fontId="5" fillId="0" borderId="57" xfId="2" applyFont="1" applyBorder="1" applyAlignment="1">
      <alignment horizontal="center" vertical="center" wrapText="1"/>
    </xf>
    <xf numFmtId="0" fontId="4" fillId="0" borderId="57" xfId="2" applyFont="1" applyBorder="1" applyAlignment="1">
      <alignment horizontal="center" vertical="center" wrapText="1"/>
    </xf>
    <xf numFmtId="0" fontId="11" fillId="8" borderId="45" xfId="2" applyFont="1" applyFill="1" applyBorder="1" applyAlignment="1">
      <alignment horizontal="center" vertical="top" wrapText="1"/>
    </xf>
    <xf numFmtId="0" fontId="13" fillId="8" borderId="28" xfId="0" applyFont="1" applyFill="1" applyBorder="1" applyAlignment="1">
      <alignment vertical="top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19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9" tint="0.59996337778862885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FFFF99"/>
      <color rgb="FF99FFCC"/>
      <color rgb="FFFFFFCC"/>
      <color rgb="FFBAE18F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revisionHeaders" Target="revisions/revisionHeader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usernames" Target="revisions/userNames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4_2%20&#1090;&#1088;&#1080;&#1084;&#1077;&#1089;&#1090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6_2%20&#1090;&#1088;&#1080;&#1084;&#1077;&#1089;&#1090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</sheetNames>
    <sheetDataSet>
      <sheetData sheetId="0"/>
      <sheetData sheetId="1"/>
      <sheetData sheetId="2">
        <row r="2">
          <cell r="A2">
            <v>0</v>
          </cell>
          <cell r="B2" t="str">
            <v>F</v>
          </cell>
        </row>
        <row r="3">
          <cell r="A3">
            <v>35</v>
          </cell>
          <cell r="B3" t="str">
            <v>FX</v>
          </cell>
        </row>
        <row r="4">
          <cell r="A4">
            <v>60</v>
          </cell>
          <cell r="B4" t="str">
            <v>E</v>
          </cell>
        </row>
        <row r="5">
          <cell r="A5">
            <v>67</v>
          </cell>
          <cell r="B5" t="str">
            <v>D</v>
          </cell>
        </row>
        <row r="6">
          <cell r="A6">
            <v>74</v>
          </cell>
          <cell r="B6" t="str">
            <v>C</v>
          </cell>
        </row>
        <row r="7">
          <cell r="A7">
            <v>82</v>
          </cell>
          <cell r="B7" t="str">
            <v>B</v>
          </cell>
        </row>
        <row r="8">
          <cell r="A8">
            <v>90</v>
          </cell>
          <cell r="B8" t="str">
            <v>A</v>
          </cell>
        </row>
        <row r="9">
          <cell r="A9">
            <v>100</v>
          </cell>
          <cell r="B9" t="str">
            <v>A</v>
          </cell>
        </row>
      </sheetData>
      <sheetData sheetId="3"/>
      <sheetData sheetId="4"/>
      <sheetData sheetId="5"/>
      <sheetData sheetId="6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>
            <v>11</v>
          </cell>
          <cell r="U32">
            <v>9</v>
          </cell>
        </row>
        <row r="33">
          <cell r="S33">
            <v>2</v>
          </cell>
          <cell r="T33">
            <v>13</v>
          </cell>
          <cell r="U33">
            <v>16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9</v>
          </cell>
          <cell r="U35">
            <v>10</v>
          </cell>
        </row>
        <row r="36">
          <cell r="S36">
            <v>5</v>
          </cell>
          <cell r="T36">
            <v>13.5</v>
          </cell>
          <cell r="U36">
            <v>16</v>
          </cell>
        </row>
        <row r="37">
          <cell r="S37">
            <v>6</v>
          </cell>
          <cell r="T37">
            <v>15</v>
          </cell>
          <cell r="U37">
            <v>8</v>
          </cell>
        </row>
        <row r="38">
          <cell r="S38">
            <v>7</v>
          </cell>
          <cell r="T38">
            <v>14.8</v>
          </cell>
          <cell r="U38">
            <v>16</v>
          </cell>
        </row>
        <row r="39">
          <cell r="S39">
            <v>8</v>
          </cell>
          <cell r="T39">
            <v>11.55</v>
          </cell>
          <cell r="U39">
            <v>17</v>
          </cell>
        </row>
        <row r="40">
          <cell r="S40">
            <v>9</v>
          </cell>
          <cell r="T40">
            <v>8</v>
          </cell>
          <cell r="U40">
            <v>16</v>
          </cell>
        </row>
        <row r="41">
          <cell r="S41">
            <v>10</v>
          </cell>
          <cell r="T41">
            <v>12</v>
          </cell>
          <cell r="U41">
            <v>16</v>
          </cell>
        </row>
        <row r="42">
          <cell r="S42">
            <v>11</v>
          </cell>
          <cell r="T42">
            <v>13.5</v>
          </cell>
          <cell r="U42">
            <v>15</v>
          </cell>
        </row>
        <row r="43">
          <cell r="S43">
            <v>12</v>
          </cell>
          <cell r="T43">
            <v>16</v>
          </cell>
          <cell r="U43">
            <v>16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7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 t="str">
            <v xml:space="preserve"> </v>
          </cell>
          <cell r="U35" t="str">
            <v xml:space="preserve"> </v>
          </cell>
        </row>
        <row r="36">
          <cell r="S36">
            <v>5</v>
          </cell>
          <cell r="T36" t="str">
            <v xml:space="preserve"> </v>
          </cell>
          <cell r="U36" t="str">
            <v xml:space="preserve"> </v>
          </cell>
        </row>
        <row r="37">
          <cell r="S37">
            <v>6</v>
          </cell>
          <cell r="T37">
            <v>12</v>
          </cell>
          <cell r="U37">
            <v>20</v>
          </cell>
        </row>
        <row r="38">
          <cell r="S38">
            <v>7</v>
          </cell>
          <cell r="T38">
            <v>14</v>
          </cell>
          <cell r="U38">
            <v>18</v>
          </cell>
        </row>
        <row r="39">
          <cell r="S39">
            <v>8</v>
          </cell>
          <cell r="T39">
            <v>2</v>
          </cell>
          <cell r="U39" t="str">
            <v xml:space="preserve"> </v>
          </cell>
        </row>
        <row r="40">
          <cell r="S40">
            <v>9</v>
          </cell>
          <cell r="T40" t="str">
            <v xml:space="preserve"> </v>
          </cell>
          <cell r="U40" t="str">
            <v xml:space="preserve"> </v>
          </cell>
        </row>
        <row r="41">
          <cell r="S41">
            <v>10</v>
          </cell>
          <cell r="T41">
            <v>6</v>
          </cell>
          <cell r="U41" t="str">
            <v xml:space="preserve"> </v>
          </cell>
        </row>
        <row r="42">
          <cell r="S42">
            <v>11</v>
          </cell>
          <cell r="T42" t="str">
            <v xml:space="preserve"> </v>
          </cell>
          <cell r="U42" t="str">
            <v xml:space="preserve"> </v>
          </cell>
        </row>
        <row r="43">
          <cell r="S43">
            <v>12</v>
          </cell>
          <cell r="T43">
            <v>14</v>
          </cell>
          <cell r="U43">
            <v>17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>
            <v>16</v>
          </cell>
          <cell r="U45">
            <v>20</v>
          </cell>
        </row>
        <row r="46">
          <cell r="S46">
            <v>15</v>
          </cell>
          <cell r="T46">
            <v>14</v>
          </cell>
          <cell r="U46">
            <v>20</v>
          </cell>
        </row>
      </sheetData>
      <sheetData sheetId="8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14</v>
          </cell>
          <cell r="U35">
            <v>20</v>
          </cell>
        </row>
        <row r="36">
          <cell r="S36">
            <v>5</v>
          </cell>
          <cell r="T36">
            <v>15</v>
          </cell>
          <cell r="U36">
            <v>9</v>
          </cell>
        </row>
        <row r="37">
          <cell r="S37">
            <v>6</v>
          </cell>
          <cell r="T37">
            <v>13</v>
          </cell>
          <cell r="U37">
            <v>16</v>
          </cell>
        </row>
        <row r="38">
          <cell r="S38">
            <v>7</v>
          </cell>
          <cell r="T38">
            <v>12</v>
          </cell>
          <cell r="U38">
            <v>11</v>
          </cell>
        </row>
        <row r="39">
          <cell r="S39">
            <v>8</v>
          </cell>
          <cell r="T39">
            <v>10</v>
          </cell>
          <cell r="U39">
            <v>15.5</v>
          </cell>
        </row>
        <row r="40">
          <cell r="S40">
            <v>9</v>
          </cell>
          <cell r="T40">
            <v>14</v>
          </cell>
          <cell r="U40">
            <v>17</v>
          </cell>
        </row>
        <row r="41">
          <cell r="S41">
            <v>10</v>
          </cell>
          <cell r="T41">
            <v>11.5</v>
          </cell>
          <cell r="U41">
            <v>17</v>
          </cell>
        </row>
        <row r="42">
          <cell r="S42">
            <v>11</v>
          </cell>
          <cell r="T42">
            <v>15</v>
          </cell>
          <cell r="U42">
            <v>11</v>
          </cell>
        </row>
        <row r="43">
          <cell r="S43">
            <v>12</v>
          </cell>
          <cell r="T43">
            <v>14</v>
          </cell>
          <cell r="U43">
            <v>18.5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9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>
            <v>14</v>
          </cell>
          <cell r="U33">
            <v>18</v>
          </cell>
        </row>
        <row r="34">
          <cell r="S34">
            <v>3</v>
          </cell>
          <cell r="T34" t="str">
            <v xml:space="preserve"> </v>
          </cell>
          <cell r="U34">
            <v>13</v>
          </cell>
        </row>
        <row r="35">
          <cell r="S35">
            <v>4</v>
          </cell>
          <cell r="T35">
            <v>16</v>
          </cell>
          <cell r="U35">
            <v>10</v>
          </cell>
        </row>
        <row r="36">
          <cell r="S36">
            <v>5</v>
          </cell>
          <cell r="T36">
            <v>9</v>
          </cell>
          <cell r="U36">
            <v>20</v>
          </cell>
        </row>
        <row r="37">
          <cell r="S37">
            <v>6</v>
          </cell>
          <cell r="T37" t="str">
            <v xml:space="preserve"> </v>
          </cell>
          <cell r="U37" t="str">
            <v xml:space="preserve"> </v>
          </cell>
        </row>
        <row r="38">
          <cell r="S38">
            <v>7</v>
          </cell>
          <cell r="T38">
            <v>11</v>
          </cell>
          <cell r="U38">
            <v>11</v>
          </cell>
        </row>
        <row r="39">
          <cell r="S39">
            <v>8</v>
          </cell>
          <cell r="T39" t="str">
            <v xml:space="preserve"> </v>
          </cell>
          <cell r="U39" t="str">
            <v xml:space="preserve"> </v>
          </cell>
        </row>
        <row r="40">
          <cell r="S40">
            <v>9</v>
          </cell>
          <cell r="T40">
            <v>7</v>
          </cell>
          <cell r="U40">
            <v>18</v>
          </cell>
        </row>
        <row r="41">
          <cell r="S41">
            <v>10</v>
          </cell>
          <cell r="T41">
            <v>16</v>
          </cell>
          <cell r="U41">
            <v>20</v>
          </cell>
        </row>
        <row r="42">
          <cell r="S42">
            <v>11</v>
          </cell>
          <cell r="T42">
            <v>15</v>
          </cell>
          <cell r="U42">
            <v>20</v>
          </cell>
        </row>
        <row r="43">
          <cell r="S43">
            <v>12</v>
          </cell>
          <cell r="T43">
            <v>14</v>
          </cell>
          <cell r="U43">
            <v>20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>
            <v>14</v>
          </cell>
          <cell r="U45">
            <v>15</v>
          </cell>
        </row>
        <row r="46">
          <cell r="S46">
            <v>15</v>
          </cell>
          <cell r="T46">
            <v>6</v>
          </cell>
          <cell r="U46" t="str">
            <v xml:space="preserve"> </v>
          </cell>
        </row>
        <row r="47">
          <cell r="S47">
            <v>0</v>
          </cell>
          <cell r="T47">
            <v>11</v>
          </cell>
          <cell r="U47">
            <v>11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47.55263157894737</v>
          </cell>
        </row>
        <row r="4">
          <cell r="L4">
            <v>85.421052631578945</v>
          </cell>
        </row>
        <row r="5">
          <cell r="L5">
            <v>43.684210526315788</v>
          </cell>
        </row>
        <row r="6">
          <cell r="L6">
            <v>67.973684210526315</v>
          </cell>
        </row>
        <row r="7">
          <cell r="L7">
            <v>93.34210526315789</v>
          </cell>
        </row>
        <row r="8">
          <cell r="L8">
            <v>2.0526315789473681</v>
          </cell>
        </row>
        <row r="9">
          <cell r="L9">
            <v>2.3421052631578947</v>
          </cell>
        </row>
        <row r="10">
          <cell r="L10">
            <v>79.26315789473685</v>
          </cell>
        </row>
        <row r="11">
          <cell r="L11">
            <v>36.84210526315789</v>
          </cell>
        </row>
        <row r="12">
          <cell r="L12">
            <v>3.0789473684210527</v>
          </cell>
        </row>
        <row r="13">
          <cell r="L13">
            <v>85.868421052631575</v>
          </cell>
        </row>
        <row r="14">
          <cell r="L14">
            <v>0.5</v>
          </cell>
        </row>
        <row r="15">
          <cell r="L15">
            <v>1.5789473684210527</v>
          </cell>
        </row>
        <row r="16">
          <cell r="L16">
            <v>70.578947368421055</v>
          </cell>
        </row>
        <row r="17">
          <cell r="L17">
            <v>60</v>
          </cell>
        </row>
        <row r="18">
          <cell r="L18">
            <v>65.15789473684211</v>
          </cell>
        </row>
        <row r="19">
          <cell r="L19">
            <v>67.23684210526315</v>
          </cell>
        </row>
        <row r="20">
          <cell r="L20">
            <v>67.15789473684211</v>
          </cell>
        </row>
        <row r="21">
          <cell r="L21">
            <v>63.184210526315788</v>
          </cell>
        </row>
        <row r="22">
          <cell r="L22">
            <v>59.684210526315788</v>
          </cell>
        </row>
        <row r="23">
          <cell r="L23">
            <v>0</v>
          </cell>
        </row>
        <row r="24">
          <cell r="L24">
            <v>68.73684210526315</v>
          </cell>
        </row>
        <row r="25">
          <cell r="L25">
            <v>95.10526315789474</v>
          </cell>
        </row>
        <row r="26">
          <cell r="L26">
            <v>0</v>
          </cell>
        </row>
        <row r="27">
          <cell r="L27">
            <v>1.5789473684210527</v>
          </cell>
        </row>
        <row r="28">
          <cell r="L28">
            <v>61.94736842105263</v>
          </cell>
        </row>
        <row r="30">
          <cell r="L30">
            <v>0</v>
          </cell>
        </row>
        <row r="31">
          <cell r="L31">
            <v>99.315789473684205</v>
          </cell>
        </row>
        <row r="32">
          <cell r="L32">
            <v>1.5</v>
          </cell>
        </row>
        <row r="33">
          <cell r="L33">
            <v>0</v>
          </cell>
        </row>
        <row r="34">
          <cell r="L34">
            <v>98.76315789473685</v>
          </cell>
        </row>
        <row r="35">
          <cell r="L35">
            <v>92.15789473684211</v>
          </cell>
        </row>
        <row r="36">
          <cell r="L36">
            <v>44.44736842105263</v>
          </cell>
        </row>
        <row r="37">
          <cell r="L37">
            <v>100</v>
          </cell>
        </row>
        <row r="38">
          <cell r="L38">
            <v>26.105263157894736</v>
          </cell>
        </row>
        <row r="39">
          <cell r="L39">
            <v>0</v>
          </cell>
        </row>
        <row r="40">
          <cell r="L40">
            <v>90.71052631578948</v>
          </cell>
        </row>
        <row r="41">
          <cell r="L41">
            <v>1.5789473684210527</v>
          </cell>
        </row>
        <row r="42">
          <cell r="L42">
            <v>96.368421052631575</v>
          </cell>
        </row>
        <row r="43">
          <cell r="L43">
            <v>0</v>
          </cell>
        </row>
        <row r="44">
          <cell r="L44">
            <v>74.868421052631575</v>
          </cell>
        </row>
        <row r="45">
          <cell r="L45">
            <v>69.578947368421055</v>
          </cell>
        </row>
        <row r="46">
          <cell r="L46">
            <v>65</v>
          </cell>
        </row>
        <row r="47">
          <cell r="L47">
            <v>69.131578947368425</v>
          </cell>
        </row>
        <row r="48">
          <cell r="L48">
            <v>59.60526315789474</v>
          </cell>
        </row>
        <row r="49">
          <cell r="L49">
            <v>71.34210526315789</v>
          </cell>
        </row>
        <row r="50">
          <cell r="L50">
            <v>73.131578947368425</v>
          </cell>
        </row>
        <row r="51">
          <cell r="L51">
            <v>92.131578947368425</v>
          </cell>
        </row>
        <row r="52">
          <cell r="L52">
            <v>75.684210526315795</v>
          </cell>
        </row>
        <row r="53">
          <cell r="L53">
            <v>0</v>
          </cell>
        </row>
        <row r="54">
          <cell r="L54">
            <v>80.131578947368425</v>
          </cell>
        </row>
        <row r="58">
          <cell r="L58">
            <v>67.078947368421055</v>
          </cell>
        </row>
        <row r="59">
          <cell r="L59">
            <v>89.684210526315795</v>
          </cell>
        </row>
        <row r="60">
          <cell r="L60">
            <v>68.815789473684205</v>
          </cell>
        </row>
        <row r="61">
          <cell r="L61">
            <v>74.631578947368425</v>
          </cell>
        </row>
        <row r="62">
          <cell r="L62">
            <v>60.815789473684212</v>
          </cell>
        </row>
        <row r="63">
          <cell r="L63">
            <v>78.921052631578945</v>
          </cell>
        </row>
        <row r="64">
          <cell r="L64">
            <v>62.631578947368425</v>
          </cell>
        </row>
        <row r="65">
          <cell r="L65">
            <v>61.5</v>
          </cell>
        </row>
        <row r="66">
          <cell r="L66">
            <v>60.026315789473685</v>
          </cell>
        </row>
        <row r="67">
          <cell r="L67">
            <v>62.131578947368425</v>
          </cell>
        </row>
        <row r="68">
          <cell r="L68">
            <v>64.71052631578948</v>
          </cell>
        </row>
        <row r="69">
          <cell r="L69">
            <v>1.5789473684210527</v>
          </cell>
        </row>
        <row r="71">
          <cell r="L71">
            <v>74.631578947368425</v>
          </cell>
        </row>
        <row r="72">
          <cell r="L72">
            <v>0</v>
          </cell>
        </row>
        <row r="73">
          <cell r="L73">
            <v>2.6052631578947367</v>
          </cell>
        </row>
        <row r="74">
          <cell r="L74">
            <v>74.81578947368422</v>
          </cell>
        </row>
        <row r="75">
          <cell r="L75">
            <v>65.184210526315795</v>
          </cell>
        </row>
        <row r="76">
          <cell r="L76">
            <v>85.368421052631575</v>
          </cell>
        </row>
        <row r="77">
          <cell r="L77">
            <v>0.5</v>
          </cell>
        </row>
        <row r="78">
          <cell r="L78">
            <v>0.5</v>
          </cell>
        </row>
        <row r="79">
          <cell r="L79">
            <v>0.5</v>
          </cell>
        </row>
        <row r="80">
          <cell r="L80">
            <v>62.184210526315795</v>
          </cell>
        </row>
        <row r="81">
          <cell r="L81">
            <v>68.28947368421052</v>
          </cell>
        </row>
        <row r="82">
          <cell r="L82">
            <v>3.5789473684210527</v>
          </cell>
        </row>
        <row r="83">
          <cell r="L83">
            <v>61.421052631578945</v>
          </cell>
        </row>
      </sheetData>
      <sheetData sheetId="6">
        <row r="8">
          <cell r="B8" t="str">
            <v>Білявський Ігор Сергійович</v>
          </cell>
          <cell r="C8">
            <v>10</v>
          </cell>
        </row>
        <row r="9">
          <cell r="B9" t="str">
            <v>Сизова Евеліна Аметівна</v>
          </cell>
          <cell r="C9">
            <v>9</v>
          </cell>
        </row>
        <row r="10">
          <cell r="B10" t="str">
            <v>Голубович Дмитро Олександрович</v>
          </cell>
          <cell r="C10">
            <v>11</v>
          </cell>
        </row>
        <row r="11">
          <cell r="B11" t="str">
            <v>Грунська Кароліна Владиславівна</v>
          </cell>
          <cell r="C11">
            <v>12</v>
          </cell>
        </row>
        <row r="12">
          <cell r="B12" t="str">
            <v>Зінченко Владислав Валентинович</v>
          </cell>
          <cell r="C12">
            <v>13</v>
          </cell>
        </row>
        <row r="13">
          <cell r="B13" t="str">
            <v>Зубченко Артем Юрійович____</v>
          </cell>
          <cell r="C13">
            <v>14</v>
          </cell>
        </row>
        <row r="14">
          <cell r="B14" t="str">
            <v>Іванніков Віталій Юрійович</v>
          </cell>
          <cell r="C14">
            <v>1</v>
          </cell>
        </row>
        <row r="15">
          <cell r="B15" t="str">
            <v>Коваль Олександра Віталіївна</v>
          </cell>
          <cell r="C15">
            <v>2</v>
          </cell>
        </row>
        <row r="16">
          <cell r="B16" t="str">
            <v>Кошельна Людмила Валентинівна</v>
          </cell>
          <cell r="C16">
            <v>3</v>
          </cell>
        </row>
        <row r="17">
          <cell r="B17" t="str">
            <v>Крячко Олександр Олександрович</v>
          </cell>
          <cell r="C17">
            <v>4</v>
          </cell>
        </row>
        <row r="18">
          <cell r="B18" t="str">
            <v>Кулаковська Анастасія В`ячеславівна</v>
          </cell>
          <cell r="C18">
            <v>5</v>
          </cell>
        </row>
        <row r="19">
          <cell r="B19" t="str">
            <v>Литвиненко Олександр Сергійович_</v>
          </cell>
          <cell r="C19">
            <v>6</v>
          </cell>
        </row>
        <row r="20">
          <cell r="B20" t="str">
            <v>Меньков Максим Володимирович</v>
          </cell>
          <cell r="C20">
            <v>7</v>
          </cell>
        </row>
        <row r="21">
          <cell r="B21" t="str">
            <v>Мисник Інна Сергіївна</v>
          </cell>
          <cell r="C21">
            <v>8</v>
          </cell>
        </row>
      </sheetData>
      <sheetData sheetId="7">
        <row r="8">
          <cell r="B8"/>
          <cell r="C8"/>
        </row>
        <row r="9">
          <cell r="B9" t="str">
            <v>Осіпов Андрій Вікторович</v>
          </cell>
          <cell r="C9">
            <v>15</v>
          </cell>
        </row>
        <row r="10">
          <cell r="B10" t="str">
            <v>Остремський Владислав Вікторович</v>
          </cell>
          <cell r="C10">
            <v>13</v>
          </cell>
        </row>
        <row r="11">
          <cell r="B11" t="str">
            <v>Перевозенко Євгеній Олександрович</v>
          </cell>
          <cell r="C11">
            <v>12</v>
          </cell>
        </row>
        <row r="12">
          <cell r="B12" t="str">
            <v>Петраков Данило Валерійович</v>
          </cell>
          <cell r="C12">
            <v>11</v>
          </cell>
        </row>
        <row r="13">
          <cell r="B13" t="str">
            <v>Пурис Дмитро Ігорович</v>
          </cell>
          <cell r="C13">
            <v>10</v>
          </cell>
        </row>
        <row r="14">
          <cell r="B14" t="str">
            <v>Сараєв Дмитро Олексійович</v>
          </cell>
          <cell r="C14">
            <v>9</v>
          </cell>
        </row>
        <row r="15">
          <cell r="B15" t="str">
            <v>Волошин Володимир Олександрович</v>
          </cell>
          <cell r="C15">
            <v>8</v>
          </cell>
        </row>
        <row r="16">
          <cell r="B16" t="str">
            <v>Тищенко Олександр Сергійович</v>
          </cell>
          <cell r="C16">
            <v>7</v>
          </cell>
        </row>
        <row r="17">
          <cell r="B17" t="str">
            <v>Ткаченко Юлія Олегівна</v>
          </cell>
          <cell r="C17">
            <v>6</v>
          </cell>
        </row>
        <row r="18">
          <cell r="B18" t="str">
            <v>Хлопко Кирило Олегович</v>
          </cell>
          <cell r="C18">
            <v>5</v>
          </cell>
        </row>
        <row r="19">
          <cell r="B19" t="str">
            <v>Чепура Костянтин Романович</v>
          </cell>
          <cell r="C19">
            <v>4</v>
          </cell>
        </row>
        <row r="20">
          <cell r="B20" t="str">
            <v>Швецов Віталій Сергійович</v>
          </cell>
          <cell r="C20">
            <v>3</v>
          </cell>
        </row>
      </sheetData>
      <sheetData sheetId="8">
        <row r="8">
          <cell r="B8" t="str">
            <v>Артеменко Віталій Валерійович</v>
          </cell>
          <cell r="C8">
            <v>10</v>
          </cell>
        </row>
        <row r="9">
          <cell r="B9" t="str">
            <v>Ахундов Вадим Тимурович</v>
          </cell>
          <cell r="C9">
            <v>11</v>
          </cell>
        </row>
        <row r="10">
          <cell r="B10" t="str">
            <v>Бернацький Кирило Дмитрович</v>
          </cell>
          <cell r="C10">
            <v>12</v>
          </cell>
        </row>
        <row r="11">
          <cell r="B11" t="str">
            <v>Бондаренко Дмитро Олександрович</v>
          </cell>
          <cell r="C11">
            <v>13</v>
          </cell>
        </row>
        <row r="12">
          <cell r="B12" t="str">
            <v>Борисенко Владислав Дмитрович</v>
          </cell>
          <cell r="C12">
            <v>1</v>
          </cell>
        </row>
        <row r="13">
          <cell r="B13" t="str">
            <v>Васильчук Ірина Олександрівна</v>
          </cell>
          <cell r="C13">
            <v>2</v>
          </cell>
        </row>
        <row r="14">
          <cell r="B14" t="str">
            <v>Володін Дмитро Вадимович</v>
          </cell>
          <cell r="C14">
            <v>3</v>
          </cell>
        </row>
        <row r="15">
          <cell r="B15" t="str">
            <v>Іванова Катерина Андріївна</v>
          </cell>
          <cell r="C15">
            <v>4</v>
          </cell>
        </row>
        <row r="16">
          <cell r="B16" t="str">
            <v>Ільчанінов Ілля Володимирович</v>
          </cell>
          <cell r="C16">
            <v>5</v>
          </cell>
        </row>
        <row r="17">
          <cell r="B17" t="str">
            <v>Капустін Андрій Сергійович</v>
          </cell>
          <cell r="C17">
            <v>6</v>
          </cell>
        </row>
        <row r="18">
          <cell r="B18" t="str">
            <v>Кирлейза Софія Володимирівна</v>
          </cell>
          <cell r="C18">
            <v>7</v>
          </cell>
        </row>
        <row r="19">
          <cell r="B19" t="str">
            <v>Козаченко Ростислав Сергійович</v>
          </cell>
          <cell r="C19">
            <v>8</v>
          </cell>
        </row>
        <row r="20">
          <cell r="B20" t="str">
            <v>Лейзерович Роман Олегович</v>
          </cell>
          <cell r="C20">
            <v>9</v>
          </cell>
        </row>
      </sheetData>
      <sheetData sheetId="9">
        <row r="8">
          <cell r="B8" t="str">
            <v>Лень Владислав Сергійович</v>
          </cell>
          <cell r="C8">
            <v>1</v>
          </cell>
        </row>
        <row r="9">
          <cell r="B9" t="str">
            <v>Петренко Дмитро Андрійович</v>
          </cell>
          <cell r="C9">
            <v>2</v>
          </cell>
        </row>
        <row r="10">
          <cell r="B10" t="str">
            <v>Померанцева Марія Андріївна</v>
          </cell>
          <cell r="C10">
            <v>3</v>
          </cell>
        </row>
        <row r="11">
          <cell r="B11" t="str">
            <v>Пушкарьов Вадим Сергійович</v>
          </cell>
          <cell r="C11">
            <v>4</v>
          </cell>
        </row>
        <row r="12">
          <cell r="B12" t="str">
            <v>Румянцев Максим Євгенійович</v>
          </cell>
          <cell r="C12">
            <v>5</v>
          </cell>
        </row>
        <row r="13">
          <cell r="B13" t="str">
            <v>Салагор Сергій Володимирович</v>
          </cell>
          <cell r="C13">
            <v>6</v>
          </cell>
        </row>
        <row r="14">
          <cell r="B14" t="str">
            <v>Слекар Олег Сергійович</v>
          </cell>
          <cell r="C14">
            <v>7</v>
          </cell>
        </row>
        <row r="15">
          <cell r="B15" t="str">
            <v>Тиховід Олександр Васильович</v>
          </cell>
          <cell r="C15">
            <v>8</v>
          </cell>
        </row>
        <row r="16">
          <cell r="B16" t="str">
            <v>Токарєв Владислав Миколайович</v>
          </cell>
          <cell r="C16">
            <v>9</v>
          </cell>
        </row>
        <row r="17">
          <cell r="B17" t="str">
            <v>Трубіна Марія Сергіївна</v>
          </cell>
          <cell r="C17">
            <v>10</v>
          </cell>
        </row>
        <row r="18">
          <cell r="B18" t="str">
            <v>Федорова Валерія Костянтинівна</v>
          </cell>
          <cell r="C18">
            <v>11</v>
          </cell>
        </row>
        <row r="19">
          <cell r="B19" t="str">
            <v>Яковенко Сергій Вікторович</v>
          </cell>
          <cell r="C19">
            <v>12</v>
          </cell>
        </row>
        <row r="20">
          <cell r="B20"/>
          <cell r="C20">
            <v>0</v>
          </cell>
        </row>
        <row r="21">
          <cell r="B21"/>
          <cell r="C21">
            <v>0</v>
          </cell>
        </row>
      </sheetData>
      <sheetData sheetId="10">
        <row r="8">
          <cell r="B8" t="str">
            <v>Амбросімова Юлія Сергіївна</v>
          </cell>
          <cell r="C8">
            <v>1</v>
          </cell>
        </row>
        <row r="9">
          <cell r="B9" t="str">
            <v>Арюпін Денис Олексійович</v>
          </cell>
          <cell r="C9">
            <v>2</v>
          </cell>
        </row>
        <row r="10">
          <cell r="B10" t="str">
            <v>Гиль Юлія Артурівна</v>
          </cell>
          <cell r="C10">
            <v>3</v>
          </cell>
        </row>
        <row r="11">
          <cell r="B11" t="str">
            <v>Грабар Максим Павлович</v>
          </cell>
          <cell r="C11">
            <v>4</v>
          </cell>
        </row>
        <row r="12">
          <cell r="B12" t="str">
            <v>Демешин Дмитро Валерійович</v>
          </cell>
          <cell r="C12">
            <v>5</v>
          </cell>
        </row>
        <row r="13">
          <cell r="B13" t="str">
            <v>Дзюба Владислав Сергійович</v>
          </cell>
          <cell r="C13">
            <v>6</v>
          </cell>
        </row>
        <row r="14">
          <cell r="B14" t="str">
            <v>Димченко Сергій Ігорович</v>
          </cell>
          <cell r="C14">
            <v>7</v>
          </cell>
        </row>
        <row r="15">
          <cell r="B15" t="str">
            <v>Єрещенко Іван Олександрович</v>
          </cell>
          <cell r="C15">
            <v>8</v>
          </cell>
        </row>
        <row r="16">
          <cell r="B16" t="str">
            <v>Єрьомін Богдан Віталійович</v>
          </cell>
          <cell r="C16">
            <v>9</v>
          </cell>
        </row>
        <row r="17">
          <cell r="B17" t="str">
            <v>Жарук Дмитро Олександрович</v>
          </cell>
          <cell r="C17">
            <v>10</v>
          </cell>
        </row>
        <row r="18">
          <cell r="B18" t="str">
            <v>Кащенко Дмитро Олегович</v>
          </cell>
          <cell r="C18">
            <v>11</v>
          </cell>
        </row>
        <row r="19">
          <cell r="B19" t="str">
            <v>Костріков Ігор Сергійович</v>
          </cell>
          <cell r="C19">
            <v>12</v>
          </cell>
        </row>
        <row r="20">
          <cell r="B20" t="str">
            <v>Боренко</v>
          </cell>
          <cell r="C20">
            <v>13</v>
          </cell>
        </row>
      </sheetData>
      <sheetData sheetId="11">
        <row r="8">
          <cell r="B8" t="str">
            <v>Лавриненко Світлана Володимирівна</v>
          </cell>
          <cell r="C8">
            <v>15</v>
          </cell>
        </row>
        <row r="9">
          <cell r="C9">
            <v>14</v>
          </cell>
        </row>
        <row r="10">
          <cell r="B10" t="str">
            <v>МанакОва Світлана Сергіївна</v>
          </cell>
          <cell r="C10">
            <v>11</v>
          </cell>
        </row>
        <row r="11">
          <cell r="B11" t="str">
            <v>Морозов Костянтин Юрійович</v>
          </cell>
          <cell r="C11">
            <v>13</v>
          </cell>
        </row>
        <row r="12">
          <cell r="B12" t="str">
            <v>Нечахін Владислав Володимирович</v>
          </cell>
          <cell r="C12">
            <v>12</v>
          </cell>
        </row>
        <row r="13">
          <cell r="B13" t="str">
            <v>Обухова Катерина Олександрівна</v>
          </cell>
          <cell r="C13">
            <v>10</v>
          </cell>
        </row>
        <row r="14">
          <cell r="B14" t="str">
            <v>Піскун Марія Віталіївна</v>
          </cell>
          <cell r="C14">
            <v>9</v>
          </cell>
        </row>
        <row r="15">
          <cell r="C15">
            <v>8</v>
          </cell>
        </row>
        <row r="16">
          <cell r="C16">
            <v>7</v>
          </cell>
        </row>
        <row r="17">
          <cell r="B17" t="str">
            <v>Сова Іван Михайлович</v>
          </cell>
          <cell r="C17">
            <v>5</v>
          </cell>
        </row>
        <row r="18">
          <cell r="B18" t="str">
            <v>Соколюк Антон Вікторович</v>
          </cell>
          <cell r="C18">
            <v>6</v>
          </cell>
        </row>
        <row r="19">
          <cell r="B19" t="str">
            <v>Тихонов Дмитро Олександрович</v>
          </cell>
          <cell r="C19">
            <v>4</v>
          </cell>
        </row>
        <row r="20">
          <cell r="B20" t="str">
            <v>Юрчак Владислав Вікторович</v>
          </cell>
          <cell r="C20">
            <v>3</v>
          </cell>
        </row>
      </sheetData>
      <sheetData sheetId="12"/>
      <sheetData sheetId="13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6" Type="http://schemas.openxmlformats.org/officeDocument/2006/relationships/revisionLog" Target="revisionLog1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C6522E-30F1-4B0F-AA9F-8A5684CA976C}" diskRevisions="1" revisionId="1052" version="36">
  <header guid="{AF232553-4142-4355-9952-52104FED1829}" dateTime="2016-06-20T11:39:25" maxSheetId="15" userName="Ніколенко Світлана Григорівна" r:id="rId35" minRId="102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CC6522E-30F1-4B0F-AA9F-8A5684CA976C}" dateTime="2016-12-01T14:45:05" maxSheetId="15" userName="Ніколенко Світлана Григорівна" r:id="rId3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Підсумки!$A$3:$K$55</formula>
    <oldFormula>Підсумки!$A$3:$K$55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" sId="10">
    <oc r="R13">
      <f>0+20</f>
    </oc>
    <nc r="R13">
      <f>25+20</f>
    </nc>
  </rcc>
  <rcv guid="{C5D960BD-C1A6-4228-A267-A87ADCF0AB55}" action="delete"/>
  <rdn rId="0" localSheetId="6" customView="1" name="Z_C5D960BD_C1A6_4228_A267_A87ADCF0AB55_.wvu.FilterData" hidden="1" oldHidden="1">
    <formula>Підсумки!$A$3:$K$55</formula>
    <oldFormula>Підсумки!$A$3:$K$55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AF232553-4142-4355-9952-52104FED1829}" name="Ніколенко Світлана Григорівна" id="-655273992" dateTime="2016-10-10T12:08:40"/>
  <userInfo guid="{AF232553-4142-4355-9952-52104FED1829}" name="Ніколенко Світлана Григорівна" id="-655261687" dateTime="2016-11-28T12:09:5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8.bin"/><Relationship Id="rId13" Type="http://schemas.openxmlformats.org/officeDocument/2006/relationships/printerSettings" Target="../printerSettings/printerSettings253.bin"/><Relationship Id="rId18" Type="http://schemas.openxmlformats.org/officeDocument/2006/relationships/printerSettings" Target="../printerSettings/printerSettings258.bin"/><Relationship Id="rId26" Type="http://schemas.openxmlformats.org/officeDocument/2006/relationships/printerSettings" Target="../printerSettings/printerSettings266.bin"/><Relationship Id="rId3" Type="http://schemas.openxmlformats.org/officeDocument/2006/relationships/printerSettings" Target="../printerSettings/printerSettings243.bin"/><Relationship Id="rId21" Type="http://schemas.openxmlformats.org/officeDocument/2006/relationships/printerSettings" Target="../printerSettings/printerSettings261.bin"/><Relationship Id="rId34" Type="http://schemas.openxmlformats.org/officeDocument/2006/relationships/printerSettings" Target="../printerSettings/printerSettings274.bin"/><Relationship Id="rId7" Type="http://schemas.openxmlformats.org/officeDocument/2006/relationships/printerSettings" Target="../printerSettings/printerSettings247.bin"/><Relationship Id="rId12" Type="http://schemas.openxmlformats.org/officeDocument/2006/relationships/printerSettings" Target="../printerSettings/printerSettings252.bin"/><Relationship Id="rId17" Type="http://schemas.openxmlformats.org/officeDocument/2006/relationships/printerSettings" Target="../printerSettings/printerSettings257.bin"/><Relationship Id="rId25" Type="http://schemas.openxmlformats.org/officeDocument/2006/relationships/printerSettings" Target="../printerSettings/printerSettings265.bin"/><Relationship Id="rId33" Type="http://schemas.openxmlformats.org/officeDocument/2006/relationships/printerSettings" Target="../printerSettings/printerSettings273.bin"/><Relationship Id="rId2" Type="http://schemas.openxmlformats.org/officeDocument/2006/relationships/printerSettings" Target="../printerSettings/printerSettings242.bin"/><Relationship Id="rId16" Type="http://schemas.openxmlformats.org/officeDocument/2006/relationships/printerSettings" Target="../printerSettings/printerSettings256.bin"/><Relationship Id="rId20" Type="http://schemas.openxmlformats.org/officeDocument/2006/relationships/printerSettings" Target="../printerSettings/printerSettings260.bin"/><Relationship Id="rId29" Type="http://schemas.openxmlformats.org/officeDocument/2006/relationships/printerSettings" Target="../printerSettings/printerSettings269.bin"/><Relationship Id="rId1" Type="http://schemas.openxmlformats.org/officeDocument/2006/relationships/printerSettings" Target="../printerSettings/printerSettings241.bin"/><Relationship Id="rId6" Type="http://schemas.openxmlformats.org/officeDocument/2006/relationships/printerSettings" Target="../printerSettings/printerSettings246.bin"/><Relationship Id="rId11" Type="http://schemas.openxmlformats.org/officeDocument/2006/relationships/printerSettings" Target="../printerSettings/printerSettings251.bin"/><Relationship Id="rId24" Type="http://schemas.openxmlformats.org/officeDocument/2006/relationships/printerSettings" Target="../printerSettings/printerSettings264.bin"/><Relationship Id="rId32" Type="http://schemas.openxmlformats.org/officeDocument/2006/relationships/printerSettings" Target="../printerSettings/printerSettings272.bin"/><Relationship Id="rId5" Type="http://schemas.openxmlformats.org/officeDocument/2006/relationships/printerSettings" Target="../printerSettings/printerSettings245.bin"/><Relationship Id="rId15" Type="http://schemas.openxmlformats.org/officeDocument/2006/relationships/printerSettings" Target="../printerSettings/printerSettings255.bin"/><Relationship Id="rId23" Type="http://schemas.openxmlformats.org/officeDocument/2006/relationships/printerSettings" Target="../printerSettings/printerSettings263.bin"/><Relationship Id="rId28" Type="http://schemas.openxmlformats.org/officeDocument/2006/relationships/printerSettings" Target="../printerSettings/printerSettings268.bin"/><Relationship Id="rId10" Type="http://schemas.openxmlformats.org/officeDocument/2006/relationships/printerSettings" Target="../printerSettings/printerSettings250.bin"/><Relationship Id="rId19" Type="http://schemas.openxmlformats.org/officeDocument/2006/relationships/printerSettings" Target="../printerSettings/printerSettings259.bin"/><Relationship Id="rId31" Type="http://schemas.openxmlformats.org/officeDocument/2006/relationships/printerSettings" Target="../printerSettings/printerSettings271.bin"/><Relationship Id="rId4" Type="http://schemas.openxmlformats.org/officeDocument/2006/relationships/printerSettings" Target="../printerSettings/printerSettings244.bin"/><Relationship Id="rId9" Type="http://schemas.openxmlformats.org/officeDocument/2006/relationships/printerSettings" Target="../printerSettings/printerSettings249.bin"/><Relationship Id="rId14" Type="http://schemas.openxmlformats.org/officeDocument/2006/relationships/printerSettings" Target="../printerSettings/printerSettings254.bin"/><Relationship Id="rId22" Type="http://schemas.openxmlformats.org/officeDocument/2006/relationships/printerSettings" Target="../printerSettings/printerSettings262.bin"/><Relationship Id="rId27" Type="http://schemas.openxmlformats.org/officeDocument/2006/relationships/printerSettings" Target="../printerSettings/printerSettings267.bin"/><Relationship Id="rId30" Type="http://schemas.openxmlformats.org/officeDocument/2006/relationships/printerSettings" Target="../printerSettings/printerSettings27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7.bin"/><Relationship Id="rId2" Type="http://schemas.openxmlformats.org/officeDocument/2006/relationships/printerSettings" Target="../printerSettings/printerSettings276.bin"/><Relationship Id="rId1" Type="http://schemas.openxmlformats.org/officeDocument/2006/relationships/printerSettings" Target="../printerSettings/printerSettings275.bin"/><Relationship Id="rId4" Type="http://schemas.openxmlformats.org/officeDocument/2006/relationships/printerSettings" Target="../printerSettings/printerSettings27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1.bin"/><Relationship Id="rId2" Type="http://schemas.openxmlformats.org/officeDocument/2006/relationships/printerSettings" Target="../printerSettings/printerSettings280.bin"/><Relationship Id="rId1" Type="http://schemas.openxmlformats.org/officeDocument/2006/relationships/printerSettings" Target="../printerSettings/printerSettings279.bin"/><Relationship Id="rId4" Type="http://schemas.openxmlformats.org/officeDocument/2006/relationships/printerSettings" Target="../printerSettings/printerSettings28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4.bin"/><Relationship Id="rId1" Type="http://schemas.openxmlformats.org/officeDocument/2006/relationships/printerSettings" Target="../printerSettings/printerSettings28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5.bin"/><Relationship Id="rId3" Type="http://schemas.openxmlformats.org/officeDocument/2006/relationships/printerSettings" Target="../printerSettings/printerSettings40.bin"/><Relationship Id="rId7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11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2.bin"/><Relationship Id="rId10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1.bin"/><Relationship Id="rId9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61.bin"/><Relationship Id="rId18" Type="http://schemas.openxmlformats.org/officeDocument/2006/relationships/printerSettings" Target="../printerSettings/printerSettings66.bin"/><Relationship Id="rId26" Type="http://schemas.openxmlformats.org/officeDocument/2006/relationships/printerSettings" Target="../printerSettings/printerSettings74.bin"/><Relationship Id="rId39" Type="http://schemas.openxmlformats.org/officeDocument/2006/relationships/printerSettings" Target="../printerSettings/printerSettings87.bin"/><Relationship Id="rId3" Type="http://schemas.openxmlformats.org/officeDocument/2006/relationships/printerSettings" Target="../printerSettings/printerSettings51.bin"/><Relationship Id="rId21" Type="http://schemas.openxmlformats.org/officeDocument/2006/relationships/printerSettings" Target="../printerSettings/printerSettings69.bin"/><Relationship Id="rId34" Type="http://schemas.openxmlformats.org/officeDocument/2006/relationships/printerSettings" Target="../printerSettings/printerSettings82.bin"/><Relationship Id="rId42" Type="http://schemas.openxmlformats.org/officeDocument/2006/relationships/printerSettings" Target="../printerSettings/printerSettings90.bin"/><Relationship Id="rId47" Type="http://schemas.openxmlformats.org/officeDocument/2006/relationships/printerSettings" Target="../printerSettings/printerSettings95.bin"/><Relationship Id="rId7" Type="http://schemas.openxmlformats.org/officeDocument/2006/relationships/printerSettings" Target="../printerSettings/printerSettings55.bin"/><Relationship Id="rId12" Type="http://schemas.openxmlformats.org/officeDocument/2006/relationships/printerSettings" Target="../printerSettings/printerSettings60.bin"/><Relationship Id="rId17" Type="http://schemas.openxmlformats.org/officeDocument/2006/relationships/printerSettings" Target="../printerSettings/printerSettings65.bin"/><Relationship Id="rId25" Type="http://schemas.openxmlformats.org/officeDocument/2006/relationships/printerSettings" Target="../printerSettings/printerSettings73.bin"/><Relationship Id="rId33" Type="http://schemas.openxmlformats.org/officeDocument/2006/relationships/printerSettings" Target="../printerSettings/printerSettings81.bin"/><Relationship Id="rId38" Type="http://schemas.openxmlformats.org/officeDocument/2006/relationships/printerSettings" Target="../printerSettings/printerSettings86.bin"/><Relationship Id="rId46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50.bin"/><Relationship Id="rId16" Type="http://schemas.openxmlformats.org/officeDocument/2006/relationships/printerSettings" Target="../printerSettings/printerSettings64.bin"/><Relationship Id="rId20" Type="http://schemas.openxmlformats.org/officeDocument/2006/relationships/printerSettings" Target="../printerSettings/printerSettings68.bin"/><Relationship Id="rId29" Type="http://schemas.openxmlformats.org/officeDocument/2006/relationships/printerSettings" Target="../printerSettings/printerSettings77.bin"/><Relationship Id="rId41" Type="http://schemas.openxmlformats.org/officeDocument/2006/relationships/printerSettings" Target="../printerSettings/printerSettings89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11" Type="http://schemas.openxmlformats.org/officeDocument/2006/relationships/printerSettings" Target="../printerSettings/printerSettings59.bin"/><Relationship Id="rId24" Type="http://schemas.openxmlformats.org/officeDocument/2006/relationships/printerSettings" Target="../printerSettings/printerSettings72.bin"/><Relationship Id="rId32" Type="http://schemas.openxmlformats.org/officeDocument/2006/relationships/printerSettings" Target="../printerSettings/printerSettings80.bin"/><Relationship Id="rId37" Type="http://schemas.openxmlformats.org/officeDocument/2006/relationships/printerSettings" Target="../printerSettings/printerSettings85.bin"/><Relationship Id="rId40" Type="http://schemas.openxmlformats.org/officeDocument/2006/relationships/printerSettings" Target="../printerSettings/printerSettings88.bin"/><Relationship Id="rId45" Type="http://schemas.openxmlformats.org/officeDocument/2006/relationships/printerSettings" Target="../printerSettings/printerSettings93.bin"/><Relationship Id="rId5" Type="http://schemas.openxmlformats.org/officeDocument/2006/relationships/printerSettings" Target="../printerSettings/printerSettings53.bin"/><Relationship Id="rId15" Type="http://schemas.openxmlformats.org/officeDocument/2006/relationships/printerSettings" Target="../printerSettings/printerSettings63.bin"/><Relationship Id="rId23" Type="http://schemas.openxmlformats.org/officeDocument/2006/relationships/printerSettings" Target="../printerSettings/printerSettings71.bin"/><Relationship Id="rId28" Type="http://schemas.openxmlformats.org/officeDocument/2006/relationships/printerSettings" Target="../printerSettings/printerSettings76.bin"/><Relationship Id="rId36" Type="http://schemas.openxmlformats.org/officeDocument/2006/relationships/printerSettings" Target="../printerSettings/printerSettings84.bin"/><Relationship Id="rId49" Type="http://schemas.openxmlformats.org/officeDocument/2006/relationships/printerSettings" Target="../printerSettings/printerSettings97.bin"/><Relationship Id="rId10" Type="http://schemas.openxmlformats.org/officeDocument/2006/relationships/printerSettings" Target="../printerSettings/printerSettings58.bin"/><Relationship Id="rId19" Type="http://schemas.openxmlformats.org/officeDocument/2006/relationships/printerSettings" Target="../printerSettings/printerSettings67.bin"/><Relationship Id="rId31" Type="http://schemas.openxmlformats.org/officeDocument/2006/relationships/printerSettings" Target="../printerSettings/printerSettings79.bin"/><Relationship Id="rId44" Type="http://schemas.openxmlformats.org/officeDocument/2006/relationships/printerSettings" Target="../printerSettings/printerSettings92.bin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Relationship Id="rId14" Type="http://schemas.openxmlformats.org/officeDocument/2006/relationships/printerSettings" Target="../printerSettings/printerSettings62.bin"/><Relationship Id="rId22" Type="http://schemas.openxmlformats.org/officeDocument/2006/relationships/printerSettings" Target="../printerSettings/printerSettings70.bin"/><Relationship Id="rId27" Type="http://schemas.openxmlformats.org/officeDocument/2006/relationships/printerSettings" Target="../printerSettings/printerSettings75.bin"/><Relationship Id="rId30" Type="http://schemas.openxmlformats.org/officeDocument/2006/relationships/printerSettings" Target="../printerSettings/printerSettings78.bin"/><Relationship Id="rId35" Type="http://schemas.openxmlformats.org/officeDocument/2006/relationships/printerSettings" Target="../printerSettings/printerSettings83.bin"/><Relationship Id="rId43" Type="http://schemas.openxmlformats.org/officeDocument/2006/relationships/printerSettings" Target="../printerSettings/printerSettings91.bin"/><Relationship Id="rId48" Type="http://schemas.openxmlformats.org/officeDocument/2006/relationships/printerSettings" Target="../printerSettings/printerSettings96.bin"/><Relationship Id="rId8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5.bin"/><Relationship Id="rId13" Type="http://schemas.openxmlformats.org/officeDocument/2006/relationships/printerSettings" Target="../printerSettings/printerSettings110.bin"/><Relationship Id="rId18" Type="http://schemas.openxmlformats.org/officeDocument/2006/relationships/printerSettings" Target="../printerSettings/printerSettings115.bin"/><Relationship Id="rId26" Type="http://schemas.openxmlformats.org/officeDocument/2006/relationships/printerSettings" Target="../printerSettings/printerSettings123.bin"/><Relationship Id="rId3" Type="http://schemas.openxmlformats.org/officeDocument/2006/relationships/printerSettings" Target="../printerSettings/printerSettings100.bin"/><Relationship Id="rId21" Type="http://schemas.openxmlformats.org/officeDocument/2006/relationships/printerSettings" Target="../printerSettings/printerSettings118.bin"/><Relationship Id="rId7" Type="http://schemas.openxmlformats.org/officeDocument/2006/relationships/printerSettings" Target="../printerSettings/printerSettings104.bin"/><Relationship Id="rId12" Type="http://schemas.openxmlformats.org/officeDocument/2006/relationships/printerSettings" Target="../printerSettings/printerSettings109.bin"/><Relationship Id="rId17" Type="http://schemas.openxmlformats.org/officeDocument/2006/relationships/printerSettings" Target="../printerSettings/printerSettings114.bin"/><Relationship Id="rId25" Type="http://schemas.openxmlformats.org/officeDocument/2006/relationships/printerSettings" Target="../printerSettings/printerSettings122.bin"/><Relationship Id="rId2" Type="http://schemas.openxmlformats.org/officeDocument/2006/relationships/printerSettings" Target="../printerSettings/printerSettings99.bin"/><Relationship Id="rId16" Type="http://schemas.openxmlformats.org/officeDocument/2006/relationships/printerSettings" Target="../printerSettings/printerSettings113.bin"/><Relationship Id="rId20" Type="http://schemas.openxmlformats.org/officeDocument/2006/relationships/printerSettings" Target="../printerSettings/printerSettings117.bin"/><Relationship Id="rId29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98.bin"/><Relationship Id="rId6" Type="http://schemas.openxmlformats.org/officeDocument/2006/relationships/printerSettings" Target="../printerSettings/printerSettings103.bin"/><Relationship Id="rId11" Type="http://schemas.openxmlformats.org/officeDocument/2006/relationships/printerSettings" Target="../printerSettings/printerSettings108.bin"/><Relationship Id="rId24" Type="http://schemas.openxmlformats.org/officeDocument/2006/relationships/printerSettings" Target="../printerSettings/printerSettings121.bin"/><Relationship Id="rId32" Type="http://schemas.openxmlformats.org/officeDocument/2006/relationships/printerSettings" Target="../printerSettings/printerSettings129.bin"/><Relationship Id="rId5" Type="http://schemas.openxmlformats.org/officeDocument/2006/relationships/printerSettings" Target="../printerSettings/printerSettings102.bin"/><Relationship Id="rId15" Type="http://schemas.openxmlformats.org/officeDocument/2006/relationships/printerSettings" Target="../printerSettings/printerSettings112.bin"/><Relationship Id="rId23" Type="http://schemas.openxmlformats.org/officeDocument/2006/relationships/printerSettings" Target="../printerSettings/printerSettings120.bin"/><Relationship Id="rId28" Type="http://schemas.openxmlformats.org/officeDocument/2006/relationships/printerSettings" Target="../printerSettings/printerSettings125.bin"/><Relationship Id="rId10" Type="http://schemas.openxmlformats.org/officeDocument/2006/relationships/printerSettings" Target="../printerSettings/printerSettings107.bin"/><Relationship Id="rId19" Type="http://schemas.openxmlformats.org/officeDocument/2006/relationships/printerSettings" Target="../printerSettings/printerSettings116.bin"/><Relationship Id="rId31" Type="http://schemas.openxmlformats.org/officeDocument/2006/relationships/printerSettings" Target="../printerSettings/printerSettings128.bin"/><Relationship Id="rId4" Type="http://schemas.openxmlformats.org/officeDocument/2006/relationships/printerSettings" Target="../printerSettings/printerSettings101.bin"/><Relationship Id="rId9" Type="http://schemas.openxmlformats.org/officeDocument/2006/relationships/printerSettings" Target="../printerSettings/printerSettings106.bin"/><Relationship Id="rId14" Type="http://schemas.openxmlformats.org/officeDocument/2006/relationships/printerSettings" Target="../printerSettings/printerSettings111.bin"/><Relationship Id="rId22" Type="http://schemas.openxmlformats.org/officeDocument/2006/relationships/printerSettings" Target="../printerSettings/printerSettings119.bin"/><Relationship Id="rId27" Type="http://schemas.openxmlformats.org/officeDocument/2006/relationships/printerSettings" Target="../printerSettings/printerSettings124.bin"/><Relationship Id="rId30" Type="http://schemas.openxmlformats.org/officeDocument/2006/relationships/printerSettings" Target="../printerSettings/printerSettings12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7.bin"/><Relationship Id="rId13" Type="http://schemas.openxmlformats.org/officeDocument/2006/relationships/printerSettings" Target="../printerSettings/printerSettings142.bin"/><Relationship Id="rId18" Type="http://schemas.openxmlformats.org/officeDocument/2006/relationships/printerSettings" Target="../printerSettings/printerSettings147.bin"/><Relationship Id="rId26" Type="http://schemas.openxmlformats.org/officeDocument/2006/relationships/printerSettings" Target="../printerSettings/printerSettings155.bin"/><Relationship Id="rId3" Type="http://schemas.openxmlformats.org/officeDocument/2006/relationships/printerSettings" Target="../printerSettings/printerSettings132.bin"/><Relationship Id="rId21" Type="http://schemas.openxmlformats.org/officeDocument/2006/relationships/printerSettings" Target="../printerSettings/printerSettings150.bin"/><Relationship Id="rId34" Type="http://schemas.openxmlformats.org/officeDocument/2006/relationships/printerSettings" Target="../printerSettings/printerSettings163.bin"/><Relationship Id="rId7" Type="http://schemas.openxmlformats.org/officeDocument/2006/relationships/printerSettings" Target="../printerSettings/printerSettings136.bin"/><Relationship Id="rId12" Type="http://schemas.openxmlformats.org/officeDocument/2006/relationships/printerSettings" Target="../printerSettings/printerSettings141.bin"/><Relationship Id="rId17" Type="http://schemas.openxmlformats.org/officeDocument/2006/relationships/printerSettings" Target="../printerSettings/printerSettings146.bin"/><Relationship Id="rId25" Type="http://schemas.openxmlformats.org/officeDocument/2006/relationships/printerSettings" Target="../printerSettings/printerSettings154.bin"/><Relationship Id="rId33" Type="http://schemas.openxmlformats.org/officeDocument/2006/relationships/printerSettings" Target="../printerSettings/printerSettings162.bin"/><Relationship Id="rId2" Type="http://schemas.openxmlformats.org/officeDocument/2006/relationships/printerSettings" Target="../printerSettings/printerSettings131.bin"/><Relationship Id="rId16" Type="http://schemas.openxmlformats.org/officeDocument/2006/relationships/printerSettings" Target="../printerSettings/printerSettings145.bin"/><Relationship Id="rId20" Type="http://schemas.openxmlformats.org/officeDocument/2006/relationships/printerSettings" Target="../printerSettings/printerSettings149.bin"/><Relationship Id="rId29" Type="http://schemas.openxmlformats.org/officeDocument/2006/relationships/printerSettings" Target="../printerSettings/printerSettings158.bin"/><Relationship Id="rId1" Type="http://schemas.openxmlformats.org/officeDocument/2006/relationships/printerSettings" Target="../printerSettings/printerSettings130.bin"/><Relationship Id="rId6" Type="http://schemas.openxmlformats.org/officeDocument/2006/relationships/printerSettings" Target="../printerSettings/printerSettings135.bin"/><Relationship Id="rId11" Type="http://schemas.openxmlformats.org/officeDocument/2006/relationships/printerSettings" Target="../printerSettings/printerSettings140.bin"/><Relationship Id="rId24" Type="http://schemas.openxmlformats.org/officeDocument/2006/relationships/printerSettings" Target="../printerSettings/printerSettings153.bin"/><Relationship Id="rId32" Type="http://schemas.openxmlformats.org/officeDocument/2006/relationships/printerSettings" Target="../printerSettings/printerSettings161.bin"/><Relationship Id="rId5" Type="http://schemas.openxmlformats.org/officeDocument/2006/relationships/printerSettings" Target="../printerSettings/printerSettings134.bin"/><Relationship Id="rId15" Type="http://schemas.openxmlformats.org/officeDocument/2006/relationships/printerSettings" Target="../printerSettings/printerSettings144.bin"/><Relationship Id="rId23" Type="http://schemas.openxmlformats.org/officeDocument/2006/relationships/printerSettings" Target="../printerSettings/printerSettings152.bin"/><Relationship Id="rId28" Type="http://schemas.openxmlformats.org/officeDocument/2006/relationships/printerSettings" Target="../printerSettings/printerSettings157.bin"/><Relationship Id="rId10" Type="http://schemas.openxmlformats.org/officeDocument/2006/relationships/printerSettings" Target="../printerSettings/printerSettings139.bin"/><Relationship Id="rId19" Type="http://schemas.openxmlformats.org/officeDocument/2006/relationships/printerSettings" Target="../printerSettings/printerSettings148.bin"/><Relationship Id="rId31" Type="http://schemas.openxmlformats.org/officeDocument/2006/relationships/printerSettings" Target="../printerSettings/printerSettings160.bin"/><Relationship Id="rId4" Type="http://schemas.openxmlformats.org/officeDocument/2006/relationships/printerSettings" Target="../printerSettings/printerSettings133.bin"/><Relationship Id="rId9" Type="http://schemas.openxmlformats.org/officeDocument/2006/relationships/printerSettings" Target="../printerSettings/printerSettings138.bin"/><Relationship Id="rId14" Type="http://schemas.openxmlformats.org/officeDocument/2006/relationships/printerSettings" Target="../printerSettings/printerSettings143.bin"/><Relationship Id="rId22" Type="http://schemas.openxmlformats.org/officeDocument/2006/relationships/printerSettings" Target="../printerSettings/printerSettings151.bin"/><Relationship Id="rId27" Type="http://schemas.openxmlformats.org/officeDocument/2006/relationships/printerSettings" Target="../printerSettings/printerSettings156.bin"/><Relationship Id="rId30" Type="http://schemas.openxmlformats.org/officeDocument/2006/relationships/printerSettings" Target="../printerSettings/printerSettings15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1.bin"/><Relationship Id="rId13" Type="http://schemas.openxmlformats.org/officeDocument/2006/relationships/printerSettings" Target="../printerSettings/printerSettings176.bin"/><Relationship Id="rId18" Type="http://schemas.openxmlformats.org/officeDocument/2006/relationships/printerSettings" Target="../printerSettings/printerSettings181.bin"/><Relationship Id="rId26" Type="http://schemas.openxmlformats.org/officeDocument/2006/relationships/printerSettings" Target="../printerSettings/printerSettings189.bin"/><Relationship Id="rId39" Type="http://schemas.openxmlformats.org/officeDocument/2006/relationships/printerSettings" Target="../printerSettings/printerSettings202.bin"/><Relationship Id="rId3" Type="http://schemas.openxmlformats.org/officeDocument/2006/relationships/printerSettings" Target="../printerSettings/printerSettings166.bin"/><Relationship Id="rId21" Type="http://schemas.openxmlformats.org/officeDocument/2006/relationships/printerSettings" Target="../printerSettings/printerSettings184.bin"/><Relationship Id="rId34" Type="http://schemas.openxmlformats.org/officeDocument/2006/relationships/printerSettings" Target="../printerSettings/printerSettings197.bin"/><Relationship Id="rId42" Type="http://schemas.openxmlformats.org/officeDocument/2006/relationships/printerSettings" Target="../printerSettings/printerSettings205.bin"/><Relationship Id="rId7" Type="http://schemas.openxmlformats.org/officeDocument/2006/relationships/printerSettings" Target="../printerSettings/printerSettings170.bin"/><Relationship Id="rId12" Type="http://schemas.openxmlformats.org/officeDocument/2006/relationships/printerSettings" Target="../printerSettings/printerSettings175.bin"/><Relationship Id="rId17" Type="http://schemas.openxmlformats.org/officeDocument/2006/relationships/printerSettings" Target="../printerSettings/printerSettings180.bin"/><Relationship Id="rId25" Type="http://schemas.openxmlformats.org/officeDocument/2006/relationships/printerSettings" Target="../printerSettings/printerSettings188.bin"/><Relationship Id="rId33" Type="http://schemas.openxmlformats.org/officeDocument/2006/relationships/printerSettings" Target="../printerSettings/printerSettings196.bin"/><Relationship Id="rId38" Type="http://schemas.openxmlformats.org/officeDocument/2006/relationships/printerSettings" Target="../printerSettings/printerSettings201.bin"/><Relationship Id="rId2" Type="http://schemas.openxmlformats.org/officeDocument/2006/relationships/printerSettings" Target="../printerSettings/printerSettings165.bin"/><Relationship Id="rId16" Type="http://schemas.openxmlformats.org/officeDocument/2006/relationships/printerSettings" Target="../printerSettings/printerSettings179.bin"/><Relationship Id="rId20" Type="http://schemas.openxmlformats.org/officeDocument/2006/relationships/printerSettings" Target="../printerSettings/printerSettings183.bin"/><Relationship Id="rId29" Type="http://schemas.openxmlformats.org/officeDocument/2006/relationships/printerSettings" Target="../printerSettings/printerSettings192.bin"/><Relationship Id="rId41" Type="http://schemas.openxmlformats.org/officeDocument/2006/relationships/printerSettings" Target="../printerSettings/printerSettings204.bin"/><Relationship Id="rId1" Type="http://schemas.openxmlformats.org/officeDocument/2006/relationships/printerSettings" Target="../printerSettings/printerSettings164.bin"/><Relationship Id="rId6" Type="http://schemas.openxmlformats.org/officeDocument/2006/relationships/printerSettings" Target="../printerSettings/printerSettings169.bin"/><Relationship Id="rId11" Type="http://schemas.openxmlformats.org/officeDocument/2006/relationships/printerSettings" Target="../printerSettings/printerSettings174.bin"/><Relationship Id="rId24" Type="http://schemas.openxmlformats.org/officeDocument/2006/relationships/printerSettings" Target="../printerSettings/printerSettings187.bin"/><Relationship Id="rId32" Type="http://schemas.openxmlformats.org/officeDocument/2006/relationships/printerSettings" Target="../printerSettings/printerSettings195.bin"/><Relationship Id="rId37" Type="http://schemas.openxmlformats.org/officeDocument/2006/relationships/printerSettings" Target="../printerSettings/printerSettings200.bin"/><Relationship Id="rId40" Type="http://schemas.openxmlformats.org/officeDocument/2006/relationships/printerSettings" Target="../printerSettings/printerSettings203.bin"/><Relationship Id="rId45" Type="http://schemas.openxmlformats.org/officeDocument/2006/relationships/comments" Target="../comments1.xml"/><Relationship Id="rId5" Type="http://schemas.openxmlformats.org/officeDocument/2006/relationships/printerSettings" Target="../printerSettings/printerSettings168.bin"/><Relationship Id="rId15" Type="http://schemas.openxmlformats.org/officeDocument/2006/relationships/printerSettings" Target="../printerSettings/printerSettings178.bin"/><Relationship Id="rId23" Type="http://schemas.openxmlformats.org/officeDocument/2006/relationships/printerSettings" Target="../printerSettings/printerSettings186.bin"/><Relationship Id="rId28" Type="http://schemas.openxmlformats.org/officeDocument/2006/relationships/printerSettings" Target="../printerSettings/printerSettings191.bin"/><Relationship Id="rId36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73.bin"/><Relationship Id="rId19" Type="http://schemas.openxmlformats.org/officeDocument/2006/relationships/printerSettings" Target="../printerSettings/printerSettings182.bin"/><Relationship Id="rId31" Type="http://schemas.openxmlformats.org/officeDocument/2006/relationships/printerSettings" Target="../printerSettings/printerSettings194.bin"/><Relationship Id="rId44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67.bin"/><Relationship Id="rId9" Type="http://schemas.openxmlformats.org/officeDocument/2006/relationships/printerSettings" Target="../printerSettings/printerSettings172.bin"/><Relationship Id="rId14" Type="http://schemas.openxmlformats.org/officeDocument/2006/relationships/printerSettings" Target="../printerSettings/printerSettings177.bin"/><Relationship Id="rId22" Type="http://schemas.openxmlformats.org/officeDocument/2006/relationships/printerSettings" Target="../printerSettings/printerSettings185.bin"/><Relationship Id="rId27" Type="http://schemas.openxmlformats.org/officeDocument/2006/relationships/printerSettings" Target="../printerSettings/printerSettings190.bin"/><Relationship Id="rId30" Type="http://schemas.openxmlformats.org/officeDocument/2006/relationships/printerSettings" Target="../printerSettings/printerSettings193.bin"/><Relationship Id="rId35" Type="http://schemas.openxmlformats.org/officeDocument/2006/relationships/printerSettings" Target="../printerSettings/printerSettings198.bin"/><Relationship Id="rId43" Type="http://schemas.openxmlformats.org/officeDocument/2006/relationships/printerSettings" Target="../printerSettings/printerSettings20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4.bin"/><Relationship Id="rId13" Type="http://schemas.openxmlformats.org/officeDocument/2006/relationships/printerSettings" Target="../printerSettings/printerSettings219.bin"/><Relationship Id="rId18" Type="http://schemas.openxmlformats.org/officeDocument/2006/relationships/printerSettings" Target="../printerSettings/printerSettings224.bin"/><Relationship Id="rId26" Type="http://schemas.openxmlformats.org/officeDocument/2006/relationships/printerSettings" Target="../printerSettings/printerSettings232.bin"/><Relationship Id="rId3" Type="http://schemas.openxmlformats.org/officeDocument/2006/relationships/printerSettings" Target="../printerSettings/printerSettings209.bin"/><Relationship Id="rId21" Type="http://schemas.openxmlformats.org/officeDocument/2006/relationships/printerSettings" Target="../printerSettings/printerSettings227.bin"/><Relationship Id="rId34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13.bin"/><Relationship Id="rId12" Type="http://schemas.openxmlformats.org/officeDocument/2006/relationships/printerSettings" Target="../printerSettings/printerSettings218.bin"/><Relationship Id="rId17" Type="http://schemas.openxmlformats.org/officeDocument/2006/relationships/printerSettings" Target="../printerSettings/printerSettings223.bin"/><Relationship Id="rId25" Type="http://schemas.openxmlformats.org/officeDocument/2006/relationships/printerSettings" Target="../printerSettings/printerSettings231.bin"/><Relationship Id="rId33" Type="http://schemas.openxmlformats.org/officeDocument/2006/relationships/printerSettings" Target="../printerSettings/printerSettings239.bin"/><Relationship Id="rId2" Type="http://schemas.openxmlformats.org/officeDocument/2006/relationships/printerSettings" Target="../printerSettings/printerSettings208.bin"/><Relationship Id="rId16" Type="http://schemas.openxmlformats.org/officeDocument/2006/relationships/printerSettings" Target="../printerSettings/printerSettings222.bin"/><Relationship Id="rId20" Type="http://schemas.openxmlformats.org/officeDocument/2006/relationships/printerSettings" Target="../printerSettings/printerSettings226.bin"/><Relationship Id="rId29" Type="http://schemas.openxmlformats.org/officeDocument/2006/relationships/printerSettings" Target="../printerSettings/printerSettings235.bin"/><Relationship Id="rId1" Type="http://schemas.openxmlformats.org/officeDocument/2006/relationships/printerSettings" Target="../printerSettings/printerSettings207.bin"/><Relationship Id="rId6" Type="http://schemas.openxmlformats.org/officeDocument/2006/relationships/printerSettings" Target="../printerSettings/printerSettings212.bin"/><Relationship Id="rId11" Type="http://schemas.openxmlformats.org/officeDocument/2006/relationships/printerSettings" Target="../printerSettings/printerSettings217.bin"/><Relationship Id="rId24" Type="http://schemas.openxmlformats.org/officeDocument/2006/relationships/printerSettings" Target="../printerSettings/printerSettings230.bin"/><Relationship Id="rId32" Type="http://schemas.openxmlformats.org/officeDocument/2006/relationships/printerSettings" Target="../printerSettings/printerSettings238.bin"/><Relationship Id="rId5" Type="http://schemas.openxmlformats.org/officeDocument/2006/relationships/printerSettings" Target="../printerSettings/printerSettings211.bin"/><Relationship Id="rId15" Type="http://schemas.openxmlformats.org/officeDocument/2006/relationships/printerSettings" Target="../printerSettings/printerSettings221.bin"/><Relationship Id="rId23" Type="http://schemas.openxmlformats.org/officeDocument/2006/relationships/printerSettings" Target="../printerSettings/printerSettings229.bin"/><Relationship Id="rId28" Type="http://schemas.openxmlformats.org/officeDocument/2006/relationships/printerSettings" Target="../printerSettings/printerSettings234.bin"/><Relationship Id="rId10" Type="http://schemas.openxmlformats.org/officeDocument/2006/relationships/printerSettings" Target="../printerSettings/printerSettings216.bin"/><Relationship Id="rId19" Type="http://schemas.openxmlformats.org/officeDocument/2006/relationships/printerSettings" Target="../printerSettings/printerSettings225.bin"/><Relationship Id="rId31" Type="http://schemas.openxmlformats.org/officeDocument/2006/relationships/printerSettings" Target="../printerSettings/printerSettings237.bin"/><Relationship Id="rId4" Type="http://schemas.openxmlformats.org/officeDocument/2006/relationships/printerSettings" Target="../printerSettings/printerSettings210.bin"/><Relationship Id="rId9" Type="http://schemas.openxmlformats.org/officeDocument/2006/relationships/printerSettings" Target="../printerSettings/printerSettings215.bin"/><Relationship Id="rId14" Type="http://schemas.openxmlformats.org/officeDocument/2006/relationships/printerSettings" Target="../printerSettings/printerSettings220.bin"/><Relationship Id="rId22" Type="http://schemas.openxmlformats.org/officeDocument/2006/relationships/printerSettings" Target="../printerSettings/printerSettings228.bin"/><Relationship Id="rId27" Type="http://schemas.openxmlformats.org/officeDocument/2006/relationships/printerSettings" Target="../printerSettings/printerSettings233.bin"/><Relationship Id="rId30" Type="http://schemas.openxmlformats.org/officeDocument/2006/relationships/printerSettings" Target="../printerSettings/printerSettings23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2" workbookViewId="0">
      <pane xSplit="2" ySplit="1" topLeftCell="H3" activePane="bottomRight" state="frozen"/>
      <selection activeCell="A2" sqref="A2"/>
      <selection pane="topRight" activeCell="C2" sqref="C2"/>
      <selection pane="bottomLeft" activeCell="A3" sqref="A3"/>
      <selection pane="bottomRight" activeCell="R51" sqref="R51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88" customWidth="1"/>
  </cols>
  <sheetData>
    <row r="1" spans="1:18" ht="13.5" thickBot="1" x14ac:dyDescent="0.25">
      <c r="A1" s="88"/>
      <c r="C1" s="88" t="s">
        <v>256</v>
      </c>
      <c r="D1" s="136" t="s">
        <v>257</v>
      </c>
      <c r="E1" s="136" t="s">
        <v>258</v>
      </c>
      <c r="F1" s="136" t="s">
        <v>259</v>
      </c>
      <c r="G1" s="136" t="s">
        <v>260</v>
      </c>
      <c r="H1" s="136" t="s">
        <v>261</v>
      </c>
      <c r="I1" s="136" t="s">
        <v>262</v>
      </c>
      <c r="J1" s="136" t="s">
        <v>263</v>
      </c>
      <c r="K1" s="136" t="s">
        <v>264</v>
      </c>
      <c r="L1" s="136" t="s">
        <v>265</v>
      </c>
      <c r="M1" s="136" t="s">
        <v>266</v>
      </c>
      <c r="N1" s="136" t="s">
        <v>267</v>
      </c>
      <c r="O1" s="136" t="s">
        <v>268</v>
      </c>
      <c r="P1" s="136" t="s">
        <v>269</v>
      </c>
      <c r="Q1" s="88"/>
    </row>
    <row r="2" spans="1:18" ht="16.5" thickBot="1" x14ac:dyDescent="0.3">
      <c r="A2" s="118"/>
      <c r="B2" s="116" t="s">
        <v>242</v>
      </c>
      <c r="C2" s="150">
        <v>41281</v>
      </c>
      <c r="D2" s="149">
        <f>C2+7</f>
        <v>41288</v>
      </c>
      <c r="E2" s="149">
        <f t="shared" ref="E2:P2" si="0">D2+7</f>
        <v>41295</v>
      </c>
      <c r="F2" s="149">
        <f t="shared" si="0"/>
        <v>41302</v>
      </c>
      <c r="G2" s="149">
        <f t="shared" si="0"/>
        <v>41309</v>
      </c>
      <c r="H2" s="149">
        <f t="shared" si="0"/>
        <v>41316</v>
      </c>
      <c r="I2" s="149">
        <f t="shared" si="0"/>
        <v>41323</v>
      </c>
      <c r="J2" s="149">
        <f t="shared" si="0"/>
        <v>41330</v>
      </c>
      <c r="K2" s="149">
        <f t="shared" si="0"/>
        <v>41337</v>
      </c>
      <c r="L2" s="149">
        <f t="shared" si="0"/>
        <v>41344</v>
      </c>
      <c r="M2" s="149">
        <f t="shared" si="0"/>
        <v>41351</v>
      </c>
      <c r="N2" s="149">
        <f t="shared" si="0"/>
        <v>41358</v>
      </c>
      <c r="O2" s="149">
        <f t="shared" si="0"/>
        <v>41365</v>
      </c>
      <c r="P2" s="149">
        <f t="shared" si="0"/>
        <v>41372</v>
      </c>
      <c r="Q2" s="89" t="s">
        <v>240</v>
      </c>
      <c r="R2" s="148" t="s">
        <v>241</v>
      </c>
    </row>
    <row r="3" spans="1:18" ht="15.75" x14ac:dyDescent="0.25">
      <c r="A3" s="113">
        <f>ROW()-2</f>
        <v>1</v>
      </c>
      <c r="B3" s="106" t="str">
        <f>Підсумки!C3</f>
        <v>Білявський Ігор Сергійович</v>
      </c>
      <c r="C3" s="98"/>
      <c r="D3" s="98"/>
      <c r="E3" s="98"/>
      <c r="F3" s="98"/>
      <c r="G3" s="98"/>
      <c r="H3" s="98"/>
      <c r="I3" s="90"/>
      <c r="J3" s="90"/>
      <c r="K3" s="90"/>
      <c r="L3" s="90"/>
      <c r="M3" s="90"/>
      <c r="N3" s="90"/>
      <c r="O3" s="90"/>
      <c r="P3" s="91"/>
      <c r="Q3" s="114">
        <f>14-SUM(C3:P3)</f>
        <v>14</v>
      </c>
      <c r="R3" s="115">
        <f>Підсумки!E3</f>
        <v>0</v>
      </c>
    </row>
    <row r="4" spans="1:18" ht="15.75" x14ac:dyDescent="0.25">
      <c r="A4" s="92">
        <f t="shared" ref="A4:A25" si="1">ROW()-2</f>
        <v>2</v>
      </c>
      <c r="B4" s="105" t="str">
        <f>Підсумки!C4</f>
        <v>Сизова Евеліна Аметівна</v>
      </c>
      <c r="C4" s="99"/>
      <c r="D4" s="99"/>
      <c r="E4" s="99"/>
      <c r="F4" s="99"/>
      <c r="G4" s="99"/>
      <c r="H4" s="99"/>
      <c r="I4" s="93"/>
      <c r="J4" s="93"/>
      <c r="K4" s="93"/>
      <c r="L4" s="93"/>
      <c r="M4" s="93"/>
      <c r="N4" s="93"/>
      <c r="O4" s="93"/>
      <c r="P4" s="94"/>
      <c r="Q4" s="114">
        <f t="shared" ref="Q4:Q25" si="2">14-SUM(C4:P4)</f>
        <v>14</v>
      </c>
      <c r="R4" s="115">
        <f>Підсумки!E4</f>
        <v>0</v>
      </c>
    </row>
    <row r="5" spans="1:18" ht="15.75" x14ac:dyDescent="0.25">
      <c r="A5" s="92">
        <f t="shared" si="1"/>
        <v>3</v>
      </c>
      <c r="B5" s="105" t="str">
        <f>Підсумки!C5</f>
        <v>Голубович Дмитро Олександрович</v>
      </c>
      <c r="C5" s="99"/>
      <c r="D5" s="99"/>
      <c r="E5" s="99"/>
      <c r="F5" s="99"/>
      <c r="G5" s="99"/>
      <c r="H5" s="99"/>
      <c r="I5" s="93"/>
      <c r="J5" s="93"/>
      <c r="K5" s="93"/>
      <c r="L5" s="93"/>
      <c r="M5" s="93"/>
      <c r="N5" s="93"/>
      <c r="O5" s="93"/>
      <c r="P5" s="94"/>
      <c r="Q5" s="114">
        <f t="shared" si="2"/>
        <v>14</v>
      </c>
      <c r="R5" s="115">
        <f>Підсумки!E5</f>
        <v>0</v>
      </c>
    </row>
    <row r="6" spans="1:18" ht="15.75" x14ac:dyDescent="0.25">
      <c r="A6" s="92">
        <f t="shared" si="1"/>
        <v>4</v>
      </c>
      <c r="B6" s="105" t="str">
        <f>Підсумки!C6</f>
        <v>Грунська Кароліна Владиславівна</v>
      </c>
      <c r="C6" s="99"/>
      <c r="D6" s="99"/>
      <c r="E6" s="99"/>
      <c r="F6" s="99"/>
      <c r="G6" s="99"/>
      <c r="H6" s="99"/>
      <c r="I6" s="93"/>
      <c r="J6" s="93"/>
      <c r="K6" s="93"/>
      <c r="L6" s="93"/>
      <c r="M6" s="93"/>
      <c r="N6" s="93"/>
      <c r="O6" s="93"/>
      <c r="P6" s="94"/>
      <c r="Q6" s="114">
        <f t="shared" si="2"/>
        <v>14</v>
      </c>
      <c r="R6" s="115">
        <f>Підсумки!E6</f>
        <v>0</v>
      </c>
    </row>
    <row r="7" spans="1:18" ht="15.75" x14ac:dyDescent="0.25">
      <c r="A7" s="92">
        <f t="shared" si="1"/>
        <v>5</v>
      </c>
      <c r="B7" s="105" t="str">
        <f>Підсумки!C7</f>
        <v>Зінченко Владислав Валентинович</v>
      </c>
      <c r="C7" s="99"/>
      <c r="D7" s="99"/>
      <c r="E7" s="99"/>
      <c r="F7" s="99"/>
      <c r="G7" s="99"/>
      <c r="H7" s="99"/>
      <c r="I7" s="93"/>
      <c r="J7" s="93"/>
      <c r="K7" s="93"/>
      <c r="L7" s="93"/>
      <c r="M7" s="93"/>
      <c r="N7" s="93"/>
      <c r="O7" s="93"/>
      <c r="P7" s="94"/>
      <c r="Q7" s="114">
        <f t="shared" si="2"/>
        <v>14</v>
      </c>
      <c r="R7" s="115">
        <f>Підсумки!E7</f>
        <v>0</v>
      </c>
    </row>
    <row r="8" spans="1:18" ht="15.75" x14ac:dyDescent="0.25">
      <c r="A8" s="92">
        <f t="shared" si="1"/>
        <v>6</v>
      </c>
      <c r="B8" s="105" t="str">
        <f>Підсумки!C8</f>
        <v>Зубченко Артем Юрійович____</v>
      </c>
      <c r="C8" s="99"/>
      <c r="D8" s="99"/>
      <c r="E8" s="99"/>
      <c r="F8" s="99"/>
      <c r="G8" s="99"/>
      <c r="H8" s="99"/>
      <c r="I8" s="93"/>
      <c r="J8" s="93"/>
      <c r="K8" s="93"/>
      <c r="L8" s="93"/>
      <c r="M8" s="93"/>
      <c r="N8" s="93"/>
      <c r="O8" s="93"/>
      <c r="P8" s="94"/>
      <c r="Q8" s="114">
        <f t="shared" si="2"/>
        <v>14</v>
      </c>
      <c r="R8" s="115">
        <f>Підсумки!E8</f>
        <v>0</v>
      </c>
    </row>
    <row r="9" spans="1:18" ht="15.75" x14ac:dyDescent="0.25">
      <c r="A9" s="92">
        <f t="shared" si="1"/>
        <v>7</v>
      </c>
      <c r="B9" s="105" t="str">
        <f>Підсумки!C9</f>
        <v>Іванніков Віталій Юрійович</v>
      </c>
      <c r="C9" s="99"/>
      <c r="D9" s="99"/>
      <c r="E9" s="99"/>
      <c r="F9" s="99"/>
      <c r="G9" s="99"/>
      <c r="H9" s="99"/>
      <c r="I9" s="93"/>
      <c r="J9" s="93"/>
      <c r="K9" s="93"/>
      <c r="L9" s="93"/>
      <c r="M9" s="93"/>
      <c r="N9" s="93"/>
      <c r="O9" s="93"/>
      <c r="P9" s="94"/>
      <c r="Q9" s="114">
        <f t="shared" si="2"/>
        <v>14</v>
      </c>
      <c r="R9" s="115">
        <f>Підсумки!E9</f>
        <v>0</v>
      </c>
    </row>
    <row r="10" spans="1:18" ht="15.75" x14ac:dyDescent="0.25">
      <c r="A10" s="92">
        <f t="shared" si="1"/>
        <v>8</v>
      </c>
      <c r="B10" s="105" t="str">
        <f>Підсумки!C10</f>
        <v>Коваль Олександра Віталіївна</v>
      </c>
      <c r="C10" s="99"/>
      <c r="D10" s="99"/>
      <c r="E10" s="99"/>
      <c r="F10" s="99"/>
      <c r="G10" s="99"/>
      <c r="H10" s="99"/>
      <c r="I10" s="93"/>
      <c r="J10" s="93"/>
      <c r="K10" s="93"/>
      <c r="L10" s="93"/>
      <c r="M10" s="93"/>
      <c r="N10" s="93"/>
      <c r="O10" s="93"/>
      <c r="P10" s="94"/>
      <c r="Q10" s="114">
        <f t="shared" si="2"/>
        <v>14</v>
      </c>
      <c r="R10" s="115">
        <f>Підсумки!E10</f>
        <v>0</v>
      </c>
    </row>
    <row r="11" spans="1:18" ht="15.75" x14ac:dyDescent="0.25">
      <c r="A11" s="92">
        <f t="shared" si="1"/>
        <v>9</v>
      </c>
      <c r="B11" s="105" t="str">
        <f>Підсумки!C11</f>
        <v>Кошельна Людмила Валентинівна</v>
      </c>
      <c r="C11" s="99"/>
      <c r="D11" s="99"/>
      <c r="E11" s="99"/>
      <c r="F11" s="99"/>
      <c r="G11" s="99"/>
      <c r="H11" s="99"/>
      <c r="I11" s="93"/>
      <c r="J11" s="93"/>
      <c r="K11" s="93"/>
      <c r="L11" s="93"/>
      <c r="M11" s="93"/>
      <c r="N11" s="93"/>
      <c r="O11" s="93"/>
      <c r="P11" s="94"/>
      <c r="Q11" s="114">
        <f t="shared" si="2"/>
        <v>14</v>
      </c>
      <c r="R11" s="115">
        <f>Підсумки!E11</f>
        <v>0</v>
      </c>
    </row>
    <row r="12" spans="1:18" ht="15.75" x14ac:dyDescent="0.25">
      <c r="A12" s="92">
        <f t="shared" si="1"/>
        <v>10</v>
      </c>
      <c r="B12" s="105" t="str">
        <f>Підсумки!C12</f>
        <v>Крячко Олександр Олександрович</v>
      </c>
      <c r="C12" s="99"/>
      <c r="D12" s="99"/>
      <c r="E12" s="99"/>
      <c r="F12" s="99"/>
      <c r="G12" s="99"/>
      <c r="H12" s="99"/>
      <c r="I12" s="93"/>
      <c r="J12" s="93"/>
      <c r="K12" s="93"/>
      <c r="L12" s="93"/>
      <c r="M12" s="93"/>
      <c r="N12" s="93"/>
      <c r="O12" s="93"/>
      <c r="P12" s="94"/>
      <c r="Q12" s="114">
        <f t="shared" si="2"/>
        <v>14</v>
      </c>
      <c r="R12" s="115">
        <f>Підсумки!E12</f>
        <v>0</v>
      </c>
    </row>
    <row r="13" spans="1:18" ht="15.75" x14ac:dyDescent="0.25">
      <c r="A13" s="92">
        <f t="shared" si="1"/>
        <v>11</v>
      </c>
      <c r="B13" s="105" t="str">
        <f>Підсумки!C13</f>
        <v>Кулаковська Анастасія В`ячеславівна</v>
      </c>
      <c r="C13" s="99"/>
      <c r="D13" s="99"/>
      <c r="E13" s="99"/>
      <c r="F13" s="99"/>
      <c r="G13" s="99"/>
      <c r="H13" s="99"/>
      <c r="I13" s="93"/>
      <c r="J13" s="93"/>
      <c r="K13" s="93"/>
      <c r="L13" s="93"/>
      <c r="M13" s="93"/>
      <c r="N13" s="93"/>
      <c r="O13" s="93"/>
      <c r="P13" s="94"/>
      <c r="Q13" s="114">
        <f t="shared" si="2"/>
        <v>14</v>
      </c>
      <c r="R13" s="115">
        <f>Підсумки!E13</f>
        <v>0</v>
      </c>
    </row>
    <row r="14" spans="1:18" ht="15.75" x14ac:dyDescent="0.25">
      <c r="A14" s="92">
        <f t="shared" si="1"/>
        <v>12</v>
      </c>
      <c r="B14" s="105" t="str">
        <f>Підсумки!C14</f>
        <v>Литвиненко Олександр Сергійович_</v>
      </c>
      <c r="C14" s="99"/>
      <c r="D14" s="99"/>
      <c r="E14" s="99"/>
      <c r="F14" s="99"/>
      <c r="G14" s="99"/>
      <c r="H14" s="99"/>
      <c r="I14" s="93"/>
      <c r="J14" s="93"/>
      <c r="K14" s="93"/>
      <c r="L14" s="93"/>
      <c r="M14" s="93"/>
      <c r="N14" s="93"/>
      <c r="O14" s="93"/>
      <c r="P14" s="94"/>
      <c r="Q14" s="114">
        <f t="shared" si="2"/>
        <v>14</v>
      </c>
      <c r="R14" s="115">
        <f>Підсумки!E14</f>
        <v>0</v>
      </c>
    </row>
    <row r="15" spans="1:18" ht="15.75" x14ac:dyDescent="0.25">
      <c r="A15" s="92">
        <f t="shared" si="1"/>
        <v>13</v>
      </c>
      <c r="B15" s="105" t="str">
        <f>Підсумки!C15</f>
        <v>Меньков Максим Володимирович</v>
      </c>
      <c r="C15" s="99"/>
      <c r="D15" s="99"/>
      <c r="E15" s="99"/>
      <c r="F15" s="99"/>
      <c r="G15" s="99"/>
      <c r="H15" s="99"/>
      <c r="I15" s="93"/>
      <c r="J15" s="93"/>
      <c r="K15" s="93"/>
      <c r="L15" s="93"/>
      <c r="M15" s="93"/>
      <c r="N15" s="93"/>
      <c r="O15" s="93"/>
      <c r="P15" s="94"/>
      <c r="Q15" s="114">
        <f t="shared" si="2"/>
        <v>14</v>
      </c>
      <c r="R15" s="115">
        <f>Підсумки!E15</f>
        <v>0</v>
      </c>
    </row>
    <row r="16" spans="1:18" ht="15.75" x14ac:dyDescent="0.25">
      <c r="A16" s="92">
        <f t="shared" si="1"/>
        <v>14</v>
      </c>
      <c r="B16" s="105" t="str">
        <f>Підсумки!C16</f>
        <v>Мисник Інна Сергіївна</v>
      </c>
      <c r="C16" s="99"/>
      <c r="D16" s="99"/>
      <c r="E16" s="99"/>
      <c r="F16" s="99"/>
      <c r="G16" s="99"/>
      <c r="H16" s="99"/>
      <c r="I16" s="93"/>
      <c r="J16" s="93"/>
      <c r="K16" s="93"/>
      <c r="L16" s="93"/>
      <c r="M16" s="93"/>
      <c r="N16" s="93"/>
      <c r="O16" s="93"/>
      <c r="P16" s="94"/>
      <c r="Q16" s="114">
        <f t="shared" si="2"/>
        <v>14</v>
      </c>
      <c r="R16" s="115">
        <f>Підсумки!E16</f>
        <v>0</v>
      </c>
    </row>
    <row r="17" spans="1:18" ht="15.75" x14ac:dyDescent="0.25">
      <c r="A17" s="92">
        <f t="shared" si="1"/>
        <v>15</v>
      </c>
      <c r="B17" s="105">
        <f>Підсумки!C17</f>
        <v>0</v>
      </c>
      <c r="C17" s="99"/>
      <c r="D17" s="99"/>
      <c r="E17" s="99"/>
      <c r="F17" s="99"/>
      <c r="G17" s="99"/>
      <c r="H17" s="99"/>
      <c r="I17" s="93"/>
      <c r="J17" s="93"/>
      <c r="K17" s="93"/>
      <c r="L17" s="93"/>
      <c r="M17" s="93"/>
      <c r="N17" s="93"/>
      <c r="O17" s="93"/>
      <c r="P17" s="94"/>
      <c r="Q17" s="114">
        <f t="shared" si="2"/>
        <v>14</v>
      </c>
      <c r="R17" s="115">
        <f>Підсумки!E17</f>
        <v>0</v>
      </c>
    </row>
    <row r="18" spans="1:18" ht="15.75" x14ac:dyDescent="0.25">
      <c r="A18" s="92">
        <f t="shared" si="1"/>
        <v>16</v>
      </c>
      <c r="B18" s="105" t="str">
        <f>Підсумки!C18</f>
        <v>Осіпов Андрій Вікторович</v>
      </c>
      <c r="C18" s="99"/>
      <c r="D18" s="99"/>
      <c r="E18" s="99"/>
      <c r="F18" s="99"/>
      <c r="G18" s="99"/>
      <c r="H18" s="99"/>
      <c r="I18" s="93"/>
      <c r="J18" s="93"/>
      <c r="K18" s="93"/>
      <c r="L18" s="93"/>
      <c r="M18" s="93"/>
      <c r="N18" s="93"/>
      <c r="O18" s="93"/>
      <c r="P18" s="94"/>
      <c r="Q18" s="114">
        <f t="shared" si="2"/>
        <v>14</v>
      </c>
      <c r="R18" s="115">
        <f>Підсумки!E18</f>
        <v>50</v>
      </c>
    </row>
    <row r="19" spans="1:18" ht="15.75" x14ac:dyDescent="0.25">
      <c r="A19" s="92">
        <f t="shared" si="1"/>
        <v>17</v>
      </c>
      <c r="B19" s="105" t="str">
        <f>Підсумки!C19</f>
        <v>Остремський Владислав Вікторович</v>
      </c>
      <c r="C19" s="99"/>
      <c r="D19" s="99"/>
      <c r="E19" s="99"/>
      <c r="F19" s="99"/>
      <c r="G19" s="99"/>
      <c r="H19" s="99"/>
      <c r="I19" s="93"/>
      <c r="J19" s="93"/>
      <c r="K19" s="93"/>
      <c r="L19" s="93"/>
      <c r="M19" s="93"/>
      <c r="N19" s="93"/>
      <c r="O19" s="93"/>
      <c r="P19" s="94"/>
      <c r="Q19" s="114">
        <f t="shared" si="2"/>
        <v>14</v>
      </c>
      <c r="R19" s="115">
        <f>Підсумки!E19</f>
        <v>70</v>
      </c>
    </row>
    <row r="20" spans="1:18" ht="15.75" x14ac:dyDescent="0.25">
      <c r="A20" s="92">
        <f t="shared" si="1"/>
        <v>18</v>
      </c>
      <c r="B20" s="105" t="str">
        <f>Підсумки!C20</f>
        <v>Перевозенко Євгеній Олександрович</v>
      </c>
      <c r="C20" s="99"/>
      <c r="D20" s="99"/>
      <c r="E20" s="99"/>
      <c r="F20" s="99"/>
      <c r="G20" s="99"/>
      <c r="H20" s="99"/>
      <c r="I20" s="93"/>
      <c r="J20" s="93"/>
      <c r="K20" s="93"/>
      <c r="L20" s="93"/>
      <c r="M20" s="93"/>
      <c r="N20" s="93"/>
      <c r="O20" s="93"/>
      <c r="P20" s="94"/>
      <c r="Q20" s="114">
        <f t="shared" si="2"/>
        <v>14</v>
      </c>
      <c r="R20" s="115">
        <f>Підсумки!E20</f>
        <v>70</v>
      </c>
    </row>
    <row r="21" spans="1:18" ht="15.75" x14ac:dyDescent="0.25">
      <c r="A21" s="92">
        <f t="shared" si="1"/>
        <v>19</v>
      </c>
      <c r="B21" s="105" t="str">
        <f>Підсумки!C21</f>
        <v>Петраков Данило Валерійович</v>
      </c>
      <c r="C21" s="99"/>
      <c r="D21" s="99"/>
      <c r="E21" s="99"/>
      <c r="F21" s="99"/>
      <c r="G21" s="99"/>
      <c r="H21" s="99"/>
      <c r="I21" s="93"/>
      <c r="J21" s="93"/>
      <c r="K21" s="93"/>
      <c r="L21" s="93"/>
      <c r="M21" s="93"/>
      <c r="N21" s="93"/>
      <c r="O21" s="93"/>
      <c r="P21" s="94"/>
      <c r="Q21" s="114">
        <f t="shared" si="2"/>
        <v>14</v>
      </c>
      <c r="R21" s="115">
        <f>Підсумки!E21</f>
        <v>45</v>
      </c>
    </row>
    <row r="22" spans="1:18" ht="15.75" x14ac:dyDescent="0.25">
      <c r="A22" s="92">
        <f t="shared" si="1"/>
        <v>20</v>
      </c>
      <c r="B22" s="105" t="str">
        <f>Підсумки!C22</f>
        <v>Пурис Дмитро Ігорович</v>
      </c>
      <c r="C22" s="99"/>
      <c r="D22" s="99"/>
      <c r="E22" s="99"/>
      <c r="F22" s="99"/>
      <c r="G22" s="99"/>
      <c r="H22" s="99"/>
      <c r="I22" s="93"/>
      <c r="J22" s="93"/>
      <c r="K22" s="93"/>
      <c r="L22" s="93"/>
      <c r="M22" s="93"/>
      <c r="N22" s="93"/>
      <c r="O22" s="93"/>
      <c r="P22" s="94"/>
      <c r="Q22" s="114">
        <f t="shared" si="2"/>
        <v>14</v>
      </c>
      <c r="R22" s="115">
        <f>Підсумки!E22</f>
        <v>45</v>
      </c>
    </row>
    <row r="23" spans="1:18" ht="15.75" x14ac:dyDescent="0.25">
      <c r="A23" s="92">
        <f t="shared" si="1"/>
        <v>21</v>
      </c>
      <c r="B23" s="105" t="str">
        <f>Підсумки!C23</f>
        <v>Сараєв Дмитро Олексійович</v>
      </c>
      <c r="C23" s="99"/>
      <c r="D23" s="99"/>
      <c r="E23" s="99"/>
      <c r="F23" s="99"/>
      <c r="G23" s="99"/>
      <c r="H23" s="99"/>
      <c r="I23" s="93"/>
      <c r="J23" s="93"/>
      <c r="K23" s="93"/>
      <c r="L23" s="93"/>
      <c r="M23" s="93"/>
      <c r="N23" s="93"/>
      <c r="O23" s="93"/>
      <c r="P23" s="94"/>
      <c r="Q23" s="114">
        <f t="shared" si="2"/>
        <v>14</v>
      </c>
      <c r="R23" s="115">
        <f>Підсумки!E23</f>
        <v>50</v>
      </c>
    </row>
    <row r="24" spans="1:18" ht="15.75" x14ac:dyDescent="0.25">
      <c r="A24" s="93">
        <f t="shared" si="1"/>
        <v>22</v>
      </c>
      <c r="B24" s="105" t="str">
        <f>Підсумки!C24</f>
        <v>Волошин Володимир Олександрович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4">
        <f t="shared" si="2"/>
        <v>14</v>
      </c>
      <c r="R24" s="115">
        <f>Підсумки!E24</f>
        <v>0</v>
      </c>
    </row>
    <row r="25" spans="1:18" ht="15.75" x14ac:dyDescent="0.25">
      <c r="A25" s="93">
        <f t="shared" si="1"/>
        <v>23</v>
      </c>
      <c r="B25" s="105" t="str">
        <f>Підсумки!C25</f>
        <v>Тищенко Олександр Сергійович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4">
        <f t="shared" si="2"/>
        <v>14</v>
      </c>
      <c r="R25" s="115">
        <f>Підсумки!E25</f>
        <v>70</v>
      </c>
    </row>
    <row r="26" spans="1:18" ht="15.75" x14ac:dyDescent="0.25">
      <c r="A26" s="108"/>
      <c r="B26" s="109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10"/>
      <c r="R26" s="111"/>
    </row>
    <row r="27" spans="1:18" ht="13.5" thickBot="1" x14ac:dyDescent="0.25">
      <c r="A27" s="88"/>
      <c r="C27" s="97">
        <f>SUM(C3:C24)</f>
        <v>0</v>
      </c>
      <c r="D27" s="97">
        <f t="shared" ref="D27:H27" si="3">SUM(D3:D24)</f>
        <v>0</v>
      </c>
      <c r="E27" s="97">
        <f t="shared" si="3"/>
        <v>0</v>
      </c>
      <c r="F27" s="97">
        <f t="shared" si="3"/>
        <v>0</v>
      </c>
      <c r="G27" s="97">
        <f t="shared" si="3"/>
        <v>0</v>
      </c>
      <c r="H27" s="97">
        <f t="shared" si="3"/>
        <v>0</v>
      </c>
      <c r="I27" s="97">
        <f t="shared" ref="I27:P27" si="4">SUM(I3:I24)</f>
        <v>0</v>
      </c>
      <c r="J27" s="97">
        <f t="shared" si="4"/>
        <v>0</v>
      </c>
      <c r="K27" s="97">
        <f t="shared" si="4"/>
        <v>0</v>
      </c>
      <c r="L27" s="97">
        <f t="shared" si="4"/>
        <v>0</v>
      </c>
      <c r="M27" s="97">
        <f t="shared" si="4"/>
        <v>0</v>
      </c>
      <c r="N27" s="97">
        <f t="shared" si="4"/>
        <v>0</v>
      </c>
      <c r="O27" s="97">
        <f t="shared" si="4"/>
        <v>0</v>
      </c>
      <c r="P27" s="97">
        <f t="shared" si="4"/>
        <v>0</v>
      </c>
      <c r="Q27" s="97"/>
    </row>
    <row r="28" spans="1:18" ht="16.5" thickBot="1" x14ac:dyDescent="0.3">
      <c r="A28" s="118"/>
      <c r="B28" s="116" t="s">
        <v>219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 spans="1:18" ht="15.75" x14ac:dyDescent="0.25">
      <c r="A29" s="90">
        <v>1</v>
      </c>
      <c r="B29" s="106" t="str">
        <f>Підсумки!C31</f>
        <v>Артеменко Віталій Валерійович</v>
      </c>
      <c r="C29" s="98"/>
      <c r="D29" s="98"/>
      <c r="E29" s="98"/>
      <c r="F29" s="98"/>
      <c r="G29" s="98"/>
      <c r="H29" s="98"/>
      <c r="I29" s="90"/>
      <c r="J29" s="90"/>
      <c r="K29" s="90"/>
      <c r="L29" s="90"/>
      <c r="M29" s="90"/>
      <c r="N29" s="90"/>
      <c r="O29" s="90"/>
      <c r="P29" s="91"/>
      <c r="Q29" s="117">
        <f>14-SUM(C29:P29)</f>
        <v>14</v>
      </c>
      <c r="R29" s="115">
        <f>Підсумки!E31</f>
        <v>0</v>
      </c>
    </row>
    <row r="30" spans="1:18" ht="15.75" x14ac:dyDescent="0.25">
      <c r="A30" s="93">
        <v>2</v>
      </c>
      <c r="B30" s="106" t="str">
        <f>Підсумки!C32</f>
        <v>Ахундов Вадим Тимурович</v>
      </c>
      <c r="C30" s="99"/>
      <c r="D30" s="99"/>
      <c r="E30" s="99"/>
      <c r="F30" s="99"/>
      <c r="G30" s="99"/>
      <c r="H30" s="99"/>
      <c r="I30" s="93"/>
      <c r="J30" s="93"/>
      <c r="K30" s="93"/>
      <c r="L30" s="93"/>
      <c r="M30" s="93"/>
      <c r="N30" s="93"/>
      <c r="O30" s="93"/>
      <c r="P30" s="94"/>
      <c r="Q30" s="117">
        <f t="shared" ref="Q30:Q51" si="5">14-SUM(C30:P30)</f>
        <v>14</v>
      </c>
      <c r="R30" s="115">
        <f>Підсумки!E32</f>
        <v>0</v>
      </c>
    </row>
    <row r="31" spans="1:18" ht="15.75" x14ac:dyDescent="0.25">
      <c r="A31" s="93">
        <v>3</v>
      </c>
      <c r="B31" s="106" t="str">
        <f>Підсумки!C33</f>
        <v>Бернацький Кирило Дмитрович</v>
      </c>
      <c r="C31" s="99"/>
      <c r="D31" s="99"/>
      <c r="E31" s="99"/>
      <c r="F31" s="99"/>
      <c r="G31" s="99"/>
      <c r="H31" s="99"/>
      <c r="I31" s="93"/>
      <c r="J31" s="93"/>
      <c r="K31" s="93"/>
      <c r="L31" s="93"/>
      <c r="M31" s="93"/>
      <c r="N31" s="93"/>
      <c r="O31" s="93"/>
      <c r="P31" s="94"/>
      <c r="Q31" s="117">
        <f t="shared" si="5"/>
        <v>14</v>
      </c>
      <c r="R31" s="115">
        <f>Підсумки!E33</f>
        <v>0</v>
      </c>
    </row>
    <row r="32" spans="1:18" ht="15.75" x14ac:dyDescent="0.25">
      <c r="A32" s="93">
        <v>4</v>
      </c>
      <c r="B32" s="106" t="str">
        <f>Підсумки!C34</f>
        <v>Бондаренко Дмитро Олександрович</v>
      </c>
      <c r="C32" s="99"/>
      <c r="D32" s="99"/>
      <c r="E32" s="99"/>
      <c r="F32" s="99"/>
      <c r="G32" s="99"/>
      <c r="H32" s="99"/>
      <c r="I32" s="93"/>
      <c r="J32" s="93"/>
      <c r="K32" s="93"/>
      <c r="L32" s="93"/>
      <c r="M32" s="93"/>
      <c r="N32" s="93"/>
      <c r="O32" s="93"/>
      <c r="P32" s="94"/>
      <c r="Q32" s="117">
        <f t="shared" si="5"/>
        <v>14</v>
      </c>
      <c r="R32" s="115">
        <f>Підсумки!E34</f>
        <v>0</v>
      </c>
    </row>
    <row r="33" spans="1:18" ht="15.75" x14ac:dyDescent="0.25">
      <c r="A33" s="93">
        <v>5</v>
      </c>
      <c r="B33" s="106" t="str">
        <f>Підсумки!C35</f>
        <v>Борисенко Владислав Дмитрович</v>
      </c>
      <c r="C33" s="99"/>
      <c r="D33" s="99"/>
      <c r="E33" s="99"/>
      <c r="F33" s="99"/>
      <c r="G33" s="99"/>
      <c r="H33" s="99"/>
      <c r="I33" s="93"/>
      <c r="J33" s="93"/>
      <c r="K33" s="93"/>
      <c r="L33" s="93"/>
      <c r="M33" s="93"/>
      <c r="N33" s="93"/>
      <c r="O33" s="93"/>
      <c r="P33" s="94"/>
      <c r="Q33" s="117">
        <f t="shared" si="5"/>
        <v>14</v>
      </c>
      <c r="R33" s="115">
        <f>Підсумки!E35</f>
        <v>0</v>
      </c>
    </row>
    <row r="34" spans="1:18" ht="15.75" x14ac:dyDescent="0.25">
      <c r="A34" s="93">
        <v>6</v>
      </c>
      <c r="B34" s="106" t="str">
        <f>Підсумки!C36</f>
        <v>Васильчук Ірина Олександрівна</v>
      </c>
      <c r="C34" s="99"/>
      <c r="D34" s="99"/>
      <c r="E34" s="99"/>
      <c r="F34" s="99"/>
      <c r="G34" s="99"/>
      <c r="H34" s="99"/>
      <c r="I34" s="93"/>
      <c r="J34" s="93"/>
      <c r="K34" s="93"/>
      <c r="L34" s="93"/>
      <c r="M34" s="93"/>
      <c r="N34" s="93"/>
      <c r="O34" s="93"/>
      <c r="P34" s="94"/>
      <c r="Q34" s="117">
        <f t="shared" si="5"/>
        <v>14</v>
      </c>
      <c r="R34" s="115">
        <f>Підсумки!E36</f>
        <v>0</v>
      </c>
    </row>
    <row r="35" spans="1:18" ht="15.75" x14ac:dyDescent="0.25">
      <c r="A35" s="93">
        <v>7</v>
      </c>
      <c r="B35" s="106" t="str">
        <f>Підсумки!C37</f>
        <v>Володін Дмитро Вадимович</v>
      </c>
      <c r="C35" s="99"/>
      <c r="D35" s="99"/>
      <c r="E35" s="99"/>
      <c r="F35" s="99"/>
      <c r="G35" s="99"/>
      <c r="H35" s="99"/>
      <c r="I35" s="93"/>
      <c r="J35" s="93"/>
      <c r="K35" s="93"/>
      <c r="L35" s="93"/>
      <c r="M35" s="93"/>
      <c r="N35" s="93"/>
      <c r="O35" s="93"/>
      <c r="P35" s="94"/>
      <c r="Q35" s="117">
        <f t="shared" si="5"/>
        <v>14</v>
      </c>
      <c r="R35" s="115">
        <f>Підсумки!E37</f>
        <v>0</v>
      </c>
    </row>
    <row r="36" spans="1:18" ht="15.75" x14ac:dyDescent="0.25">
      <c r="A36" s="93">
        <v>8</v>
      </c>
      <c r="B36" s="106" t="str">
        <f>Підсумки!C38</f>
        <v>Іванова Катерина Андріївна</v>
      </c>
      <c r="C36" s="99"/>
      <c r="D36" s="99"/>
      <c r="E36" s="99"/>
      <c r="F36" s="99"/>
      <c r="G36" s="99"/>
      <c r="H36" s="99"/>
      <c r="I36" s="93"/>
      <c r="J36" s="93"/>
      <c r="K36" s="93"/>
      <c r="L36" s="93"/>
      <c r="M36" s="93"/>
      <c r="N36" s="93"/>
      <c r="O36" s="93"/>
      <c r="P36" s="94"/>
      <c r="Q36" s="117">
        <f t="shared" si="5"/>
        <v>14</v>
      </c>
      <c r="R36" s="115">
        <f>Підсумки!E38</f>
        <v>0</v>
      </c>
    </row>
    <row r="37" spans="1:18" ht="15.75" x14ac:dyDescent="0.25">
      <c r="A37" s="93">
        <v>9</v>
      </c>
      <c r="B37" s="106" t="str">
        <f>Підсумки!C39</f>
        <v>Ільчанінов Ілля Володимирович</v>
      </c>
      <c r="C37" s="99"/>
      <c r="D37" s="99"/>
      <c r="E37" s="99"/>
      <c r="F37" s="99"/>
      <c r="G37" s="99"/>
      <c r="H37" s="99"/>
      <c r="I37" s="93"/>
      <c r="J37" s="93"/>
      <c r="K37" s="93"/>
      <c r="L37" s="93"/>
      <c r="M37" s="93"/>
      <c r="N37" s="93"/>
      <c r="O37" s="93"/>
      <c r="P37" s="94"/>
      <c r="Q37" s="117">
        <f t="shared" si="5"/>
        <v>14</v>
      </c>
      <c r="R37" s="115">
        <f>Підсумки!E39</f>
        <v>0</v>
      </c>
    </row>
    <row r="38" spans="1:18" ht="15.75" x14ac:dyDescent="0.25">
      <c r="A38" s="93">
        <v>10</v>
      </c>
      <c r="B38" s="106" t="str">
        <f>Підсумки!C40</f>
        <v>Капустін Андрій Сергійович</v>
      </c>
      <c r="C38" s="99"/>
      <c r="D38" s="99"/>
      <c r="E38" s="99"/>
      <c r="F38" s="99"/>
      <c r="G38" s="99"/>
      <c r="H38" s="99"/>
      <c r="I38" s="93"/>
      <c r="J38" s="93"/>
      <c r="K38" s="93"/>
      <c r="L38" s="93"/>
      <c r="M38" s="93"/>
      <c r="N38" s="93"/>
      <c r="O38" s="93"/>
      <c r="P38" s="94"/>
      <c r="Q38" s="117">
        <f t="shared" si="5"/>
        <v>14</v>
      </c>
      <c r="R38" s="115">
        <f>Підсумки!E40</f>
        <v>0</v>
      </c>
    </row>
    <row r="39" spans="1:18" ht="15.75" x14ac:dyDescent="0.25">
      <c r="A39" s="93">
        <v>11</v>
      </c>
      <c r="B39" s="106" t="str">
        <f>Підсумки!C41</f>
        <v>Кирлейза Софія Володимирівна</v>
      </c>
      <c r="C39" s="99"/>
      <c r="D39" s="99"/>
      <c r="E39" s="99"/>
      <c r="F39" s="99"/>
      <c r="G39" s="99"/>
      <c r="H39" s="99"/>
      <c r="I39" s="93"/>
      <c r="J39" s="93"/>
      <c r="K39" s="93"/>
      <c r="L39" s="93"/>
      <c r="M39" s="93"/>
      <c r="N39" s="93"/>
      <c r="O39" s="93"/>
      <c r="P39" s="94"/>
      <c r="Q39" s="117">
        <f t="shared" si="5"/>
        <v>14</v>
      </c>
      <c r="R39" s="115">
        <f>Підсумки!E41</f>
        <v>0</v>
      </c>
    </row>
    <row r="40" spans="1:18" ht="15.75" x14ac:dyDescent="0.25">
      <c r="A40" s="93">
        <v>12</v>
      </c>
      <c r="B40" s="106" t="str">
        <f>Підсумки!C42</f>
        <v>Козаченко Ростислав Сергійович</v>
      </c>
      <c r="C40" s="99"/>
      <c r="D40" s="99"/>
      <c r="E40" s="99"/>
      <c r="F40" s="99"/>
      <c r="G40" s="99"/>
      <c r="H40" s="99"/>
      <c r="I40" s="93"/>
      <c r="J40" s="93"/>
      <c r="K40" s="93"/>
      <c r="L40" s="93"/>
      <c r="M40" s="93"/>
      <c r="N40" s="93"/>
      <c r="O40" s="93"/>
      <c r="P40" s="94"/>
      <c r="Q40" s="117">
        <f t="shared" si="5"/>
        <v>14</v>
      </c>
      <c r="R40" s="115">
        <f>Підсумки!E42</f>
        <v>0</v>
      </c>
    </row>
    <row r="41" spans="1:18" ht="15.75" x14ac:dyDescent="0.25">
      <c r="A41" s="93">
        <v>13</v>
      </c>
      <c r="B41" s="106" t="str">
        <f>Підсумки!C43</f>
        <v>Лейзерович Роман Олегович</v>
      </c>
      <c r="C41" s="99"/>
      <c r="D41" s="99"/>
      <c r="E41" s="99"/>
      <c r="F41" s="99"/>
      <c r="G41" s="99"/>
      <c r="H41" s="99"/>
      <c r="I41" s="93"/>
      <c r="J41" s="93"/>
      <c r="K41" s="93"/>
      <c r="L41" s="93"/>
      <c r="M41" s="93"/>
      <c r="N41" s="93"/>
      <c r="O41" s="93"/>
      <c r="P41" s="94"/>
      <c r="Q41" s="117">
        <f t="shared" si="5"/>
        <v>14</v>
      </c>
      <c r="R41" s="115">
        <f>Підсумки!E43</f>
        <v>0</v>
      </c>
    </row>
    <row r="42" spans="1:18" ht="15.75" x14ac:dyDescent="0.25">
      <c r="A42" s="93">
        <v>14</v>
      </c>
      <c r="B42" s="106" t="str">
        <f>Підсумки!C44</f>
        <v>Лень Владислав Сергійович</v>
      </c>
      <c r="C42" s="99"/>
      <c r="D42" s="99"/>
      <c r="E42" s="99"/>
      <c r="F42" s="99"/>
      <c r="G42" s="99"/>
      <c r="H42" s="99"/>
      <c r="I42" s="93"/>
      <c r="J42" s="93"/>
      <c r="K42" s="93"/>
      <c r="L42" s="93"/>
      <c r="M42" s="93"/>
      <c r="N42" s="93"/>
      <c r="O42" s="93"/>
      <c r="P42" s="94"/>
      <c r="Q42" s="117">
        <f t="shared" si="5"/>
        <v>14</v>
      </c>
      <c r="R42" s="115">
        <f>Підсумки!E44</f>
        <v>0</v>
      </c>
    </row>
    <row r="43" spans="1:18" ht="15.75" x14ac:dyDescent="0.25">
      <c r="A43" s="93">
        <v>15</v>
      </c>
      <c r="B43" s="106" t="str">
        <f>Підсумки!C45</f>
        <v>Петренко Дмитро Андрійович</v>
      </c>
      <c r="C43" s="99"/>
      <c r="D43" s="99"/>
      <c r="E43" s="99"/>
      <c r="F43" s="99"/>
      <c r="G43" s="99"/>
      <c r="H43" s="99"/>
      <c r="I43" s="93"/>
      <c r="J43" s="93"/>
      <c r="K43" s="93"/>
      <c r="L43" s="93"/>
      <c r="M43" s="93"/>
      <c r="N43" s="93"/>
      <c r="O43" s="93"/>
      <c r="P43" s="94"/>
      <c r="Q43" s="117">
        <f t="shared" si="5"/>
        <v>14</v>
      </c>
      <c r="R43" s="115">
        <f>Підсумки!E45</f>
        <v>67</v>
      </c>
    </row>
    <row r="44" spans="1:18" ht="15.75" x14ac:dyDescent="0.25">
      <c r="A44" s="93">
        <v>16</v>
      </c>
      <c r="B44" s="106" t="str">
        <f>Підсумки!C46</f>
        <v>Померанцева Марія Андріївна</v>
      </c>
      <c r="C44" s="99"/>
      <c r="D44" s="99"/>
      <c r="E44" s="99"/>
      <c r="F44" s="99"/>
      <c r="G44" s="99"/>
      <c r="H44" s="99"/>
      <c r="I44" s="93"/>
      <c r="J44" s="93"/>
      <c r="K44" s="93"/>
      <c r="L44" s="93"/>
      <c r="M44" s="93"/>
      <c r="N44" s="93"/>
      <c r="O44" s="93"/>
      <c r="P44" s="94"/>
      <c r="Q44" s="117">
        <f t="shared" si="5"/>
        <v>14</v>
      </c>
      <c r="R44" s="115">
        <f>Підсумки!E46</f>
        <v>70</v>
      </c>
    </row>
    <row r="45" spans="1:18" ht="15.75" x14ac:dyDescent="0.25">
      <c r="A45" s="93">
        <v>17</v>
      </c>
      <c r="B45" s="106" t="str">
        <f>Підсумки!C47</f>
        <v>Пушкарьов Вадим Сергійович</v>
      </c>
      <c r="C45" s="99"/>
      <c r="D45" s="99"/>
      <c r="E45" s="99"/>
      <c r="F45" s="99"/>
      <c r="G45" s="99"/>
      <c r="H45" s="99"/>
      <c r="I45" s="93"/>
      <c r="J45" s="93"/>
      <c r="K45" s="93"/>
      <c r="L45" s="93"/>
      <c r="M45" s="93"/>
      <c r="N45" s="93"/>
      <c r="O45" s="93"/>
      <c r="P45" s="94"/>
      <c r="Q45" s="117">
        <f t="shared" si="5"/>
        <v>14</v>
      </c>
      <c r="R45" s="115">
        <f>Підсумки!E47</f>
        <v>68</v>
      </c>
    </row>
    <row r="46" spans="1:18" ht="15.75" x14ac:dyDescent="0.25">
      <c r="A46" s="93">
        <v>18</v>
      </c>
      <c r="B46" s="106" t="str">
        <f>Підсумки!C48</f>
        <v>Румянцев Максим Євгенійович</v>
      </c>
      <c r="C46" s="99"/>
      <c r="D46" s="99"/>
      <c r="E46" s="99"/>
      <c r="F46" s="99"/>
      <c r="G46" s="99"/>
      <c r="H46" s="99"/>
      <c r="I46" s="93"/>
      <c r="J46" s="93"/>
      <c r="K46" s="93"/>
      <c r="L46" s="93"/>
      <c r="M46" s="93"/>
      <c r="N46" s="93"/>
      <c r="O46" s="93"/>
      <c r="P46" s="94"/>
      <c r="Q46" s="117">
        <f t="shared" si="5"/>
        <v>14</v>
      </c>
      <c r="R46" s="115">
        <f>Підсумки!E48</f>
        <v>55</v>
      </c>
    </row>
    <row r="47" spans="1:18" ht="15.75" x14ac:dyDescent="0.25">
      <c r="A47" s="93">
        <v>19</v>
      </c>
      <c r="B47" s="106" t="str">
        <f>Підсумки!C49</f>
        <v>Салагор Сергій Володимирович</v>
      </c>
      <c r="C47" s="99"/>
      <c r="D47" s="99"/>
      <c r="E47" s="99"/>
      <c r="F47" s="99"/>
      <c r="G47" s="99"/>
      <c r="H47" s="99"/>
      <c r="I47" s="93"/>
      <c r="J47" s="93"/>
      <c r="K47" s="93"/>
      <c r="L47" s="93"/>
      <c r="M47" s="93"/>
      <c r="N47" s="93"/>
      <c r="O47" s="93"/>
      <c r="P47" s="94"/>
      <c r="Q47" s="117">
        <f t="shared" si="5"/>
        <v>14</v>
      </c>
      <c r="R47" s="115">
        <f>Підсумки!E49</f>
        <v>63</v>
      </c>
    </row>
    <row r="48" spans="1:18" ht="15.75" x14ac:dyDescent="0.25">
      <c r="A48" s="93">
        <v>20</v>
      </c>
      <c r="B48" s="106" t="str">
        <f>Підсумки!C50</f>
        <v>Слекар Олег Сергійович</v>
      </c>
      <c r="C48" s="99"/>
      <c r="D48" s="99"/>
      <c r="E48" s="99"/>
      <c r="F48" s="99"/>
      <c r="G48" s="99"/>
      <c r="H48" s="99"/>
      <c r="I48" s="93"/>
      <c r="J48" s="93"/>
      <c r="K48" s="93"/>
      <c r="L48" s="93"/>
      <c r="M48" s="93"/>
      <c r="N48" s="93"/>
      <c r="O48" s="93"/>
      <c r="P48" s="94"/>
      <c r="Q48" s="117">
        <f t="shared" si="5"/>
        <v>14</v>
      </c>
      <c r="R48" s="115">
        <f>Підсумки!E50</f>
        <v>65</v>
      </c>
    </row>
    <row r="49" spans="1:18" ht="15.75" x14ac:dyDescent="0.25">
      <c r="A49" s="93">
        <v>21</v>
      </c>
      <c r="B49" s="106" t="str">
        <f>Підсумки!C51</f>
        <v>Тиховід Олександр Васильович</v>
      </c>
      <c r="C49" s="99"/>
      <c r="D49" s="99"/>
      <c r="E49" s="99"/>
      <c r="F49" s="99"/>
      <c r="G49" s="99"/>
      <c r="H49" s="99"/>
      <c r="I49" s="93"/>
      <c r="J49" s="93"/>
      <c r="K49" s="93"/>
      <c r="L49" s="93"/>
      <c r="M49" s="93"/>
      <c r="N49" s="93"/>
      <c r="O49" s="93"/>
      <c r="P49" s="94"/>
      <c r="Q49" s="117">
        <f t="shared" si="5"/>
        <v>14</v>
      </c>
      <c r="R49" s="115">
        <f>Підсумки!E51</f>
        <v>69</v>
      </c>
    </row>
    <row r="50" spans="1:18" ht="15.75" x14ac:dyDescent="0.25">
      <c r="A50" s="93">
        <v>22</v>
      </c>
      <c r="B50" s="106" t="str">
        <f>Підсумки!C52</f>
        <v>Токарєв Владислав Миколайович</v>
      </c>
      <c r="C50" s="99"/>
      <c r="D50" s="99"/>
      <c r="E50" s="99"/>
      <c r="F50" s="99"/>
      <c r="G50" s="99"/>
      <c r="H50" s="99"/>
      <c r="I50" s="93"/>
      <c r="J50" s="93"/>
      <c r="K50" s="93"/>
      <c r="L50" s="93"/>
      <c r="M50" s="93"/>
      <c r="N50" s="93"/>
      <c r="O50" s="93"/>
      <c r="P50" s="94"/>
      <c r="Q50" s="117">
        <f t="shared" si="5"/>
        <v>14</v>
      </c>
      <c r="R50" s="115">
        <f>Підсумки!E52</f>
        <v>70</v>
      </c>
    </row>
    <row r="51" spans="1:18" ht="16.5" thickBot="1" x14ac:dyDescent="0.3">
      <c r="A51" s="95"/>
      <c r="B51" s="107"/>
      <c r="C51" s="100"/>
      <c r="D51" s="100"/>
      <c r="E51" s="100"/>
      <c r="F51" s="100"/>
      <c r="G51" s="100"/>
      <c r="H51" s="100"/>
      <c r="I51" s="95"/>
      <c r="J51" s="95"/>
      <c r="K51" s="95"/>
      <c r="L51" s="95"/>
      <c r="M51" s="95"/>
      <c r="N51" s="95"/>
      <c r="O51" s="95"/>
      <c r="P51" s="96"/>
      <c r="Q51" s="112">
        <f t="shared" si="5"/>
        <v>14</v>
      </c>
      <c r="R51" s="101">
        <f>Підсумки!E53</f>
        <v>49</v>
      </c>
    </row>
    <row r="52" spans="1:18" ht="16.5" thickBot="1" x14ac:dyDescent="0.3">
      <c r="A52" s="383"/>
      <c r="B52" s="384" t="s">
        <v>287</v>
      </c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</row>
    <row r="53" spans="1:18" ht="15.75" x14ac:dyDescent="0.25">
      <c r="A53" s="387">
        <v>1</v>
      </c>
      <c r="B53" s="388" t="str">
        <f>Підсумки!C59</f>
        <v>Амбросімова Юлія Сергіївна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392"/>
      <c r="Q53" s="395">
        <f t="shared" ref="Q53" si="6">14-SUM(C53:P53)</f>
        <v>14</v>
      </c>
      <c r="R53" s="396">
        <f>Підсумки!E59</f>
        <v>0</v>
      </c>
    </row>
    <row r="54" spans="1:18" ht="15.75" x14ac:dyDescent="0.25">
      <c r="A54" s="389">
        <v>2</v>
      </c>
      <c r="B54" s="386" t="str">
        <f>Підсумки!C60</f>
        <v>Арюпін Денис Олексійович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393"/>
      <c r="Q54" s="397">
        <f t="shared" ref="Q54:Q79" si="7">14-SUM(C54:P54)</f>
        <v>14</v>
      </c>
      <c r="R54" s="398">
        <f>Підсумки!E60</f>
        <v>0</v>
      </c>
    </row>
    <row r="55" spans="1:18" ht="15.75" x14ac:dyDescent="0.25">
      <c r="A55" s="389">
        <v>3</v>
      </c>
      <c r="B55" s="386" t="str">
        <f>Підсумки!C61</f>
        <v>Гиль Юлія Артурівна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393"/>
      <c r="Q55" s="397">
        <f t="shared" si="7"/>
        <v>14</v>
      </c>
      <c r="R55" s="398">
        <f>Підсумки!E61</f>
        <v>0</v>
      </c>
    </row>
    <row r="56" spans="1:18" ht="15.75" x14ac:dyDescent="0.25">
      <c r="A56" s="389">
        <v>4</v>
      </c>
      <c r="B56" s="386" t="str">
        <f>Підсумки!C62</f>
        <v>Грабар Максим Павлович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393"/>
      <c r="Q56" s="397">
        <f t="shared" si="7"/>
        <v>14</v>
      </c>
      <c r="R56" s="398">
        <f>Підсумки!E62</f>
        <v>0</v>
      </c>
    </row>
    <row r="57" spans="1:18" ht="15.75" x14ac:dyDescent="0.25">
      <c r="A57" s="389">
        <v>5</v>
      </c>
      <c r="B57" s="386" t="str">
        <f>Підсумки!C63</f>
        <v>Демешин Дмитро Валерійович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393"/>
      <c r="Q57" s="397">
        <f t="shared" si="7"/>
        <v>14</v>
      </c>
      <c r="R57" s="398">
        <f>Підсумки!E63</f>
        <v>0</v>
      </c>
    </row>
    <row r="58" spans="1:18" ht="15.75" x14ac:dyDescent="0.25">
      <c r="A58" s="389">
        <v>6</v>
      </c>
      <c r="B58" s="386" t="str">
        <f>Підсумки!C64</f>
        <v>Дзюба Владислав Сергійович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393"/>
      <c r="Q58" s="397">
        <f t="shared" si="7"/>
        <v>14</v>
      </c>
      <c r="R58" s="398">
        <f>Підсумки!E64</f>
        <v>0</v>
      </c>
    </row>
    <row r="59" spans="1:18" ht="15.75" x14ac:dyDescent="0.25">
      <c r="A59" s="389">
        <v>7</v>
      </c>
      <c r="B59" s="386" t="str">
        <f>Підсумки!C65</f>
        <v>Димченко Сергій Ігорович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93"/>
      <c r="Q59" s="397">
        <f t="shared" si="7"/>
        <v>14</v>
      </c>
      <c r="R59" s="398">
        <f>Підсумки!E65</f>
        <v>0</v>
      </c>
    </row>
    <row r="60" spans="1:18" ht="15.75" x14ac:dyDescent="0.25">
      <c r="A60" s="389">
        <v>8</v>
      </c>
      <c r="B60" s="386" t="str">
        <f>Підсумки!C66</f>
        <v>Єрещенко Іван Олександрович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393"/>
      <c r="Q60" s="397">
        <f t="shared" si="7"/>
        <v>14</v>
      </c>
      <c r="R60" s="398">
        <f>Підсумки!E66</f>
        <v>0</v>
      </c>
    </row>
    <row r="61" spans="1:18" ht="15.75" x14ac:dyDescent="0.25">
      <c r="A61" s="389">
        <v>9</v>
      </c>
      <c r="B61" s="386" t="str">
        <f>Підсумки!C67</f>
        <v>Єрьомін Богдан Віталійович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393"/>
      <c r="Q61" s="397">
        <f t="shared" si="7"/>
        <v>14</v>
      </c>
      <c r="R61" s="398">
        <f>Підсумки!E67</f>
        <v>0</v>
      </c>
    </row>
    <row r="62" spans="1:18" ht="15.75" x14ac:dyDescent="0.25">
      <c r="A62" s="389">
        <v>10</v>
      </c>
      <c r="B62" s="386" t="str">
        <f>Підсумки!C68</f>
        <v>Жарук Дмитро Олександрович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393"/>
      <c r="Q62" s="397">
        <f t="shared" si="7"/>
        <v>14</v>
      </c>
      <c r="R62" s="398">
        <f>Підсумки!E68</f>
        <v>0</v>
      </c>
    </row>
    <row r="63" spans="1:18" ht="15.75" x14ac:dyDescent="0.25">
      <c r="A63" s="389">
        <v>11</v>
      </c>
      <c r="B63" s="386" t="str">
        <f>Підсумки!C69</f>
        <v>Кащенко Дмитро Олегович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393"/>
      <c r="Q63" s="397">
        <f t="shared" si="7"/>
        <v>14</v>
      </c>
      <c r="R63" s="398">
        <f>Підсумки!E69</f>
        <v>0</v>
      </c>
    </row>
    <row r="64" spans="1:18" ht="15.75" x14ac:dyDescent="0.25">
      <c r="A64" s="389">
        <v>12</v>
      </c>
      <c r="B64" s="386" t="str">
        <f>Підсумки!C70</f>
        <v>Костріков Ігор Сергійович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393"/>
      <c r="Q64" s="397">
        <f t="shared" si="7"/>
        <v>14</v>
      </c>
      <c r="R64" s="398">
        <f>Підсумки!E70</f>
        <v>0</v>
      </c>
    </row>
    <row r="65" spans="1:18" ht="15.75" x14ac:dyDescent="0.25">
      <c r="A65" s="389">
        <v>13</v>
      </c>
      <c r="B65" s="386" t="str">
        <f>Підсумки!C71</f>
        <v>Лавриненко Світлана Володимирівна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393"/>
      <c r="Q65" s="397">
        <f t="shared" si="7"/>
        <v>14</v>
      </c>
      <c r="R65" s="398">
        <f>Підсумки!E71</f>
        <v>59</v>
      </c>
    </row>
    <row r="66" spans="1:18" ht="15.75" x14ac:dyDescent="0.25">
      <c r="A66" s="389">
        <v>14</v>
      </c>
      <c r="B66" s="386">
        <f>Підсумки!C72</f>
        <v>0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393"/>
      <c r="Q66" s="397">
        <f t="shared" si="7"/>
        <v>14</v>
      </c>
      <c r="R66" s="398">
        <f>Підсумки!E72</f>
        <v>0</v>
      </c>
    </row>
    <row r="67" spans="1:18" ht="15.75" x14ac:dyDescent="0.25">
      <c r="A67" s="389">
        <v>15</v>
      </c>
      <c r="B67" s="386" t="str">
        <f>Підсумки!C73</f>
        <v>МанакОва Світлана Сергіївна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393"/>
      <c r="Q67" s="397">
        <f t="shared" si="7"/>
        <v>14</v>
      </c>
      <c r="R67" s="398">
        <f>Підсумки!E73</f>
        <v>0</v>
      </c>
    </row>
    <row r="68" spans="1:18" ht="15.75" x14ac:dyDescent="0.25">
      <c r="A68" s="389">
        <v>16</v>
      </c>
      <c r="B68" s="386" t="str">
        <f>Підсумки!C74</f>
        <v>Морозов Костянтин Юрійович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393"/>
      <c r="Q68" s="397">
        <f t="shared" si="7"/>
        <v>14</v>
      </c>
      <c r="R68" s="398">
        <f>Підсумки!E74</f>
        <v>66</v>
      </c>
    </row>
    <row r="69" spans="1:18" ht="15.75" x14ac:dyDescent="0.25">
      <c r="A69" s="389">
        <v>17</v>
      </c>
      <c r="B69" s="386" t="str">
        <f>Підсумки!C75</f>
        <v>Нечахін Владислав Володимирович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393"/>
      <c r="Q69" s="397">
        <f t="shared" si="7"/>
        <v>14</v>
      </c>
      <c r="R69" s="398">
        <f>Підсумки!E75</f>
        <v>50</v>
      </c>
    </row>
    <row r="70" spans="1:18" ht="15.75" x14ac:dyDescent="0.25">
      <c r="A70" s="389">
        <v>18</v>
      </c>
      <c r="B70" s="386" t="str">
        <f>Підсумки!C76</f>
        <v>Обухова Катерина Олександрівна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393"/>
      <c r="Q70" s="397">
        <f t="shared" si="7"/>
        <v>14</v>
      </c>
      <c r="R70" s="398">
        <f>Підсумки!E76</f>
        <v>70</v>
      </c>
    </row>
    <row r="71" spans="1:18" ht="15.75" x14ac:dyDescent="0.25">
      <c r="A71" s="389">
        <v>19</v>
      </c>
      <c r="B71" s="386" t="str">
        <f>Підсумки!C77</f>
        <v>Піскун Марія Віталіївна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393"/>
      <c r="Q71" s="397">
        <f t="shared" si="7"/>
        <v>14</v>
      </c>
      <c r="R71" s="398">
        <f>Підсумки!E77</f>
        <v>0</v>
      </c>
    </row>
    <row r="72" spans="1:18" ht="15.75" x14ac:dyDescent="0.25">
      <c r="A72" s="389">
        <v>20</v>
      </c>
      <c r="B72" s="386">
        <f>Підсумки!C78</f>
        <v>0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393"/>
      <c r="Q72" s="397">
        <f t="shared" si="7"/>
        <v>14</v>
      </c>
      <c r="R72" s="398">
        <f>Підсумки!E78</f>
        <v>0</v>
      </c>
    </row>
    <row r="73" spans="1:18" ht="15.75" x14ac:dyDescent="0.25">
      <c r="A73" s="389">
        <v>21</v>
      </c>
      <c r="B73" s="386">
        <f>Підсумки!C79</f>
        <v>0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393"/>
      <c r="Q73" s="397">
        <f t="shared" si="7"/>
        <v>14</v>
      </c>
      <c r="R73" s="398">
        <f>Підсумки!E79</f>
        <v>0</v>
      </c>
    </row>
    <row r="74" spans="1:18" ht="15.75" x14ac:dyDescent="0.25">
      <c r="A74" s="389">
        <v>22</v>
      </c>
      <c r="B74" s="386" t="str">
        <f>Підсумки!C80</f>
        <v>Сова Іван Михайлович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393"/>
      <c r="Q74" s="397">
        <f t="shared" si="7"/>
        <v>14</v>
      </c>
      <c r="R74" s="398">
        <f>Підсумки!E80</f>
        <v>50</v>
      </c>
    </row>
    <row r="75" spans="1:18" ht="15.75" x14ac:dyDescent="0.25">
      <c r="A75" s="389">
        <v>23</v>
      </c>
      <c r="B75" s="386" t="str">
        <f>Підсумки!C81</f>
        <v>Соколюк Антон Вікторович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393"/>
      <c r="Q75" s="397">
        <f t="shared" si="7"/>
        <v>14</v>
      </c>
      <c r="R75" s="398">
        <f>Підсумки!E81</f>
        <v>61</v>
      </c>
    </row>
    <row r="76" spans="1:18" ht="15.75" x14ac:dyDescent="0.25">
      <c r="A76" s="389">
        <v>24</v>
      </c>
      <c r="B76" s="386" t="str">
        <f>Підсумки!C82</f>
        <v>Тихонов Дмитро Олександрович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393"/>
      <c r="Q76" s="397">
        <f t="shared" si="7"/>
        <v>14</v>
      </c>
      <c r="R76" s="398">
        <f>Підсумки!E82</f>
        <v>0</v>
      </c>
    </row>
    <row r="77" spans="1:18" ht="15.75" x14ac:dyDescent="0.25">
      <c r="A77" s="389">
        <v>25</v>
      </c>
      <c r="B77" s="386" t="str">
        <f>Підсумки!C83</f>
        <v>Юрчак Владислав Вікторович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393"/>
      <c r="Q77" s="397">
        <f t="shared" si="7"/>
        <v>14</v>
      </c>
      <c r="R77" s="398">
        <f>Підсумки!E83</f>
        <v>49</v>
      </c>
    </row>
    <row r="78" spans="1:18" ht="15.75" x14ac:dyDescent="0.25">
      <c r="A78" s="389">
        <v>26</v>
      </c>
      <c r="B78" s="386">
        <f>Підсумки!C84</f>
        <v>0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393"/>
      <c r="Q78" s="397">
        <f t="shared" si="7"/>
        <v>14</v>
      </c>
      <c r="R78" s="398">
        <f>Підсумки!E84</f>
        <v>0</v>
      </c>
    </row>
    <row r="79" spans="1:18" ht="16.5" thickBot="1" x14ac:dyDescent="0.3">
      <c r="A79" s="390">
        <v>27</v>
      </c>
      <c r="B79" s="391">
        <f>Підсумки!C85</f>
        <v>0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394"/>
      <c r="Q79" s="399">
        <f t="shared" si="7"/>
        <v>14</v>
      </c>
      <c r="R79" s="400">
        <f>Підсумки!E85</f>
        <v>0</v>
      </c>
    </row>
  </sheetData>
  <customSheetViews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1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3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4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0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1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2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3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4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5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6"/>
      <headerFooter alignWithMargins="0"/>
    </customSheetView>
    <customSheetView guid="{6C8D603E-9A1B-49F4-AEFE-06707C7BCD5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C5D960BD-C1A6-4228-A267-A87ADCF0AB55}" topLeftCell="A2">
      <pane xSplit="2" ySplit="1" topLeftCell="H3" activePane="bottomRight" state="frozen"/>
      <selection pane="bottomRight" activeCell="R51" sqref="R51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AI118"/>
  <sheetViews>
    <sheetView showGridLines="0" zoomScale="80" zoomScaleNormal="80"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R14" sqref="R14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0.7109375" style="1" customWidth="1"/>
    <col min="22" max="22" width="10" style="1" customWidth="1"/>
    <col min="23" max="23" width="10.28515625" style="1" customWidth="1"/>
    <col min="24" max="24" width="11.28515625" style="1" customWidth="1"/>
    <col min="25" max="25" width="8" style="1" customWidth="1"/>
    <col min="26" max="26" width="10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285156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1"/>
      <c r="B2" s="151" t="s">
        <v>270</v>
      </c>
      <c r="C2" s="119" t="s">
        <v>320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152"/>
      <c r="B3" s="587" t="s">
        <v>237</v>
      </c>
      <c r="C3" s="579" t="s">
        <v>131</v>
      </c>
      <c r="D3" s="563" t="s">
        <v>154</v>
      </c>
      <c r="E3" s="561" t="s">
        <v>38</v>
      </c>
      <c r="F3" s="541" t="s">
        <v>132</v>
      </c>
      <c r="G3" s="542"/>
      <c r="H3" s="550" t="s">
        <v>133</v>
      </c>
      <c r="I3" s="551"/>
      <c r="J3" s="552"/>
      <c r="K3" s="343" t="s">
        <v>134</v>
      </c>
      <c r="L3" s="344"/>
      <c r="M3" s="28" t="s">
        <v>135</v>
      </c>
      <c r="N3" s="345"/>
      <c r="O3" s="340"/>
      <c r="P3" s="550" t="s">
        <v>136</v>
      </c>
      <c r="Q3" s="551"/>
      <c r="R3" s="552"/>
      <c r="S3" s="541" t="s">
        <v>137</v>
      </c>
      <c r="T3" s="542"/>
    </row>
    <row r="4" spans="1:25" ht="22.5" customHeight="1" x14ac:dyDescent="0.25">
      <c r="A4" s="153"/>
      <c r="B4" s="588"/>
      <c r="C4" s="580"/>
      <c r="D4" s="564"/>
      <c r="E4" s="562"/>
      <c r="F4" s="28" t="s">
        <v>231</v>
      </c>
      <c r="G4" s="274"/>
      <c r="H4" s="28" t="s">
        <v>231</v>
      </c>
      <c r="I4" s="56" t="s">
        <v>233</v>
      </c>
      <c r="J4" s="85"/>
      <c r="K4" s="28" t="s">
        <v>275</v>
      </c>
      <c r="L4" s="274"/>
      <c r="M4" s="28" t="s">
        <v>232</v>
      </c>
      <c r="N4" s="85" t="s">
        <v>197</v>
      </c>
      <c r="O4" s="86" t="s">
        <v>158</v>
      </c>
      <c r="P4" s="28" t="s">
        <v>232</v>
      </c>
      <c r="Q4" s="57" t="s">
        <v>211</v>
      </c>
      <c r="R4" s="86" t="s">
        <v>158</v>
      </c>
      <c r="S4" s="28" t="s">
        <v>285</v>
      </c>
      <c r="T4" s="274"/>
    </row>
    <row r="5" spans="1:25" ht="37.35" customHeight="1" x14ac:dyDescent="0.2">
      <c r="A5" s="153"/>
      <c r="B5" s="589"/>
      <c r="C5" s="580"/>
      <c r="D5" s="564"/>
      <c r="E5" s="562"/>
      <c r="F5" s="543" t="s">
        <v>153</v>
      </c>
      <c r="G5" s="545" t="s">
        <v>148</v>
      </c>
      <c r="H5" s="543" t="s">
        <v>153</v>
      </c>
      <c r="I5" s="547" t="s">
        <v>279</v>
      </c>
      <c r="J5" s="34" t="s">
        <v>138</v>
      </c>
      <c r="K5" s="336" t="s">
        <v>153</v>
      </c>
      <c r="L5" s="338" t="s">
        <v>148</v>
      </c>
      <c r="M5" s="336" t="s">
        <v>153</v>
      </c>
      <c r="N5" s="349" t="s">
        <v>280</v>
      </c>
      <c r="O5" s="34" t="s">
        <v>138</v>
      </c>
      <c r="P5" s="543" t="s">
        <v>153</v>
      </c>
      <c r="Q5" s="547" t="s">
        <v>284</v>
      </c>
      <c r="R5" s="34" t="s">
        <v>138</v>
      </c>
      <c r="S5" s="543" t="s">
        <v>153</v>
      </c>
      <c r="T5" s="545" t="s">
        <v>148</v>
      </c>
    </row>
    <row r="6" spans="1:25" ht="28.9" customHeight="1" thickBot="1" x14ac:dyDescent="0.25">
      <c r="A6" s="153"/>
      <c r="B6" s="589"/>
      <c r="C6" s="580"/>
      <c r="D6" s="564"/>
      <c r="E6" s="562"/>
      <c r="F6" s="544"/>
      <c r="G6" s="546"/>
      <c r="H6" s="544"/>
      <c r="I6" s="548"/>
      <c r="J6" s="59" t="s">
        <v>283</v>
      </c>
      <c r="K6" s="337"/>
      <c r="L6" s="339"/>
      <c r="M6" s="337"/>
      <c r="N6" s="342"/>
      <c r="O6" s="59">
        <v>10</v>
      </c>
      <c r="P6" s="544"/>
      <c r="Q6" s="548"/>
      <c r="R6" s="59" t="s">
        <v>288</v>
      </c>
      <c r="S6" s="544"/>
      <c r="T6" s="546"/>
    </row>
    <row r="7" spans="1:25" ht="22.5" customHeight="1" thickBot="1" x14ac:dyDescent="0.3">
      <c r="A7" s="153"/>
      <c r="B7" s="589"/>
      <c r="C7" s="560"/>
      <c r="D7" s="564"/>
      <c r="E7" s="562"/>
      <c r="F7" s="120">
        <v>42500</v>
      </c>
      <c r="G7" s="121"/>
      <c r="H7" s="553">
        <f>F7+7</f>
        <v>42507</v>
      </c>
      <c r="I7" s="554"/>
      <c r="J7" s="555"/>
      <c r="K7" s="333">
        <f>H7+7</f>
        <v>42514</v>
      </c>
      <c r="L7" s="348"/>
      <c r="M7" s="346">
        <f>K7+7</f>
        <v>42521</v>
      </c>
      <c r="N7" s="347"/>
      <c r="O7" s="348"/>
      <c r="P7" s="553">
        <f>M7+7</f>
        <v>42528</v>
      </c>
      <c r="Q7" s="554"/>
      <c r="R7" s="555"/>
      <c r="S7" s="333">
        <f>P7+7</f>
        <v>42535</v>
      </c>
      <c r="T7" s="121"/>
    </row>
    <row r="8" spans="1:25" s="246" customFormat="1" ht="26.25" customHeight="1" x14ac:dyDescent="0.25">
      <c r="A8" s="308">
        <v>1</v>
      </c>
      <c r="B8" s="411" t="str">
        <f>'[2]202_2'!B8</f>
        <v>Лень Владислав Сергійович</v>
      </c>
      <c r="C8" s="470">
        <f>'[2]202_2'!C8</f>
        <v>1</v>
      </c>
      <c r="D8" s="373">
        <f>J8+O8+R8</f>
        <v>0</v>
      </c>
      <c r="E8" s="261">
        <f t="shared" ref="E8:E21" si="0">SUM(D8:D8)</f>
        <v>0</v>
      </c>
      <c r="F8" s="262"/>
      <c r="G8" s="263"/>
      <c r="H8" s="401"/>
      <c r="I8" s="473">
        <f>C8</f>
        <v>1</v>
      </c>
      <c r="J8" s="525"/>
      <c r="K8" s="244"/>
      <c r="L8" s="297"/>
      <c r="M8" s="243"/>
      <c r="N8" s="473">
        <f>C8</f>
        <v>1</v>
      </c>
      <c r="O8" s="527"/>
      <c r="P8" s="243"/>
      <c r="Q8" s="473">
        <f>C8</f>
        <v>1</v>
      </c>
      <c r="R8" s="527"/>
      <c r="S8" s="244"/>
      <c r="T8" s="297"/>
    </row>
    <row r="9" spans="1:25" s="268" customFormat="1" ht="18.75" x14ac:dyDescent="0.25">
      <c r="A9" s="300">
        <v>2</v>
      </c>
      <c r="B9" s="411" t="str">
        <f>'[2]202_2'!B9</f>
        <v>Петренко Дмитро Андрійович</v>
      </c>
      <c r="C9" s="414">
        <f>'[2]202_2'!C9</f>
        <v>2</v>
      </c>
      <c r="D9" s="294">
        <f t="shared" ref="D9:D21" si="1">J9+O9+R9</f>
        <v>67</v>
      </c>
      <c r="E9" s="371">
        <f t="shared" si="0"/>
        <v>67</v>
      </c>
      <c r="F9" s="267"/>
      <c r="G9" s="265"/>
      <c r="H9" s="478"/>
      <c r="I9" s="295">
        <f>C9</f>
        <v>2</v>
      </c>
      <c r="J9" s="523">
        <v>15</v>
      </c>
      <c r="K9" s="266"/>
      <c r="L9" s="328"/>
      <c r="M9" s="461"/>
      <c r="N9" s="295">
        <f t="shared" ref="N9:N20" si="2">C9</f>
        <v>2</v>
      </c>
      <c r="O9" s="528">
        <v>7</v>
      </c>
      <c r="P9" s="461"/>
      <c r="Q9" s="295">
        <f t="shared" ref="Q9:Q20" si="3">C9</f>
        <v>2</v>
      </c>
      <c r="R9" s="528">
        <v>45</v>
      </c>
      <c r="S9" s="266"/>
      <c r="T9" s="328"/>
    </row>
    <row r="10" spans="1:25" s="246" customFormat="1" ht="18.75" x14ac:dyDescent="0.25">
      <c r="A10" s="309">
        <v>3</v>
      </c>
      <c r="B10" s="411" t="str">
        <f>'[2]202_2'!B10</f>
        <v>Померанцева Марія Андріївна</v>
      </c>
      <c r="C10" s="414">
        <f>'[2]202_2'!C10</f>
        <v>3</v>
      </c>
      <c r="D10" s="294">
        <f t="shared" si="1"/>
        <v>70</v>
      </c>
      <c r="E10" s="371">
        <f t="shared" si="0"/>
        <v>70</v>
      </c>
      <c r="F10" s="250"/>
      <c r="G10" s="248"/>
      <c r="H10" s="479"/>
      <c r="I10" s="295">
        <f t="shared" ref="I10:I20" si="4">C10</f>
        <v>3</v>
      </c>
      <c r="J10" s="523">
        <v>15</v>
      </c>
      <c r="K10" s="249"/>
      <c r="L10" s="299"/>
      <c r="M10" s="462"/>
      <c r="N10" s="295">
        <f t="shared" si="2"/>
        <v>3</v>
      </c>
      <c r="O10" s="528">
        <v>10</v>
      </c>
      <c r="P10" s="462"/>
      <c r="Q10" s="295">
        <f t="shared" si="3"/>
        <v>3</v>
      </c>
      <c r="R10" s="528">
        <f>25+20</f>
        <v>45</v>
      </c>
      <c r="S10" s="249"/>
      <c r="T10" s="299"/>
    </row>
    <row r="11" spans="1:25" s="246" customFormat="1" ht="18.75" x14ac:dyDescent="0.25">
      <c r="A11" s="300">
        <v>4</v>
      </c>
      <c r="B11" s="411" t="str">
        <f>'[2]202_2'!B11</f>
        <v>Пушкарьов Вадим Сергійович</v>
      </c>
      <c r="C11" s="414">
        <f>'[2]202_2'!C11</f>
        <v>4</v>
      </c>
      <c r="D11" s="294">
        <f t="shared" si="1"/>
        <v>68</v>
      </c>
      <c r="E11" s="371">
        <f t="shared" si="0"/>
        <v>68</v>
      </c>
      <c r="F11" s="250"/>
      <c r="G11" s="248"/>
      <c r="H11" s="478"/>
      <c r="I11" s="295">
        <f t="shared" si="4"/>
        <v>4</v>
      </c>
      <c r="J11" s="524">
        <v>15</v>
      </c>
      <c r="K11" s="249"/>
      <c r="L11" s="299"/>
      <c r="M11" s="463"/>
      <c r="N11" s="295">
        <f t="shared" si="2"/>
        <v>4</v>
      </c>
      <c r="O11" s="529">
        <v>8</v>
      </c>
      <c r="P11" s="463"/>
      <c r="Q11" s="295">
        <f t="shared" si="3"/>
        <v>4</v>
      </c>
      <c r="R11" s="529">
        <v>45</v>
      </c>
      <c r="S11" s="249"/>
      <c r="T11" s="299"/>
    </row>
    <row r="12" spans="1:25" s="246" customFormat="1" ht="18.75" x14ac:dyDescent="0.25">
      <c r="A12" s="309">
        <v>5</v>
      </c>
      <c r="B12" s="411" t="str">
        <f>'[2]202_2'!B12</f>
        <v>Румянцев Максим Євгенійович</v>
      </c>
      <c r="C12" s="414">
        <f>'[2]202_2'!C12</f>
        <v>5</v>
      </c>
      <c r="D12" s="294">
        <f t="shared" si="1"/>
        <v>55</v>
      </c>
      <c r="E12" s="371">
        <f t="shared" si="0"/>
        <v>55</v>
      </c>
      <c r="F12" s="250"/>
      <c r="G12" s="248"/>
      <c r="H12" s="479"/>
      <c r="I12" s="295">
        <f t="shared" si="4"/>
        <v>5</v>
      </c>
      <c r="J12" s="524">
        <f>4+0+6</f>
        <v>10</v>
      </c>
      <c r="K12" s="249"/>
      <c r="L12" s="299"/>
      <c r="M12" s="462"/>
      <c r="N12" s="295">
        <f t="shared" si="2"/>
        <v>5</v>
      </c>
      <c r="O12" s="529">
        <v>10</v>
      </c>
      <c r="P12" s="462"/>
      <c r="Q12" s="295">
        <f t="shared" si="3"/>
        <v>5</v>
      </c>
      <c r="R12" s="529">
        <f>20+15</f>
        <v>35</v>
      </c>
      <c r="S12" s="249"/>
      <c r="T12" s="299"/>
    </row>
    <row r="13" spans="1:25" s="246" customFormat="1" ht="18.75" x14ac:dyDescent="0.25">
      <c r="A13" s="300">
        <v>6</v>
      </c>
      <c r="B13" s="411" t="str">
        <f>'[2]202_2'!B13</f>
        <v>Салагор Сергій Володимирович</v>
      </c>
      <c r="C13" s="414">
        <f>'[2]202_2'!C13</f>
        <v>6</v>
      </c>
      <c r="D13" s="294">
        <f t="shared" si="1"/>
        <v>63</v>
      </c>
      <c r="E13" s="371">
        <f t="shared" si="0"/>
        <v>63</v>
      </c>
      <c r="F13" s="250"/>
      <c r="G13" s="248"/>
      <c r="H13" s="478"/>
      <c r="I13" s="295">
        <f t="shared" si="4"/>
        <v>6</v>
      </c>
      <c r="J13" s="524">
        <f>4+5+0</f>
        <v>9</v>
      </c>
      <c r="K13" s="249"/>
      <c r="L13" s="299"/>
      <c r="M13" s="463"/>
      <c r="N13" s="295">
        <f t="shared" si="2"/>
        <v>6</v>
      </c>
      <c r="O13" s="529">
        <v>9</v>
      </c>
      <c r="P13" s="463"/>
      <c r="Q13" s="295">
        <f t="shared" si="3"/>
        <v>6</v>
      </c>
      <c r="R13" s="529">
        <f>25+20</f>
        <v>45</v>
      </c>
      <c r="S13" s="249"/>
      <c r="T13" s="299"/>
    </row>
    <row r="14" spans="1:25" s="270" customFormat="1" ht="18.75" x14ac:dyDescent="0.25">
      <c r="A14" s="309">
        <v>7</v>
      </c>
      <c r="B14" s="411" t="str">
        <f>'[2]202_2'!B14</f>
        <v>Слекар Олег Сергійович</v>
      </c>
      <c r="C14" s="414">
        <f>'[2]202_2'!C14</f>
        <v>7</v>
      </c>
      <c r="D14" s="294">
        <f t="shared" si="1"/>
        <v>65</v>
      </c>
      <c r="E14" s="371">
        <f t="shared" si="0"/>
        <v>65</v>
      </c>
      <c r="F14" s="250"/>
      <c r="G14" s="248"/>
      <c r="H14" s="479"/>
      <c r="I14" s="295">
        <f t="shared" si="4"/>
        <v>7</v>
      </c>
      <c r="J14" s="524">
        <v>15</v>
      </c>
      <c r="K14" s="249"/>
      <c r="L14" s="329"/>
      <c r="M14" s="462"/>
      <c r="N14" s="295">
        <f t="shared" si="2"/>
        <v>7</v>
      </c>
      <c r="O14" s="528">
        <v>10</v>
      </c>
      <c r="P14" s="462"/>
      <c r="Q14" s="295">
        <f t="shared" si="3"/>
        <v>7</v>
      </c>
      <c r="R14" s="528">
        <f>25+15</f>
        <v>40</v>
      </c>
      <c r="S14" s="249"/>
      <c r="T14" s="329"/>
    </row>
    <row r="15" spans="1:25" s="268" customFormat="1" ht="18.75" x14ac:dyDescent="0.25">
      <c r="A15" s="300">
        <v>8</v>
      </c>
      <c r="B15" s="411" t="str">
        <f>'[2]202_2'!B15</f>
        <v>Тиховід Олександр Васильович</v>
      </c>
      <c r="C15" s="414">
        <f>'[2]202_2'!C15</f>
        <v>8</v>
      </c>
      <c r="D15" s="294">
        <f t="shared" si="1"/>
        <v>69</v>
      </c>
      <c r="E15" s="371">
        <f t="shared" si="0"/>
        <v>69</v>
      </c>
      <c r="F15" s="267"/>
      <c r="G15" s="265"/>
      <c r="H15" s="478"/>
      <c r="I15" s="295">
        <f t="shared" si="4"/>
        <v>8</v>
      </c>
      <c r="J15" s="524">
        <v>15</v>
      </c>
      <c r="K15" s="266"/>
      <c r="L15" s="328"/>
      <c r="M15" s="461"/>
      <c r="N15" s="295">
        <f t="shared" si="2"/>
        <v>8</v>
      </c>
      <c r="O15" s="528">
        <v>10</v>
      </c>
      <c r="P15" s="461"/>
      <c r="Q15" s="295">
        <f t="shared" si="3"/>
        <v>8</v>
      </c>
      <c r="R15" s="528">
        <v>44</v>
      </c>
      <c r="S15" s="266"/>
      <c r="T15" s="328"/>
    </row>
    <row r="16" spans="1:25" s="246" customFormat="1" ht="18.75" x14ac:dyDescent="0.25">
      <c r="A16" s="309">
        <v>9</v>
      </c>
      <c r="B16" s="411" t="str">
        <f>'[2]202_2'!B16</f>
        <v>Токарєв Владислав Миколайович</v>
      </c>
      <c r="C16" s="414">
        <f>'[2]202_2'!C16</f>
        <v>9</v>
      </c>
      <c r="D16" s="294">
        <f t="shared" si="1"/>
        <v>70</v>
      </c>
      <c r="E16" s="371">
        <f t="shared" si="0"/>
        <v>70</v>
      </c>
      <c r="F16" s="250"/>
      <c r="G16" s="248"/>
      <c r="H16" s="479"/>
      <c r="I16" s="295">
        <f t="shared" si="4"/>
        <v>9</v>
      </c>
      <c r="J16" s="524">
        <v>15</v>
      </c>
      <c r="K16" s="249"/>
      <c r="L16" s="299"/>
      <c r="M16" s="462"/>
      <c r="N16" s="295">
        <f t="shared" si="2"/>
        <v>9</v>
      </c>
      <c r="O16" s="528">
        <v>10</v>
      </c>
      <c r="P16" s="462"/>
      <c r="Q16" s="295">
        <f t="shared" si="3"/>
        <v>9</v>
      </c>
      <c r="R16" s="528">
        <f>25+20</f>
        <v>45</v>
      </c>
      <c r="S16" s="249"/>
      <c r="T16" s="299"/>
    </row>
    <row r="17" spans="1:35" s="246" customFormat="1" ht="18.75" x14ac:dyDescent="0.25">
      <c r="A17" s="300">
        <v>10</v>
      </c>
      <c r="B17" s="411" t="str">
        <f>'[2]202_2'!B17</f>
        <v>Трубіна Марія Сергіївна</v>
      </c>
      <c r="C17" s="414">
        <f>'[2]202_2'!C17</f>
        <v>10</v>
      </c>
      <c r="D17" s="294">
        <f t="shared" si="1"/>
        <v>49</v>
      </c>
      <c r="E17" s="371">
        <f t="shared" si="0"/>
        <v>49</v>
      </c>
      <c r="F17" s="250"/>
      <c r="G17" s="248"/>
      <c r="H17" s="478"/>
      <c r="I17" s="295">
        <f t="shared" si="4"/>
        <v>10</v>
      </c>
      <c r="J17" s="524">
        <f>4+5+6</f>
        <v>15</v>
      </c>
      <c r="K17" s="249"/>
      <c r="L17" s="299"/>
      <c r="M17" s="463"/>
      <c r="N17" s="295">
        <f t="shared" si="2"/>
        <v>10</v>
      </c>
      <c r="O17" s="528">
        <v>9</v>
      </c>
      <c r="P17" s="463"/>
      <c r="Q17" s="295">
        <f t="shared" si="3"/>
        <v>10</v>
      </c>
      <c r="R17" s="528">
        <v>25</v>
      </c>
      <c r="S17" s="249"/>
      <c r="T17" s="299"/>
    </row>
    <row r="18" spans="1:35" s="246" customFormat="1" ht="18.75" x14ac:dyDescent="0.25">
      <c r="A18" s="309">
        <v>11</v>
      </c>
      <c r="B18" s="411" t="str">
        <f>'[2]202_2'!B18</f>
        <v>Федорова Валерія Костянтинівна</v>
      </c>
      <c r="C18" s="414">
        <f>'[2]202_2'!C18</f>
        <v>11</v>
      </c>
      <c r="D18" s="294">
        <f t="shared" si="1"/>
        <v>0</v>
      </c>
      <c r="E18" s="371">
        <f t="shared" si="0"/>
        <v>0</v>
      </c>
      <c r="F18" s="250"/>
      <c r="G18" s="248"/>
      <c r="H18" s="479"/>
      <c r="I18" s="295">
        <f t="shared" si="4"/>
        <v>11</v>
      </c>
      <c r="J18" s="524"/>
      <c r="K18" s="249"/>
      <c r="L18" s="299"/>
      <c r="M18" s="462"/>
      <c r="N18" s="295">
        <f t="shared" si="2"/>
        <v>11</v>
      </c>
      <c r="O18" s="528"/>
      <c r="P18" s="462"/>
      <c r="Q18" s="295">
        <f t="shared" si="3"/>
        <v>11</v>
      </c>
      <c r="R18" s="528"/>
      <c r="S18" s="249"/>
      <c r="T18" s="299"/>
    </row>
    <row r="19" spans="1:35" s="246" customFormat="1" ht="18.75" x14ac:dyDescent="0.25">
      <c r="A19" s="300">
        <v>12</v>
      </c>
      <c r="B19" s="411" t="str">
        <f>'[2]202_2'!B19</f>
        <v>Яковенко Сергій Вікторович</v>
      </c>
      <c r="C19" s="414">
        <f>'[2]202_2'!C19</f>
        <v>12</v>
      </c>
      <c r="D19" s="294">
        <f t="shared" si="1"/>
        <v>69</v>
      </c>
      <c r="E19" s="371">
        <f t="shared" si="0"/>
        <v>69</v>
      </c>
      <c r="F19" s="250"/>
      <c r="G19" s="248"/>
      <c r="H19" s="479"/>
      <c r="I19" s="295">
        <f t="shared" si="4"/>
        <v>12</v>
      </c>
      <c r="J19" s="524">
        <v>15</v>
      </c>
      <c r="K19" s="249"/>
      <c r="L19" s="299"/>
      <c r="M19" s="462"/>
      <c r="N19" s="295">
        <f t="shared" si="2"/>
        <v>12</v>
      </c>
      <c r="O19" s="528">
        <v>9</v>
      </c>
      <c r="P19" s="462"/>
      <c r="Q19" s="295">
        <f t="shared" si="3"/>
        <v>12</v>
      </c>
      <c r="R19" s="528">
        <f>25+20</f>
        <v>45</v>
      </c>
      <c r="S19" s="249"/>
      <c r="T19" s="299"/>
    </row>
    <row r="20" spans="1:35" s="246" customFormat="1" ht="18.75" x14ac:dyDescent="0.25">
      <c r="A20" s="309">
        <v>13</v>
      </c>
      <c r="B20" s="411">
        <f>'[2]202_2'!B20</f>
        <v>0</v>
      </c>
      <c r="C20" s="414">
        <f>'[2]202_2'!C20</f>
        <v>0</v>
      </c>
      <c r="D20" s="294">
        <f t="shared" si="1"/>
        <v>0</v>
      </c>
      <c r="E20" s="371">
        <f t="shared" si="0"/>
        <v>0</v>
      </c>
      <c r="F20" s="250"/>
      <c r="G20" s="248"/>
      <c r="H20" s="483"/>
      <c r="I20" s="295">
        <f t="shared" si="4"/>
        <v>0</v>
      </c>
      <c r="J20" s="524"/>
      <c r="K20" s="249"/>
      <c r="L20" s="299"/>
      <c r="M20" s="464"/>
      <c r="N20" s="295">
        <f t="shared" si="2"/>
        <v>0</v>
      </c>
      <c r="O20" s="529"/>
      <c r="P20" s="464"/>
      <c r="Q20" s="295">
        <f t="shared" si="3"/>
        <v>0</v>
      </c>
      <c r="R20" s="529"/>
      <c r="S20" s="249"/>
      <c r="T20" s="299"/>
    </row>
    <row r="21" spans="1:35" s="246" customFormat="1" ht="19.5" thickBot="1" x14ac:dyDescent="0.3">
      <c r="A21" s="310">
        <v>14</v>
      </c>
      <c r="B21" s="411">
        <f>'[2]202_2'!B21</f>
        <v>0</v>
      </c>
      <c r="C21" s="484">
        <f>'[2]202_2'!C21</f>
        <v>0</v>
      </c>
      <c r="D21" s="375">
        <f t="shared" si="1"/>
        <v>0</v>
      </c>
      <c r="E21" s="313">
        <f t="shared" si="0"/>
        <v>0</v>
      </c>
      <c r="F21" s="259"/>
      <c r="G21" s="256"/>
      <c r="H21" s="404"/>
      <c r="I21" s="311"/>
      <c r="J21" s="526"/>
      <c r="K21" s="258"/>
      <c r="L21" s="302"/>
      <c r="M21" s="318"/>
      <c r="N21" s="311"/>
      <c r="O21" s="530"/>
      <c r="P21" s="318"/>
      <c r="Q21" s="311"/>
      <c r="R21" s="530"/>
      <c r="S21" s="258"/>
      <c r="T21" s="302"/>
    </row>
    <row r="22" spans="1:35" ht="18" x14ac:dyDescent="0.25">
      <c r="A22" s="62"/>
      <c r="B22" s="51"/>
      <c r="C22" s="63"/>
      <c r="D22" s="64"/>
      <c r="E22" s="64"/>
      <c r="F22" s="58"/>
      <c r="G22" s="58"/>
      <c r="H22" s="65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65">
        <f>COUNT(#REF!)</f>
        <v>0</v>
      </c>
      <c r="U22" s="33"/>
      <c r="V22" s="32"/>
      <c r="W22" s="22"/>
      <c r="Y22" s="65">
        <f>COUNT(I8:I21)</f>
        <v>13</v>
      </c>
      <c r="AD22" s="65">
        <f>COUNT(Q8:Q21)</f>
        <v>13</v>
      </c>
      <c r="AG22" s="24"/>
      <c r="AH22" s="24"/>
      <c r="AI22" s="24"/>
    </row>
    <row r="23" spans="1:35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5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35" ht="15" x14ac:dyDescent="0.2">
      <c r="A25" s="37"/>
      <c r="B25" s="35"/>
      <c r="C25" s="23"/>
      <c r="D25" s="23"/>
      <c r="E25" s="23"/>
    </row>
    <row r="26" spans="1:35" ht="15" x14ac:dyDescent="0.2">
      <c r="A26" s="37"/>
      <c r="B26" s="35"/>
      <c r="C26" s="23"/>
      <c r="D26" s="23"/>
      <c r="E26" s="23"/>
    </row>
    <row r="27" spans="1:35" ht="15" x14ac:dyDescent="0.2">
      <c r="A27" s="37"/>
      <c r="B27" s="35"/>
      <c r="C27" s="23"/>
      <c r="D27" s="23"/>
      <c r="E27" s="23"/>
    </row>
    <row r="28" spans="1:35" ht="15" x14ac:dyDescent="0.2">
      <c r="A28" s="37"/>
      <c r="B28" s="35"/>
      <c r="C28" s="23"/>
      <c r="D28" s="23"/>
      <c r="E28" s="23"/>
    </row>
    <row r="29" spans="1:35" ht="15" x14ac:dyDescent="0.2">
      <c r="A29" s="37"/>
      <c r="B29" s="35"/>
      <c r="C29" s="23"/>
      <c r="D29" s="23"/>
      <c r="E29" s="23"/>
    </row>
    <row r="30" spans="1:35" ht="15" x14ac:dyDescent="0.2">
      <c r="A30" s="37"/>
      <c r="B30" s="35"/>
      <c r="C30" s="23"/>
      <c r="D30" s="23"/>
      <c r="E30" s="23"/>
    </row>
    <row r="31" spans="1:35" x14ac:dyDescent="0.2">
      <c r="A31" s="36"/>
      <c r="B31" s="38"/>
    </row>
    <row r="32" spans="1:35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1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2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3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4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5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6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7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8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0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2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8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9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20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1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23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24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25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2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27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28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29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57999999999999996" top="0.64" bottom="0.65" header="0.5" footer="0.5"/>
      <pageSetup paperSize="9" scale="32" fitToWidth="2" orientation="portrait" horizontalDpi="4294967293" verticalDpi="0" r:id="rId30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S8" activePane="bottomRight" state="frozen"/>
      <selection pane="bottomRight" activeCell="V11" sqref="V11"/>
      <pageMargins left="0.56000000000000005" right="0.57999999999999996" top="0.64" bottom="0.65" header="0.5" footer="0.5"/>
      <pageSetup paperSize="9" scale="31" fitToWidth="2" orientation="portrait" horizontalDpi="4294967293" r:id="rId31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7" activePane="bottomRight" state="frozen"/>
      <selection pane="bottomRight" activeCell="J33" sqref="J33"/>
      <pageMargins left="0.56000000000000005" right="0.57999999999999996" top="0.64" bottom="0.65" header="0.5" footer="0.5"/>
      <pageSetup paperSize="0" fitToWidth="2" orientation="portrait" horizontalDpi="0" verticalDpi="0" copies="0" r:id="rId32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J7" activePane="bottomRight" state="frozen"/>
      <selection pane="bottomRight" activeCell="R14" sqref="R14"/>
      <pageMargins left="0.56000000000000005" right="0.57999999999999996" top="0.64" bottom="0.65" header="0.5" footer="0.5"/>
      <pageSetup paperSize="9" scale="48" fitToWidth="2" orientation="portrait" r:id="rId33"/>
      <headerFooter alignWithMargins="0">
        <oddHeader>&amp;C2006/2007 уч.рік 5 трим</oddHeader>
      </headerFooter>
    </customSheetView>
  </customSheetViews>
  <mergeCells count="18">
    <mergeCell ref="G5:G6"/>
    <mergeCell ref="F5:F6"/>
    <mergeCell ref="B3:B7"/>
    <mergeCell ref="C3:C7"/>
    <mergeCell ref="D3:D7"/>
    <mergeCell ref="E3:E7"/>
    <mergeCell ref="F3:G3"/>
    <mergeCell ref="S3:T3"/>
    <mergeCell ref="S5:S6"/>
    <mergeCell ref="T5:T6"/>
    <mergeCell ref="P7:R7"/>
    <mergeCell ref="I5:I6"/>
    <mergeCell ref="P3:R3"/>
    <mergeCell ref="P5:P6"/>
    <mergeCell ref="Q5:Q6"/>
    <mergeCell ref="H7:J7"/>
    <mergeCell ref="H5:H6"/>
    <mergeCell ref="H3:J3"/>
  </mergeCells>
  <phoneticPr fontId="1" type="noConversion"/>
  <conditionalFormatting sqref="E8:E21">
    <cfRule type="cellIs" dxfId="2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48" fitToWidth="2" orientation="portrait" r:id="rId34"/>
  <headerFooter alignWithMargins="0">
    <oddHeader>&amp;C2006/2007 уч.рік 5 трим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18"/>
  <sheetViews>
    <sheetView showGridLines="0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Q5" sqref="Q5:Q6"/>
    </sheetView>
  </sheetViews>
  <sheetFormatPr defaultColWidth="9.28515625" defaultRowHeight="12.75" x14ac:dyDescent="0.2"/>
  <cols>
    <col min="1" max="1" width="4.28515625" style="1" customWidth="1"/>
    <col min="2" max="2" width="49.710937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42578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4.570312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0"/>
      <c r="B2" s="151" t="s">
        <v>315</v>
      </c>
      <c r="C2" s="119" t="s">
        <v>320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556"/>
      <c r="B3" s="584" t="s">
        <v>277</v>
      </c>
      <c r="C3" s="579" t="s">
        <v>131</v>
      </c>
      <c r="D3" s="563" t="s">
        <v>154</v>
      </c>
      <c r="E3" s="561" t="s">
        <v>38</v>
      </c>
      <c r="F3" s="541" t="s">
        <v>132</v>
      </c>
      <c r="G3" s="542"/>
      <c r="H3" s="550" t="s">
        <v>133</v>
      </c>
      <c r="I3" s="551"/>
      <c r="J3" s="552"/>
      <c r="K3" s="343" t="s">
        <v>134</v>
      </c>
      <c r="L3" s="344"/>
      <c r="M3" s="28" t="s">
        <v>135</v>
      </c>
      <c r="N3" s="345"/>
      <c r="O3" s="341"/>
      <c r="P3" s="550" t="s">
        <v>136</v>
      </c>
      <c r="Q3" s="551"/>
      <c r="R3" s="581"/>
      <c r="S3" s="541" t="s">
        <v>137</v>
      </c>
      <c r="T3" s="542"/>
    </row>
    <row r="4" spans="1:25" ht="22.5" customHeight="1" x14ac:dyDescent="0.25">
      <c r="A4" s="557"/>
      <c r="B4" s="585"/>
      <c r="C4" s="580"/>
      <c r="D4" s="564"/>
      <c r="E4" s="562"/>
      <c r="F4" s="28" t="s">
        <v>231</v>
      </c>
      <c r="G4" s="274"/>
      <c r="H4" s="28" t="s">
        <v>231</v>
      </c>
      <c r="I4" s="56" t="s">
        <v>233</v>
      </c>
      <c r="J4" s="85"/>
      <c r="K4" s="28" t="s">
        <v>275</v>
      </c>
      <c r="L4" s="274"/>
      <c r="M4" s="28" t="s">
        <v>232</v>
      </c>
      <c r="N4" s="85" t="s">
        <v>197</v>
      </c>
      <c r="O4" s="122"/>
      <c r="P4" s="28" t="s">
        <v>232</v>
      </c>
      <c r="Q4" s="57" t="s">
        <v>211</v>
      </c>
      <c r="R4" s="122"/>
      <c r="S4" s="28" t="s">
        <v>285</v>
      </c>
      <c r="T4" s="274"/>
    </row>
    <row r="5" spans="1:25" ht="37.35" customHeight="1" x14ac:dyDescent="0.2">
      <c r="A5" s="557"/>
      <c r="B5" s="586"/>
      <c r="C5" s="580"/>
      <c r="D5" s="564"/>
      <c r="E5" s="562"/>
      <c r="F5" s="543" t="s">
        <v>153</v>
      </c>
      <c r="G5" s="545" t="s">
        <v>148</v>
      </c>
      <c r="H5" s="543" t="s">
        <v>153</v>
      </c>
      <c r="I5" s="547" t="s">
        <v>279</v>
      </c>
      <c r="J5" s="34" t="s">
        <v>138</v>
      </c>
      <c r="K5" s="336" t="s">
        <v>153</v>
      </c>
      <c r="L5" s="338" t="s">
        <v>148</v>
      </c>
      <c r="M5" s="336" t="s">
        <v>153</v>
      </c>
      <c r="N5" s="349" t="s">
        <v>280</v>
      </c>
      <c r="O5" s="78" t="s">
        <v>138</v>
      </c>
      <c r="P5" s="543" t="s">
        <v>153</v>
      </c>
      <c r="Q5" s="547" t="s">
        <v>284</v>
      </c>
      <c r="R5" s="78" t="s">
        <v>138</v>
      </c>
      <c r="S5" s="543" t="s">
        <v>153</v>
      </c>
      <c r="T5" s="545" t="s">
        <v>148</v>
      </c>
    </row>
    <row r="6" spans="1:25" ht="28.9" customHeight="1" thickBot="1" x14ac:dyDescent="0.25">
      <c r="A6" s="557"/>
      <c r="B6" s="586"/>
      <c r="C6" s="580"/>
      <c r="D6" s="564"/>
      <c r="E6" s="562"/>
      <c r="F6" s="544"/>
      <c r="G6" s="546"/>
      <c r="H6" s="544"/>
      <c r="I6" s="548"/>
      <c r="J6" s="59" t="s">
        <v>283</v>
      </c>
      <c r="K6" s="337"/>
      <c r="L6" s="339"/>
      <c r="M6" s="337"/>
      <c r="N6" s="342"/>
      <c r="O6" s="79">
        <v>10</v>
      </c>
      <c r="P6" s="544"/>
      <c r="Q6" s="548"/>
      <c r="R6" s="79" t="s">
        <v>288</v>
      </c>
      <c r="S6" s="544"/>
      <c r="T6" s="546"/>
    </row>
    <row r="7" spans="1:25" ht="16.5" thickBot="1" x14ac:dyDescent="0.3">
      <c r="A7" s="557"/>
      <c r="B7" s="586"/>
      <c r="C7" s="560"/>
      <c r="D7" s="564"/>
      <c r="E7" s="562"/>
      <c r="F7" s="291">
        <v>42502</v>
      </c>
      <c r="G7" s="292"/>
      <c r="H7" s="582">
        <f>F7+7</f>
        <v>42509</v>
      </c>
      <c r="I7" s="583"/>
      <c r="J7" s="293"/>
      <c r="K7" s="334">
        <f>H7+7</f>
        <v>42516</v>
      </c>
      <c r="L7" s="335"/>
      <c r="M7" s="346">
        <f>K7+7</f>
        <v>42523</v>
      </c>
      <c r="N7" s="347"/>
      <c r="O7" s="347"/>
      <c r="P7" s="553">
        <f>M7+7</f>
        <v>42530</v>
      </c>
      <c r="Q7" s="554"/>
      <c r="R7" s="554"/>
      <c r="S7" s="334">
        <f>P7+7</f>
        <v>42537</v>
      </c>
      <c r="T7" s="335"/>
    </row>
    <row r="8" spans="1:25" s="246" customFormat="1" ht="18.75" x14ac:dyDescent="0.25">
      <c r="A8" s="296">
        <v>1</v>
      </c>
      <c r="B8" s="424" t="str">
        <f>'[2]203_1'!B8</f>
        <v>Амбросімова Юлія Сергіївна</v>
      </c>
      <c r="C8" s="485">
        <f>'[2]203_1'!C8</f>
        <v>1</v>
      </c>
      <c r="D8" s="373">
        <f>J8+O8+R8</f>
        <v>0</v>
      </c>
      <c r="E8" s="261">
        <f t="shared" ref="E8:E21" si="0">SUM(D8:D8)</f>
        <v>0</v>
      </c>
      <c r="F8" s="262"/>
      <c r="G8" s="263"/>
      <c r="H8" s="279"/>
      <c r="I8" s="486">
        <f>C8</f>
        <v>1</v>
      </c>
      <c r="J8" s="316"/>
      <c r="K8" s="244"/>
      <c r="L8" s="297"/>
      <c r="M8" s="279"/>
      <c r="N8" s="472">
        <f>C8</f>
        <v>1</v>
      </c>
      <c r="O8" s="263"/>
      <c r="P8" s="405"/>
      <c r="Q8" s="472">
        <f>C8</f>
        <v>1</v>
      </c>
      <c r="R8" s="263"/>
      <c r="S8" s="244"/>
      <c r="T8" s="297"/>
    </row>
    <row r="9" spans="1:25" s="246" customFormat="1" ht="18.75" x14ac:dyDescent="0.25">
      <c r="A9" s="298">
        <v>2</v>
      </c>
      <c r="B9" s="424" t="str">
        <f>'[2]203_1'!B9</f>
        <v>Арюпін Денис Олексійович</v>
      </c>
      <c r="C9" s="485">
        <f>'[2]203_1'!C9</f>
        <v>2</v>
      </c>
      <c r="D9" s="294">
        <f t="shared" ref="D9:D21" si="1">J9+O9+R9</f>
        <v>0</v>
      </c>
      <c r="E9" s="371">
        <f t="shared" si="0"/>
        <v>0</v>
      </c>
      <c r="F9" s="250"/>
      <c r="G9" s="248"/>
      <c r="H9" s="465"/>
      <c r="I9" s="487">
        <f>C9</f>
        <v>2</v>
      </c>
      <c r="J9" s="307"/>
      <c r="K9" s="249"/>
      <c r="L9" s="299"/>
      <c r="M9" s="465"/>
      <c r="N9" s="477">
        <f t="shared" ref="N9:N20" si="2">C9</f>
        <v>2</v>
      </c>
      <c r="O9" s="248"/>
      <c r="P9" s="458"/>
      <c r="Q9" s="477">
        <f t="shared" ref="Q9:Q20" si="3">C9</f>
        <v>2</v>
      </c>
      <c r="R9" s="248"/>
      <c r="S9" s="249"/>
      <c r="T9" s="299"/>
    </row>
    <row r="10" spans="1:25" s="246" customFormat="1" ht="18.75" x14ac:dyDescent="0.25">
      <c r="A10" s="300">
        <v>3</v>
      </c>
      <c r="B10" s="424" t="str">
        <f>'[2]203_1'!B10</f>
        <v>Гиль Юлія Артурівна</v>
      </c>
      <c r="C10" s="485">
        <f>'[2]203_1'!C10</f>
        <v>3</v>
      </c>
      <c r="D10" s="294">
        <f t="shared" si="1"/>
        <v>0</v>
      </c>
      <c r="E10" s="371">
        <f t="shared" si="0"/>
        <v>0</v>
      </c>
      <c r="F10" s="250"/>
      <c r="G10" s="248"/>
      <c r="H10" s="465"/>
      <c r="I10" s="487">
        <f t="shared" ref="I10:I20" si="4">C10</f>
        <v>3</v>
      </c>
      <c r="J10" s="307"/>
      <c r="K10" s="249"/>
      <c r="L10" s="299"/>
      <c r="M10" s="465"/>
      <c r="N10" s="477">
        <f t="shared" si="2"/>
        <v>3</v>
      </c>
      <c r="O10" s="248"/>
      <c r="P10" s="458"/>
      <c r="Q10" s="477">
        <f t="shared" si="3"/>
        <v>3</v>
      </c>
      <c r="R10" s="248"/>
      <c r="S10" s="249"/>
      <c r="T10" s="299"/>
    </row>
    <row r="11" spans="1:25" s="246" customFormat="1" ht="24" customHeight="1" x14ac:dyDescent="0.25">
      <c r="A11" s="298">
        <v>4</v>
      </c>
      <c r="B11" s="424" t="str">
        <f>'[2]203_1'!B11</f>
        <v>Грабар Максим Павлович</v>
      </c>
      <c r="C11" s="485">
        <f>'[2]203_1'!C11</f>
        <v>4</v>
      </c>
      <c r="D11" s="294">
        <f t="shared" si="1"/>
        <v>0</v>
      </c>
      <c r="E11" s="371">
        <f t="shared" si="0"/>
        <v>0</v>
      </c>
      <c r="F11" s="250"/>
      <c r="G11" s="248"/>
      <c r="H11" s="465"/>
      <c r="I11" s="487">
        <f t="shared" si="4"/>
        <v>4</v>
      </c>
      <c r="J11" s="307"/>
      <c r="K11" s="249"/>
      <c r="L11" s="299"/>
      <c r="M11" s="465"/>
      <c r="N11" s="477">
        <f t="shared" si="2"/>
        <v>4</v>
      </c>
      <c r="O11" s="248"/>
      <c r="P11" s="458"/>
      <c r="Q11" s="477">
        <f t="shared" si="3"/>
        <v>4</v>
      </c>
      <c r="R11" s="248"/>
      <c r="S11" s="249"/>
      <c r="T11" s="299"/>
    </row>
    <row r="12" spans="1:25" s="246" customFormat="1" ht="18.75" x14ac:dyDescent="0.25">
      <c r="A12" s="300">
        <v>5</v>
      </c>
      <c r="B12" s="424" t="str">
        <f>'[2]203_1'!B12</f>
        <v>Демешин Дмитро Валерійович</v>
      </c>
      <c r="C12" s="485">
        <f>'[2]203_1'!C12</f>
        <v>5</v>
      </c>
      <c r="D12" s="294">
        <f t="shared" si="1"/>
        <v>0</v>
      </c>
      <c r="E12" s="371">
        <f t="shared" si="0"/>
        <v>0</v>
      </c>
      <c r="F12" s="250"/>
      <c r="G12" s="248"/>
      <c r="H12" s="465"/>
      <c r="I12" s="487">
        <f t="shared" si="4"/>
        <v>5</v>
      </c>
      <c r="J12" s="247"/>
      <c r="K12" s="249"/>
      <c r="L12" s="299"/>
      <c r="M12" s="465"/>
      <c r="N12" s="477">
        <f t="shared" si="2"/>
        <v>5</v>
      </c>
      <c r="O12" s="248"/>
      <c r="P12" s="458"/>
      <c r="Q12" s="477">
        <f t="shared" si="3"/>
        <v>5</v>
      </c>
      <c r="R12" s="248"/>
      <c r="S12" s="249"/>
      <c r="T12" s="299"/>
    </row>
    <row r="13" spans="1:25" s="246" customFormat="1" ht="18.75" x14ac:dyDescent="0.25">
      <c r="A13" s="298">
        <v>6</v>
      </c>
      <c r="B13" s="424" t="str">
        <f>'[2]203_1'!B13</f>
        <v>Дзюба Владислав Сергійович</v>
      </c>
      <c r="C13" s="485">
        <f>'[2]203_1'!C13</f>
        <v>6</v>
      </c>
      <c r="D13" s="294">
        <f t="shared" si="1"/>
        <v>0</v>
      </c>
      <c r="E13" s="371">
        <f t="shared" si="0"/>
        <v>0</v>
      </c>
      <c r="F13" s="250"/>
      <c r="G13" s="248"/>
      <c r="H13" s="465"/>
      <c r="I13" s="487">
        <f t="shared" si="4"/>
        <v>6</v>
      </c>
      <c r="J13" s="247"/>
      <c r="K13" s="249"/>
      <c r="L13" s="299"/>
      <c r="M13" s="465"/>
      <c r="N13" s="477">
        <f t="shared" si="2"/>
        <v>6</v>
      </c>
      <c r="O13" s="248"/>
      <c r="P13" s="458"/>
      <c r="Q13" s="477">
        <f t="shared" si="3"/>
        <v>6</v>
      </c>
      <c r="R13" s="248"/>
      <c r="S13" s="249"/>
      <c r="T13" s="299"/>
    </row>
    <row r="14" spans="1:25" s="246" customFormat="1" ht="18.75" x14ac:dyDescent="0.25">
      <c r="A14" s="300">
        <v>7</v>
      </c>
      <c r="B14" s="424" t="str">
        <f>'[2]203_1'!B14</f>
        <v>Димченко Сергій Ігорович</v>
      </c>
      <c r="C14" s="485">
        <f>'[2]203_1'!C14</f>
        <v>7</v>
      </c>
      <c r="D14" s="294">
        <f t="shared" si="1"/>
        <v>0</v>
      </c>
      <c r="E14" s="371">
        <f t="shared" si="0"/>
        <v>0</v>
      </c>
      <c r="F14" s="250"/>
      <c r="G14" s="248"/>
      <c r="H14" s="465"/>
      <c r="I14" s="487">
        <f t="shared" si="4"/>
        <v>7</v>
      </c>
      <c r="J14" s="247"/>
      <c r="K14" s="249"/>
      <c r="L14" s="299"/>
      <c r="M14" s="465"/>
      <c r="N14" s="477">
        <f t="shared" si="2"/>
        <v>7</v>
      </c>
      <c r="O14" s="248"/>
      <c r="P14" s="458"/>
      <c r="Q14" s="477">
        <f t="shared" si="3"/>
        <v>7</v>
      </c>
      <c r="R14" s="248"/>
      <c r="S14" s="249"/>
      <c r="T14" s="299"/>
    </row>
    <row r="15" spans="1:25" s="246" customFormat="1" ht="18.75" x14ac:dyDescent="0.25">
      <c r="A15" s="298">
        <v>8</v>
      </c>
      <c r="B15" s="424" t="str">
        <f>'[2]203_1'!B15</f>
        <v>Єрещенко Іван Олександрович</v>
      </c>
      <c r="C15" s="485">
        <f>'[2]203_1'!C15</f>
        <v>8</v>
      </c>
      <c r="D15" s="294">
        <f t="shared" si="1"/>
        <v>0</v>
      </c>
      <c r="E15" s="371">
        <f t="shared" si="0"/>
        <v>0</v>
      </c>
      <c r="F15" s="250"/>
      <c r="G15" s="248"/>
      <c r="H15" s="465"/>
      <c r="I15" s="487">
        <f t="shared" si="4"/>
        <v>8</v>
      </c>
      <c r="J15" s="247"/>
      <c r="K15" s="249"/>
      <c r="L15" s="299"/>
      <c r="M15" s="465"/>
      <c r="N15" s="477">
        <f t="shared" si="2"/>
        <v>8</v>
      </c>
      <c r="O15" s="248"/>
      <c r="P15" s="458"/>
      <c r="Q15" s="477">
        <f t="shared" si="3"/>
        <v>8</v>
      </c>
      <c r="R15" s="248"/>
      <c r="S15" s="249"/>
      <c r="T15" s="299"/>
    </row>
    <row r="16" spans="1:25" s="246" customFormat="1" ht="18" customHeight="1" x14ac:dyDescent="0.25">
      <c r="A16" s="300">
        <v>9</v>
      </c>
      <c r="B16" s="424" t="str">
        <f>'[2]203_1'!B16</f>
        <v>Єрьомін Богдан Віталійович</v>
      </c>
      <c r="C16" s="485">
        <f>'[2]203_1'!C16</f>
        <v>9</v>
      </c>
      <c r="D16" s="294">
        <f t="shared" si="1"/>
        <v>0</v>
      </c>
      <c r="E16" s="371">
        <f t="shared" si="0"/>
        <v>0</v>
      </c>
      <c r="F16" s="250"/>
      <c r="G16" s="248"/>
      <c r="H16" s="465"/>
      <c r="I16" s="487">
        <f t="shared" si="4"/>
        <v>9</v>
      </c>
      <c r="J16" s="247"/>
      <c r="K16" s="249"/>
      <c r="L16" s="299"/>
      <c r="M16" s="465"/>
      <c r="N16" s="477">
        <f t="shared" si="2"/>
        <v>9</v>
      </c>
      <c r="O16" s="248"/>
      <c r="P16" s="458"/>
      <c r="Q16" s="477">
        <f t="shared" si="3"/>
        <v>9</v>
      </c>
      <c r="R16" s="248"/>
      <c r="S16" s="249"/>
      <c r="T16" s="299"/>
    </row>
    <row r="17" spans="1:30" s="246" customFormat="1" ht="18.75" x14ac:dyDescent="0.25">
      <c r="A17" s="298">
        <v>10</v>
      </c>
      <c r="B17" s="424" t="str">
        <f>'[2]203_1'!B17</f>
        <v>Жарук Дмитро Олександрович</v>
      </c>
      <c r="C17" s="485">
        <f>'[2]203_1'!C17</f>
        <v>10</v>
      </c>
      <c r="D17" s="294">
        <f t="shared" si="1"/>
        <v>0</v>
      </c>
      <c r="E17" s="371">
        <f t="shared" si="0"/>
        <v>0</v>
      </c>
      <c r="F17" s="250"/>
      <c r="G17" s="248"/>
      <c r="H17" s="465"/>
      <c r="I17" s="487">
        <f t="shared" si="4"/>
        <v>10</v>
      </c>
      <c r="J17" s="247"/>
      <c r="K17" s="249"/>
      <c r="L17" s="299"/>
      <c r="M17" s="465"/>
      <c r="N17" s="477">
        <f t="shared" si="2"/>
        <v>10</v>
      </c>
      <c r="O17" s="248"/>
      <c r="P17" s="458"/>
      <c r="Q17" s="477">
        <f t="shared" si="3"/>
        <v>10</v>
      </c>
      <c r="R17" s="248"/>
      <c r="S17" s="249"/>
      <c r="T17" s="299"/>
    </row>
    <row r="18" spans="1:30" s="246" customFormat="1" ht="18.75" x14ac:dyDescent="0.25">
      <c r="A18" s="300">
        <v>11</v>
      </c>
      <c r="B18" s="424" t="str">
        <f>'[2]203_1'!B18</f>
        <v>Кащенко Дмитро Олегович</v>
      </c>
      <c r="C18" s="485">
        <f>'[2]203_1'!C18</f>
        <v>11</v>
      </c>
      <c r="D18" s="294">
        <f t="shared" si="1"/>
        <v>0</v>
      </c>
      <c r="E18" s="371">
        <f t="shared" si="0"/>
        <v>0</v>
      </c>
      <c r="F18" s="250"/>
      <c r="G18" s="248"/>
      <c r="H18" s="465"/>
      <c r="I18" s="487">
        <f t="shared" si="4"/>
        <v>11</v>
      </c>
      <c r="J18" s="247"/>
      <c r="K18" s="249"/>
      <c r="L18" s="299"/>
      <c r="M18" s="465"/>
      <c r="N18" s="477">
        <f t="shared" si="2"/>
        <v>11</v>
      </c>
      <c r="O18" s="248"/>
      <c r="P18" s="458"/>
      <c r="Q18" s="477">
        <f t="shared" si="3"/>
        <v>11</v>
      </c>
      <c r="R18" s="248"/>
      <c r="S18" s="249"/>
      <c r="T18" s="299"/>
    </row>
    <row r="19" spans="1:30" s="246" customFormat="1" ht="23.25" customHeight="1" x14ac:dyDescent="0.25">
      <c r="A19" s="298">
        <v>12</v>
      </c>
      <c r="B19" s="424" t="str">
        <f>'[2]203_1'!B19</f>
        <v>Костріков Ігор Сергійович</v>
      </c>
      <c r="C19" s="485">
        <f>'[2]203_1'!C19</f>
        <v>12</v>
      </c>
      <c r="D19" s="294">
        <f t="shared" si="1"/>
        <v>0</v>
      </c>
      <c r="E19" s="371">
        <f t="shared" si="0"/>
        <v>0</v>
      </c>
      <c r="F19" s="250"/>
      <c r="G19" s="248"/>
      <c r="H19" s="465"/>
      <c r="I19" s="487">
        <f t="shared" si="4"/>
        <v>12</v>
      </c>
      <c r="J19" s="247"/>
      <c r="K19" s="249"/>
      <c r="L19" s="299"/>
      <c r="M19" s="466"/>
      <c r="N19" s="477">
        <f t="shared" si="2"/>
        <v>12</v>
      </c>
      <c r="O19" s="315"/>
      <c r="P19" s="459"/>
      <c r="Q19" s="477">
        <f t="shared" si="3"/>
        <v>12</v>
      </c>
      <c r="R19" s="315"/>
      <c r="S19" s="249"/>
      <c r="T19" s="299"/>
      <c r="U19" s="410">
        <v>41977</v>
      </c>
    </row>
    <row r="20" spans="1:30" s="246" customFormat="1" ht="18.75" x14ac:dyDescent="0.25">
      <c r="A20" s="300">
        <v>13</v>
      </c>
      <c r="B20" s="424" t="str">
        <f>'[2]203_1'!B20</f>
        <v>Боренко</v>
      </c>
      <c r="C20" s="485">
        <f>'[2]203_1'!C20</f>
        <v>13</v>
      </c>
      <c r="D20" s="294">
        <f t="shared" si="1"/>
        <v>0</v>
      </c>
      <c r="E20" s="371">
        <f t="shared" si="0"/>
        <v>0</v>
      </c>
      <c r="F20" s="250"/>
      <c r="G20" s="248"/>
      <c r="H20" s="465"/>
      <c r="I20" s="487">
        <f t="shared" si="4"/>
        <v>13</v>
      </c>
      <c r="J20" s="247"/>
      <c r="K20" s="249"/>
      <c r="L20" s="299"/>
      <c r="M20" s="467"/>
      <c r="N20" s="477">
        <f t="shared" si="2"/>
        <v>13</v>
      </c>
      <c r="O20" s="315"/>
      <c r="P20" s="460"/>
      <c r="Q20" s="477">
        <f t="shared" si="3"/>
        <v>13</v>
      </c>
      <c r="R20" s="315"/>
      <c r="S20" s="249"/>
      <c r="T20" s="299"/>
    </row>
    <row r="21" spans="1:30" s="246" customFormat="1" ht="18.75" thickBot="1" x14ac:dyDescent="0.3">
      <c r="A21" s="301">
        <v>14</v>
      </c>
      <c r="B21" s="281"/>
      <c r="C21" s="314"/>
      <c r="D21" s="375">
        <f t="shared" si="1"/>
        <v>0</v>
      </c>
      <c r="E21" s="313">
        <f t="shared" si="0"/>
        <v>0</v>
      </c>
      <c r="F21" s="259"/>
      <c r="G21" s="256"/>
      <c r="H21" s="314"/>
      <c r="I21" s="488"/>
      <c r="J21" s="255"/>
      <c r="K21" s="258"/>
      <c r="L21" s="302"/>
      <c r="M21" s="317"/>
      <c r="N21" s="314"/>
      <c r="O21" s="321"/>
      <c r="P21" s="409"/>
      <c r="Q21" s="314"/>
      <c r="R21" s="321"/>
      <c r="S21" s="258"/>
      <c r="T21" s="302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/>
      <c r="I22" s="58"/>
      <c r="J22" s="58">
        <f>COUNT(J8:J21)</f>
        <v>0</v>
      </c>
      <c r="K22" s="58"/>
      <c r="L22" s="58"/>
      <c r="M22" s="58"/>
      <c r="N22" s="58"/>
      <c r="O22" s="58">
        <f>COUNT(O8:O21)</f>
        <v>0</v>
      </c>
      <c r="P22" s="58"/>
      <c r="Q22" s="58"/>
      <c r="R22" s="61"/>
      <c r="S22" s="58"/>
      <c r="T22" s="20"/>
      <c r="U22" s="33"/>
      <c r="V22" s="32"/>
      <c r="W22" s="22"/>
      <c r="Y22" s="20">
        <f>COUNT(I8:I21)</f>
        <v>13</v>
      </c>
      <c r="AD22" s="20">
        <f>COUNT(Q8:Q21)</f>
        <v>13</v>
      </c>
    </row>
    <row r="23" spans="1:30" ht="18.75" x14ac:dyDescent="0.25">
      <c r="A23" s="62"/>
      <c r="B23" s="418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32"/>
      <c r="V24" s="33"/>
      <c r="W24" s="32"/>
      <c r="X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6C8D603E-9A1B-49F4-AEFE-06707C7BCD53}" scale="70" showPageBreaks="1" showGridLines="0" fitToPage="1" printArea="1">
      <pane xSplit="6" ySplit="6" topLeftCell="G7" activePane="bottomRight" state="frozen"/>
      <selection pane="bottomRight" activeCell="O23" sqref="O23"/>
      <pageMargins left="0.56000000000000005" right="0.25" top="0.64" bottom="0.65" header="0.5" footer="0.5"/>
      <pageSetup scale="36" fitToWidth="2" orientation="portrait" verticalDpi="0" r:id="rId1"/>
      <headerFooter alignWithMargins="0">
        <oddHeader>&amp;C</oddHeader>
      </headerFooter>
    </customSheetView>
    <customSheetView guid="{4BCF288A-A595-4C42-82E7-535EDC2AC415}" scale="70" showGridLines="0" fitToPage="1">
      <pane xSplit="5" ySplit="6" topLeftCell="F7" activePane="bottomRight" state="frozen"/>
      <selection pane="bottomRight" activeCell="P21" sqref="P21"/>
      <pageMargins left="0.56000000000000005" right="0.25" top="0.64" bottom="0.65" header="0.5" footer="0.5"/>
      <pageSetup paperSize="0" fitToWidth="2" orientation="portrait" horizontalDpi="0" verticalDpi="0" copies="0" r:id="rId2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6" topLeftCell="F7" activePane="bottomRight" state="frozen"/>
      <selection pane="bottomRight" activeCell="Q5" sqref="Q5:Q6"/>
      <pageMargins left="0.56000000000000005" right="0.25" top="0.64" bottom="0.65" header="0.5" footer="0.5"/>
      <pageSetup paperSize="9" scale="51" fitToWidth="2" orientation="portrait" r:id="rId3"/>
      <headerFooter alignWithMargins="0">
        <oddHeader>&amp;C</oddHeader>
      </headerFooter>
    </customSheetView>
  </customSheetViews>
  <mergeCells count="19">
    <mergeCell ref="H3:J3"/>
    <mergeCell ref="P3:R3"/>
    <mergeCell ref="S3:T3"/>
    <mergeCell ref="F3:G3"/>
    <mergeCell ref="A3:A7"/>
    <mergeCell ref="B3:B7"/>
    <mergeCell ref="C3:C7"/>
    <mergeCell ref="D3:D7"/>
    <mergeCell ref="E3:E7"/>
    <mergeCell ref="H7:I7"/>
    <mergeCell ref="P7:R7"/>
    <mergeCell ref="T5:T6"/>
    <mergeCell ref="F5:F6"/>
    <mergeCell ref="G5:G6"/>
    <mergeCell ref="H5:H6"/>
    <mergeCell ref="I5:I6"/>
    <mergeCell ref="P5:P6"/>
    <mergeCell ref="Q5:Q6"/>
    <mergeCell ref="S5:S6"/>
  </mergeCells>
  <conditionalFormatting sqref="E8:E21">
    <cfRule type="cellIs" dxfId="1" priority="1" stopIfTrue="1" operator="greaterThan">
      <formula>21</formula>
    </cfRule>
  </conditionalFormatting>
  <pageMargins left="0.56000000000000005" right="0.25" top="0.64" bottom="0.65" header="0.5" footer="0.5"/>
  <pageSetup paperSize="9" scale="51" fitToWidth="2" orientation="portrait" r:id="rId4"/>
  <headerFooter alignWithMargins="0">
    <oddHeader>&amp;C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118"/>
  <sheetViews>
    <sheetView showGridLines="0" zoomScale="80" zoomScaleNormal="80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R19" sqref="R19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42578125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0.5703125" style="1" customWidth="1"/>
    <col min="17" max="17" width="11" style="1" customWidth="1"/>
    <col min="18" max="18" width="15.42578125" style="1" customWidth="1"/>
    <col min="19" max="19" width="12" style="1" customWidth="1"/>
    <col min="20" max="20" width="9.85546875" style="1" customWidth="1"/>
    <col min="21" max="21" width="10.7109375" style="1" customWidth="1"/>
    <col min="22" max="22" width="10" style="1" customWidth="1"/>
    <col min="23" max="23" width="10.28515625" style="1" customWidth="1"/>
    <col min="24" max="24" width="11.28515625" style="1" customWidth="1"/>
    <col min="25" max="25" width="8" style="1" customWidth="1"/>
    <col min="26" max="26" width="10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285156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1"/>
      <c r="B2" s="151" t="s">
        <v>270</v>
      </c>
      <c r="C2" s="119" t="s">
        <v>320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152"/>
      <c r="B3" s="587" t="s">
        <v>278</v>
      </c>
      <c r="C3" s="579" t="s">
        <v>131</v>
      </c>
      <c r="D3" s="563" t="s">
        <v>154</v>
      </c>
      <c r="E3" s="561" t="s">
        <v>38</v>
      </c>
      <c r="F3" s="541" t="s">
        <v>132</v>
      </c>
      <c r="G3" s="542"/>
      <c r="H3" s="550" t="s">
        <v>133</v>
      </c>
      <c r="I3" s="551"/>
      <c r="J3" s="552"/>
      <c r="K3" s="343" t="s">
        <v>134</v>
      </c>
      <c r="L3" s="344"/>
      <c r="M3" s="28" t="s">
        <v>135</v>
      </c>
      <c r="N3" s="345"/>
      <c r="O3" s="340"/>
      <c r="P3" s="550" t="s">
        <v>136</v>
      </c>
      <c r="Q3" s="551"/>
      <c r="R3" s="552"/>
      <c r="S3" s="541" t="s">
        <v>137</v>
      </c>
      <c r="T3" s="542"/>
    </row>
    <row r="4" spans="1:25" ht="22.5" customHeight="1" x14ac:dyDescent="0.25">
      <c r="A4" s="153"/>
      <c r="B4" s="588"/>
      <c r="C4" s="580"/>
      <c r="D4" s="564"/>
      <c r="E4" s="562"/>
      <c r="F4" s="28" t="s">
        <v>231</v>
      </c>
      <c r="G4" s="274"/>
      <c r="H4" s="28" t="s">
        <v>231</v>
      </c>
      <c r="I4" s="56" t="s">
        <v>233</v>
      </c>
      <c r="J4" s="85"/>
      <c r="K4" s="28" t="s">
        <v>275</v>
      </c>
      <c r="L4" s="274"/>
      <c r="M4" s="28" t="s">
        <v>232</v>
      </c>
      <c r="N4" s="85" t="s">
        <v>197</v>
      </c>
      <c r="O4" s="86" t="s">
        <v>158</v>
      </c>
      <c r="P4" s="28" t="s">
        <v>232</v>
      </c>
      <c r="Q4" s="57" t="s">
        <v>211</v>
      </c>
      <c r="R4" s="86" t="s">
        <v>158</v>
      </c>
      <c r="S4" s="28" t="s">
        <v>285</v>
      </c>
      <c r="T4" s="274"/>
    </row>
    <row r="5" spans="1:25" ht="37.35" customHeight="1" x14ac:dyDescent="0.2">
      <c r="A5" s="153"/>
      <c r="B5" s="589"/>
      <c r="C5" s="580"/>
      <c r="D5" s="564"/>
      <c r="E5" s="562"/>
      <c r="F5" s="590" t="s">
        <v>153</v>
      </c>
      <c r="G5" s="545" t="s">
        <v>148</v>
      </c>
      <c r="H5" s="543" t="s">
        <v>153</v>
      </c>
      <c r="I5" s="547" t="s">
        <v>279</v>
      </c>
      <c r="J5" s="34" t="s">
        <v>138</v>
      </c>
      <c r="K5" s="336" t="s">
        <v>153</v>
      </c>
      <c r="L5" s="338" t="s">
        <v>148</v>
      </c>
      <c r="M5" s="336" t="s">
        <v>153</v>
      </c>
      <c r="N5" s="349" t="s">
        <v>280</v>
      </c>
      <c r="O5" s="34" t="s">
        <v>138</v>
      </c>
      <c r="P5" s="543" t="s">
        <v>153</v>
      </c>
      <c r="Q5" s="547" t="s">
        <v>284</v>
      </c>
      <c r="R5" s="34" t="s">
        <v>138</v>
      </c>
      <c r="S5" s="543" t="s">
        <v>153</v>
      </c>
      <c r="T5" s="545" t="s">
        <v>148</v>
      </c>
    </row>
    <row r="6" spans="1:25" ht="28.9" customHeight="1" thickBot="1" x14ac:dyDescent="0.25">
      <c r="A6" s="153"/>
      <c r="B6" s="589"/>
      <c r="C6" s="580"/>
      <c r="D6" s="564"/>
      <c r="E6" s="562"/>
      <c r="F6" s="591"/>
      <c r="G6" s="546"/>
      <c r="H6" s="544"/>
      <c r="I6" s="548"/>
      <c r="J6" s="59" t="s">
        <v>283</v>
      </c>
      <c r="K6" s="337"/>
      <c r="L6" s="339"/>
      <c r="M6" s="337"/>
      <c r="N6" s="342"/>
      <c r="O6" s="59">
        <v>10</v>
      </c>
      <c r="P6" s="544"/>
      <c r="Q6" s="548"/>
      <c r="R6" s="59" t="s">
        <v>288</v>
      </c>
      <c r="S6" s="544"/>
      <c r="T6" s="546"/>
    </row>
    <row r="7" spans="1:25" ht="22.5" customHeight="1" thickBot="1" x14ac:dyDescent="0.3">
      <c r="A7" s="153"/>
      <c r="B7" s="589"/>
      <c r="C7" s="560"/>
      <c r="D7" s="564"/>
      <c r="E7" s="562"/>
      <c r="F7" s="431">
        <v>42502</v>
      </c>
      <c r="G7" s="121"/>
      <c r="H7" s="553">
        <f>F7+7</f>
        <v>42509</v>
      </c>
      <c r="I7" s="554"/>
      <c r="J7" s="555"/>
      <c r="K7" s="240">
        <f>H7+7</f>
        <v>42516</v>
      </c>
      <c r="L7" s="241"/>
      <c r="M7" s="346">
        <f>K7+7</f>
        <v>42523</v>
      </c>
      <c r="N7" s="347"/>
      <c r="O7" s="347"/>
      <c r="P7" s="553">
        <f>M7+7</f>
        <v>42530</v>
      </c>
      <c r="Q7" s="554"/>
      <c r="R7" s="554"/>
      <c r="S7" s="240">
        <f>P7+7</f>
        <v>42537</v>
      </c>
      <c r="T7" s="241"/>
    </row>
    <row r="8" spans="1:25" s="246" customFormat="1" ht="26.25" customHeight="1" x14ac:dyDescent="0.25">
      <c r="A8" s="308">
        <v>1</v>
      </c>
      <c r="B8" s="520" t="str">
        <f>'[2]203_2'!B8</f>
        <v>Лавриненко Світлана Володимирівна</v>
      </c>
      <c r="C8" s="154">
        <f>'[2]203_2'!C8</f>
        <v>15</v>
      </c>
      <c r="D8" s="374">
        <f>J8+O8+R8</f>
        <v>59</v>
      </c>
      <c r="E8" s="319">
        <f t="shared" ref="E8:E21" si="0">SUM(D8:D8)</f>
        <v>59</v>
      </c>
      <c r="F8" s="432"/>
      <c r="G8" s="245" t="s">
        <v>321</v>
      </c>
      <c r="H8" s="436"/>
      <c r="I8" s="471">
        <f>C8</f>
        <v>15</v>
      </c>
      <c r="J8" s="325">
        <v>15</v>
      </c>
      <c r="K8" s="401"/>
      <c r="L8" s="406"/>
      <c r="M8" s="401"/>
      <c r="N8" s="471">
        <f>C8</f>
        <v>15</v>
      </c>
      <c r="O8" s="264">
        <v>10</v>
      </c>
      <c r="P8" s="429"/>
      <c r="Q8" s="471">
        <f>C8</f>
        <v>15</v>
      </c>
      <c r="R8" s="264">
        <f>18+16</f>
        <v>34</v>
      </c>
      <c r="S8" s="262"/>
      <c r="T8" s="297"/>
    </row>
    <row r="9" spans="1:25" s="268" customFormat="1" ht="18.75" x14ac:dyDescent="0.25">
      <c r="A9" s="300">
        <v>2</v>
      </c>
      <c r="B9" s="411"/>
      <c r="C9" s="417">
        <f>'[2]203_2'!C9</f>
        <v>14</v>
      </c>
      <c r="D9" s="294">
        <f t="shared" ref="D9:D21" si="1">J9+O9+R9</f>
        <v>0</v>
      </c>
      <c r="E9" s="372">
        <f t="shared" si="0"/>
        <v>0</v>
      </c>
      <c r="F9" s="433"/>
      <c r="G9" s="247" t="s">
        <v>322</v>
      </c>
      <c r="H9" s="480"/>
      <c r="I9" s="476">
        <f>C9</f>
        <v>14</v>
      </c>
      <c r="J9" s="438"/>
      <c r="K9" s="402"/>
      <c r="L9" s="407"/>
      <c r="M9" s="478"/>
      <c r="N9" s="476">
        <f t="shared" ref="N9:N20" si="2">C9</f>
        <v>14</v>
      </c>
      <c r="O9" s="439"/>
      <c r="P9" s="455"/>
      <c r="Q9" s="476">
        <f t="shared" ref="Q9:Q20" si="3">C9</f>
        <v>14</v>
      </c>
      <c r="R9" s="439"/>
      <c r="S9" s="267"/>
      <c r="T9" s="328"/>
    </row>
    <row r="10" spans="1:25" s="246" customFormat="1" ht="18.75" x14ac:dyDescent="0.25">
      <c r="A10" s="309">
        <v>3</v>
      </c>
      <c r="B10" s="411" t="str">
        <f>'[2]203_2'!B10</f>
        <v>МанакОва Світлана Сергіївна</v>
      </c>
      <c r="C10" s="417">
        <f>'[2]203_2'!C10</f>
        <v>11</v>
      </c>
      <c r="D10" s="294">
        <f t="shared" si="1"/>
        <v>0</v>
      </c>
      <c r="E10" s="372">
        <f t="shared" si="0"/>
        <v>0</v>
      </c>
      <c r="F10" s="434"/>
      <c r="G10" s="247" t="s">
        <v>322</v>
      </c>
      <c r="H10" s="481"/>
      <c r="I10" s="476">
        <f t="shared" ref="I10:I20" si="4">C10</f>
        <v>11</v>
      </c>
      <c r="J10" s="438"/>
      <c r="K10" s="403"/>
      <c r="L10" s="407"/>
      <c r="M10" s="479"/>
      <c r="N10" s="476">
        <f t="shared" si="2"/>
        <v>11</v>
      </c>
      <c r="O10" s="439"/>
      <c r="P10" s="456"/>
      <c r="Q10" s="476">
        <f t="shared" si="3"/>
        <v>11</v>
      </c>
      <c r="R10" s="439"/>
      <c r="S10" s="250"/>
      <c r="T10" s="299"/>
    </row>
    <row r="11" spans="1:25" s="246" customFormat="1" ht="18.75" x14ac:dyDescent="0.25">
      <c r="A11" s="300">
        <v>4</v>
      </c>
      <c r="B11" s="411" t="str">
        <f>'[2]203_2'!B11</f>
        <v>Морозов Костянтин Юрійович</v>
      </c>
      <c r="C11" s="417">
        <f>'[2]203_2'!C11</f>
        <v>13</v>
      </c>
      <c r="D11" s="294">
        <f t="shared" si="1"/>
        <v>66</v>
      </c>
      <c r="E11" s="372">
        <f t="shared" si="0"/>
        <v>66</v>
      </c>
      <c r="F11" s="434"/>
      <c r="G11" s="247" t="s">
        <v>321</v>
      </c>
      <c r="H11" s="480"/>
      <c r="I11" s="476">
        <f t="shared" si="4"/>
        <v>13</v>
      </c>
      <c r="J11" s="271">
        <f>4+5+5</f>
        <v>14</v>
      </c>
      <c r="K11" s="402"/>
      <c r="L11" s="407"/>
      <c r="M11" s="478"/>
      <c r="N11" s="476">
        <f t="shared" si="2"/>
        <v>13</v>
      </c>
      <c r="O11" s="222">
        <v>10</v>
      </c>
      <c r="P11" s="455"/>
      <c r="Q11" s="476">
        <f t="shared" si="3"/>
        <v>13</v>
      </c>
      <c r="R11" s="222">
        <f>22+20</f>
        <v>42</v>
      </c>
      <c r="S11" s="250"/>
      <c r="T11" s="299"/>
    </row>
    <row r="12" spans="1:25" s="246" customFormat="1" ht="18.75" x14ac:dyDescent="0.25">
      <c r="A12" s="309">
        <v>5</v>
      </c>
      <c r="B12" s="411" t="str">
        <f>'[2]203_2'!B12</f>
        <v>Нечахін Владислав Володимирович</v>
      </c>
      <c r="C12" s="417">
        <f>'[2]203_2'!C12</f>
        <v>12</v>
      </c>
      <c r="D12" s="294">
        <f t="shared" si="1"/>
        <v>50</v>
      </c>
      <c r="E12" s="372">
        <f t="shared" si="0"/>
        <v>50</v>
      </c>
      <c r="F12" s="434"/>
      <c r="G12" s="247" t="s">
        <v>321</v>
      </c>
      <c r="H12" s="481"/>
      <c r="I12" s="476">
        <f t="shared" si="4"/>
        <v>12</v>
      </c>
      <c r="J12" s="271">
        <v>15</v>
      </c>
      <c r="K12" s="403"/>
      <c r="L12" s="407"/>
      <c r="M12" s="479"/>
      <c r="N12" s="476">
        <f t="shared" si="2"/>
        <v>12</v>
      </c>
      <c r="O12" s="222">
        <v>10</v>
      </c>
      <c r="P12" s="456"/>
      <c r="Q12" s="476">
        <f t="shared" si="3"/>
        <v>12</v>
      </c>
      <c r="R12" s="222">
        <v>25</v>
      </c>
      <c r="S12" s="250"/>
      <c r="T12" s="299"/>
    </row>
    <row r="13" spans="1:25" s="246" customFormat="1" ht="18.75" x14ac:dyDescent="0.25">
      <c r="A13" s="300">
        <v>6</v>
      </c>
      <c r="B13" s="411" t="str">
        <f>'[2]203_2'!B13</f>
        <v>Обухова Катерина Олександрівна</v>
      </c>
      <c r="C13" s="417">
        <f>'[2]203_2'!C13</f>
        <v>10</v>
      </c>
      <c r="D13" s="294">
        <f t="shared" si="1"/>
        <v>70</v>
      </c>
      <c r="E13" s="372">
        <f t="shared" si="0"/>
        <v>70</v>
      </c>
      <c r="F13" s="434"/>
      <c r="G13" s="247" t="s">
        <v>321</v>
      </c>
      <c r="H13" s="480"/>
      <c r="I13" s="476">
        <f t="shared" si="4"/>
        <v>10</v>
      </c>
      <c r="J13" s="271">
        <v>15</v>
      </c>
      <c r="K13" s="402"/>
      <c r="L13" s="407"/>
      <c r="M13" s="478"/>
      <c r="N13" s="476">
        <f t="shared" si="2"/>
        <v>10</v>
      </c>
      <c r="O13" s="222">
        <v>10</v>
      </c>
      <c r="P13" s="455"/>
      <c r="Q13" s="476">
        <f t="shared" si="3"/>
        <v>10</v>
      </c>
      <c r="R13" s="222">
        <v>45</v>
      </c>
      <c r="S13" s="250"/>
      <c r="T13" s="299"/>
    </row>
    <row r="14" spans="1:25" s="270" customFormat="1" ht="18.75" x14ac:dyDescent="0.25">
      <c r="A14" s="309">
        <v>7</v>
      </c>
      <c r="B14" s="411" t="str">
        <f>'[2]203_2'!B14</f>
        <v>Піскун Марія Віталіївна</v>
      </c>
      <c r="C14" s="417">
        <f>'[2]203_2'!C14</f>
        <v>9</v>
      </c>
      <c r="D14" s="294">
        <f t="shared" si="1"/>
        <v>0</v>
      </c>
      <c r="E14" s="372">
        <f t="shared" si="0"/>
        <v>0</v>
      </c>
      <c r="F14" s="434"/>
      <c r="G14" s="247" t="s">
        <v>322</v>
      </c>
      <c r="H14" s="481"/>
      <c r="I14" s="476">
        <f t="shared" si="4"/>
        <v>9</v>
      </c>
      <c r="J14" s="271"/>
      <c r="K14" s="403"/>
      <c r="L14" s="407"/>
      <c r="M14" s="479"/>
      <c r="N14" s="476">
        <f t="shared" si="2"/>
        <v>9</v>
      </c>
      <c r="O14" s="439"/>
      <c r="P14" s="456"/>
      <c r="Q14" s="476">
        <f t="shared" si="3"/>
        <v>9</v>
      </c>
      <c r="R14" s="439"/>
      <c r="S14" s="250"/>
      <c r="T14" s="329"/>
    </row>
    <row r="15" spans="1:25" s="268" customFormat="1" ht="18.75" x14ac:dyDescent="0.25">
      <c r="A15" s="300">
        <v>8</v>
      </c>
      <c r="B15" s="411"/>
      <c r="C15" s="417">
        <f>'[2]203_2'!C15</f>
        <v>8</v>
      </c>
      <c r="D15" s="294">
        <f t="shared" si="1"/>
        <v>0</v>
      </c>
      <c r="E15" s="372">
        <f t="shared" si="0"/>
        <v>0</v>
      </c>
      <c r="F15" s="433"/>
      <c r="G15" s="247" t="s">
        <v>322</v>
      </c>
      <c r="H15" s="480"/>
      <c r="I15" s="476">
        <f t="shared" si="4"/>
        <v>8</v>
      </c>
      <c r="J15" s="271"/>
      <c r="K15" s="402"/>
      <c r="L15" s="407"/>
      <c r="M15" s="478"/>
      <c r="N15" s="476">
        <f t="shared" si="2"/>
        <v>8</v>
      </c>
      <c r="O15" s="439"/>
      <c r="P15" s="455"/>
      <c r="Q15" s="476">
        <f t="shared" si="3"/>
        <v>8</v>
      </c>
      <c r="R15" s="439"/>
      <c r="S15" s="267"/>
      <c r="T15" s="328"/>
    </row>
    <row r="16" spans="1:25" s="246" customFormat="1" ht="18.75" x14ac:dyDescent="0.25">
      <c r="A16" s="309">
        <v>9</v>
      </c>
      <c r="B16" s="411"/>
      <c r="C16" s="417">
        <f>'[2]203_2'!C16</f>
        <v>7</v>
      </c>
      <c r="D16" s="294">
        <f t="shared" si="1"/>
        <v>0</v>
      </c>
      <c r="E16" s="372">
        <f t="shared" si="0"/>
        <v>0</v>
      </c>
      <c r="F16" s="434"/>
      <c r="G16" s="247" t="s">
        <v>322</v>
      </c>
      <c r="H16" s="481"/>
      <c r="I16" s="476">
        <f t="shared" si="4"/>
        <v>7</v>
      </c>
      <c r="J16" s="271"/>
      <c r="K16" s="403"/>
      <c r="L16" s="407"/>
      <c r="M16" s="479"/>
      <c r="N16" s="476">
        <f t="shared" si="2"/>
        <v>7</v>
      </c>
      <c r="O16" s="439"/>
      <c r="P16" s="456"/>
      <c r="Q16" s="476">
        <f t="shared" si="3"/>
        <v>7</v>
      </c>
      <c r="R16" s="439"/>
      <c r="S16" s="250"/>
      <c r="T16" s="299"/>
    </row>
    <row r="17" spans="1:35" s="246" customFormat="1" ht="18.75" x14ac:dyDescent="0.25">
      <c r="A17" s="300">
        <v>10</v>
      </c>
      <c r="B17" s="411" t="str">
        <f>'[2]203_2'!B17</f>
        <v>Сова Іван Михайлович</v>
      </c>
      <c r="C17" s="417">
        <f>'[2]203_2'!C17</f>
        <v>5</v>
      </c>
      <c r="D17" s="294">
        <f t="shared" si="1"/>
        <v>50</v>
      </c>
      <c r="E17" s="372">
        <f t="shared" si="0"/>
        <v>50</v>
      </c>
      <c r="F17" s="434"/>
      <c r="G17" s="247" t="s">
        <v>321</v>
      </c>
      <c r="H17" s="480"/>
      <c r="I17" s="476">
        <f t="shared" si="4"/>
        <v>5</v>
      </c>
      <c r="J17" s="271">
        <v>15</v>
      </c>
      <c r="K17" s="402"/>
      <c r="L17" s="407"/>
      <c r="M17" s="478"/>
      <c r="N17" s="476">
        <f t="shared" si="2"/>
        <v>5</v>
      </c>
      <c r="O17" s="439">
        <v>10</v>
      </c>
      <c r="P17" s="455"/>
      <c r="Q17" s="476">
        <f t="shared" si="3"/>
        <v>5</v>
      </c>
      <c r="R17" s="439">
        <v>25</v>
      </c>
      <c r="S17" s="250"/>
      <c r="T17" s="299"/>
    </row>
    <row r="18" spans="1:35" s="246" customFormat="1" ht="18.75" x14ac:dyDescent="0.25">
      <c r="A18" s="309">
        <v>11</v>
      </c>
      <c r="B18" s="411" t="str">
        <f>'[2]203_2'!B18</f>
        <v>Соколюк Антон Вікторович</v>
      </c>
      <c r="C18" s="417">
        <f>'[2]203_2'!C18</f>
        <v>6</v>
      </c>
      <c r="D18" s="294">
        <f t="shared" si="1"/>
        <v>61</v>
      </c>
      <c r="E18" s="372">
        <f t="shared" si="0"/>
        <v>61</v>
      </c>
      <c r="F18" s="434"/>
      <c r="G18" s="247" t="s">
        <v>321</v>
      </c>
      <c r="H18" s="481"/>
      <c r="I18" s="476">
        <f t="shared" si="4"/>
        <v>6</v>
      </c>
      <c r="J18" s="271">
        <f>1+5+0</f>
        <v>6</v>
      </c>
      <c r="K18" s="403"/>
      <c r="L18" s="407"/>
      <c r="M18" s="479"/>
      <c r="N18" s="476">
        <f t="shared" si="2"/>
        <v>6</v>
      </c>
      <c r="O18" s="439">
        <v>10</v>
      </c>
      <c r="P18" s="456"/>
      <c r="Q18" s="476">
        <f t="shared" si="3"/>
        <v>6</v>
      </c>
      <c r="R18" s="439">
        <f>25+20</f>
        <v>45</v>
      </c>
      <c r="S18" s="250"/>
      <c r="T18" s="299"/>
    </row>
    <row r="19" spans="1:35" s="246" customFormat="1" ht="18.75" x14ac:dyDescent="0.25">
      <c r="A19" s="300">
        <v>12</v>
      </c>
      <c r="B19" s="411" t="str">
        <f>'[2]203_2'!B19</f>
        <v>Тихонов Дмитро Олександрович</v>
      </c>
      <c r="C19" s="417">
        <f>'[2]203_2'!C19</f>
        <v>4</v>
      </c>
      <c r="D19" s="294">
        <f t="shared" si="1"/>
        <v>0</v>
      </c>
      <c r="E19" s="372">
        <f t="shared" si="0"/>
        <v>0</v>
      </c>
      <c r="F19" s="434"/>
      <c r="G19" s="247" t="s">
        <v>322</v>
      </c>
      <c r="H19" s="481"/>
      <c r="I19" s="476">
        <f t="shared" si="4"/>
        <v>4</v>
      </c>
      <c r="J19" s="248"/>
      <c r="K19" s="249"/>
      <c r="L19" s="407"/>
      <c r="M19" s="479"/>
      <c r="N19" s="476">
        <f t="shared" si="2"/>
        <v>4</v>
      </c>
      <c r="O19" s="307"/>
      <c r="P19" s="456"/>
      <c r="Q19" s="476">
        <f t="shared" si="3"/>
        <v>4</v>
      </c>
      <c r="R19" s="307"/>
      <c r="S19" s="250"/>
      <c r="T19" s="299"/>
    </row>
    <row r="20" spans="1:35" s="246" customFormat="1" ht="18.75" x14ac:dyDescent="0.25">
      <c r="A20" s="309">
        <v>13</v>
      </c>
      <c r="B20" s="411" t="str">
        <f>'[2]203_2'!B20</f>
        <v>Юрчак Владислав Вікторович</v>
      </c>
      <c r="C20" s="417">
        <f>'[2]203_2'!C20</f>
        <v>3</v>
      </c>
      <c r="D20" s="294">
        <f t="shared" si="1"/>
        <v>49</v>
      </c>
      <c r="E20" s="372">
        <f t="shared" si="0"/>
        <v>49</v>
      </c>
      <c r="F20" s="434"/>
      <c r="G20" s="247" t="s">
        <v>322</v>
      </c>
      <c r="H20" s="482"/>
      <c r="I20" s="476">
        <f t="shared" si="4"/>
        <v>3</v>
      </c>
      <c r="J20" s="248">
        <f>4+4+6</f>
        <v>14</v>
      </c>
      <c r="K20" s="249"/>
      <c r="L20" s="407"/>
      <c r="M20" s="464"/>
      <c r="N20" s="476">
        <f t="shared" si="2"/>
        <v>3</v>
      </c>
      <c r="O20" s="247">
        <v>10</v>
      </c>
      <c r="P20" s="457"/>
      <c r="Q20" s="476">
        <f t="shared" si="3"/>
        <v>3</v>
      </c>
      <c r="R20" s="247">
        <v>25</v>
      </c>
      <c r="S20" s="250"/>
      <c r="T20" s="299"/>
    </row>
    <row r="21" spans="1:35" s="246" customFormat="1" ht="19.5" thickBot="1" x14ac:dyDescent="0.3">
      <c r="A21" s="310">
        <v>14</v>
      </c>
      <c r="B21" s="312"/>
      <c r="C21" s="221"/>
      <c r="D21" s="376">
        <f t="shared" si="1"/>
        <v>0</v>
      </c>
      <c r="E21" s="320">
        <f t="shared" si="0"/>
        <v>0</v>
      </c>
      <c r="F21" s="435"/>
      <c r="G21" s="255"/>
      <c r="H21" s="437"/>
      <c r="I21" s="311"/>
      <c r="J21" s="256"/>
      <c r="K21" s="258"/>
      <c r="L21" s="408"/>
      <c r="M21" s="318"/>
      <c r="N21" s="311"/>
      <c r="O21" s="255"/>
      <c r="P21" s="430"/>
      <c r="Q21" s="311"/>
      <c r="R21" s="255"/>
      <c r="S21" s="259"/>
      <c r="T21" s="302"/>
    </row>
    <row r="22" spans="1:35" ht="18" x14ac:dyDescent="0.25">
      <c r="A22" s="62"/>
      <c r="B22" s="51"/>
      <c r="C22" s="63"/>
      <c r="D22" s="64"/>
      <c r="E22" s="64"/>
      <c r="F22" s="58"/>
      <c r="G22" s="58"/>
      <c r="H22" s="65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65">
        <f>COUNT(#REF!)</f>
        <v>0</v>
      </c>
      <c r="U22" s="33"/>
      <c r="V22" s="32"/>
      <c r="W22" s="22"/>
      <c r="Y22" s="65">
        <f>COUNT(I8:I21)</f>
        <v>13</v>
      </c>
      <c r="AD22" s="65">
        <f>COUNT(Q8:Q21)</f>
        <v>13</v>
      </c>
      <c r="AG22" s="24"/>
      <c r="AH22" s="24"/>
      <c r="AI22" s="24"/>
    </row>
    <row r="23" spans="1:35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5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35" ht="15" x14ac:dyDescent="0.2">
      <c r="A25" s="37"/>
      <c r="B25" s="35"/>
      <c r="C25" s="23"/>
      <c r="D25" s="23"/>
      <c r="E25" s="23"/>
    </row>
    <row r="26" spans="1:35" ht="15" x14ac:dyDescent="0.2">
      <c r="A26" s="37"/>
      <c r="B26" s="35"/>
      <c r="C26" s="23"/>
      <c r="D26" s="23"/>
      <c r="E26" s="23"/>
    </row>
    <row r="27" spans="1:35" ht="15" x14ac:dyDescent="0.2">
      <c r="A27" s="37"/>
      <c r="B27" s="35"/>
      <c r="C27" s="23"/>
      <c r="D27" s="23"/>
      <c r="E27" s="23"/>
    </row>
    <row r="28" spans="1:35" ht="15" x14ac:dyDescent="0.2">
      <c r="A28" s="37"/>
      <c r="B28" s="35"/>
      <c r="C28" s="23"/>
      <c r="D28" s="23"/>
      <c r="E28" s="23"/>
    </row>
    <row r="29" spans="1:35" ht="15" x14ac:dyDescent="0.2">
      <c r="A29" s="37"/>
      <c r="B29" s="35"/>
      <c r="C29" s="23"/>
      <c r="D29" s="23"/>
      <c r="E29" s="23"/>
    </row>
    <row r="30" spans="1:35" ht="15" x14ac:dyDescent="0.2">
      <c r="A30" s="37"/>
      <c r="B30" s="35"/>
      <c r="C30" s="23"/>
      <c r="D30" s="23"/>
      <c r="E30" s="23"/>
    </row>
    <row r="31" spans="1:35" x14ac:dyDescent="0.2">
      <c r="A31" s="36"/>
      <c r="B31" s="38"/>
    </row>
    <row r="32" spans="1:35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6C8D603E-9A1B-49F4-AEFE-06707C7BCD53}" scale="60" showPageBreaks="1" showGridLines="0" fitToPage="1" printArea="1">
      <pane xSplit="6" ySplit="6" topLeftCell="G7" activePane="bottomRight" state="frozen"/>
      <selection pane="bottomRight" activeCell="S21" sqref="S21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4BCF288A-A595-4C42-82E7-535EDC2AC415}" scale="80" showGridLines="0" fitToPage="1">
      <pane xSplit="5" ySplit="6" topLeftCell="F7" activePane="bottomRight" state="frozen"/>
      <selection pane="bottomRight" activeCell="P8" sqref="P8:P21"/>
      <pageMargins left="0.56000000000000005" right="0.57999999999999996" top="0.64" bottom="0.65" header="0.5" footer="0.5"/>
      <pageSetup paperSize="0" fitToWidth="2" orientation="portrait" horizontalDpi="0" verticalDpi="0" copies="0" r:id="rId2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M7" activePane="bottomRight" state="frozen"/>
      <selection pane="bottomRight" activeCell="R19" sqref="R19"/>
      <pageMargins left="0.56000000000000005" right="0.57999999999999996" top="0.64" bottom="0.65" header="0.5" footer="0.5"/>
      <pageSetup paperSize="9" scale="50" fitToWidth="2" orientation="portrait" r:id="rId3"/>
      <headerFooter alignWithMargins="0">
        <oddHeader>&amp;C2006/2007 уч.рік 5 трим</oddHeader>
      </headerFooter>
    </customSheetView>
  </customSheetViews>
  <mergeCells count="18">
    <mergeCell ref="P3:R3"/>
    <mergeCell ref="S3:T3"/>
    <mergeCell ref="F3:G3"/>
    <mergeCell ref="H3:J3"/>
    <mergeCell ref="S5:S6"/>
    <mergeCell ref="T5:T6"/>
    <mergeCell ref="B3:B7"/>
    <mergeCell ref="C3:C7"/>
    <mergeCell ref="D3:D7"/>
    <mergeCell ref="E3:E7"/>
    <mergeCell ref="H7:J7"/>
    <mergeCell ref="P7:R7"/>
    <mergeCell ref="F5:F6"/>
    <mergeCell ref="G5:G6"/>
    <mergeCell ref="H5:H6"/>
    <mergeCell ref="I5:I6"/>
    <mergeCell ref="P5:P6"/>
    <mergeCell ref="Q5:Q6"/>
  </mergeCells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50" fitToWidth="2" orientation="portrait" r:id="rId4"/>
  <headerFooter alignWithMargins="0">
    <oddHeader>&amp;C2006/2007 уч.рік 5 трим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2.75" x14ac:dyDescent="0.2"/>
  <sheetData/>
  <customSheetViews>
    <customSheetView guid="{C5D960BD-C1A6-4228-A267-A87ADCF0AB55}" state="hidden">
      <selection sqref="A1: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17" sqref="A17:B21"/>
    </sheetView>
  </sheetViews>
  <sheetFormatPr defaultRowHeight="12.75" x14ac:dyDescent="0.2"/>
  <cols>
    <col min="1" max="1" width="17.28515625" customWidth="1"/>
  </cols>
  <sheetData>
    <row r="1" spans="1:2" x14ac:dyDescent="0.2">
      <c r="A1" s="428" t="s">
        <v>291</v>
      </c>
      <c r="B1" s="425">
        <v>58.217391304347828</v>
      </c>
    </row>
    <row r="2" spans="1:2" x14ac:dyDescent="0.2">
      <c r="A2" s="428" t="s">
        <v>292</v>
      </c>
      <c r="B2" s="425">
        <v>88.217391304347828</v>
      </c>
    </row>
    <row r="3" spans="1:2" x14ac:dyDescent="0.2">
      <c r="A3" s="428" t="s">
        <v>293</v>
      </c>
      <c r="B3" s="425">
        <v>74.326086956521735</v>
      </c>
    </row>
    <row r="4" spans="1:2" x14ac:dyDescent="0.2">
      <c r="A4" s="428" t="s">
        <v>294</v>
      </c>
      <c r="B4" s="425">
        <v>92.826086956521735</v>
      </c>
    </row>
    <row r="5" spans="1:2" x14ac:dyDescent="0.2">
      <c r="A5" s="428" t="s">
        <v>295</v>
      </c>
      <c r="B5" s="425">
        <v>78.130434782608688</v>
      </c>
    </row>
    <row r="6" spans="1:2" x14ac:dyDescent="0.2">
      <c r="A6" s="428" t="s">
        <v>296</v>
      </c>
      <c r="B6" s="425">
        <v>93.15217391304347</v>
      </c>
    </row>
    <row r="7" spans="1:2" x14ac:dyDescent="0.2">
      <c r="A7" s="428" t="s">
        <v>297</v>
      </c>
      <c r="B7" s="425">
        <v>92.478260869565219</v>
      </c>
    </row>
    <row r="8" spans="1:2" x14ac:dyDescent="0.2">
      <c r="A8" s="428" t="s">
        <v>298</v>
      </c>
      <c r="B8" s="425">
        <v>73.521739130434781</v>
      </c>
    </row>
    <row r="9" spans="1:2" x14ac:dyDescent="0.2">
      <c r="A9" s="428" t="s">
        <v>299</v>
      </c>
      <c r="B9" s="425">
        <v>83.826086956521735</v>
      </c>
    </row>
    <row r="10" spans="1:2" x14ac:dyDescent="0.2">
      <c r="A10" s="428" t="s">
        <v>300</v>
      </c>
      <c r="B10" s="425">
        <v>78.217391304347828</v>
      </c>
    </row>
    <row r="11" spans="1:2" x14ac:dyDescent="0.2">
      <c r="A11" s="428" t="s">
        <v>301</v>
      </c>
      <c r="B11" s="425">
        <v>10.869565217391305</v>
      </c>
    </row>
    <row r="12" spans="1:2" x14ac:dyDescent="0.2">
      <c r="A12" s="428" t="s">
        <v>302</v>
      </c>
      <c r="B12" s="425">
        <v>77.130434782608688</v>
      </c>
    </row>
    <row r="13" spans="1:2" x14ac:dyDescent="0.2">
      <c r="A13" s="428" t="s">
        <v>303</v>
      </c>
      <c r="B13" s="425">
        <v>86.478260869565219</v>
      </c>
    </row>
    <row r="14" spans="1:2" x14ac:dyDescent="0.2">
      <c r="A14" s="428" t="s">
        <v>304</v>
      </c>
      <c r="B14" s="425">
        <v>71.956521739130437</v>
      </c>
    </row>
    <row r="15" spans="1:2" x14ac:dyDescent="0.2">
      <c r="A15" s="428" t="s">
        <v>305</v>
      </c>
      <c r="B15" s="425">
        <v>92.739130434782609</v>
      </c>
    </row>
    <row r="16" spans="1:2" x14ac:dyDescent="0.2">
      <c r="A16" s="428" t="s">
        <v>306</v>
      </c>
      <c r="B16" s="425">
        <v>86.043478260869563</v>
      </c>
    </row>
    <row r="17" spans="1:2" x14ac:dyDescent="0.2">
      <c r="A17" s="428" t="s">
        <v>307</v>
      </c>
      <c r="B17" s="425">
        <v>67.282608695652172</v>
      </c>
    </row>
    <row r="18" spans="1:2" x14ac:dyDescent="0.2">
      <c r="A18" s="428" t="s">
        <v>308</v>
      </c>
      <c r="B18" s="425">
        <v>92.413043478260875</v>
      </c>
    </row>
    <row r="19" spans="1:2" x14ac:dyDescent="0.2">
      <c r="A19" s="428" t="s">
        <v>309</v>
      </c>
      <c r="B19" s="425">
        <v>57.369565217391305</v>
      </c>
    </row>
    <row r="20" spans="1:2" x14ac:dyDescent="0.2">
      <c r="A20" s="428" t="s">
        <v>310</v>
      </c>
      <c r="B20" s="425">
        <v>64.347826086956516</v>
      </c>
    </row>
    <row r="21" spans="1:2" x14ac:dyDescent="0.2">
      <c r="A21" s="428" t="s">
        <v>311</v>
      </c>
      <c r="B21" s="425">
        <v>88.804347826086953</v>
      </c>
    </row>
    <row r="22" spans="1:2" x14ac:dyDescent="0.2">
      <c r="A22" s="428" t="s">
        <v>312</v>
      </c>
      <c r="B22" s="425">
        <v>91.84782608695653</v>
      </c>
    </row>
    <row r="23" spans="1:2" x14ac:dyDescent="0.2">
      <c r="A23" s="428" t="s">
        <v>313</v>
      </c>
      <c r="B23" s="425">
        <v>82.065217391304344</v>
      </c>
    </row>
    <row r="24" spans="1:2" x14ac:dyDescent="0.2">
      <c r="A24" s="428"/>
      <c r="B24" s="425"/>
    </row>
    <row r="25" spans="1:2" x14ac:dyDescent="0.2">
      <c r="A25" s="428"/>
    </row>
    <row r="26" spans="1:2" x14ac:dyDescent="0.2">
      <c r="A26" s="428"/>
    </row>
    <row r="27" spans="1:2" x14ac:dyDescent="0.2">
      <c r="A27" s="428"/>
    </row>
    <row r="28" spans="1:2" x14ac:dyDescent="0.2">
      <c r="A28" s="428"/>
    </row>
    <row r="29" spans="1:2" x14ac:dyDescent="0.2">
      <c r="A29" s="428"/>
    </row>
    <row r="30" spans="1:2" x14ac:dyDescent="0.2">
      <c r="A30" s="428"/>
    </row>
    <row r="31" spans="1:2" x14ac:dyDescent="0.2">
      <c r="A31" s="428"/>
    </row>
    <row r="32" spans="1:2" x14ac:dyDescent="0.2">
      <c r="A32" s="428"/>
    </row>
    <row r="33" spans="1:1" x14ac:dyDescent="0.2">
      <c r="A33" s="428"/>
    </row>
    <row r="34" spans="1:1" x14ac:dyDescent="0.2">
      <c r="A34" s="428"/>
    </row>
    <row r="35" spans="1:1" x14ac:dyDescent="0.2">
      <c r="A35" s="428"/>
    </row>
  </sheetData>
  <customSheetViews>
    <customSheetView guid="{C5D960BD-C1A6-4228-A267-A87ADCF0AB55}">
      <selection activeCell="A17" sqref="A17:B2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 x14ac:dyDescent="0.2"/>
  <sheetData>
    <row r="1" spans="1:2" x14ac:dyDescent="0.2">
      <c r="A1" s="66" t="s">
        <v>248</v>
      </c>
      <c r="B1" s="66"/>
    </row>
    <row r="2" spans="1:2" x14ac:dyDescent="0.2">
      <c r="A2" s="66">
        <v>0</v>
      </c>
      <c r="B2" s="66" t="s">
        <v>249</v>
      </c>
    </row>
    <row r="3" spans="1:2" x14ac:dyDescent="0.2">
      <c r="A3" s="66">
        <v>35</v>
      </c>
      <c r="B3" s="66" t="s">
        <v>250</v>
      </c>
    </row>
    <row r="4" spans="1:2" x14ac:dyDescent="0.2">
      <c r="A4" s="66">
        <v>60</v>
      </c>
      <c r="B4" s="66" t="s">
        <v>251</v>
      </c>
    </row>
    <row r="5" spans="1:2" x14ac:dyDescent="0.2">
      <c r="A5" s="66">
        <v>67</v>
      </c>
      <c r="B5" s="66" t="s">
        <v>252</v>
      </c>
    </row>
    <row r="6" spans="1:2" x14ac:dyDescent="0.2">
      <c r="A6" s="66">
        <v>75</v>
      </c>
      <c r="B6" s="66" t="s">
        <v>253</v>
      </c>
    </row>
    <row r="7" spans="1:2" x14ac:dyDescent="0.2">
      <c r="A7" s="66">
        <v>82</v>
      </c>
      <c r="B7" s="66" t="s">
        <v>254</v>
      </c>
    </row>
    <row r="8" spans="1:2" x14ac:dyDescent="0.2">
      <c r="A8" s="66">
        <v>89</v>
      </c>
      <c r="B8" s="66" t="s">
        <v>255</v>
      </c>
    </row>
    <row r="9" spans="1:2" x14ac:dyDescent="0.2">
      <c r="A9" s="66">
        <v>100</v>
      </c>
      <c r="B9" s="66" t="s">
        <v>255</v>
      </c>
    </row>
  </sheetData>
  <customSheetViews>
    <customSheetView guid="{33A37079-C128-4ED3-AE01-CFA8F2347C5B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1"/>
    </customSheetView>
    <customSheetView guid="{1C44C54F-C0A4-451D-B8A0-B8C17D7E284D}">
      <selection sqref="A1:B9"/>
      <pageMargins left="0.7" right="0.7" top="0.75" bottom="0.75" header="0.3" footer="0.3"/>
    </customSheetView>
    <customSheetView guid="{6C8D603E-9A1B-49F4-AEFE-06707C7BCD53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C5D960BD-C1A6-4228-A267-A87ADCF0AB55}">
      <selection sqref="A1:B9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171"/>
    <col min="2" max="2" width="9.28515625" style="167"/>
    <col min="3" max="3" width="14.42578125" style="167" customWidth="1"/>
    <col min="4" max="4" width="30.42578125" style="201" customWidth="1"/>
    <col min="5" max="5" width="9.28515625" style="167"/>
    <col min="6" max="6" width="9" style="170" customWidth="1"/>
    <col min="7" max="7" width="8.7109375" style="167" customWidth="1"/>
    <col min="8" max="8" width="13.5703125" style="169" customWidth="1"/>
    <col min="9" max="16384" width="9.28515625" style="171"/>
  </cols>
  <sheetData>
    <row r="1" spans="2:11" ht="18.75" x14ac:dyDescent="0.2">
      <c r="C1" s="168" t="s">
        <v>239</v>
      </c>
    </row>
    <row r="2" spans="2:11" ht="20.25" customHeight="1" x14ac:dyDescent="0.2">
      <c r="C2" s="172" t="s">
        <v>238</v>
      </c>
      <c r="D2" s="202"/>
    </row>
    <row r="3" spans="2:11" ht="15.75" thickBot="1" x14ac:dyDescent="0.25">
      <c r="C3" s="173"/>
      <c r="D3" s="202"/>
      <c r="G3" s="174">
        <f>SUM(G5:G39)</f>
        <v>140</v>
      </c>
    </row>
    <row r="4" spans="2:11" s="167" customFormat="1" ht="51" x14ac:dyDescent="0.2">
      <c r="B4" s="212" t="s">
        <v>159</v>
      </c>
      <c r="C4" s="175" t="s">
        <v>160</v>
      </c>
      <c r="D4" s="213" t="s">
        <v>161</v>
      </c>
      <c r="E4" s="175" t="s">
        <v>162</v>
      </c>
      <c r="F4" s="214" t="s">
        <v>152</v>
      </c>
      <c r="G4" s="175" t="s">
        <v>163</v>
      </c>
      <c r="H4" s="176" t="s">
        <v>164</v>
      </c>
    </row>
    <row r="5" spans="2:11" ht="15.75" x14ac:dyDescent="0.2">
      <c r="B5" s="179">
        <v>1</v>
      </c>
      <c r="C5" s="180" t="s">
        <v>0</v>
      </c>
      <c r="D5" s="203"/>
      <c r="E5" s="180"/>
      <c r="F5" s="215">
        <v>1</v>
      </c>
      <c r="G5" s="180">
        <f>SUM(E6:E8)</f>
        <v>6</v>
      </c>
      <c r="H5" s="177"/>
      <c r="I5" s="171">
        <v>6</v>
      </c>
    </row>
    <row r="6" spans="2:11" ht="15.75" x14ac:dyDescent="0.2">
      <c r="B6" s="179"/>
      <c r="C6" s="180"/>
      <c r="D6" s="203" t="s">
        <v>165</v>
      </c>
      <c r="E6" s="180">
        <v>2</v>
      </c>
      <c r="F6" s="215"/>
      <c r="G6" s="178"/>
      <c r="H6" s="177"/>
    </row>
    <row r="7" spans="2:11" ht="30" x14ac:dyDescent="0.2">
      <c r="B7" s="179"/>
      <c r="C7" s="180"/>
      <c r="D7" s="203" t="s">
        <v>166</v>
      </c>
      <c r="E7" s="180">
        <v>2</v>
      </c>
      <c r="F7" s="215"/>
      <c r="G7" s="178"/>
      <c r="H7" s="177"/>
    </row>
    <row r="8" spans="2:11" ht="15.75" x14ac:dyDescent="0.2">
      <c r="B8" s="179"/>
      <c r="C8" s="180"/>
      <c r="D8" s="203" t="s">
        <v>167</v>
      </c>
      <c r="E8" s="180">
        <v>2</v>
      </c>
      <c r="F8" s="215"/>
      <c r="G8" s="178"/>
      <c r="H8" s="177"/>
    </row>
    <row r="9" spans="2:11" ht="15.75" x14ac:dyDescent="0.2">
      <c r="B9" s="179">
        <v>2</v>
      </c>
      <c r="C9" s="180" t="s">
        <v>149</v>
      </c>
      <c r="D9" s="203"/>
      <c r="E9" s="180"/>
      <c r="F9" s="215">
        <v>2</v>
      </c>
      <c r="G9" s="180">
        <f>SUM(E10:E16)</f>
        <v>16</v>
      </c>
      <c r="H9" s="177"/>
      <c r="I9" s="171">
        <v>16</v>
      </c>
    </row>
    <row r="10" spans="2:11" ht="15.75" x14ac:dyDescent="0.2">
      <c r="B10" s="179" t="s">
        <v>1</v>
      </c>
      <c r="C10" s="180"/>
      <c r="D10" s="203" t="s">
        <v>2</v>
      </c>
      <c r="E10" s="180">
        <v>2</v>
      </c>
      <c r="F10" s="215"/>
      <c r="G10" s="178"/>
      <c r="H10" s="177"/>
    </row>
    <row r="11" spans="2:11" ht="15.75" x14ac:dyDescent="0.2">
      <c r="B11" s="179" t="s">
        <v>3</v>
      </c>
      <c r="C11" s="180"/>
      <c r="D11" s="203" t="s">
        <v>4</v>
      </c>
      <c r="E11" s="180">
        <v>2</v>
      </c>
      <c r="F11" s="215"/>
      <c r="G11" s="178"/>
      <c r="H11" s="177"/>
    </row>
    <row r="12" spans="2:11" ht="31.15" customHeight="1" x14ac:dyDescent="0.2">
      <c r="B12" s="179" t="s">
        <v>5</v>
      </c>
      <c r="C12" s="180"/>
      <c r="D12" s="203" t="s">
        <v>168</v>
      </c>
      <c r="E12" s="180">
        <v>2</v>
      </c>
      <c r="F12" s="215"/>
      <c r="G12" s="178"/>
      <c r="H12" s="177"/>
    </row>
    <row r="13" spans="2:11" ht="15.75" x14ac:dyDescent="0.2">
      <c r="B13" s="179" t="s">
        <v>6</v>
      </c>
      <c r="C13" s="180"/>
      <c r="D13" s="203" t="s">
        <v>140</v>
      </c>
      <c r="E13" s="180">
        <v>2</v>
      </c>
      <c r="F13" s="215"/>
      <c r="G13" s="178"/>
      <c r="H13" s="177"/>
      <c r="K13" s="171">
        <f>34/70</f>
        <v>0.48571428571428571</v>
      </c>
    </row>
    <row r="14" spans="2:11" ht="15.75" x14ac:dyDescent="0.2">
      <c r="B14" s="179" t="s">
        <v>7</v>
      </c>
      <c r="C14" s="180"/>
      <c r="D14" s="204" t="s">
        <v>141</v>
      </c>
      <c r="E14" s="180">
        <v>4</v>
      </c>
      <c r="F14" s="215"/>
      <c r="G14" s="178"/>
      <c r="H14" s="177"/>
    </row>
    <row r="15" spans="2:11" ht="15.75" x14ac:dyDescent="0.2">
      <c r="B15" s="179" t="s">
        <v>8</v>
      </c>
      <c r="C15" s="180"/>
      <c r="D15" s="203" t="s">
        <v>147</v>
      </c>
      <c r="E15" s="180">
        <v>2</v>
      </c>
      <c r="F15" s="215"/>
      <c r="G15" s="178"/>
      <c r="H15" s="177"/>
    </row>
    <row r="16" spans="2:11" ht="15.75" x14ac:dyDescent="0.2">
      <c r="B16" s="179" t="s">
        <v>142</v>
      </c>
      <c r="C16" s="180"/>
      <c r="D16" s="203" t="s">
        <v>169</v>
      </c>
      <c r="E16" s="180">
        <v>2</v>
      </c>
      <c r="F16" s="215"/>
      <c r="G16" s="178"/>
      <c r="H16" s="177"/>
    </row>
    <row r="17" spans="2:10" ht="15.75" x14ac:dyDescent="0.2">
      <c r="B17" s="179" t="s">
        <v>9</v>
      </c>
      <c r="C17" s="180" t="s">
        <v>170</v>
      </c>
      <c r="D17" s="203"/>
      <c r="E17" s="180"/>
      <c r="F17" s="215">
        <v>3</v>
      </c>
      <c r="G17" s="180">
        <f>SUM(E18)</f>
        <v>6</v>
      </c>
      <c r="H17" s="177"/>
      <c r="I17" s="171">
        <v>6</v>
      </c>
    </row>
    <row r="18" spans="2:10" ht="30" x14ac:dyDescent="0.2">
      <c r="B18" s="179" t="s">
        <v>201</v>
      </c>
      <c r="C18" s="180"/>
      <c r="D18" s="203" t="s">
        <v>202</v>
      </c>
      <c r="E18" s="180">
        <v>6</v>
      </c>
      <c r="F18" s="181"/>
      <c r="G18" s="178"/>
      <c r="H18" s="177"/>
    </row>
    <row r="19" spans="2:10" ht="15.75" x14ac:dyDescent="0.2">
      <c r="B19" s="179" t="s">
        <v>11</v>
      </c>
      <c r="C19" s="180" t="s">
        <v>10</v>
      </c>
      <c r="D19" s="203"/>
      <c r="E19" s="180"/>
      <c r="F19" s="215"/>
      <c r="G19" s="180">
        <f>SUM(E20:E23)</f>
        <v>20</v>
      </c>
      <c r="H19" s="177"/>
      <c r="I19" s="171">
        <v>20</v>
      </c>
    </row>
    <row r="20" spans="2:10" ht="30" x14ac:dyDescent="0.2">
      <c r="B20" s="179" t="s">
        <v>13</v>
      </c>
      <c r="C20" s="180"/>
      <c r="D20" s="203" t="s">
        <v>210</v>
      </c>
      <c r="E20" s="180">
        <v>10</v>
      </c>
      <c r="F20" s="215">
        <v>4</v>
      </c>
      <c r="G20" s="178"/>
      <c r="H20" s="177"/>
    </row>
    <row r="21" spans="2:10" ht="30" x14ac:dyDescent="0.25">
      <c r="B21" s="179" t="s">
        <v>143</v>
      </c>
      <c r="C21" s="181"/>
      <c r="D21" s="205" t="s">
        <v>207</v>
      </c>
      <c r="E21" s="180">
        <v>2</v>
      </c>
      <c r="F21" s="215">
        <v>4</v>
      </c>
      <c r="G21" s="178"/>
      <c r="H21" s="177"/>
    </row>
    <row r="22" spans="2:10" ht="75" x14ac:dyDescent="0.25">
      <c r="B22" s="179" t="s">
        <v>15</v>
      </c>
      <c r="C22" s="180"/>
      <c r="D22" s="206" t="s">
        <v>208</v>
      </c>
      <c r="E22" s="180">
        <v>4</v>
      </c>
      <c r="F22" s="215">
        <v>4</v>
      </c>
      <c r="G22" s="178"/>
      <c r="H22" s="177"/>
    </row>
    <row r="23" spans="2:10" ht="45" x14ac:dyDescent="0.25">
      <c r="B23" s="179" t="s">
        <v>206</v>
      </c>
      <c r="C23" s="180"/>
      <c r="D23" s="206" t="s">
        <v>209</v>
      </c>
      <c r="E23" s="180">
        <v>4</v>
      </c>
      <c r="F23" s="215">
        <v>4</v>
      </c>
      <c r="G23" s="178"/>
      <c r="H23" s="177"/>
    </row>
    <row r="24" spans="2:10" ht="15.75" x14ac:dyDescent="0.2">
      <c r="B24" s="179" t="s">
        <v>17</v>
      </c>
      <c r="C24" s="180" t="s">
        <v>12</v>
      </c>
      <c r="D24" s="203"/>
      <c r="E24" s="180"/>
      <c r="F24" s="215"/>
      <c r="G24" s="180">
        <f>SUM(E25:E27)</f>
        <v>11</v>
      </c>
      <c r="H24" s="177"/>
      <c r="I24" s="171">
        <v>11</v>
      </c>
    </row>
    <row r="25" spans="2:10" ht="15.75" x14ac:dyDescent="0.2">
      <c r="B25" s="179" t="s">
        <v>19</v>
      </c>
      <c r="C25" s="180"/>
      <c r="D25" s="203" t="s">
        <v>14</v>
      </c>
      <c r="E25" s="180">
        <v>2</v>
      </c>
      <c r="F25" s="215">
        <v>5</v>
      </c>
      <c r="G25" s="178"/>
      <c r="H25" s="177"/>
    </row>
    <row r="26" spans="2:10" ht="15.75" x14ac:dyDescent="0.2">
      <c r="B26" s="179" t="s">
        <v>21</v>
      </c>
      <c r="C26" s="180"/>
      <c r="D26" s="203" t="s">
        <v>16</v>
      </c>
      <c r="E26" s="180">
        <v>3</v>
      </c>
      <c r="F26" s="215">
        <v>5</v>
      </c>
      <c r="G26" s="178"/>
      <c r="H26" s="177"/>
    </row>
    <row r="27" spans="2:10" ht="15.75" x14ac:dyDescent="0.2">
      <c r="B27" s="179" t="s">
        <v>23</v>
      </c>
      <c r="C27" s="180"/>
      <c r="D27" s="203" t="s">
        <v>171</v>
      </c>
      <c r="E27" s="180">
        <v>6</v>
      </c>
      <c r="F27" s="215">
        <v>5</v>
      </c>
      <c r="G27" s="178"/>
      <c r="H27" s="177"/>
    </row>
    <row r="28" spans="2:10" ht="15.75" x14ac:dyDescent="0.2">
      <c r="B28" s="179" t="s">
        <v>25</v>
      </c>
      <c r="C28" s="180" t="s">
        <v>18</v>
      </c>
      <c r="D28" s="203"/>
      <c r="E28" s="180"/>
      <c r="F28" s="215"/>
      <c r="G28" s="180">
        <f>SUM(E29:E31)</f>
        <v>11</v>
      </c>
      <c r="H28" s="177"/>
    </row>
    <row r="29" spans="2:10" ht="15.75" x14ac:dyDescent="0.2">
      <c r="B29" s="179" t="s">
        <v>27</v>
      </c>
      <c r="C29" s="180"/>
      <c r="D29" s="203" t="s">
        <v>20</v>
      </c>
      <c r="E29" s="180">
        <v>3</v>
      </c>
      <c r="F29" s="215">
        <v>6</v>
      </c>
      <c r="G29" s="178"/>
      <c r="H29" s="177"/>
    </row>
    <row r="30" spans="2:10" ht="15.75" x14ac:dyDescent="0.2">
      <c r="B30" s="179" t="s">
        <v>29</v>
      </c>
      <c r="C30" s="180"/>
      <c r="D30" s="203" t="s">
        <v>22</v>
      </c>
      <c r="E30" s="180">
        <v>2</v>
      </c>
      <c r="F30" s="215">
        <v>6</v>
      </c>
      <c r="G30" s="178"/>
      <c r="H30" s="177"/>
    </row>
    <row r="31" spans="2:10" ht="16.5" thickBot="1" x14ac:dyDescent="0.25">
      <c r="B31" s="364" t="s">
        <v>30</v>
      </c>
      <c r="C31" s="182"/>
      <c r="D31" s="207" t="s">
        <v>24</v>
      </c>
      <c r="E31" s="182">
        <v>6</v>
      </c>
      <c r="F31" s="365">
        <v>6</v>
      </c>
      <c r="G31" s="184"/>
      <c r="H31" s="185"/>
      <c r="I31" s="171" t="s">
        <v>281</v>
      </c>
      <c r="J31" s="171">
        <f>SUM(G5:G31)</f>
        <v>70</v>
      </c>
    </row>
    <row r="32" spans="2:10" ht="15.75" x14ac:dyDescent="0.2">
      <c r="B32" s="366" t="s">
        <v>32</v>
      </c>
      <c r="C32" s="367" t="s">
        <v>26</v>
      </c>
      <c r="D32" s="368"/>
      <c r="E32" s="367"/>
      <c r="F32" s="369"/>
      <c r="G32" s="367">
        <f>SUM(E33:E35)</f>
        <v>15</v>
      </c>
      <c r="H32" s="370"/>
    </row>
    <row r="33" spans="2:29" x14ac:dyDescent="0.2">
      <c r="B33" s="179" t="s">
        <v>34</v>
      </c>
      <c r="C33" s="180"/>
      <c r="D33" s="203" t="s">
        <v>28</v>
      </c>
      <c r="E33" s="180">
        <v>4</v>
      </c>
      <c r="F33" s="181">
        <v>7</v>
      </c>
      <c r="G33" s="178"/>
      <c r="H33" s="177"/>
    </row>
    <row r="34" spans="2:29" ht="30" x14ac:dyDescent="0.2">
      <c r="B34" s="179" t="s">
        <v>36</v>
      </c>
      <c r="C34" s="180"/>
      <c r="D34" s="203" t="s">
        <v>146</v>
      </c>
      <c r="E34" s="180">
        <v>5</v>
      </c>
      <c r="F34" s="181">
        <v>7</v>
      </c>
      <c r="G34" s="178"/>
      <c r="H34" s="177"/>
    </row>
    <row r="35" spans="2:29" x14ac:dyDescent="0.2">
      <c r="B35" s="179" t="s">
        <v>172</v>
      </c>
      <c r="C35" s="180"/>
      <c r="D35" s="203" t="s">
        <v>31</v>
      </c>
      <c r="E35" s="180">
        <v>6</v>
      </c>
      <c r="F35" s="181">
        <v>7</v>
      </c>
      <c r="G35" s="178"/>
      <c r="H35" s="177"/>
    </row>
    <row r="36" spans="2:29" ht="15.75" x14ac:dyDescent="0.2">
      <c r="B36" s="179" t="s">
        <v>150</v>
      </c>
      <c r="C36" s="186" t="s">
        <v>144</v>
      </c>
      <c r="D36" s="203" t="s">
        <v>145</v>
      </c>
      <c r="E36" s="186">
        <v>10</v>
      </c>
      <c r="F36" s="215">
        <v>8</v>
      </c>
      <c r="G36" s="178">
        <f>E36</f>
        <v>10</v>
      </c>
      <c r="H36" s="177"/>
    </row>
    <row r="37" spans="2:29" x14ac:dyDescent="0.2">
      <c r="B37" s="179" t="s">
        <v>173</v>
      </c>
      <c r="C37" s="180" t="s">
        <v>33</v>
      </c>
      <c r="D37" s="203"/>
      <c r="E37" s="180"/>
      <c r="F37" s="181"/>
      <c r="G37" s="180">
        <f>SUM(E38:E39)</f>
        <v>45</v>
      </c>
      <c r="H37" s="177"/>
    </row>
    <row r="38" spans="2:29" x14ac:dyDescent="0.2">
      <c r="B38" s="179" t="s">
        <v>273</v>
      </c>
      <c r="C38" s="180"/>
      <c r="D38" s="203" t="s">
        <v>35</v>
      </c>
      <c r="E38" s="180">
        <v>25</v>
      </c>
      <c r="F38" s="181">
        <v>9</v>
      </c>
      <c r="G38" s="178"/>
      <c r="H38" s="177"/>
    </row>
    <row r="39" spans="2:29" x14ac:dyDescent="0.2">
      <c r="B39" s="179" t="s">
        <v>274</v>
      </c>
      <c r="C39" s="180"/>
      <c r="D39" s="203" t="s">
        <v>37</v>
      </c>
      <c r="E39" s="180">
        <v>20</v>
      </c>
      <c r="F39" s="181">
        <v>9</v>
      </c>
      <c r="G39" s="178"/>
      <c r="H39" s="177"/>
    </row>
    <row r="40" spans="2:29" ht="16.5" thickBot="1" x14ac:dyDescent="0.25">
      <c r="B40" s="187"/>
      <c r="C40" s="182"/>
      <c r="D40" s="207"/>
      <c r="E40" s="182"/>
      <c r="F40" s="183"/>
      <c r="G40" s="184"/>
      <c r="H40" s="185"/>
      <c r="I40" s="171" t="s">
        <v>282</v>
      </c>
      <c r="J40" s="171">
        <f>SUM(G32:G40)</f>
        <v>70</v>
      </c>
    </row>
    <row r="41" spans="2:29" ht="15.75" thickBot="1" x14ac:dyDescent="0.25">
      <c r="B41" s="188"/>
      <c r="C41" s="189"/>
      <c r="D41" s="208" t="s">
        <v>38</v>
      </c>
      <c r="E41" s="190">
        <f>SUM(E5:E39)</f>
        <v>140</v>
      </c>
      <c r="F41" s="191"/>
      <c r="G41" s="192">
        <f>SUM(G5:G39)</f>
        <v>140</v>
      </c>
      <c r="H41" s="193"/>
    </row>
    <row r="42" spans="2:29" x14ac:dyDescent="0.2">
      <c r="B42" s="194"/>
      <c r="C42" s="194"/>
    </row>
    <row r="43" spans="2:29" x14ac:dyDescent="0.2">
      <c r="B43" s="195"/>
      <c r="C43" s="195"/>
    </row>
    <row r="44" spans="2:29" x14ac:dyDescent="0.2">
      <c r="B44" s="194"/>
      <c r="C44" s="194"/>
    </row>
    <row r="45" spans="2:29" x14ac:dyDescent="0.2">
      <c r="C45" s="169"/>
      <c r="D45" s="209"/>
      <c r="E45" s="194"/>
      <c r="F45" s="172"/>
      <c r="G45" s="194"/>
      <c r="H45" s="196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</row>
    <row r="46" spans="2:29" x14ac:dyDescent="0.2">
      <c r="D46" s="210"/>
      <c r="E46" s="195"/>
      <c r="F46" s="198"/>
      <c r="G46" s="195"/>
      <c r="H46" s="199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</row>
    <row r="47" spans="2:29" x14ac:dyDescent="0.2">
      <c r="D47" s="209"/>
      <c r="E47" s="194"/>
      <c r="F47" s="172"/>
      <c r="G47" s="194"/>
      <c r="H47" s="196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</row>
    <row r="48" spans="2:29" x14ac:dyDescent="0.2">
      <c r="D48" s="211"/>
    </row>
  </sheetData>
  <customSheetViews>
    <customSheetView guid="{4BCF288A-A595-4C42-82E7-535EDC2AC415}" topLeftCell="B3">
      <pane xSplit="2" ySplit="2" topLeftCell="D25" activePane="bottomRight" state="frozen"/>
      <selection pane="bottomRight" activeCell="E43" sqref="E43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2"/>
      <headerFooter alignWithMargins="0"/>
    </customSheetView>
  </customSheetViews>
  <pageMargins left="0.75" right="0.75" top="1" bottom="1" header="0.5" footer="0.5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48" customWidth="1"/>
    <col min="2" max="2" width="42.28515625" style="49" customWidth="1"/>
    <col min="3" max="3" width="12" style="55" customWidth="1"/>
    <col min="4" max="4" width="12" style="50" customWidth="1"/>
  </cols>
  <sheetData>
    <row r="1" spans="1:5" ht="13.5" thickBot="1" x14ac:dyDescent="0.25">
      <c r="B1" s="49" t="s">
        <v>244</v>
      </c>
    </row>
    <row r="2" spans="1:5" ht="13.15" customHeight="1" x14ac:dyDescent="0.2">
      <c r="A2" s="539" t="s">
        <v>220</v>
      </c>
      <c r="B2" s="535" t="s">
        <v>174</v>
      </c>
      <c r="C2" s="537" t="s">
        <v>175</v>
      </c>
      <c r="D2" s="533" t="s">
        <v>176</v>
      </c>
      <c r="E2" s="77" t="s">
        <v>138</v>
      </c>
    </row>
    <row r="3" spans="1:5" ht="13.5" customHeight="1" thickBot="1" x14ac:dyDescent="0.25">
      <c r="A3" s="540"/>
      <c r="B3" s="536"/>
      <c r="C3" s="538"/>
      <c r="D3" s="534"/>
      <c r="E3" s="76"/>
    </row>
    <row r="4" spans="1:5" ht="44.25" customHeight="1" x14ac:dyDescent="0.2">
      <c r="A4" s="72">
        <v>1</v>
      </c>
      <c r="B4" s="39" t="s">
        <v>198</v>
      </c>
      <c r="C4" s="52" t="s">
        <v>151</v>
      </c>
      <c r="D4" s="40">
        <v>1</v>
      </c>
      <c r="E4" s="163"/>
    </row>
    <row r="5" spans="1:5" ht="39" customHeight="1" x14ac:dyDescent="0.2">
      <c r="A5" s="73" t="s">
        <v>271</v>
      </c>
      <c r="B5" s="41" t="s">
        <v>199</v>
      </c>
      <c r="C5" s="53" t="s">
        <v>0</v>
      </c>
      <c r="D5" s="42">
        <v>2</v>
      </c>
      <c r="E5" s="164"/>
    </row>
    <row r="6" spans="1:5" ht="38.25" x14ac:dyDescent="0.2">
      <c r="A6" s="73" t="s">
        <v>11</v>
      </c>
      <c r="B6" s="41" t="s">
        <v>177</v>
      </c>
      <c r="C6" s="53" t="s">
        <v>178</v>
      </c>
      <c r="D6" s="42">
        <v>3</v>
      </c>
      <c r="E6" s="164"/>
    </row>
    <row r="7" spans="1:5" x14ac:dyDescent="0.2">
      <c r="A7" s="73" t="s">
        <v>11</v>
      </c>
      <c r="B7" s="43" t="s">
        <v>203</v>
      </c>
      <c r="C7" s="155" t="s">
        <v>179</v>
      </c>
      <c r="D7" s="42"/>
      <c r="E7" s="165">
        <v>3</v>
      </c>
    </row>
    <row r="8" spans="1:5" ht="51.75" x14ac:dyDescent="0.2">
      <c r="A8" s="73" t="s">
        <v>226</v>
      </c>
      <c r="B8" s="44" t="s">
        <v>200</v>
      </c>
      <c r="C8" s="53" t="s">
        <v>155</v>
      </c>
      <c r="D8" s="42">
        <v>4</v>
      </c>
      <c r="E8" s="165"/>
    </row>
    <row r="9" spans="1:5" ht="25.5" x14ac:dyDescent="0.2">
      <c r="A9" s="73" t="s">
        <v>32</v>
      </c>
      <c r="B9" s="45" t="s">
        <v>180</v>
      </c>
      <c r="C9" s="53" t="s">
        <v>155</v>
      </c>
      <c r="D9" s="42">
        <v>5</v>
      </c>
      <c r="E9" s="165"/>
    </row>
    <row r="10" spans="1:5" x14ac:dyDescent="0.2">
      <c r="A10" s="73" t="s">
        <v>32</v>
      </c>
      <c r="B10" s="43" t="s">
        <v>204</v>
      </c>
      <c r="C10" s="53" t="s">
        <v>181</v>
      </c>
      <c r="D10" s="42"/>
      <c r="E10" s="165">
        <v>8</v>
      </c>
    </row>
    <row r="11" spans="1:5" ht="51" x14ac:dyDescent="0.2">
      <c r="A11" s="73" t="s">
        <v>150</v>
      </c>
      <c r="B11" s="41" t="s">
        <v>182</v>
      </c>
      <c r="C11" s="53" t="s">
        <v>170</v>
      </c>
      <c r="D11" s="42">
        <v>6</v>
      </c>
      <c r="E11" s="165"/>
    </row>
    <row r="12" spans="1:5" x14ac:dyDescent="0.2">
      <c r="A12" s="73" t="s">
        <v>150</v>
      </c>
      <c r="B12" s="43" t="s">
        <v>205</v>
      </c>
      <c r="C12" s="53" t="s">
        <v>183</v>
      </c>
      <c r="D12" s="42"/>
      <c r="E12" s="165">
        <v>3</v>
      </c>
    </row>
    <row r="13" spans="1:5" ht="25.5" x14ac:dyDescent="0.2">
      <c r="A13" s="73" t="s">
        <v>173</v>
      </c>
      <c r="B13" s="41" t="s">
        <v>184</v>
      </c>
      <c r="C13" s="53" t="s">
        <v>156</v>
      </c>
      <c r="D13" s="42">
        <v>7</v>
      </c>
      <c r="E13" s="165"/>
    </row>
    <row r="14" spans="1:5" ht="25.5" x14ac:dyDescent="0.2">
      <c r="A14" s="73" t="s">
        <v>221</v>
      </c>
      <c r="B14" s="41" t="s">
        <v>185</v>
      </c>
      <c r="C14" s="53" t="s">
        <v>156</v>
      </c>
      <c r="D14" s="42">
        <v>7</v>
      </c>
      <c r="E14" s="165"/>
    </row>
    <row r="15" spans="1:5" x14ac:dyDescent="0.2">
      <c r="A15" s="73" t="s">
        <v>222</v>
      </c>
      <c r="B15" s="41" t="s">
        <v>186</v>
      </c>
      <c r="C15" s="53" t="s">
        <v>156</v>
      </c>
      <c r="D15" s="42">
        <v>7</v>
      </c>
      <c r="E15" s="165"/>
    </row>
    <row r="16" spans="1:5" x14ac:dyDescent="0.2">
      <c r="A16" s="73" t="s">
        <v>222</v>
      </c>
      <c r="B16" s="43" t="s">
        <v>187</v>
      </c>
      <c r="C16" s="53" t="s">
        <v>188</v>
      </c>
      <c r="D16" s="42"/>
      <c r="E16" s="165">
        <v>10</v>
      </c>
    </row>
    <row r="17" spans="1:9" ht="30" customHeight="1" x14ac:dyDescent="0.2">
      <c r="A17" s="73" t="s">
        <v>227</v>
      </c>
      <c r="B17" s="41" t="s">
        <v>189</v>
      </c>
      <c r="C17" s="53" t="s">
        <v>12</v>
      </c>
      <c r="D17" s="42">
        <v>8</v>
      </c>
      <c r="E17" s="165"/>
    </row>
    <row r="18" spans="1:9" ht="30" customHeight="1" x14ac:dyDescent="0.2">
      <c r="A18" s="73" t="s">
        <v>223</v>
      </c>
      <c r="B18" s="41" t="s">
        <v>190</v>
      </c>
      <c r="C18" s="53" t="s">
        <v>18</v>
      </c>
      <c r="D18" s="42">
        <v>9</v>
      </c>
      <c r="E18" s="165"/>
    </row>
    <row r="19" spans="1:9" ht="20.25" customHeight="1" x14ac:dyDescent="0.3">
      <c r="A19" s="73" t="s">
        <v>223</v>
      </c>
      <c r="B19" s="43" t="s">
        <v>191</v>
      </c>
      <c r="C19" s="53" t="s">
        <v>192</v>
      </c>
      <c r="D19" s="42"/>
      <c r="E19" s="165">
        <v>10</v>
      </c>
      <c r="F19" s="156"/>
      <c r="G19" s="157"/>
      <c r="H19" s="157"/>
      <c r="I19" s="157"/>
    </row>
    <row r="20" spans="1:9" ht="21.75" customHeight="1" x14ac:dyDescent="0.25">
      <c r="A20" s="73" t="s">
        <v>224</v>
      </c>
      <c r="B20" s="41" t="s">
        <v>193</v>
      </c>
      <c r="C20" s="53" t="s">
        <v>26</v>
      </c>
      <c r="D20" s="42">
        <v>10</v>
      </c>
      <c r="E20" s="165"/>
      <c r="F20" s="74"/>
    </row>
    <row r="21" spans="1:9" ht="50.25" customHeight="1" x14ac:dyDescent="0.2">
      <c r="A21" s="73" t="s">
        <v>225</v>
      </c>
      <c r="B21" s="41" t="s">
        <v>196</v>
      </c>
      <c r="C21" s="53" t="s">
        <v>195</v>
      </c>
      <c r="D21" s="42">
        <v>11</v>
      </c>
      <c r="E21" s="165"/>
      <c r="F21" s="75"/>
    </row>
    <row r="22" spans="1:9" ht="45.75" customHeight="1" x14ac:dyDescent="0.25">
      <c r="A22" s="73" t="s">
        <v>228</v>
      </c>
      <c r="B22" s="43" t="s">
        <v>212</v>
      </c>
      <c r="C22" s="53" t="s">
        <v>197</v>
      </c>
      <c r="D22" s="42">
        <v>11</v>
      </c>
      <c r="E22" s="165">
        <v>11</v>
      </c>
      <c r="F22" s="74"/>
    </row>
    <row r="23" spans="1:9" ht="21" customHeight="1" x14ac:dyDescent="0.25">
      <c r="A23" s="73" t="s">
        <v>229</v>
      </c>
      <c r="B23" s="41" t="s">
        <v>194</v>
      </c>
      <c r="C23" s="53" t="s">
        <v>157</v>
      </c>
      <c r="D23" s="42">
        <v>12</v>
      </c>
      <c r="E23" s="165"/>
      <c r="F23" s="74"/>
    </row>
    <row r="24" spans="1:9" ht="19.5" thickBot="1" x14ac:dyDescent="0.35">
      <c r="A24" s="71" t="s">
        <v>272</v>
      </c>
      <c r="B24" s="46" t="s">
        <v>245</v>
      </c>
      <c r="C24" s="54" t="s">
        <v>246</v>
      </c>
      <c r="D24" s="47"/>
      <c r="E24" s="166">
        <v>15</v>
      </c>
      <c r="F24" s="156"/>
      <c r="G24" s="157"/>
      <c r="H24" s="157"/>
      <c r="I24" s="157"/>
    </row>
    <row r="25" spans="1:9" ht="13.5" thickBot="1" x14ac:dyDescent="0.25">
      <c r="A25" s="158"/>
      <c r="B25" s="159"/>
      <c r="C25" s="160"/>
      <c r="D25" s="161" t="s">
        <v>38</v>
      </c>
      <c r="E25" s="162">
        <f>SUM(E5:E24)</f>
        <v>60</v>
      </c>
    </row>
    <row r="26" spans="1:9" ht="16.5" customHeight="1" x14ac:dyDescent="0.2"/>
  </sheetData>
  <customSheetViews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1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2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6C8D603E-9A1B-49F4-AEFE-06707C7BCD5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C5D960BD-C1A6-4228-A267-A87ADCF0AB55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26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26" t="s">
        <v>103</v>
      </c>
    </row>
    <row r="5" spans="1:4" ht="16.5" thickBot="1" x14ac:dyDescent="0.3">
      <c r="A5" s="1">
        <v>3</v>
      </c>
      <c r="B5" s="2" t="s">
        <v>65</v>
      </c>
      <c r="C5" s="27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26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139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1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2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3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2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43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5"/>
      <headerFooter alignWithMargins="0"/>
    </customSheetView>
    <customSheetView guid="{6C8D603E-9A1B-49F4-AEFE-06707C7BCD53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7"/>
      <headerFooter alignWithMargins="0"/>
    </customSheetView>
    <customSheetView guid="{C5D960BD-C1A6-4228-A267-A87ADCF0AB55}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90" workbookViewId="0">
      <pane ySplit="2" topLeftCell="A5" activePane="bottomLeft" state="frozen"/>
      <selection pane="bottomLeft" activeCell="E87" sqref="E87"/>
    </sheetView>
  </sheetViews>
  <sheetFormatPr defaultRowHeight="12.75" outlineLevelCol="1" x14ac:dyDescent="0.2"/>
  <cols>
    <col min="1" max="1" width="4.5703125" customWidth="1"/>
    <col min="2" max="2" width="4.7109375" customWidth="1"/>
    <col min="3" max="3" width="37.28515625" customWidth="1"/>
    <col min="4" max="4" width="14.5703125" customWidth="1" outlineLevel="1"/>
    <col min="5" max="5" width="8.5703125" customWidth="1" outlineLevel="1"/>
    <col min="6" max="6" width="5.28515625" customWidth="1" outlineLevel="1"/>
    <col min="7" max="8" width="8" customWidth="1" outlineLevel="1"/>
    <col min="9" max="9" width="9.140625" customWidth="1"/>
    <col min="10" max="10" width="7.42578125" style="238" customWidth="1"/>
    <col min="12" max="12" width="13.42578125" customWidth="1"/>
    <col min="13" max="13" width="11.140625" customWidth="1"/>
    <col min="14" max="14" width="25.85546875" customWidth="1"/>
  </cols>
  <sheetData>
    <row r="1" spans="1:13" ht="29.65" customHeight="1" thickBot="1" x14ac:dyDescent="0.25">
      <c r="C1" s="140" t="s">
        <v>314</v>
      </c>
      <c r="G1" s="82"/>
      <c r="H1" s="442"/>
    </row>
    <row r="2" spans="1:13" ht="51.75" thickBot="1" x14ac:dyDescent="0.25">
      <c r="A2" s="143" t="s">
        <v>213</v>
      </c>
      <c r="B2" s="82" t="s">
        <v>214</v>
      </c>
      <c r="C2" s="146" t="s">
        <v>215</v>
      </c>
      <c r="D2" s="82" t="s">
        <v>216</v>
      </c>
      <c r="E2" s="144" t="s">
        <v>217</v>
      </c>
      <c r="F2" s="223" t="s">
        <v>276</v>
      </c>
      <c r="G2" s="82" t="s">
        <v>289</v>
      </c>
      <c r="H2" s="82" t="s">
        <v>319</v>
      </c>
      <c r="I2" s="145" t="s">
        <v>243</v>
      </c>
      <c r="J2" s="239" t="s">
        <v>247</v>
      </c>
      <c r="K2" s="377" t="s">
        <v>290</v>
      </c>
      <c r="L2" s="381" t="s">
        <v>286</v>
      </c>
      <c r="M2" s="87"/>
    </row>
    <row r="3" spans="1:13" s="87" customFormat="1" ht="15.75" x14ac:dyDescent="0.25">
      <c r="A3" s="142">
        <v>1</v>
      </c>
      <c r="B3" s="142">
        <v>201</v>
      </c>
      <c r="C3" s="147" t="str">
        <f>'201_1'!B8</f>
        <v>Білявський Ігор Сергійович</v>
      </c>
      <c r="D3" s="130">
        <f>'201_1'!E8</f>
        <v>0</v>
      </c>
      <c r="E3" s="131">
        <f t="shared" ref="E3:E29" si="0">SUM(D3:D3)</f>
        <v>0</v>
      </c>
      <c r="F3" s="135"/>
      <c r="G3" s="131">
        <f t="shared" ref="G3:G27" si="1">SUM(F3:F3)</f>
        <v>0</v>
      </c>
      <c r="H3" s="134"/>
      <c r="I3" s="134">
        <f>IF((E3+G3+H3)&gt;100,100,E3+G3+H3)</f>
        <v>0</v>
      </c>
      <c r="J3" s="90" t="str">
        <f t="shared" ref="J3:J27" si="2">VLOOKUP(I3,ESTC,2)</f>
        <v>F</v>
      </c>
      <c r="K3" s="489"/>
      <c r="L3" s="382">
        <f>[2]Підсумки!$L3</f>
        <v>47.55263157894737</v>
      </c>
      <c r="M3" s="87" t="str">
        <f>IF(L3&lt;60,"Борг за 5 трим"," ")</f>
        <v>Борг за 5 трим</v>
      </c>
    </row>
    <row r="4" spans="1:13" ht="15.75" x14ac:dyDescent="0.25">
      <c r="A4" s="66">
        <v>2</v>
      </c>
      <c r="B4" s="66">
        <v>201</v>
      </c>
      <c r="C4" s="147" t="str">
        <f>'201_1'!B9</f>
        <v>Сизова Евеліна Аметівна</v>
      </c>
      <c r="D4" s="130">
        <f>'201_1'!E9</f>
        <v>0</v>
      </c>
      <c r="E4" s="81">
        <f t="shared" si="0"/>
        <v>0</v>
      </c>
      <c r="F4" s="224"/>
      <c r="G4" s="132">
        <f t="shared" si="1"/>
        <v>0</v>
      </c>
      <c r="H4" s="70"/>
      <c r="I4" s="134">
        <f t="shared" ref="I4:I27" si="3">IF((E4+G4+H4)&gt;100,100,E4+G4+H4)</f>
        <v>0</v>
      </c>
      <c r="J4" s="93" t="str">
        <f t="shared" si="2"/>
        <v>F</v>
      </c>
      <c r="K4" s="490"/>
      <c r="L4" s="382">
        <f>[2]Підсумки!$L4</f>
        <v>85.421052631578945</v>
      </c>
      <c r="M4" s="87"/>
    </row>
    <row r="5" spans="1:13" s="87" customFormat="1" ht="15.75" x14ac:dyDescent="0.25">
      <c r="A5" s="129">
        <v>3</v>
      </c>
      <c r="B5" s="129">
        <v>201</v>
      </c>
      <c r="C5" s="147" t="str">
        <f>'201_1'!B10</f>
        <v>Голубович Дмитро Олександрович</v>
      </c>
      <c r="D5" s="130">
        <f>'201_1'!E10</f>
        <v>0</v>
      </c>
      <c r="E5" s="131">
        <f t="shared" si="0"/>
        <v>0</v>
      </c>
      <c r="F5" s="224"/>
      <c r="G5" s="132">
        <f t="shared" si="1"/>
        <v>0</v>
      </c>
      <c r="H5" s="70"/>
      <c r="I5" s="134">
        <f t="shared" si="3"/>
        <v>0</v>
      </c>
      <c r="J5" s="93" t="str">
        <f t="shared" si="2"/>
        <v>F</v>
      </c>
      <c r="K5" s="490"/>
      <c r="L5" s="382">
        <f>[2]Підсумки!$L5</f>
        <v>43.684210526315788</v>
      </c>
      <c r="M5" s="87" t="str">
        <f t="shared" ref="M5:M69" si="4">IF(L5&lt;60,"Борг за 5 трим"," ")</f>
        <v>Борг за 5 трим</v>
      </c>
    </row>
    <row r="6" spans="1:13" ht="15.75" x14ac:dyDescent="0.25">
      <c r="A6" s="66">
        <v>4</v>
      </c>
      <c r="B6" s="66">
        <v>201</v>
      </c>
      <c r="C6" s="147" t="str">
        <f>'201_1'!B11</f>
        <v>Грунська Кароліна Владиславівна</v>
      </c>
      <c r="D6" s="130">
        <f>'201_1'!E11</f>
        <v>0</v>
      </c>
      <c r="E6" s="81">
        <f t="shared" si="0"/>
        <v>0</v>
      </c>
      <c r="F6" s="224"/>
      <c r="G6" s="132">
        <f t="shared" si="1"/>
        <v>0</v>
      </c>
      <c r="H6" s="70"/>
      <c r="I6" s="134">
        <f t="shared" si="3"/>
        <v>0</v>
      </c>
      <c r="J6" s="93" t="str">
        <f t="shared" si="2"/>
        <v>F</v>
      </c>
      <c r="K6" s="490"/>
      <c r="L6" s="382">
        <f>[2]Підсумки!$L6</f>
        <v>67.973684210526315</v>
      </c>
      <c r="M6" s="87" t="str">
        <f t="shared" si="4"/>
        <v xml:space="preserve"> </v>
      </c>
    </row>
    <row r="7" spans="1:13" ht="15.75" x14ac:dyDescent="0.25">
      <c r="A7" s="66">
        <v>5</v>
      </c>
      <c r="B7" s="66">
        <v>201</v>
      </c>
      <c r="C7" s="147" t="str">
        <f>'201_1'!B12</f>
        <v>Зінченко Владислав Валентинович</v>
      </c>
      <c r="D7" s="130">
        <f>'201_1'!E12</f>
        <v>0</v>
      </c>
      <c r="E7" s="81">
        <f t="shared" si="0"/>
        <v>0</v>
      </c>
      <c r="F7" s="224"/>
      <c r="G7" s="132">
        <f t="shared" si="1"/>
        <v>0</v>
      </c>
      <c r="H7" s="70"/>
      <c r="I7" s="134">
        <f t="shared" si="3"/>
        <v>0</v>
      </c>
      <c r="J7" s="93" t="str">
        <f t="shared" si="2"/>
        <v>F</v>
      </c>
      <c r="K7" s="490"/>
      <c r="L7" s="382">
        <f>[2]Підсумки!$L7</f>
        <v>93.34210526315789</v>
      </c>
      <c r="M7" s="87" t="str">
        <f t="shared" si="4"/>
        <v xml:space="preserve"> </v>
      </c>
    </row>
    <row r="8" spans="1:13" ht="15.75" x14ac:dyDescent="0.25">
      <c r="A8" s="66">
        <v>6</v>
      </c>
      <c r="B8" s="66">
        <v>201</v>
      </c>
      <c r="C8" s="147" t="str">
        <f>'201_1'!B13</f>
        <v>Зубченко Артем Юрійович____</v>
      </c>
      <c r="D8" s="130">
        <f>'201_1'!E13</f>
        <v>0</v>
      </c>
      <c r="E8" s="81">
        <f t="shared" si="0"/>
        <v>0</v>
      </c>
      <c r="F8" s="224"/>
      <c r="G8" s="132">
        <f t="shared" si="1"/>
        <v>0</v>
      </c>
      <c r="H8" s="70"/>
      <c r="I8" s="134">
        <f t="shared" si="3"/>
        <v>0</v>
      </c>
      <c r="J8" s="93" t="str">
        <f t="shared" si="2"/>
        <v>F</v>
      </c>
      <c r="K8" s="490"/>
      <c r="L8" s="382">
        <f>[2]Підсумки!$L8</f>
        <v>2.0526315789473681</v>
      </c>
      <c r="M8" s="87" t="str">
        <f t="shared" si="4"/>
        <v>Борг за 5 трим</v>
      </c>
    </row>
    <row r="9" spans="1:13" ht="15.75" x14ac:dyDescent="0.25">
      <c r="A9" s="66">
        <v>7</v>
      </c>
      <c r="B9" s="66">
        <v>201</v>
      </c>
      <c r="C9" s="147" t="str">
        <f>'201_1'!B14</f>
        <v>Іванніков Віталій Юрійович</v>
      </c>
      <c r="D9" s="130">
        <f>'201_1'!E14</f>
        <v>0</v>
      </c>
      <c r="E9" s="81">
        <f t="shared" si="0"/>
        <v>0</v>
      </c>
      <c r="F9" s="224"/>
      <c r="G9" s="132">
        <f t="shared" si="1"/>
        <v>0</v>
      </c>
      <c r="H9" s="70"/>
      <c r="I9" s="134">
        <f t="shared" si="3"/>
        <v>0</v>
      </c>
      <c r="J9" s="93" t="str">
        <f t="shared" si="2"/>
        <v>F</v>
      </c>
      <c r="K9" s="490"/>
      <c r="L9" s="382">
        <f>[2]Підсумки!$L9</f>
        <v>2.3421052631578947</v>
      </c>
      <c r="M9" s="87" t="str">
        <f t="shared" si="4"/>
        <v>Борг за 5 трим</v>
      </c>
    </row>
    <row r="10" spans="1:13" ht="15.75" x14ac:dyDescent="0.25">
      <c r="A10" s="66">
        <v>8</v>
      </c>
      <c r="B10" s="66">
        <v>201</v>
      </c>
      <c r="C10" s="147" t="str">
        <f>'201_1'!B15</f>
        <v>Коваль Олександра Віталіївна</v>
      </c>
      <c r="D10" s="130">
        <f>'201_1'!E15</f>
        <v>0</v>
      </c>
      <c r="E10" s="81">
        <f t="shared" si="0"/>
        <v>0</v>
      </c>
      <c r="F10" s="224"/>
      <c r="G10" s="132">
        <f t="shared" si="1"/>
        <v>0</v>
      </c>
      <c r="H10" s="70"/>
      <c r="I10" s="134">
        <f t="shared" si="3"/>
        <v>0</v>
      </c>
      <c r="J10" s="93" t="str">
        <f t="shared" si="2"/>
        <v>F</v>
      </c>
      <c r="K10" s="490"/>
      <c r="L10" s="382">
        <f>[2]Підсумки!$L10</f>
        <v>79.26315789473685</v>
      </c>
      <c r="M10" s="87" t="str">
        <f t="shared" si="4"/>
        <v xml:space="preserve"> </v>
      </c>
    </row>
    <row r="11" spans="1:13" ht="15.75" x14ac:dyDescent="0.25">
      <c r="A11" s="66">
        <v>9</v>
      </c>
      <c r="B11" s="66">
        <v>201</v>
      </c>
      <c r="C11" s="147" t="str">
        <f>'201_1'!B16</f>
        <v>Кошельна Людмила Валентинівна</v>
      </c>
      <c r="D11" s="130">
        <f>'201_1'!E16</f>
        <v>0</v>
      </c>
      <c r="E11" s="81">
        <f t="shared" si="0"/>
        <v>0</v>
      </c>
      <c r="F11" s="224"/>
      <c r="G11" s="132">
        <f t="shared" si="1"/>
        <v>0</v>
      </c>
      <c r="H11" s="70"/>
      <c r="I11" s="134">
        <f t="shared" si="3"/>
        <v>0</v>
      </c>
      <c r="J11" s="93" t="str">
        <f t="shared" si="2"/>
        <v>F</v>
      </c>
      <c r="K11" s="490"/>
      <c r="L11" s="382">
        <f>[2]Підсумки!$L11</f>
        <v>36.84210526315789</v>
      </c>
      <c r="M11" s="87" t="str">
        <f t="shared" si="4"/>
        <v>Борг за 5 трим</v>
      </c>
    </row>
    <row r="12" spans="1:13" ht="15.75" x14ac:dyDescent="0.25">
      <c r="A12" s="66">
        <v>10</v>
      </c>
      <c r="B12" s="66">
        <v>201</v>
      </c>
      <c r="C12" s="147" t="str">
        <f>'201_1'!B17</f>
        <v>Крячко Олександр Олександрович</v>
      </c>
      <c r="D12" s="130">
        <f>'201_1'!E17</f>
        <v>0</v>
      </c>
      <c r="E12" s="81">
        <f t="shared" si="0"/>
        <v>0</v>
      </c>
      <c r="F12" s="224"/>
      <c r="G12" s="132">
        <f t="shared" si="1"/>
        <v>0</v>
      </c>
      <c r="H12" s="70"/>
      <c r="I12" s="134">
        <f t="shared" si="3"/>
        <v>0</v>
      </c>
      <c r="J12" s="93" t="str">
        <f t="shared" si="2"/>
        <v>F</v>
      </c>
      <c r="K12" s="490"/>
      <c r="L12" s="382">
        <f>[2]Підсумки!$L12</f>
        <v>3.0789473684210527</v>
      </c>
      <c r="M12" s="87" t="str">
        <f t="shared" si="4"/>
        <v>Борг за 5 трим</v>
      </c>
    </row>
    <row r="13" spans="1:13" ht="15.75" x14ac:dyDescent="0.25">
      <c r="A13" s="66">
        <v>11</v>
      </c>
      <c r="B13" s="66">
        <v>201</v>
      </c>
      <c r="C13" s="147" t="str">
        <f>'201_1'!B18</f>
        <v>Кулаковська Анастасія В`ячеславівна</v>
      </c>
      <c r="D13" s="130">
        <f>'201_1'!E18</f>
        <v>0</v>
      </c>
      <c r="E13" s="81">
        <f t="shared" si="0"/>
        <v>0</v>
      </c>
      <c r="F13" s="69"/>
      <c r="G13" s="132">
        <f t="shared" si="1"/>
        <v>0</v>
      </c>
      <c r="H13" s="70"/>
      <c r="I13" s="134">
        <f t="shared" si="3"/>
        <v>0</v>
      </c>
      <c r="J13" s="93" t="str">
        <f t="shared" si="2"/>
        <v>F</v>
      </c>
      <c r="K13" s="490"/>
      <c r="L13" s="382">
        <f>[2]Підсумки!$L13</f>
        <v>85.868421052631575</v>
      </c>
      <c r="M13" s="87" t="str">
        <f t="shared" si="4"/>
        <v xml:space="preserve"> </v>
      </c>
    </row>
    <row r="14" spans="1:13" ht="15.75" x14ac:dyDescent="0.25">
      <c r="A14" s="66">
        <v>12</v>
      </c>
      <c r="B14" s="66">
        <v>201</v>
      </c>
      <c r="C14" s="147" t="str">
        <f>'201_1'!B19</f>
        <v>Литвиненко Олександр Сергійович_</v>
      </c>
      <c r="D14" s="130">
        <f>'201_1'!E19</f>
        <v>0</v>
      </c>
      <c r="E14" s="81">
        <f t="shared" si="0"/>
        <v>0</v>
      </c>
      <c r="F14" s="224"/>
      <c r="G14" s="132">
        <f t="shared" si="1"/>
        <v>0</v>
      </c>
      <c r="H14" s="70"/>
      <c r="I14" s="134">
        <f t="shared" si="3"/>
        <v>0</v>
      </c>
      <c r="J14" s="93" t="str">
        <f t="shared" si="2"/>
        <v>F</v>
      </c>
      <c r="K14" s="490"/>
      <c r="L14" s="382">
        <f>[2]Підсумки!$L14</f>
        <v>0.5</v>
      </c>
      <c r="M14" s="87" t="str">
        <f t="shared" si="4"/>
        <v>Борг за 5 трим</v>
      </c>
    </row>
    <row r="15" spans="1:13" ht="15.75" x14ac:dyDescent="0.25">
      <c r="A15" s="66">
        <v>13</v>
      </c>
      <c r="B15" s="66">
        <v>201</v>
      </c>
      <c r="C15" s="147" t="str">
        <f>'201_1'!B20</f>
        <v>Меньков Максим Володимирович</v>
      </c>
      <c r="D15" s="130">
        <f>'201_1'!E20</f>
        <v>0</v>
      </c>
      <c r="E15" s="81">
        <f t="shared" si="0"/>
        <v>0</v>
      </c>
      <c r="F15" s="224"/>
      <c r="G15" s="132">
        <f t="shared" si="1"/>
        <v>0</v>
      </c>
      <c r="H15" s="70"/>
      <c r="I15" s="134">
        <f t="shared" si="3"/>
        <v>0</v>
      </c>
      <c r="J15" s="93" t="str">
        <f t="shared" si="2"/>
        <v>F</v>
      </c>
      <c r="K15" s="491"/>
      <c r="L15" s="382">
        <f>[2]Підсумки!$L15</f>
        <v>1.5789473684210527</v>
      </c>
      <c r="M15" s="87" t="str">
        <f t="shared" si="4"/>
        <v>Борг за 5 трим</v>
      </c>
    </row>
    <row r="16" spans="1:13" ht="15.75" x14ac:dyDescent="0.25">
      <c r="A16" s="66">
        <v>14</v>
      </c>
      <c r="B16" s="66">
        <v>201</v>
      </c>
      <c r="C16" s="147" t="str">
        <f>'201_1'!B21</f>
        <v>Мисник Інна Сергіївна</v>
      </c>
      <c r="D16" s="130">
        <f>'201_1'!E21</f>
        <v>0</v>
      </c>
      <c r="E16" s="81">
        <f t="shared" ref="E16" si="5">SUM(D16:D16)</f>
        <v>0</v>
      </c>
      <c r="F16" s="224"/>
      <c r="G16" s="132">
        <f t="shared" ref="G16" si="6">SUM(F16:F16)</f>
        <v>0</v>
      </c>
      <c r="H16" s="70"/>
      <c r="I16" s="134">
        <f t="shared" ref="I16" si="7">IF((E16+G16+H16)&gt;100,100,E16+G16+H16)</f>
        <v>0</v>
      </c>
      <c r="J16" s="93" t="str">
        <f t="shared" ref="J16" si="8">VLOOKUP(I16,ESTC,2)</f>
        <v>F</v>
      </c>
      <c r="K16" s="491"/>
      <c r="L16" s="382">
        <f>[2]Підсумки!$L16</f>
        <v>70.578947368421055</v>
      </c>
      <c r="M16" s="87" t="str">
        <f t="shared" si="4"/>
        <v xml:space="preserve"> </v>
      </c>
    </row>
    <row r="17" spans="1:17" s="452" customFormat="1" ht="15.75" x14ac:dyDescent="0.25">
      <c r="A17" s="447">
        <v>15</v>
      </c>
      <c r="B17" s="447">
        <v>201</v>
      </c>
      <c r="C17" s="514">
        <f>'201_1'!B22</f>
        <v>0</v>
      </c>
      <c r="D17" s="448">
        <f>'201_2'!E8</f>
        <v>0</v>
      </c>
      <c r="E17" s="449">
        <f t="shared" si="0"/>
        <v>0</v>
      </c>
      <c r="F17" s="515"/>
      <c r="G17" s="516">
        <f t="shared" si="1"/>
        <v>0</v>
      </c>
      <c r="H17" s="450"/>
      <c r="I17" s="517">
        <f t="shared" si="3"/>
        <v>0</v>
      </c>
      <c r="J17" s="451" t="str">
        <f t="shared" si="2"/>
        <v>F</v>
      </c>
      <c r="K17" s="518"/>
      <c r="L17" s="441"/>
    </row>
    <row r="18" spans="1:17" ht="15.75" x14ac:dyDescent="0.25">
      <c r="A18" s="66">
        <v>16</v>
      </c>
      <c r="B18" s="66">
        <v>201</v>
      </c>
      <c r="C18" s="147" t="str">
        <f>'201_2'!B9</f>
        <v>Осіпов Андрій Вікторович</v>
      </c>
      <c r="D18" s="130">
        <f>'201_2'!E9</f>
        <v>50</v>
      </c>
      <c r="E18" s="81">
        <f t="shared" si="0"/>
        <v>50</v>
      </c>
      <c r="F18" s="224"/>
      <c r="G18" s="132">
        <f t="shared" si="1"/>
        <v>0</v>
      </c>
      <c r="H18" s="70"/>
      <c r="I18" s="134">
        <f t="shared" si="3"/>
        <v>50</v>
      </c>
      <c r="J18" s="93" t="str">
        <f t="shared" si="2"/>
        <v>FX</v>
      </c>
      <c r="K18" s="378"/>
      <c r="L18" s="382">
        <f>[2]Підсумки!$L17</f>
        <v>60</v>
      </c>
      <c r="M18" s="87" t="str">
        <f t="shared" si="4"/>
        <v xml:space="preserve"> </v>
      </c>
    </row>
    <row r="19" spans="1:17" ht="15.75" x14ac:dyDescent="0.25">
      <c r="A19" s="66">
        <v>17</v>
      </c>
      <c r="B19" s="66">
        <v>201</v>
      </c>
      <c r="C19" s="147" t="str">
        <f>'201_2'!B10</f>
        <v>Остремський Владислав Вікторович</v>
      </c>
      <c r="D19" s="130">
        <f>'201_2'!E10</f>
        <v>70</v>
      </c>
      <c r="E19" s="81">
        <f t="shared" si="0"/>
        <v>70</v>
      </c>
      <c r="F19" s="224"/>
      <c r="G19" s="132">
        <f t="shared" si="1"/>
        <v>0</v>
      </c>
      <c r="H19" s="70"/>
      <c r="I19" s="134">
        <f t="shared" si="3"/>
        <v>70</v>
      </c>
      <c r="J19" s="93" t="str">
        <f t="shared" si="2"/>
        <v>D</v>
      </c>
      <c r="K19" s="378"/>
      <c r="L19" s="382">
        <f>[2]Підсумки!$L18</f>
        <v>65.15789473684211</v>
      </c>
      <c r="M19" s="87" t="str">
        <f t="shared" si="4"/>
        <v xml:space="preserve"> </v>
      </c>
    </row>
    <row r="20" spans="1:17" ht="15.75" x14ac:dyDescent="0.25">
      <c r="A20" s="66">
        <v>18</v>
      </c>
      <c r="B20" s="66">
        <v>201</v>
      </c>
      <c r="C20" s="147" t="str">
        <f>'201_2'!B11</f>
        <v>Перевозенко Євгеній Олександрович</v>
      </c>
      <c r="D20" s="130">
        <f>'201_2'!E11</f>
        <v>70</v>
      </c>
      <c r="E20" s="81">
        <f t="shared" si="0"/>
        <v>70</v>
      </c>
      <c r="F20" s="224"/>
      <c r="G20" s="132">
        <f t="shared" si="1"/>
        <v>0</v>
      </c>
      <c r="H20" s="70"/>
      <c r="I20" s="134">
        <f t="shared" si="3"/>
        <v>70</v>
      </c>
      <c r="J20" s="93" t="str">
        <f t="shared" si="2"/>
        <v>D</v>
      </c>
      <c r="K20" s="378"/>
      <c r="L20" s="382">
        <f>[2]Підсумки!$L19</f>
        <v>67.23684210526315</v>
      </c>
      <c r="M20" s="87" t="str">
        <f t="shared" si="4"/>
        <v xml:space="preserve"> </v>
      </c>
    </row>
    <row r="21" spans="1:17" ht="15.75" x14ac:dyDescent="0.25">
      <c r="A21" s="66">
        <v>19</v>
      </c>
      <c r="B21" s="66">
        <v>201</v>
      </c>
      <c r="C21" s="147" t="str">
        <f>'201_2'!B12</f>
        <v>Петраков Данило Валерійович</v>
      </c>
      <c r="D21" s="130">
        <f>'201_2'!E12</f>
        <v>45</v>
      </c>
      <c r="E21" s="81">
        <f t="shared" si="0"/>
        <v>45</v>
      </c>
      <c r="F21" s="224"/>
      <c r="G21" s="132">
        <f t="shared" si="1"/>
        <v>0</v>
      </c>
      <c r="H21" s="70"/>
      <c r="I21" s="134">
        <f t="shared" si="3"/>
        <v>45</v>
      </c>
      <c r="J21" s="93" t="str">
        <f t="shared" si="2"/>
        <v>FX</v>
      </c>
      <c r="K21" s="378"/>
      <c r="L21" s="382">
        <f>[2]Підсумки!$L20</f>
        <v>67.15789473684211</v>
      </c>
      <c r="M21" s="87" t="str">
        <f t="shared" si="4"/>
        <v xml:space="preserve"> </v>
      </c>
    </row>
    <row r="22" spans="1:17" ht="15.75" x14ac:dyDescent="0.25">
      <c r="A22" s="66">
        <v>20</v>
      </c>
      <c r="B22" s="66">
        <v>201</v>
      </c>
      <c r="C22" s="147" t="str">
        <f>'201_2'!B13</f>
        <v>Пурис Дмитро Ігорович</v>
      </c>
      <c r="D22" s="130">
        <f>'201_2'!E13</f>
        <v>45</v>
      </c>
      <c r="E22" s="81">
        <f t="shared" si="0"/>
        <v>45</v>
      </c>
      <c r="F22" s="224"/>
      <c r="G22" s="132">
        <f t="shared" si="1"/>
        <v>0</v>
      </c>
      <c r="H22" s="70"/>
      <c r="I22" s="134">
        <f t="shared" si="3"/>
        <v>45</v>
      </c>
      <c r="J22" s="93" t="str">
        <f t="shared" si="2"/>
        <v>FX</v>
      </c>
      <c r="K22" s="378"/>
      <c r="L22" s="382">
        <f>[2]Підсумки!$L21</f>
        <v>63.184210526315788</v>
      </c>
      <c r="M22" s="87" t="str">
        <f t="shared" si="4"/>
        <v xml:space="preserve"> </v>
      </c>
    </row>
    <row r="23" spans="1:17" s="87" customFormat="1" ht="15.75" x14ac:dyDescent="0.25">
      <c r="A23" s="66">
        <v>21</v>
      </c>
      <c r="B23" s="129">
        <v>201</v>
      </c>
      <c r="C23" s="147" t="str">
        <f>'201_2'!B14</f>
        <v>Сараєв Дмитро Олексійович</v>
      </c>
      <c r="D23" s="130">
        <f>'201_2'!E14</f>
        <v>50</v>
      </c>
      <c r="E23" s="131">
        <f t="shared" si="0"/>
        <v>50</v>
      </c>
      <c r="F23" s="224"/>
      <c r="G23" s="132">
        <f t="shared" si="1"/>
        <v>0</v>
      </c>
      <c r="H23" s="70"/>
      <c r="I23" s="134">
        <f t="shared" si="3"/>
        <v>50</v>
      </c>
      <c r="J23" s="93" t="str">
        <f t="shared" si="2"/>
        <v>FX</v>
      </c>
      <c r="K23" s="378"/>
      <c r="L23" s="382">
        <f>[2]Підсумки!$L22</f>
        <v>59.684210526315788</v>
      </c>
      <c r="M23" s="87" t="str">
        <f t="shared" si="4"/>
        <v>Борг за 5 трим</v>
      </c>
    </row>
    <row r="24" spans="1:17" s="87" customFormat="1" ht="15.75" x14ac:dyDescent="0.25">
      <c r="A24" s="66">
        <v>22</v>
      </c>
      <c r="B24" s="129">
        <v>201</v>
      </c>
      <c r="C24" s="147" t="str">
        <f>'201_2'!B15</f>
        <v>Волошин Володимир Олександрович</v>
      </c>
      <c r="D24" s="130">
        <f>'201_2'!E15</f>
        <v>0</v>
      </c>
      <c r="E24" s="131">
        <f t="shared" si="0"/>
        <v>0</v>
      </c>
      <c r="F24" s="224"/>
      <c r="G24" s="132">
        <f t="shared" si="1"/>
        <v>0</v>
      </c>
      <c r="H24" s="70"/>
      <c r="I24" s="134">
        <f t="shared" si="3"/>
        <v>0</v>
      </c>
      <c r="J24" s="93" t="str">
        <f t="shared" si="2"/>
        <v>F</v>
      </c>
      <c r="K24" s="378"/>
      <c r="L24" s="382">
        <f>[2]Підсумки!$L23</f>
        <v>0</v>
      </c>
      <c r="M24" s="87" t="str">
        <f t="shared" si="4"/>
        <v>Борг за 5 трим</v>
      </c>
    </row>
    <row r="25" spans="1:17" ht="15.75" x14ac:dyDescent="0.25">
      <c r="A25" s="66">
        <v>23</v>
      </c>
      <c r="B25" s="66">
        <v>201</v>
      </c>
      <c r="C25" s="147" t="str">
        <f>'201_2'!B16</f>
        <v>Тищенко Олександр Сергійович</v>
      </c>
      <c r="D25" s="130">
        <f>'201_2'!E16</f>
        <v>70</v>
      </c>
      <c r="E25" s="81">
        <f t="shared" si="0"/>
        <v>70</v>
      </c>
      <c r="F25" s="224"/>
      <c r="G25" s="132">
        <f t="shared" si="1"/>
        <v>0</v>
      </c>
      <c r="H25" s="70"/>
      <c r="I25" s="134">
        <f t="shared" si="3"/>
        <v>70</v>
      </c>
      <c r="J25" s="93" t="str">
        <f t="shared" si="2"/>
        <v>D</v>
      </c>
      <c r="K25" s="378"/>
      <c r="L25" s="382">
        <f>[2]Підсумки!$L24</f>
        <v>68.73684210526315</v>
      </c>
      <c r="M25" s="87" t="str">
        <f t="shared" si="4"/>
        <v xml:space="preserve"> </v>
      </c>
    </row>
    <row r="26" spans="1:17" ht="15.75" x14ac:dyDescent="0.25">
      <c r="A26" s="66">
        <v>24</v>
      </c>
      <c r="B26" s="66">
        <v>201</v>
      </c>
      <c r="C26" s="147" t="str">
        <f>'201_2'!B17</f>
        <v>Ткаченко Юлія Олегівна</v>
      </c>
      <c r="D26" s="130">
        <f>'201_2'!E17</f>
        <v>55</v>
      </c>
      <c r="E26" s="81">
        <f t="shared" ref="E26" si="9">SUM(D26:D26)</f>
        <v>55</v>
      </c>
      <c r="F26" s="225"/>
      <c r="G26" s="419">
        <f t="shared" si="1"/>
        <v>0</v>
      </c>
      <c r="H26" s="420"/>
      <c r="I26" s="134">
        <f t="shared" si="3"/>
        <v>55</v>
      </c>
      <c r="J26" s="421"/>
      <c r="K26" s="422"/>
      <c r="L26" s="382">
        <f>[2]Підсумки!$L25</f>
        <v>95.10526315789474</v>
      </c>
      <c r="M26" s="87"/>
    </row>
    <row r="27" spans="1:17" ht="16.5" thickBot="1" x14ac:dyDescent="0.3">
      <c r="A27" s="66">
        <v>25</v>
      </c>
      <c r="B27" s="66">
        <v>201</v>
      </c>
      <c r="C27" s="147" t="str">
        <f>'201_2'!B18</f>
        <v>Хлопко Кирило Олегович</v>
      </c>
      <c r="D27" s="130">
        <f>'201_2'!E18</f>
        <v>0</v>
      </c>
      <c r="E27" s="81">
        <f t="shared" si="0"/>
        <v>0</v>
      </c>
      <c r="F27" s="225"/>
      <c r="G27" s="226">
        <f t="shared" si="1"/>
        <v>0</v>
      </c>
      <c r="H27" s="443"/>
      <c r="I27" s="134">
        <f t="shared" si="3"/>
        <v>0</v>
      </c>
      <c r="J27" s="95" t="str">
        <f t="shared" si="2"/>
        <v>F</v>
      </c>
      <c r="K27" s="379"/>
      <c r="L27" s="382">
        <f>[2]Підсумки!$L26</f>
        <v>0</v>
      </c>
      <c r="M27" s="87" t="str">
        <f t="shared" si="4"/>
        <v>Борг за 5 трим</v>
      </c>
    </row>
    <row r="28" spans="1:17" ht="16.5" thickBot="1" x14ac:dyDescent="0.3">
      <c r="A28" s="66">
        <v>25</v>
      </c>
      <c r="B28" s="66">
        <v>201</v>
      </c>
      <c r="C28" s="147" t="str">
        <f>'201_2'!B19</f>
        <v>Чепура Костянтин Романович</v>
      </c>
      <c r="D28" s="130">
        <f>'201_2'!E19</f>
        <v>0</v>
      </c>
      <c r="E28" s="81">
        <f t="shared" si="0"/>
        <v>0</v>
      </c>
      <c r="F28" s="519"/>
      <c r="G28" s="226">
        <f t="shared" ref="G28:G29" si="10">SUM(F28:F28)</f>
        <v>0</v>
      </c>
      <c r="H28" s="443"/>
      <c r="I28" s="134">
        <f t="shared" ref="I28:I29" si="11">IF((E28+G28+H28)&gt;100,100,E28+G28+H28)</f>
        <v>0</v>
      </c>
      <c r="J28" s="95" t="str">
        <f t="shared" ref="J28:J29" si="12">VLOOKUP(I28,ESTC,2)</f>
        <v>F</v>
      </c>
      <c r="K28" s="379"/>
      <c r="L28" s="382">
        <f>[2]Підсумки!$L27</f>
        <v>1.5789473684210527</v>
      </c>
      <c r="M28" s="87"/>
    </row>
    <row r="29" spans="1:17" ht="16.5" thickBot="1" x14ac:dyDescent="0.3">
      <c r="A29" s="66">
        <v>25</v>
      </c>
      <c r="B29" s="66">
        <v>201</v>
      </c>
      <c r="C29" s="147" t="str">
        <f>'201_2'!B20</f>
        <v>Швецов Віталій Сергійович</v>
      </c>
      <c r="D29" s="130">
        <f>'201_2'!E20</f>
        <v>70</v>
      </c>
      <c r="E29" s="81">
        <f t="shared" si="0"/>
        <v>70</v>
      </c>
      <c r="F29" s="519"/>
      <c r="G29" s="226">
        <f t="shared" si="10"/>
        <v>0</v>
      </c>
      <c r="H29" s="443"/>
      <c r="I29" s="134">
        <f t="shared" si="11"/>
        <v>70</v>
      </c>
      <c r="J29" s="95" t="str">
        <f t="shared" si="12"/>
        <v>D</v>
      </c>
      <c r="K29" s="379"/>
      <c r="L29" s="382">
        <f>[2]Підсумки!$L28</f>
        <v>61.94736842105263</v>
      </c>
      <c r="M29" s="87"/>
    </row>
    <row r="30" spans="1:17" ht="51.75" thickBot="1" x14ac:dyDescent="0.25">
      <c r="A30" s="143" t="s">
        <v>213</v>
      </c>
      <c r="B30" s="82" t="s">
        <v>214</v>
      </c>
      <c r="C30" s="146" t="s">
        <v>215</v>
      </c>
      <c r="D30" s="82" t="s">
        <v>216</v>
      </c>
      <c r="E30" s="144" t="s">
        <v>217</v>
      </c>
      <c r="F30" s="223" t="s">
        <v>276</v>
      </c>
      <c r="G30" s="82" t="s">
        <v>289</v>
      </c>
      <c r="H30" s="82"/>
      <c r="I30" s="145" t="s">
        <v>243</v>
      </c>
      <c r="J30" s="239" t="s">
        <v>247</v>
      </c>
      <c r="K30" s="377"/>
      <c r="L30" s="381" t="s">
        <v>286</v>
      </c>
      <c r="M30" s="87" t="str">
        <f t="shared" si="4"/>
        <v xml:space="preserve"> </v>
      </c>
      <c r="O30" t="s">
        <v>316</v>
      </c>
      <c r="P30" t="s">
        <v>317</v>
      </c>
      <c r="Q30" t="s">
        <v>318</v>
      </c>
    </row>
    <row r="31" spans="1:17" s="428" customFormat="1" ht="15.75" x14ac:dyDescent="0.25">
      <c r="A31" s="492">
        <v>1</v>
      </c>
      <c r="B31" s="506">
        <v>202</v>
      </c>
      <c r="C31" s="493" t="str">
        <f>'202_1'!B8</f>
        <v>Артеменко Віталій Валерійович</v>
      </c>
      <c r="D31" s="493">
        <f>'202_1'!E8</f>
        <v>0</v>
      </c>
      <c r="E31" s="494">
        <f t="shared" ref="E31:E55" si="13">SUM(D31:D31)</f>
        <v>0</v>
      </c>
      <c r="F31" s="507"/>
      <c r="G31" s="508">
        <f t="shared" ref="G31:G55" si="14">SUM(F31:F31)</f>
        <v>0</v>
      </c>
      <c r="H31" s="509"/>
      <c r="I31" s="331">
        <f t="shared" ref="I31:I55" si="15">IF((E31+G31)&gt;100,100,E31+G31)</f>
        <v>0</v>
      </c>
      <c r="J31" s="498" t="str">
        <f t="shared" ref="J31:J55" si="16">VLOOKUP(I31,ESTC,2)</f>
        <v>F</v>
      </c>
      <c r="K31" s="440"/>
      <c r="L31" s="499">
        <f>[2]Підсумки!$L30</f>
        <v>0</v>
      </c>
      <c r="M31" s="428" t="str">
        <f t="shared" si="4"/>
        <v>Борг за 5 трим</v>
      </c>
      <c r="O31" s="500">
        <v>0</v>
      </c>
      <c r="P31" s="500">
        <v>1</v>
      </c>
      <c r="Q31" s="500">
        <v>1</v>
      </c>
    </row>
    <row r="32" spans="1:17" s="428" customFormat="1" ht="15.75" x14ac:dyDescent="0.25">
      <c r="A32" s="492">
        <v>2</v>
      </c>
      <c r="B32" s="492">
        <v>202</v>
      </c>
      <c r="C32" s="493" t="str">
        <f>'202_1'!B9</f>
        <v>Ахундов Вадим Тимурович</v>
      </c>
      <c r="D32" s="493">
        <f>'202_1'!E9</f>
        <v>0</v>
      </c>
      <c r="E32" s="494">
        <f t="shared" si="13"/>
        <v>0</v>
      </c>
      <c r="F32" s="495"/>
      <c r="G32" s="496">
        <f t="shared" si="14"/>
        <v>0</v>
      </c>
      <c r="H32" s="497"/>
      <c r="I32" s="331">
        <f t="shared" si="15"/>
        <v>0</v>
      </c>
      <c r="J32" s="498" t="str">
        <f t="shared" si="16"/>
        <v>F</v>
      </c>
      <c r="K32" s="426"/>
      <c r="L32" s="499">
        <f>[2]Підсумки!$L31</f>
        <v>99.315789473684205</v>
      </c>
      <c r="M32" s="428" t="str">
        <f t="shared" si="4"/>
        <v xml:space="preserve"> </v>
      </c>
      <c r="O32" s="500">
        <v>67</v>
      </c>
      <c r="P32" s="500">
        <v>24.847826086956523</v>
      </c>
      <c r="Q32" s="500">
        <v>91.84782608695653</v>
      </c>
    </row>
    <row r="33" spans="1:17" s="428" customFormat="1" ht="15.75" x14ac:dyDescent="0.25">
      <c r="A33" s="492">
        <v>3</v>
      </c>
      <c r="B33" s="492">
        <v>202</v>
      </c>
      <c r="C33" s="493" t="str">
        <f>'202_1'!B10</f>
        <v>Бернацький Кирило Дмитрович</v>
      </c>
      <c r="D33" s="493">
        <f>'202_1'!E10</f>
        <v>0</v>
      </c>
      <c r="E33" s="494">
        <f t="shared" si="13"/>
        <v>0</v>
      </c>
      <c r="F33" s="495"/>
      <c r="G33" s="496">
        <f t="shared" si="14"/>
        <v>0</v>
      </c>
      <c r="H33" s="497"/>
      <c r="I33" s="331">
        <f t="shared" si="15"/>
        <v>0</v>
      </c>
      <c r="J33" s="498" t="str">
        <f t="shared" si="16"/>
        <v>F</v>
      </c>
      <c r="K33" s="426"/>
      <c r="L33" s="499">
        <f>[2]Підсумки!$L32</f>
        <v>1.5</v>
      </c>
      <c r="M33" s="428" t="str">
        <f t="shared" si="4"/>
        <v>Борг за 5 трим</v>
      </c>
      <c r="O33" s="500">
        <v>50.5</v>
      </c>
      <c r="P33" s="500">
        <v>25.978260869565219</v>
      </c>
      <c r="Q33" s="500">
        <v>76.478260869565219</v>
      </c>
    </row>
    <row r="34" spans="1:17" s="428" customFormat="1" ht="15.75" x14ac:dyDescent="0.25">
      <c r="A34" s="492">
        <v>4</v>
      </c>
      <c r="B34" s="492">
        <v>202</v>
      </c>
      <c r="C34" s="493" t="str">
        <f>'202_1'!B11</f>
        <v>Бондаренко Дмитро Олександрович</v>
      </c>
      <c r="D34" s="493">
        <f>'202_1'!E11</f>
        <v>0</v>
      </c>
      <c r="E34" s="494">
        <f t="shared" si="13"/>
        <v>0</v>
      </c>
      <c r="F34" s="495"/>
      <c r="G34" s="496">
        <f t="shared" si="14"/>
        <v>0</v>
      </c>
      <c r="H34" s="497"/>
      <c r="I34" s="331">
        <f t="shared" si="15"/>
        <v>0</v>
      </c>
      <c r="J34" s="498" t="str">
        <f t="shared" si="16"/>
        <v>F</v>
      </c>
      <c r="K34" s="426"/>
      <c r="L34" s="499">
        <f>[2]Підсумки!$L33</f>
        <v>0</v>
      </c>
      <c r="M34" s="428" t="str">
        <f t="shared" si="4"/>
        <v>Борг за 5 трим</v>
      </c>
      <c r="O34" s="500">
        <v>56</v>
      </c>
      <c r="P34" s="500">
        <v>22.239130434782609</v>
      </c>
      <c r="Q34" s="500">
        <v>78.239130434782609</v>
      </c>
    </row>
    <row r="35" spans="1:17" s="428" customFormat="1" ht="15.75" x14ac:dyDescent="0.25">
      <c r="A35" s="492">
        <v>5</v>
      </c>
      <c r="B35" s="492">
        <v>202</v>
      </c>
      <c r="C35" s="493" t="str">
        <f>'202_1'!B12</f>
        <v>Борисенко Владислав Дмитрович</v>
      </c>
      <c r="D35" s="493">
        <f>'202_1'!E12</f>
        <v>0</v>
      </c>
      <c r="E35" s="494">
        <f t="shared" si="13"/>
        <v>0</v>
      </c>
      <c r="F35" s="495"/>
      <c r="G35" s="496">
        <f t="shared" si="14"/>
        <v>0</v>
      </c>
      <c r="H35" s="497"/>
      <c r="I35" s="331">
        <f t="shared" si="15"/>
        <v>0</v>
      </c>
      <c r="J35" s="498" t="str">
        <f t="shared" si="16"/>
        <v>F</v>
      </c>
      <c r="K35" s="426"/>
      <c r="L35" s="499">
        <f>[2]Підсумки!$L34</f>
        <v>98.76315789473685</v>
      </c>
      <c r="M35" s="428" t="str">
        <f t="shared" si="4"/>
        <v xml:space="preserve"> </v>
      </c>
      <c r="O35" s="500">
        <v>0</v>
      </c>
      <c r="P35" s="500">
        <v>16.826086956521738</v>
      </c>
      <c r="Q35" s="500">
        <v>16.826086956521738</v>
      </c>
    </row>
    <row r="36" spans="1:17" s="428" customFormat="1" ht="15.75" x14ac:dyDescent="0.25">
      <c r="A36" s="492">
        <v>6</v>
      </c>
      <c r="B36" s="492">
        <v>202</v>
      </c>
      <c r="C36" s="493" t="str">
        <f>'202_1'!B13</f>
        <v>Васильчук Ірина Олександрівна</v>
      </c>
      <c r="D36" s="493">
        <f>'202_1'!E13</f>
        <v>0</v>
      </c>
      <c r="E36" s="494">
        <f t="shared" si="13"/>
        <v>0</v>
      </c>
      <c r="F36" s="495"/>
      <c r="G36" s="496">
        <f t="shared" si="14"/>
        <v>0</v>
      </c>
      <c r="H36" s="497"/>
      <c r="I36" s="331">
        <f t="shared" si="15"/>
        <v>0</v>
      </c>
      <c r="J36" s="498" t="str">
        <f t="shared" si="16"/>
        <v>F</v>
      </c>
      <c r="K36" s="426"/>
      <c r="L36" s="499">
        <f>[2]Підсумки!$L35</f>
        <v>92.15789473684211</v>
      </c>
      <c r="M36" s="428" t="str">
        <f t="shared" si="4"/>
        <v xml:space="preserve"> </v>
      </c>
      <c r="O36" s="500">
        <v>48</v>
      </c>
      <c r="P36" s="500">
        <v>17.5</v>
      </c>
      <c r="Q36" s="500">
        <v>65.5</v>
      </c>
    </row>
    <row r="37" spans="1:17" s="428" customFormat="1" ht="15.75" x14ac:dyDescent="0.25">
      <c r="A37" s="492">
        <v>7</v>
      </c>
      <c r="B37" s="492">
        <v>202</v>
      </c>
      <c r="C37" s="493" t="str">
        <f>'202_1'!B14</f>
        <v>Володін Дмитро Вадимович</v>
      </c>
      <c r="D37" s="493">
        <f>'202_1'!E14</f>
        <v>0</v>
      </c>
      <c r="E37" s="494">
        <f t="shared" si="13"/>
        <v>0</v>
      </c>
      <c r="F37" s="495"/>
      <c r="G37" s="496">
        <f t="shared" si="14"/>
        <v>0</v>
      </c>
      <c r="H37" s="497"/>
      <c r="I37" s="331">
        <f t="shared" si="15"/>
        <v>0</v>
      </c>
      <c r="J37" s="498" t="str">
        <f t="shared" si="16"/>
        <v>F</v>
      </c>
      <c r="K37" s="427"/>
      <c r="L37" s="499">
        <f>[2]Підсумки!$L36</f>
        <v>44.44736842105263</v>
      </c>
      <c r="M37" s="428" t="str">
        <f t="shared" si="4"/>
        <v>Борг за 5 трим</v>
      </c>
      <c r="O37" s="500">
        <v>67.5</v>
      </c>
      <c r="P37" s="500">
        <v>12.608695652173912</v>
      </c>
      <c r="Q37" s="500">
        <v>80.108695652173907</v>
      </c>
    </row>
    <row r="38" spans="1:17" s="428" customFormat="1" ht="15.75" x14ac:dyDescent="0.25">
      <c r="A38" s="492">
        <v>8</v>
      </c>
      <c r="B38" s="492">
        <v>202</v>
      </c>
      <c r="C38" s="493" t="str">
        <f>'202_1'!B15</f>
        <v>Іванова Катерина Андріївна</v>
      </c>
      <c r="D38" s="493">
        <f>'202_1'!E15</f>
        <v>0</v>
      </c>
      <c r="E38" s="494">
        <f t="shared" si="13"/>
        <v>0</v>
      </c>
      <c r="F38" s="495"/>
      <c r="G38" s="496">
        <f t="shared" si="14"/>
        <v>0</v>
      </c>
      <c r="H38" s="497"/>
      <c r="I38" s="331">
        <f t="shared" si="15"/>
        <v>0</v>
      </c>
      <c r="J38" s="498" t="str">
        <f t="shared" si="16"/>
        <v>F</v>
      </c>
      <c r="K38" s="426"/>
      <c r="L38" s="499">
        <f>[2]Підсумки!$L37</f>
        <v>100</v>
      </c>
      <c r="M38" s="428" t="str">
        <f t="shared" si="4"/>
        <v xml:space="preserve"> </v>
      </c>
      <c r="O38" s="500">
        <v>70</v>
      </c>
      <c r="P38" s="500">
        <v>19.956521739130434</v>
      </c>
      <c r="Q38" s="500">
        <v>89.956521739130437</v>
      </c>
    </row>
    <row r="39" spans="1:17" s="428" customFormat="1" ht="15.75" x14ac:dyDescent="0.25">
      <c r="A39" s="492">
        <v>9</v>
      </c>
      <c r="B39" s="492">
        <v>202</v>
      </c>
      <c r="C39" s="493" t="str">
        <f>'202_1'!B16</f>
        <v>Ільчанінов Ілля Володимирович</v>
      </c>
      <c r="D39" s="493">
        <f>'202_1'!E16</f>
        <v>0</v>
      </c>
      <c r="E39" s="494">
        <f t="shared" si="13"/>
        <v>0</v>
      </c>
      <c r="F39" s="495"/>
      <c r="G39" s="496">
        <f t="shared" si="14"/>
        <v>0</v>
      </c>
      <c r="H39" s="497"/>
      <c r="I39" s="331">
        <f t="shared" si="15"/>
        <v>0</v>
      </c>
      <c r="J39" s="498" t="str">
        <f t="shared" si="16"/>
        <v>F</v>
      </c>
      <c r="K39" s="426"/>
      <c r="L39" s="499">
        <f>[2]Підсумки!$L38</f>
        <v>26.105263157894736</v>
      </c>
      <c r="M39" s="428" t="str">
        <f t="shared" si="4"/>
        <v>Борг за 5 трим</v>
      </c>
      <c r="O39" s="500">
        <v>38</v>
      </c>
      <c r="P39" s="500">
        <v>22.239130434782609</v>
      </c>
      <c r="Q39" s="500">
        <v>60.239130434782609</v>
      </c>
    </row>
    <row r="40" spans="1:17" s="428" customFormat="1" ht="15.75" x14ac:dyDescent="0.25">
      <c r="A40" s="492">
        <v>10</v>
      </c>
      <c r="B40" s="492">
        <v>202</v>
      </c>
      <c r="C40" s="493" t="str">
        <f>'202_1'!B17</f>
        <v>Капустін Андрій Сергійович</v>
      </c>
      <c r="D40" s="493">
        <f>'202_1'!E17</f>
        <v>0</v>
      </c>
      <c r="E40" s="494">
        <f t="shared" si="13"/>
        <v>0</v>
      </c>
      <c r="F40" s="495"/>
      <c r="G40" s="496">
        <f t="shared" si="14"/>
        <v>0</v>
      </c>
      <c r="H40" s="497"/>
      <c r="I40" s="331">
        <f t="shared" si="15"/>
        <v>0</v>
      </c>
      <c r="J40" s="498" t="str">
        <f t="shared" si="16"/>
        <v>F</v>
      </c>
      <c r="K40" s="426"/>
      <c r="L40" s="499">
        <f>[2]Підсумки!$L39</f>
        <v>0</v>
      </c>
      <c r="M40" s="428" t="str">
        <f t="shared" si="4"/>
        <v>Борг за 5 трим</v>
      </c>
      <c r="O40" s="500">
        <v>0</v>
      </c>
      <c r="P40" s="500">
        <v>0</v>
      </c>
      <c r="Q40" s="500">
        <v>0</v>
      </c>
    </row>
    <row r="41" spans="1:17" s="428" customFormat="1" ht="15.75" x14ac:dyDescent="0.25">
      <c r="A41" s="492">
        <v>11</v>
      </c>
      <c r="B41" s="492">
        <v>202</v>
      </c>
      <c r="C41" s="493" t="str">
        <f>'202_1'!B18</f>
        <v>Кирлейза Софія Володимирівна</v>
      </c>
      <c r="D41" s="493">
        <f>'202_1'!E18</f>
        <v>0</v>
      </c>
      <c r="E41" s="494">
        <f t="shared" si="13"/>
        <v>0</v>
      </c>
      <c r="F41" s="495"/>
      <c r="G41" s="496">
        <f t="shared" si="14"/>
        <v>0</v>
      </c>
      <c r="H41" s="497"/>
      <c r="I41" s="331">
        <f t="shared" si="15"/>
        <v>0</v>
      </c>
      <c r="J41" s="498" t="str">
        <f t="shared" si="16"/>
        <v>F</v>
      </c>
      <c r="K41" s="426"/>
      <c r="L41" s="499">
        <f>[2]Підсумки!$L40</f>
        <v>90.71052631578948</v>
      </c>
      <c r="M41" s="428" t="str">
        <f t="shared" si="4"/>
        <v xml:space="preserve"> </v>
      </c>
      <c r="O41" s="500">
        <v>70</v>
      </c>
      <c r="P41" s="500">
        <v>28.086956521739129</v>
      </c>
      <c r="Q41" s="500">
        <v>98.086956521739125</v>
      </c>
    </row>
    <row r="42" spans="1:17" s="428" customFormat="1" ht="15.75" x14ac:dyDescent="0.25">
      <c r="A42" s="492">
        <v>12</v>
      </c>
      <c r="B42" s="492">
        <v>202</v>
      </c>
      <c r="C42" s="493" t="str">
        <f>'202_1'!B19</f>
        <v>Козаченко Ростислав Сергійович</v>
      </c>
      <c r="D42" s="493">
        <f>'202_1'!E19</f>
        <v>0</v>
      </c>
      <c r="E42" s="494">
        <f t="shared" si="13"/>
        <v>0</v>
      </c>
      <c r="F42" s="495"/>
      <c r="G42" s="496">
        <f t="shared" si="14"/>
        <v>0</v>
      </c>
      <c r="H42" s="497"/>
      <c r="I42" s="331">
        <f t="shared" si="15"/>
        <v>0</v>
      </c>
      <c r="J42" s="498" t="str">
        <f t="shared" si="16"/>
        <v>F</v>
      </c>
      <c r="K42" s="427"/>
      <c r="L42" s="499">
        <f>[2]Підсумки!$L41</f>
        <v>1.5789473684210527</v>
      </c>
    </row>
    <row r="43" spans="1:17" s="428" customFormat="1" ht="15.75" x14ac:dyDescent="0.25">
      <c r="A43" s="492">
        <v>13</v>
      </c>
      <c r="B43" s="492">
        <v>202</v>
      </c>
      <c r="C43" s="493" t="str">
        <f>'202_1'!B20</f>
        <v>Лейзерович Роман Олегович</v>
      </c>
      <c r="D43" s="493">
        <f>'202_1'!E20</f>
        <v>0</v>
      </c>
      <c r="E43" s="494">
        <f t="shared" si="13"/>
        <v>0</v>
      </c>
      <c r="F43" s="495"/>
      <c r="G43" s="496">
        <f t="shared" si="14"/>
        <v>0</v>
      </c>
      <c r="H43" s="497"/>
      <c r="I43" s="331">
        <f t="shared" si="15"/>
        <v>0</v>
      </c>
      <c r="J43" s="498" t="str">
        <f t="shared" si="16"/>
        <v>F</v>
      </c>
      <c r="K43" s="426"/>
      <c r="L43" s="499">
        <f>[2]Підсумки!$L42</f>
        <v>96.368421052631575</v>
      </c>
    </row>
    <row r="44" spans="1:17" s="428" customFormat="1" ht="15.75" x14ac:dyDescent="0.25">
      <c r="A44" s="447">
        <v>14</v>
      </c>
      <c r="B44" s="447">
        <v>202</v>
      </c>
      <c r="C44" s="448" t="str">
        <f>'202_2'!B8</f>
        <v>Лень Владислав Сергійович</v>
      </c>
      <c r="D44" s="493">
        <f>'202_2'!E8</f>
        <v>0</v>
      </c>
      <c r="E44" s="501">
        <f t="shared" si="13"/>
        <v>0</v>
      </c>
      <c r="F44" s="495"/>
      <c r="G44" s="496">
        <f t="shared" si="14"/>
        <v>0</v>
      </c>
      <c r="H44" s="497"/>
      <c r="I44" s="331">
        <f t="shared" si="15"/>
        <v>0</v>
      </c>
      <c r="J44" s="498" t="str">
        <f t="shared" si="16"/>
        <v>F</v>
      </c>
      <c r="K44" s="426"/>
      <c r="L44" s="499">
        <f>[2]Підсумки!$L43</f>
        <v>0</v>
      </c>
      <c r="M44" s="428" t="str">
        <f t="shared" si="4"/>
        <v>Борг за 5 трим</v>
      </c>
      <c r="O44" s="500">
        <v>33.5</v>
      </c>
      <c r="P44" s="500">
        <v>5.9130434782608692</v>
      </c>
      <c r="Q44" s="500">
        <v>39.413043478260867</v>
      </c>
    </row>
    <row r="45" spans="1:17" s="428" customFormat="1" ht="15.75" x14ac:dyDescent="0.25">
      <c r="A45" s="492">
        <v>15</v>
      </c>
      <c r="B45" s="492">
        <v>202</v>
      </c>
      <c r="C45" s="493" t="str">
        <f>'202_2'!B9</f>
        <v>Петренко Дмитро Андрійович</v>
      </c>
      <c r="D45" s="493">
        <f>'202_2'!E9</f>
        <v>67</v>
      </c>
      <c r="E45" s="501">
        <f t="shared" si="13"/>
        <v>67</v>
      </c>
      <c r="F45" s="495"/>
      <c r="G45" s="496">
        <f t="shared" si="14"/>
        <v>0</v>
      </c>
      <c r="H45" s="497"/>
      <c r="I45" s="331">
        <f t="shared" si="15"/>
        <v>67</v>
      </c>
      <c r="J45" s="498" t="str">
        <f t="shared" si="16"/>
        <v>D</v>
      </c>
      <c r="K45" s="426"/>
      <c r="L45" s="499">
        <f>[2]Підсумки!$L44</f>
        <v>74.868421052631575</v>
      </c>
      <c r="M45" s="428" t="str">
        <f t="shared" si="4"/>
        <v xml:space="preserve"> </v>
      </c>
      <c r="O45" s="500">
        <v>4</v>
      </c>
      <c r="P45" s="500">
        <v>6.5434782608695654</v>
      </c>
      <c r="Q45" s="500">
        <v>10.543478260869566</v>
      </c>
    </row>
    <row r="46" spans="1:17" s="428" customFormat="1" ht="15.75" x14ac:dyDescent="0.25">
      <c r="A46" s="492">
        <v>16</v>
      </c>
      <c r="B46" s="492">
        <v>202</v>
      </c>
      <c r="C46" s="493" t="str">
        <f>'202_2'!B10</f>
        <v>Померанцева Марія Андріївна</v>
      </c>
      <c r="D46" s="493">
        <f>'202_2'!E10</f>
        <v>70</v>
      </c>
      <c r="E46" s="501">
        <f t="shared" si="13"/>
        <v>70</v>
      </c>
      <c r="F46" s="495"/>
      <c r="G46" s="496">
        <f t="shared" si="14"/>
        <v>0</v>
      </c>
      <c r="H46" s="497"/>
      <c r="I46" s="331">
        <f t="shared" si="15"/>
        <v>70</v>
      </c>
      <c r="J46" s="498" t="str">
        <f t="shared" si="16"/>
        <v>D</v>
      </c>
      <c r="K46" s="426"/>
      <c r="L46" s="499">
        <f>[2]Підсумки!$L45</f>
        <v>69.578947368421055</v>
      </c>
      <c r="M46" s="428" t="str">
        <f t="shared" si="4"/>
        <v xml:space="preserve"> </v>
      </c>
      <c r="O46" s="500">
        <v>0</v>
      </c>
      <c r="P46" s="500">
        <v>7.1956521739130439</v>
      </c>
      <c r="Q46" s="500">
        <v>7.1956521739130439</v>
      </c>
    </row>
    <row r="47" spans="1:17" s="428" customFormat="1" ht="15.75" x14ac:dyDescent="0.25">
      <c r="A47" s="492">
        <v>17</v>
      </c>
      <c r="B47" s="492">
        <v>202</v>
      </c>
      <c r="C47" s="493" t="str">
        <f>'202_2'!B11</f>
        <v>Пушкарьов Вадим Сергійович</v>
      </c>
      <c r="D47" s="493">
        <f>'202_2'!E11</f>
        <v>68</v>
      </c>
      <c r="E47" s="501">
        <f t="shared" si="13"/>
        <v>68</v>
      </c>
      <c r="F47" s="495"/>
      <c r="G47" s="496">
        <f t="shared" si="14"/>
        <v>0</v>
      </c>
      <c r="H47" s="497"/>
      <c r="I47" s="331">
        <f t="shared" si="15"/>
        <v>68</v>
      </c>
      <c r="J47" s="498" t="str">
        <f t="shared" si="16"/>
        <v>D</v>
      </c>
      <c r="K47" s="427"/>
      <c r="L47" s="499">
        <f>[2]Підсумки!$L46</f>
        <v>65</v>
      </c>
      <c r="M47" s="428" t="str">
        <f t="shared" si="4"/>
        <v xml:space="preserve"> </v>
      </c>
      <c r="O47" s="500">
        <v>68</v>
      </c>
      <c r="P47" s="500">
        <v>9.3260869565217384</v>
      </c>
      <c r="Q47" s="500">
        <v>77.326086956521735</v>
      </c>
    </row>
    <row r="48" spans="1:17" s="428" customFormat="1" ht="15.75" x14ac:dyDescent="0.25">
      <c r="A48" s="492">
        <v>18</v>
      </c>
      <c r="B48" s="492">
        <v>202</v>
      </c>
      <c r="C48" s="493" t="str">
        <f>'202_2'!B12</f>
        <v>Румянцев Максим Євгенійович</v>
      </c>
      <c r="D48" s="493">
        <f>'202_2'!E12</f>
        <v>55</v>
      </c>
      <c r="E48" s="501">
        <f t="shared" si="13"/>
        <v>55</v>
      </c>
      <c r="F48" s="495"/>
      <c r="G48" s="496">
        <f t="shared" si="14"/>
        <v>0</v>
      </c>
      <c r="H48" s="497"/>
      <c r="I48" s="331">
        <f t="shared" si="15"/>
        <v>55</v>
      </c>
      <c r="J48" s="498" t="str">
        <f t="shared" si="16"/>
        <v>FX</v>
      </c>
      <c r="K48" s="426"/>
      <c r="L48" s="499">
        <f>[2]Підсумки!$L47</f>
        <v>69.131578947368425</v>
      </c>
      <c r="M48" s="428" t="str">
        <f t="shared" si="4"/>
        <v xml:space="preserve"> </v>
      </c>
      <c r="O48" s="500">
        <v>0</v>
      </c>
      <c r="P48" s="500">
        <v>14.043478260869565</v>
      </c>
      <c r="Q48" s="500">
        <v>14.043478260869565</v>
      </c>
    </row>
    <row r="49" spans="1:17" s="428" customFormat="1" ht="15.75" x14ac:dyDescent="0.25">
      <c r="A49" s="492">
        <v>19</v>
      </c>
      <c r="B49" s="492">
        <v>202</v>
      </c>
      <c r="C49" s="493" t="str">
        <f>'202_2'!B13</f>
        <v>Салагор Сергій Володимирович</v>
      </c>
      <c r="D49" s="493">
        <f>'202_2'!E13</f>
        <v>63</v>
      </c>
      <c r="E49" s="501">
        <f t="shared" si="13"/>
        <v>63</v>
      </c>
      <c r="F49" s="495"/>
      <c r="G49" s="496">
        <f t="shared" si="14"/>
        <v>0</v>
      </c>
      <c r="H49" s="497"/>
      <c r="I49" s="331">
        <f t="shared" si="15"/>
        <v>63</v>
      </c>
      <c r="J49" s="498" t="str">
        <f t="shared" si="16"/>
        <v>E</v>
      </c>
      <c r="K49" s="426"/>
      <c r="L49" s="499">
        <f>[2]Підсумки!$L48</f>
        <v>59.60526315789474</v>
      </c>
      <c r="M49" s="428" t="str">
        <f t="shared" si="4"/>
        <v>Борг за 5 трим</v>
      </c>
      <c r="O49" s="500">
        <v>44</v>
      </c>
      <c r="P49" s="500">
        <v>16.195652173913043</v>
      </c>
      <c r="Q49" s="500">
        <v>60.195652173913047</v>
      </c>
    </row>
    <row r="50" spans="1:17" s="428" customFormat="1" ht="15.75" x14ac:dyDescent="0.25">
      <c r="A50" s="492">
        <v>20</v>
      </c>
      <c r="B50" s="492">
        <v>202</v>
      </c>
      <c r="C50" s="493" t="str">
        <f>'202_2'!B14</f>
        <v>Слекар Олег Сергійович</v>
      </c>
      <c r="D50" s="493">
        <f>'202_2'!E14</f>
        <v>65</v>
      </c>
      <c r="E50" s="501">
        <f t="shared" si="13"/>
        <v>65</v>
      </c>
      <c r="F50" s="495"/>
      <c r="G50" s="496">
        <f t="shared" si="14"/>
        <v>0</v>
      </c>
      <c r="H50" s="497"/>
      <c r="I50" s="331">
        <f t="shared" si="15"/>
        <v>65</v>
      </c>
      <c r="J50" s="498" t="str">
        <f t="shared" si="16"/>
        <v>E</v>
      </c>
      <c r="K50" s="426"/>
      <c r="L50" s="499">
        <f>[2]Підсумки!$L49</f>
        <v>71.34210526315789</v>
      </c>
      <c r="M50" s="428" t="str">
        <f t="shared" si="4"/>
        <v xml:space="preserve"> </v>
      </c>
      <c r="O50" s="500">
        <v>52</v>
      </c>
      <c r="P50" s="500">
        <v>8.0434782608695663</v>
      </c>
      <c r="Q50" s="500">
        <v>60.043478260869563</v>
      </c>
    </row>
    <row r="51" spans="1:17" s="428" customFormat="1" ht="15.75" x14ac:dyDescent="0.25">
      <c r="A51" s="492">
        <v>21</v>
      </c>
      <c r="B51" s="492">
        <v>202</v>
      </c>
      <c r="C51" s="493" t="str">
        <f>'202_2'!B15</f>
        <v>Тиховід Олександр Васильович</v>
      </c>
      <c r="D51" s="493">
        <f>'202_2'!E15</f>
        <v>69</v>
      </c>
      <c r="E51" s="501">
        <f t="shared" si="13"/>
        <v>69</v>
      </c>
      <c r="F51" s="495"/>
      <c r="G51" s="496">
        <f t="shared" si="14"/>
        <v>0</v>
      </c>
      <c r="H51" s="497"/>
      <c r="I51" s="331">
        <f t="shared" si="15"/>
        <v>69</v>
      </c>
      <c r="J51" s="498" t="str">
        <f t="shared" si="16"/>
        <v>D</v>
      </c>
      <c r="K51" s="426"/>
      <c r="L51" s="499">
        <f>[2]Підсумки!$L50</f>
        <v>73.131578947368425</v>
      </c>
      <c r="M51" s="428" t="str">
        <f t="shared" si="4"/>
        <v xml:space="preserve"> </v>
      </c>
      <c r="O51" s="500">
        <v>14</v>
      </c>
      <c r="P51" s="500">
        <v>1.8043478260869565</v>
      </c>
      <c r="Q51" s="500">
        <v>15.804347826086957</v>
      </c>
    </row>
    <row r="52" spans="1:17" s="428" customFormat="1" ht="15.75" x14ac:dyDescent="0.25">
      <c r="A52" s="492">
        <v>22</v>
      </c>
      <c r="B52" s="492">
        <v>202</v>
      </c>
      <c r="C52" s="493" t="str">
        <f>'202_2'!B16</f>
        <v>Токарєв Владислав Миколайович</v>
      </c>
      <c r="D52" s="493">
        <f>'202_2'!E16</f>
        <v>70</v>
      </c>
      <c r="E52" s="501">
        <f t="shared" si="13"/>
        <v>70</v>
      </c>
      <c r="F52" s="495"/>
      <c r="G52" s="496">
        <f t="shared" si="14"/>
        <v>0</v>
      </c>
      <c r="H52" s="497"/>
      <c r="I52" s="331">
        <f t="shared" si="15"/>
        <v>70</v>
      </c>
      <c r="J52" s="498" t="str">
        <f t="shared" si="16"/>
        <v>D</v>
      </c>
      <c r="K52" s="426"/>
      <c r="L52" s="499">
        <f>[2]Підсумки!$L51</f>
        <v>92.131578947368425</v>
      </c>
      <c r="M52" s="428" t="str">
        <f t="shared" si="4"/>
        <v xml:space="preserve"> </v>
      </c>
      <c r="O52" s="500">
        <v>15</v>
      </c>
      <c r="P52" s="500">
        <v>7.1956521739130439</v>
      </c>
      <c r="Q52" s="500">
        <v>22.195652173913043</v>
      </c>
    </row>
    <row r="53" spans="1:17" s="428" customFormat="1" ht="15.75" x14ac:dyDescent="0.25">
      <c r="A53" s="492">
        <v>23</v>
      </c>
      <c r="B53" s="492">
        <v>202</v>
      </c>
      <c r="C53" s="493" t="str">
        <f>'202_2'!B17</f>
        <v>Трубіна Марія Сергіївна</v>
      </c>
      <c r="D53" s="493">
        <f>'202_2'!E17</f>
        <v>49</v>
      </c>
      <c r="E53" s="494">
        <f t="shared" si="13"/>
        <v>49</v>
      </c>
      <c r="F53" s="502"/>
      <c r="G53" s="496">
        <f t="shared" si="14"/>
        <v>0</v>
      </c>
      <c r="H53" s="497"/>
      <c r="I53" s="331">
        <f t="shared" si="15"/>
        <v>49</v>
      </c>
      <c r="J53" s="498" t="str">
        <f t="shared" si="16"/>
        <v>FX</v>
      </c>
      <c r="K53" s="426"/>
      <c r="L53" s="499">
        <f>[2]Підсумки!$L52</f>
        <v>75.684210526315795</v>
      </c>
      <c r="M53" s="428" t="str">
        <f t="shared" si="4"/>
        <v xml:space="preserve"> </v>
      </c>
      <c r="O53" s="500">
        <v>48</v>
      </c>
      <c r="P53" s="500">
        <v>12.434782608695652</v>
      </c>
      <c r="Q53" s="500">
        <v>60.434782608695656</v>
      </c>
    </row>
    <row r="54" spans="1:17" s="428" customFormat="1" ht="15.75" x14ac:dyDescent="0.25">
      <c r="A54" s="492">
        <v>24</v>
      </c>
      <c r="B54" s="492">
        <v>202</v>
      </c>
      <c r="C54" s="493" t="str">
        <f>'202_2'!B18</f>
        <v>Федорова Валерія Костянтинівна</v>
      </c>
      <c r="D54" s="493">
        <f>'202_2'!E18</f>
        <v>0</v>
      </c>
      <c r="E54" s="494">
        <f t="shared" si="13"/>
        <v>0</v>
      </c>
      <c r="F54" s="502"/>
      <c r="G54" s="496">
        <f t="shared" si="14"/>
        <v>0</v>
      </c>
      <c r="H54" s="497"/>
      <c r="I54" s="331">
        <f t="shared" si="15"/>
        <v>0</v>
      </c>
      <c r="J54" s="498" t="str">
        <f t="shared" si="16"/>
        <v>F</v>
      </c>
      <c r="K54" s="426"/>
      <c r="L54" s="499">
        <f>[2]Підсумки!$L53</f>
        <v>0</v>
      </c>
      <c r="M54" s="428" t="str">
        <f t="shared" si="4"/>
        <v>Борг за 5 трим</v>
      </c>
      <c r="O54" s="500">
        <v>48</v>
      </c>
      <c r="P54" s="500">
        <v>1.8043478260869565</v>
      </c>
      <c r="Q54" s="500">
        <v>49.804347826086953</v>
      </c>
    </row>
    <row r="55" spans="1:17" s="428" customFormat="1" ht="15.75" x14ac:dyDescent="0.25">
      <c r="A55" s="492">
        <v>25</v>
      </c>
      <c r="B55" s="492">
        <v>202</v>
      </c>
      <c r="C55" s="493" t="str">
        <f>'202_2'!B19</f>
        <v>Яковенко Сергій Вікторович</v>
      </c>
      <c r="D55" s="493">
        <f>'202_2'!E19</f>
        <v>69</v>
      </c>
      <c r="E55" s="503">
        <f t="shared" si="13"/>
        <v>69</v>
      </c>
      <c r="F55" s="502"/>
      <c r="G55" s="504">
        <f t="shared" si="14"/>
        <v>0</v>
      </c>
      <c r="H55" s="505"/>
      <c r="I55" s="331">
        <f t="shared" si="15"/>
        <v>69</v>
      </c>
      <c r="J55" s="498" t="str">
        <f t="shared" si="16"/>
        <v>D</v>
      </c>
      <c r="K55" s="426"/>
      <c r="L55" s="499">
        <f>[2]Підсумки!$L54</f>
        <v>80.131578947368425</v>
      </c>
      <c r="M55" s="428" t="str">
        <f t="shared" si="4"/>
        <v xml:space="preserve"> </v>
      </c>
      <c r="O55" s="500">
        <v>0</v>
      </c>
      <c r="P55" s="500">
        <v>0</v>
      </c>
      <c r="Q55" s="500">
        <v>0</v>
      </c>
    </row>
    <row r="56" spans="1:17" s="428" customFormat="1" ht="15.75" x14ac:dyDescent="0.25">
      <c r="A56" s="492">
        <v>26</v>
      </c>
      <c r="B56" s="492">
        <v>202</v>
      </c>
      <c r="C56" s="493">
        <f>'202_2'!B20</f>
        <v>0</v>
      </c>
      <c r="D56" s="493">
        <f>'202_2'!E20</f>
        <v>0</v>
      </c>
      <c r="E56" s="503">
        <f t="shared" ref="E56:E57" si="17">SUM(D56:D56)</f>
        <v>0</v>
      </c>
      <c r="F56" s="502"/>
      <c r="G56" s="504">
        <f t="shared" ref="G56:G57" si="18">SUM(F56:F56)</f>
        <v>0</v>
      </c>
      <c r="H56" s="505"/>
      <c r="I56" s="331">
        <f t="shared" ref="I56:I57" si="19">IF((E56+G56)&gt;100,100,E56+G56)</f>
        <v>0</v>
      </c>
      <c r="J56" s="498" t="str">
        <f t="shared" ref="J56:J57" si="20">VLOOKUP(I56,ESTC,2)</f>
        <v>F</v>
      </c>
      <c r="K56" s="426"/>
      <c r="L56" s="499"/>
      <c r="M56" s="428" t="str">
        <f t="shared" si="4"/>
        <v>Борг за 5 трим</v>
      </c>
      <c r="O56" s="500">
        <v>62</v>
      </c>
      <c r="P56" s="500">
        <v>14.891304347826088</v>
      </c>
      <c r="Q56" s="500">
        <v>76.891304347826093</v>
      </c>
    </row>
    <row r="57" spans="1:17" s="428" customFormat="1" ht="16.5" thickBot="1" x14ac:dyDescent="0.3">
      <c r="A57" s="492">
        <v>27</v>
      </c>
      <c r="B57" s="492">
        <v>202</v>
      </c>
      <c r="C57" s="493">
        <f>'202_2'!B21</f>
        <v>0</v>
      </c>
      <c r="D57" s="493">
        <f>'202_2'!E21</f>
        <v>0</v>
      </c>
      <c r="E57" s="503">
        <f t="shared" si="17"/>
        <v>0</v>
      </c>
      <c r="F57" s="502"/>
      <c r="G57" s="504">
        <f t="shared" si="18"/>
        <v>0</v>
      </c>
      <c r="H57" s="505"/>
      <c r="I57" s="331">
        <f t="shared" si="19"/>
        <v>0</v>
      </c>
      <c r="J57" s="498" t="str">
        <f t="shared" si="20"/>
        <v>F</v>
      </c>
      <c r="K57" s="426"/>
      <c r="L57" s="499"/>
      <c r="M57" s="428" t="str">
        <f t="shared" si="4"/>
        <v>Борг за 5 трим</v>
      </c>
      <c r="O57" s="500">
        <v>14</v>
      </c>
      <c r="P57" s="500">
        <v>13.086956521739131</v>
      </c>
      <c r="Q57" s="500">
        <v>27.086956521739133</v>
      </c>
    </row>
    <row r="58" spans="1:17" ht="51.75" thickBot="1" x14ac:dyDescent="0.25">
      <c r="A58" s="143" t="s">
        <v>213</v>
      </c>
      <c r="B58" s="82" t="s">
        <v>214</v>
      </c>
      <c r="C58" s="146" t="s">
        <v>215</v>
      </c>
      <c r="D58" s="82" t="s">
        <v>216</v>
      </c>
      <c r="E58" s="144" t="s">
        <v>217</v>
      </c>
      <c r="F58" s="223" t="s">
        <v>276</v>
      </c>
      <c r="G58" s="82" t="s">
        <v>289</v>
      </c>
      <c r="H58" s="82"/>
      <c r="I58" s="145" t="s">
        <v>243</v>
      </c>
      <c r="J58" s="239" t="s">
        <v>247</v>
      </c>
      <c r="K58" s="377" t="s">
        <v>218</v>
      </c>
      <c r="L58" s="381" t="s">
        <v>286</v>
      </c>
      <c r="M58" s="87" t="str">
        <f t="shared" si="4"/>
        <v xml:space="preserve"> </v>
      </c>
    </row>
    <row r="59" spans="1:17" ht="15.75" x14ac:dyDescent="0.25">
      <c r="A59" s="66">
        <v>1</v>
      </c>
      <c r="B59" s="68">
        <v>203</v>
      </c>
      <c r="C59" s="80" t="str">
        <f>'203_1'!B8</f>
        <v>Амбросімова Юлія Сергіївна</v>
      </c>
      <c r="D59" s="80">
        <f>'203_1'!E8</f>
        <v>0</v>
      </c>
      <c r="E59" s="81">
        <f t="shared" ref="E59:E85" si="21">SUM(D59:D59)</f>
        <v>0</v>
      </c>
      <c r="F59" s="510"/>
      <c r="G59" s="513">
        <f t="shared" ref="G59:G85" si="22">SUM(F59:F59)</f>
        <v>0</v>
      </c>
      <c r="H59" s="444"/>
      <c r="I59" s="70">
        <f t="shared" ref="I59:I85" si="23">IF((E59+G59)&gt;100,100,E59+G59)</f>
        <v>0</v>
      </c>
      <c r="J59" s="93" t="str">
        <f t="shared" ref="J59:J85" si="24">VLOOKUP(I59,ESTC,2)</f>
        <v>F</v>
      </c>
      <c r="K59" s="440"/>
      <c r="L59" s="382">
        <f>[2]Підсумки!$L58</f>
        <v>67.078947368421055</v>
      </c>
      <c r="M59" s="87" t="str">
        <f t="shared" si="4"/>
        <v xml:space="preserve"> </v>
      </c>
      <c r="N59" s="428"/>
      <c r="O59" s="425">
        <v>58.217391304347828</v>
      </c>
    </row>
    <row r="60" spans="1:17" ht="15.75" x14ac:dyDescent="0.25">
      <c r="A60" s="66">
        <v>2</v>
      </c>
      <c r="B60" s="66">
        <v>203</v>
      </c>
      <c r="C60" s="80" t="str">
        <f>'203_1'!B9</f>
        <v>Арюпін Денис Олексійович</v>
      </c>
      <c r="D60" s="80">
        <f>'203_1'!E9</f>
        <v>0</v>
      </c>
      <c r="E60" s="104">
        <f t="shared" si="21"/>
        <v>0</v>
      </c>
      <c r="F60" s="512"/>
      <c r="G60" s="124">
        <f t="shared" si="22"/>
        <v>0</v>
      </c>
      <c r="H60" s="445"/>
      <c r="I60" s="70">
        <f t="shared" si="23"/>
        <v>0</v>
      </c>
      <c r="J60" s="93" t="str">
        <f t="shared" si="24"/>
        <v>F</v>
      </c>
      <c r="K60" s="426"/>
      <c r="L60" s="382">
        <f>[2]Підсумки!$L59</f>
        <v>89.684210526315795</v>
      </c>
      <c r="M60" s="87" t="str">
        <f t="shared" si="4"/>
        <v xml:space="preserve"> </v>
      </c>
      <c r="N60" s="428"/>
      <c r="O60" s="425">
        <v>88.217391304347828</v>
      </c>
    </row>
    <row r="61" spans="1:17" ht="15.75" x14ac:dyDescent="0.25">
      <c r="A61" s="66">
        <v>3</v>
      </c>
      <c r="B61" s="66">
        <v>203</v>
      </c>
      <c r="C61" s="80" t="str">
        <f>'203_1'!B10</f>
        <v>Гиль Юлія Артурівна</v>
      </c>
      <c r="D61" s="80">
        <f>'203_1'!E10</f>
        <v>0</v>
      </c>
      <c r="E61" s="104">
        <f t="shared" si="21"/>
        <v>0</v>
      </c>
      <c r="F61" s="512"/>
      <c r="G61" s="124">
        <f t="shared" si="22"/>
        <v>0</v>
      </c>
      <c r="H61" s="445"/>
      <c r="I61" s="70">
        <f t="shared" si="23"/>
        <v>0</v>
      </c>
      <c r="J61" s="93" t="str">
        <f t="shared" si="24"/>
        <v>F</v>
      </c>
      <c r="K61" s="426"/>
      <c r="L61" s="382">
        <f>[2]Підсумки!$L60</f>
        <v>68.815789473684205</v>
      </c>
      <c r="M61" s="87" t="str">
        <f t="shared" si="4"/>
        <v xml:space="preserve"> </v>
      </c>
      <c r="N61" s="428"/>
      <c r="O61" s="425">
        <v>74.326086956521735</v>
      </c>
    </row>
    <row r="62" spans="1:17" ht="15.75" x14ac:dyDescent="0.25">
      <c r="A62" s="66">
        <v>4</v>
      </c>
      <c r="B62" s="66">
        <v>203</v>
      </c>
      <c r="C62" s="80" t="str">
        <f>'203_1'!B11</f>
        <v>Грабар Максим Павлович</v>
      </c>
      <c r="D62" s="80">
        <f>'203_1'!E11</f>
        <v>0</v>
      </c>
      <c r="E62" s="104">
        <f t="shared" si="21"/>
        <v>0</v>
      </c>
      <c r="F62" s="512"/>
      <c r="G62" s="124">
        <f t="shared" si="22"/>
        <v>0</v>
      </c>
      <c r="H62" s="445"/>
      <c r="I62" s="70">
        <f t="shared" si="23"/>
        <v>0</v>
      </c>
      <c r="J62" s="93" t="str">
        <f t="shared" si="24"/>
        <v>F</v>
      </c>
      <c r="K62" s="426"/>
      <c r="L62" s="382">
        <f>[2]Підсумки!$L61</f>
        <v>74.631578947368425</v>
      </c>
      <c r="M62" s="87" t="str">
        <f t="shared" si="4"/>
        <v xml:space="preserve"> </v>
      </c>
      <c r="N62" s="428"/>
      <c r="O62" s="425">
        <v>78.130434782608688</v>
      </c>
    </row>
    <row r="63" spans="1:17" ht="15.75" x14ac:dyDescent="0.25">
      <c r="A63" s="66">
        <v>5</v>
      </c>
      <c r="B63" s="66">
        <v>203</v>
      </c>
      <c r="C63" s="80" t="str">
        <f>'203_1'!B12</f>
        <v>Демешин Дмитро Валерійович</v>
      </c>
      <c r="D63" s="80">
        <f>'203_1'!E12</f>
        <v>0</v>
      </c>
      <c r="E63" s="104">
        <f t="shared" si="21"/>
        <v>0</v>
      </c>
      <c r="F63" s="512"/>
      <c r="G63" s="124">
        <f t="shared" si="22"/>
        <v>0</v>
      </c>
      <c r="H63" s="445"/>
      <c r="I63" s="70">
        <f t="shared" si="23"/>
        <v>0</v>
      </c>
      <c r="J63" s="93" t="str">
        <f t="shared" si="24"/>
        <v>F</v>
      </c>
      <c r="K63" s="426"/>
      <c r="L63" s="382">
        <f>[2]Підсумки!$L62</f>
        <v>60.815789473684212</v>
      </c>
      <c r="M63" s="87" t="str">
        <f t="shared" si="4"/>
        <v xml:space="preserve"> </v>
      </c>
      <c r="N63" s="428"/>
      <c r="O63" s="425">
        <v>93.15217391304347</v>
      </c>
    </row>
    <row r="64" spans="1:17" ht="15.75" x14ac:dyDescent="0.25">
      <c r="A64" s="66">
        <v>6</v>
      </c>
      <c r="B64" s="66">
        <v>203</v>
      </c>
      <c r="C64" s="80" t="str">
        <f>'203_1'!B13</f>
        <v>Дзюба Владислав Сергійович</v>
      </c>
      <c r="D64" s="80">
        <f>'203_1'!E13</f>
        <v>0</v>
      </c>
      <c r="E64" s="104">
        <f t="shared" si="21"/>
        <v>0</v>
      </c>
      <c r="F64" s="512"/>
      <c r="G64" s="124">
        <f t="shared" si="22"/>
        <v>0</v>
      </c>
      <c r="H64" s="445"/>
      <c r="I64" s="70">
        <f t="shared" si="23"/>
        <v>0</v>
      </c>
      <c r="J64" s="93" t="str">
        <f t="shared" si="24"/>
        <v>F</v>
      </c>
      <c r="K64" s="426"/>
      <c r="L64" s="382">
        <f>[2]Підсумки!$L63</f>
        <v>78.921052631578945</v>
      </c>
      <c r="M64" s="87"/>
      <c r="N64" s="428"/>
      <c r="O64" s="425">
        <v>92.478260869565219</v>
      </c>
    </row>
    <row r="65" spans="1:15" ht="15.75" x14ac:dyDescent="0.25">
      <c r="A65" s="66">
        <v>7</v>
      </c>
      <c r="B65" s="66">
        <v>203</v>
      </c>
      <c r="C65" s="80" t="str">
        <f>'203_1'!B14</f>
        <v>Димченко Сергій Ігорович</v>
      </c>
      <c r="D65" s="80">
        <f>'203_1'!E14</f>
        <v>0</v>
      </c>
      <c r="E65" s="104">
        <f t="shared" si="21"/>
        <v>0</v>
      </c>
      <c r="F65" s="512"/>
      <c r="G65" s="124">
        <f t="shared" si="22"/>
        <v>0</v>
      </c>
      <c r="H65" s="445"/>
      <c r="I65" s="70">
        <f t="shared" si="23"/>
        <v>0</v>
      </c>
      <c r="J65" s="93" t="str">
        <f t="shared" si="24"/>
        <v>F</v>
      </c>
      <c r="K65" s="427"/>
      <c r="L65" s="382">
        <f>[2]Підсумки!$L64</f>
        <v>62.631578947368425</v>
      </c>
      <c r="M65" s="87" t="str">
        <f t="shared" si="4"/>
        <v xml:space="preserve"> </v>
      </c>
      <c r="N65" s="428"/>
      <c r="O65" s="425">
        <v>73.521739130434781</v>
      </c>
    </row>
    <row r="66" spans="1:15" ht="15.75" x14ac:dyDescent="0.25">
      <c r="A66" s="66">
        <v>8</v>
      </c>
      <c r="B66" s="66">
        <v>203</v>
      </c>
      <c r="C66" s="80" t="str">
        <f>'203_1'!B15</f>
        <v>Єрещенко Іван Олександрович</v>
      </c>
      <c r="D66" s="80">
        <f>'203_1'!E15</f>
        <v>0</v>
      </c>
      <c r="E66" s="104">
        <f t="shared" si="21"/>
        <v>0</v>
      </c>
      <c r="F66" s="512"/>
      <c r="G66" s="124">
        <f t="shared" si="22"/>
        <v>0</v>
      </c>
      <c r="H66" s="445"/>
      <c r="I66" s="70">
        <f t="shared" si="23"/>
        <v>0</v>
      </c>
      <c r="J66" s="93" t="str">
        <f t="shared" si="24"/>
        <v>F</v>
      </c>
      <c r="K66" s="426"/>
      <c r="L66" s="382">
        <f>[2]Підсумки!$L65</f>
        <v>61.5</v>
      </c>
      <c r="M66" s="87" t="str">
        <f t="shared" si="4"/>
        <v xml:space="preserve"> </v>
      </c>
      <c r="N66" s="428"/>
      <c r="O66" s="425">
        <v>83.826086956521735</v>
      </c>
    </row>
    <row r="67" spans="1:15" ht="15.75" x14ac:dyDescent="0.25">
      <c r="A67" s="66">
        <v>9</v>
      </c>
      <c r="B67" s="66">
        <v>203</v>
      </c>
      <c r="C67" s="80" t="str">
        <f>'203_1'!B16</f>
        <v>Єрьомін Богдан Віталійович</v>
      </c>
      <c r="D67" s="80">
        <f>'203_1'!E16</f>
        <v>0</v>
      </c>
      <c r="E67" s="104">
        <f t="shared" si="21"/>
        <v>0</v>
      </c>
      <c r="F67" s="512"/>
      <c r="G67" s="124">
        <f t="shared" si="22"/>
        <v>0</v>
      </c>
      <c r="H67" s="445"/>
      <c r="I67" s="70">
        <f t="shared" si="23"/>
        <v>0</v>
      </c>
      <c r="J67" s="93" t="str">
        <f t="shared" si="24"/>
        <v>F</v>
      </c>
      <c r="K67" s="426"/>
      <c r="L67" s="382">
        <f>[2]Підсумки!$L66</f>
        <v>60.026315789473685</v>
      </c>
      <c r="M67" s="87" t="str">
        <f>IF(L67&lt;59.5,"Борг за 5 трим"," ")</f>
        <v xml:space="preserve"> </v>
      </c>
      <c r="N67" s="428"/>
      <c r="O67" s="425">
        <v>78.217391304347828</v>
      </c>
    </row>
    <row r="68" spans="1:15" ht="15.75" x14ac:dyDescent="0.25">
      <c r="A68" s="66">
        <v>10</v>
      </c>
      <c r="B68" s="66">
        <v>203</v>
      </c>
      <c r="C68" s="80" t="str">
        <f>'203_1'!B17</f>
        <v>Жарук Дмитро Олександрович</v>
      </c>
      <c r="D68" s="80">
        <f>'203_1'!E17</f>
        <v>0</v>
      </c>
      <c r="E68" s="104">
        <f t="shared" si="21"/>
        <v>0</v>
      </c>
      <c r="F68" s="512"/>
      <c r="G68" s="124">
        <f t="shared" si="22"/>
        <v>0</v>
      </c>
      <c r="H68" s="445"/>
      <c r="I68" s="70">
        <f t="shared" si="23"/>
        <v>0</v>
      </c>
      <c r="J68" s="93" t="str">
        <f t="shared" si="24"/>
        <v>F</v>
      </c>
      <c r="K68" s="426"/>
      <c r="L68" s="382">
        <f>[2]Підсумки!$L67</f>
        <v>62.131578947368425</v>
      </c>
      <c r="M68" s="87" t="str">
        <f t="shared" si="4"/>
        <v xml:space="preserve"> </v>
      </c>
      <c r="N68" s="428"/>
      <c r="O68" s="425">
        <v>86.043478260869563</v>
      </c>
    </row>
    <row r="69" spans="1:15" ht="15.75" x14ac:dyDescent="0.25">
      <c r="A69" s="66">
        <v>11</v>
      </c>
      <c r="B69" s="66">
        <v>203</v>
      </c>
      <c r="C69" s="80" t="str">
        <f>'203_1'!B18</f>
        <v>Кащенко Дмитро Олегович</v>
      </c>
      <c r="D69" s="80">
        <f>'203_1'!E18</f>
        <v>0</v>
      </c>
      <c r="E69" s="104">
        <f t="shared" si="21"/>
        <v>0</v>
      </c>
      <c r="F69" s="512"/>
      <c r="G69" s="124">
        <f t="shared" si="22"/>
        <v>0</v>
      </c>
      <c r="H69" s="445"/>
      <c r="I69" s="70">
        <f t="shared" si="23"/>
        <v>0</v>
      </c>
      <c r="J69" s="93" t="str">
        <f t="shared" si="24"/>
        <v>F</v>
      </c>
      <c r="K69" s="426"/>
      <c r="L69" s="382">
        <f>[2]Підсумки!$L68</f>
        <v>64.71052631578948</v>
      </c>
      <c r="M69" s="87" t="str">
        <f t="shared" si="4"/>
        <v xml:space="preserve"> </v>
      </c>
      <c r="N69" s="428"/>
      <c r="O69" s="425">
        <v>91.84782608695653</v>
      </c>
    </row>
    <row r="70" spans="1:15" ht="15.75" x14ac:dyDescent="0.25">
      <c r="A70" s="66">
        <v>12</v>
      </c>
      <c r="B70" s="66">
        <v>203</v>
      </c>
      <c r="C70" s="80" t="str">
        <f>'203_1'!B19</f>
        <v>Костріков Ігор Сергійович</v>
      </c>
      <c r="D70" s="80">
        <f>'203_1'!E19</f>
        <v>0</v>
      </c>
      <c r="E70" s="104">
        <f t="shared" si="21"/>
        <v>0</v>
      </c>
      <c r="F70" s="512"/>
      <c r="G70" s="124">
        <f t="shared" si="22"/>
        <v>0</v>
      </c>
      <c r="H70" s="445"/>
      <c r="I70" s="70">
        <f t="shared" si="23"/>
        <v>0</v>
      </c>
      <c r="J70" s="93" t="str">
        <f t="shared" si="24"/>
        <v>F</v>
      </c>
      <c r="K70" s="427"/>
      <c r="L70" s="382">
        <f>[2]Підсумки!$L69</f>
        <v>1.5789473684210527</v>
      </c>
      <c r="M70" s="87"/>
      <c r="N70" s="428"/>
      <c r="O70" s="425">
        <v>82.065217391304344</v>
      </c>
    </row>
    <row r="71" spans="1:15" ht="15.75" x14ac:dyDescent="0.25">
      <c r="A71" s="66">
        <v>13</v>
      </c>
      <c r="B71" s="66">
        <v>203</v>
      </c>
      <c r="C71" s="80" t="str">
        <f>'203_2'!B8</f>
        <v>Лавриненко Світлана Володимирівна</v>
      </c>
      <c r="D71" s="80">
        <f>'203_2'!E8</f>
        <v>59</v>
      </c>
      <c r="E71" s="104">
        <f t="shared" si="21"/>
        <v>59</v>
      </c>
      <c r="F71" s="512"/>
      <c r="G71" s="124">
        <f t="shared" si="22"/>
        <v>0</v>
      </c>
      <c r="H71" s="445"/>
      <c r="I71" s="70">
        <f t="shared" si="23"/>
        <v>59</v>
      </c>
      <c r="J71" s="93" t="str">
        <f t="shared" si="24"/>
        <v>FX</v>
      </c>
      <c r="K71" s="426"/>
      <c r="L71" s="382">
        <f>[2]Підсумки!$L71</f>
        <v>74.631578947368425</v>
      </c>
      <c r="M71" s="428"/>
      <c r="N71" s="428"/>
      <c r="O71" s="425">
        <v>92.826086956521735</v>
      </c>
    </row>
    <row r="72" spans="1:15" ht="15.75" x14ac:dyDescent="0.25">
      <c r="A72" s="66">
        <v>14</v>
      </c>
      <c r="B72" s="66">
        <v>203</v>
      </c>
      <c r="C72" s="80">
        <f>'203_2'!B9</f>
        <v>0</v>
      </c>
      <c r="D72" s="80">
        <f>'203_2'!E9</f>
        <v>0</v>
      </c>
      <c r="E72" s="104">
        <f t="shared" si="21"/>
        <v>0</v>
      </c>
      <c r="F72" s="512"/>
      <c r="G72" s="124">
        <f t="shared" si="22"/>
        <v>0</v>
      </c>
      <c r="H72" s="445"/>
      <c r="I72" s="70">
        <f t="shared" si="23"/>
        <v>0</v>
      </c>
      <c r="J72" s="93" t="str">
        <f t="shared" si="24"/>
        <v>F</v>
      </c>
      <c r="K72" s="426"/>
      <c r="L72" s="382">
        <f>[2]Підсумки!$L72</f>
        <v>0</v>
      </c>
      <c r="M72" s="87" t="str">
        <f t="shared" ref="M72:M82" si="25">IF(L72&lt;60,"Борг за 5 трим"," ")</f>
        <v>Борг за 5 трим</v>
      </c>
      <c r="N72" s="428"/>
      <c r="O72" s="425">
        <v>10.869565217391305</v>
      </c>
    </row>
    <row r="73" spans="1:15" ht="15.75" x14ac:dyDescent="0.25">
      <c r="A73" s="66">
        <v>15</v>
      </c>
      <c r="B73" s="66">
        <v>203</v>
      </c>
      <c r="C73" s="80" t="str">
        <f>'203_2'!B10</f>
        <v>МанакОва Світлана Сергіївна</v>
      </c>
      <c r="D73" s="80">
        <f>'203_2'!E10</f>
        <v>0</v>
      </c>
      <c r="E73" s="104">
        <f t="shared" si="21"/>
        <v>0</v>
      </c>
      <c r="F73" s="512"/>
      <c r="G73" s="124">
        <f t="shared" si="22"/>
        <v>0</v>
      </c>
      <c r="H73" s="445"/>
      <c r="I73" s="331">
        <f t="shared" si="23"/>
        <v>0</v>
      </c>
      <c r="J73" s="93" t="str">
        <f t="shared" si="24"/>
        <v>F</v>
      </c>
      <c r="K73" s="426"/>
      <c r="L73" s="382">
        <f>[2]Підсумки!$L73</f>
        <v>2.6052631578947367</v>
      </c>
      <c r="M73" s="87" t="str">
        <f t="shared" si="25"/>
        <v>Борг за 5 трим</v>
      </c>
      <c r="N73" s="428"/>
      <c r="O73" s="425">
        <v>77.130434782608688</v>
      </c>
    </row>
    <row r="74" spans="1:15" ht="15.75" x14ac:dyDescent="0.25">
      <c r="A74" s="66">
        <v>16</v>
      </c>
      <c r="B74" s="66">
        <v>203</v>
      </c>
      <c r="C74" s="80" t="str">
        <f>'203_2'!B11</f>
        <v>Морозов Костянтин Юрійович</v>
      </c>
      <c r="D74" s="80">
        <f>'203_2'!E11</f>
        <v>66</v>
      </c>
      <c r="E74" s="104">
        <f t="shared" si="21"/>
        <v>66</v>
      </c>
      <c r="F74" s="512"/>
      <c r="G74" s="124">
        <f t="shared" si="22"/>
        <v>0</v>
      </c>
      <c r="H74" s="445"/>
      <c r="I74" s="70">
        <f t="shared" si="23"/>
        <v>66</v>
      </c>
      <c r="J74" s="93" t="str">
        <f t="shared" si="24"/>
        <v>E</v>
      </c>
      <c r="K74" s="426"/>
      <c r="L74" s="382">
        <f>[2]Підсумки!$L74</f>
        <v>74.81578947368422</v>
      </c>
      <c r="M74" s="87" t="str">
        <f t="shared" si="25"/>
        <v xml:space="preserve"> </v>
      </c>
      <c r="N74" s="428"/>
      <c r="O74" s="425">
        <v>86.478260869565219</v>
      </c>
    </row>
    <row r="75" spans="1:15" ht="15.75" x14ac:dyDescent="0.25">
      <c r="A75" s="66">
        <v>17</v>
      </c>
      <c r="B75" s="66">
        <v>203</v>
      </c>
      <c r="C75" s="80" t="str">
        <f>'203_2'!B12</f>
        <v>Нечахін Владислав Володимирович</v>
      </c>
      <c r="D75" s="80">
        <f>'203_2'!E12</f>
        <v>50</v>
      </c>
      <c r="E75" s="104">
        <f t="shared" si="21"/>
        <v>50</v>
      </c>
      <c r="F75" s="512"/>
      <c r="G75" s="124">
        <f t="shared" si="22"/>
        <v>0</v>
      </c>
      <c r="H75" s="445"/>
      <c r="I75" s="70">
        <f t="shared" si="23"/>
        <v>50</v>
      </c>
      <c r="J75" s="93" t="str">
        <f t="shared" si="24"/>
        <v>FX</v>
      </c>
      <c r="K75" s="427"/>
      <c r="L75" s="382">
        <f>[2]Підсумки!$L75</f>
        <v>65.184210526315795</v>
      </c>
      <c r="M75" s="87" t="str">
        <f t="shared" si="25"/>
        <v xml:space="preserve"> </v>
      </c>
      <c r="N75" s="428"/>
      <c r="O75" s="425">
        <v>71.956521739130437</v>
      </c>
    </row>
    <row r="76" spans="1:15" ht="15.75" x14ac:dyDescent="0.25">
      <c r="A76" s="66">
        <v>18</v>
      </c>
      <c r="B76" s="66">
        <v>203</v>
      </c>
      <c r="C76" s="80" t="str">
        <f>'203_2'!B13</f>
        <v>Обухова Катерина Олександрівна</v>
      </c>
      <c r="D76" s="80">
        <f>'203_2'!E13</f>
        <v>70</v>
      </c>
      <c r="E76" s="134">
        <f t="shared" si="21"/>
        <v>70</v>
      </c>
      <c r="F76" s="512"/>
      <c r="G76" s="124">
        <f t="shared" si="22"/>
        <v>0</v>
      </c>
      <c r="H76" s="445"/>
      <c r="I76" s="70">
        <f t="shared" si="23"/>
        <v>70</v>
      </c>
      <c r="J76" s="93" t="str">
        <f t="shared" si="24"/>
        <v>D</v>
      </c>
      <c r="K76" s="427"/>
      <c r="L76" s="382">
        <f>[2]Підсумки!$L76</f>
        <v>85.368421052631575</v>
      </c>
      <c r="M76" s="87" t="str">
        <f t="shared" si="25"/>
        <v xml:space="preserve"> </v>
      </c>
      <c r="N76" s="428"/>
      <c r="O76" s="425">
        <v>92.739130434782609</v>
      </c>
    </row>
    <row r="77" spans="1:15" ht="15.75" x14ac:dyDescent="0.25">
      <c r="A77" s="66">
        <v>19</v>
      </c>
      <c r="B77" s="66">
        <v>203</v>
      </c>
      <c r="C77" s="80" t="str">
        <f>'203_2'!B14</f>
        <v>Піскун Марія Віталіївна</v>
      </c>
      <c r="D77" s="80">
        <f>'203_2'!E14</f>
        <v>0</v>
      </c>
      <c r="E77" s="104">
        <f t="shared" si="21"/>
        <v>0</v>
      </c>
      <c r="F77" s="512"/>
      <c r="G77" s="124">
        <f t="shared" si="22"/>
        <v>0</v>
      </c>
      <c r="H77" s="445"/>
      <c r="I77" s="70">
        <f t="shared" si="23"/>
        <v>0</v>
      </c>
      <c r="J77" s="93" t="str">
        <f t="shared" si="24"/>
        <v>F</v>
      </c>
      <c r="K77" s="426"/>
      <c r="L77" s="382">
        <f>[2]Підсумки!$L77</f>
        <v>0.5</v>
      </c>
      <c r="M77" s="87" t="str">
        <f t="shared" si="25"/>
        <v>Борг за 5 трим</v>
      </c>
      <c r="N77" s="428"/>
      <c r="O77" s="425">
        <v>67.282608695652172</v>
      </c>
    </row>
    <row r="78" spans="1:15" ht="15.75" x14ac:dyDescent="0.25">
      <c r="A78" s="66">
        <v>20</v>
      </c>
      <c r="B78" s="66">
        <v>203</v>
      </c>
      <c r="C78" s="80">
        <f>'203_2'!B15</f>
        <v>0</v>
      </c>
      <c r="D78" s="80">
        <f>'203_2'!E15</f>
        <v>0</v>
      </c>
      <c r="E78" s="104">
        <f t="shared" si="21"/>
        <v>0</v>
      </c>
      <c r="F78" s="512"/>
      <c r="G78" s="124">
        <f t="shared" si="22"/>
        <v>0</v>
      </c>
      <c r="H78" s="445"/>
      <c r="I78" s="70">
        <f t="shared" si="23"/>
        <v>0</v>
      </c>
      <c r="J78" s="93" t="str">
        <f t="shared" si="24"/>
        <v>F</v>
      </c>
      <c r="K78" s="426"/>
      <c r="L78" s="382">
        <f>[2]Підсумки!$L78</f>
        <v>0.5</v>
      </c>
      <c r="M78" s="87" t="str">
        <f t="shared" si="25"/>
        <v>Борг за 5 трим</v>
      </c>
      <c r="N78" s="428"/>
      <c r="O78" s="425">
        <v>92.413043478260875</v>
      </c>
    </row>
    <row r="79" spans="1:15" ht="15.75" x14ac:dyDescent="0.25">
      <c r="A79" s="66">
        <v>21</v>
      </c>
      <c r="B79" s="66">
        <v>203</v>
      </c>
      <c r="C79" s="80">
        <f>'203_2'!B16</f>
        <v>0</v>
      </c>
      <c r="D79" s="80">
        <f>'203_2'!E16</f>
        <v>0</v>
      </c>
      <c r="E79" s="104">
        <f t="shared" si="21"/>
        <v>0</v>
      </c>
      <c r="F79" s="512"/>
      <c r="G79" s="124">
        <f t="shared" si="22"/>
        <v>0</v>
      </c>
      <c r="H79" s="445"/>
      <c r="I79" s="70">
        <f t="shared" si="23"/>
        <v>0</v>
      </c>
      <c r="J79" s="93" t="str">
        <f t="shared" si="24"/>
        <v>F</v>
      </c>
      <c r="K79" s="426"/>
      <c r="L79" s="382">
        <f>[2]Підсумки!$L79</f>
        <v>0.5</v>
      </c>
      <c r="M79" s="87" t="str">
        <f t="shared" si="25"/>
        <v>Борг за 5 трим</v>
      </c>
      <c r="N79" s="428"/>
      <c r="O79" s="425">
        <v>57.369565217391305</v>
      </c>
    </row>
    <row r="80" spans="1:15" ht="15.75" x14ac:dyDescent="0.25">
      <c r="A80" s="66">
        <v>22</v>
      </c>
      <c r="B80" s="66">
        <v>203</v>
      </c>
      <c r="C80" s="80" t="str">
        <f>'203_2'!B17</f>
        <v>Сова Іван Михайлович</v>
      </c>
      <c r="D80" s="80">
        <f>'203_2'!E17</f>
        <v>50</v>
      </c>
      <c r="E80" s="104">
        <f t="shared" si="21"/>
        <v>50</v>
      </c>
      <c r="F80" s="512"/>
      <c r="G80" s="124">
        <f t="shared" si="22"/>
        <v>0</v>
      </c>
      <c r="H80" s="445"/>
      <c r="I80" s="70">
        <f t="shared" si="23"/>
        <v>50</v>
      </c>
      <c r="J80" s="93" t="str">
        <f t="shared" si="24"/>
        <v>FX</v>
      </c>
      <c r="K80" s="426"/>
      <c r="L80" s="382">
        <f>[2]Підсумки!$L80</f>
        <v>62.184210526315795</v>
      </c>
      <c r="M80" s="87" t="str">
        <f t="shared" si="25"/>
        <v xml:space="preserve"> </v>
      </c>
      <c r="N80" s="428"/>
      <c r="O80" s="425">
        <v>64.347826086956516</v>
      </c>
    </row>
    <row r="81" spans="1:15" ht="15.75" x14ac:dyDescent="0.25">
      <c r="A81" s="66">
        <v>23</v>
      </c>
      <c r="B81" s="66">
        <v>203</v>
      </c>
      <c r="C81" s="80" t="str">
        <f>'203_2'!B18</f>
        <v>Соколюк Антон Вікторович</v>
      </c>
      <c r="D81" s="80">
        <f>'203_2'!E18</f>
        <v>61</v>
      </c>
      <c r="E81" s="104">
        <f t="shared" si="21"/>
        <v>61</v>
      </c>
      <c r="F81" s="512"/>
      <c r="G81" s="124">
        <f t="shared" si="22"/>
        <v>0</v>
      </c>
      <c r="H81" s="445"/>
      <c r="I81" s="70">
        <f t="shared" si="23"/>
        <v>61</v>
      </c>
      <c r="J81" s="93" t="str">
        <f t="shared" si="24"/>
        <v>E</v>
      </c>
      <c r="K81" s="426"/>
      <c r="L81" s="382">
        <f>[2]Підсумки!$L81</f>
        <v>68.28947368421052</v>
      </c>
      <c r="M81" s="87" t="str">
        <f t="shared" si="25"/>
        <v xml:space="preserve"> </v>
      </c>
      <c r="N81" s="428"/>
      <c r="O81" s="425">
        <v>88.804347826086953</v>
      </c>
    </row>
    <row r="82" spans="1:15" ht="15.75" x14ac:dyDescent="0.25">
      <c r="A82" s="66">
        <v>24</v>
      </c>
      <c r="B82" s="66">
        <v>203</v>
      </c>
      <c r="C82" s="80" t="str">
        <f>'203_2'!B19</f>
        <v>Тихонов Дмитро Олександрович</v>
      </c>
      <c r="D82" s="80">
        <f>'203_2'!E19</f>
        <v>0</v>
      </c>
      <c r="E82" s="81">
        <f t="shared" si="21"/>
        <v>0</v>
      </c>
      <c r="F82" s="511"/>
      <c r="G82" s="141">
        <f t="shared" si="22"/>
        <v>0</v>
      </c>
      <c r="H82" s="445"/>
      <c r="I82" s="70">
        <f t="shared" si="23"/>
        <v>0</v>
      </c>
      <c r="J82" s="93" t="str">
        <f t="shared" si="24"/>
        <v>F</v>
      </c>
      <c r="K82" s="426"/>
      <c r="L82" s="382">
        <f>[2]Підсумки!$L82</f>
        <v>3.5789473684210527</v>
      </c>
      <c r="M82" s="87" t="str">
        <f t="shared" si="25"/>
        <v>Борг за 5 трим</v>
      </c>
      <c r="N82" s="428"/>
      <c r="O82" s="425"/>
    </row>
    <row r="83" spans="1:15" ht="15.75" x14ac:dyDescent="0.25">
      <c r="A83" s="66">
        <v>25</v>
      </c>
      <c r="B83" s="66">
        <v>203</v>
      </c>
      <c r="C83" s="80" t="str">
        <f>'203_2'!B20</f>
        <v>Юрчак Владислав Вікторович</v>
      </c>
      <c r="D83" s="80">
        <f>'203_2'!E20</f>
        <v>49</v>
      </c>
      <c r="E83" s="103">
        <f t="shared" si="21"/>
        <v>49</v>
      </c>
      <c r="F83" s="102"/>
      <c r="G83" s="125">
        <f t="shared" si="22"/>
        <v>0</v>
      </c>
      <c r="H83" s="446"/>
      <c r="I83" s="70">
        <f t="shared" si="23"/>
        <v>49</v>
      </c>
      <c r="J83" s="93" t="str">
        <f t="shared" si="24"/>
        <v>FX</v>
      </c>
      <c r="K83" s="380"/>
      <c r="L83" s="382">
        <f>[2]Підсумки!$L83</f>
        <v>61.421052631578945</v>
      </c>
      <c r="M83" s="531">
        <v>42537</v>
      </c>
    </row>
    <row r="84" spans="1:15" ht="15.75" x14ac:dyDescent="0.25">
      <c r="A84" s="66">
        <v>26</v>
      </c>
      <c r="B84" s="66">
        <v>203</v>
      </c>
      <c r="C84" s="80">
        <f>'203_2'!B21</f>
        <v>0</v>
      </c>
      <c r="D84" s="80">
        <f>'203_2'!E21</f>
        <v>0</v>
      </c>
      <c r="E84" s="103">
        <f t="shared" si="21"/>
        <v>0</v>
      </c>
      <c r="F84" s="102"/>
      <c r="G84" s="125">
        <f t="shared" si="22"/>
        <v>0</v>
      </c>
      <c r="H84" s="446"/>
      <c r="I84" s="70">
        <f t="shared" si="23"/>
        <v>0</v>
      </c>
      <c r="J84" s="93" t="str">
        <f t="shared" si="24"/>
        <v>F</v>
      </c>
      <c r="K84" s="380"/>
      <c r="L84" s="382"/>
      <c r="M84" s="87"/>
    </row>
    <row r="85" spans="1:15" ht="15.75" x14ac:dyDescent="0.25">
      <c r="A85" s="66">
        <v>27</v>
      </c>
      <c r="B85" s="66">
        <v>203</v>
      </c>
      <c r="C85" s="80">
        <f>'203_2'!B21</f>
        <v>0</v>
      </c>
      <c r="D85" s="80">
        <f>'203_2'!E22</f>
        <v>0</v>
      </c>
      <c r="E85" s="103">
        <f t="shared" si="21"/>
        <v>0</v>
      </c>
      <c r="F85" s="102"/>
      <c r="G85" s="125">
        <f t="shared" si="22"/>
        <v>0</v>
      </c>
      <c r="H85" s="446"/>
      <c r="I85" s="70">
        <f t="shared" si="23"/>
        <v>0</v>
      </c>
      <c r="J85" s="93" t="str">
        <f t="shared" si="24"/>
        <v>F</v>
      </c>
      <c r="K85" s="380"/>
      <c r="L85" s="382"/>
      <c r="M85" s="87"/>
    </row>
  </sheetData>
  <customSheetViews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3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4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6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2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3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4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6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7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25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26"/>
      <headerFooter alignWithMargins="0"/>
    </customSheetView>
    <customSheetView guid="{C2F30B35-D639-4BB4-A50F-41AB6A913442}" topLeftCell="D16">
      <selection activeCell="N27" sqref="N27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1C44C54F-C0A4-451D-B8A0-B8C17D7E284D}">
      <selection activeCell="C58" sqref="C58"/>
      <pageMargins left="0.75" right="0.75" top="1" bottom="1" header="0.5" footer="0.5"/>
      <pageSetup paperSize="9" orientation="portrait" horizontalDpi="4294967293" verticalDpi="0" r:id="rId28"/>
      <headerFooter alignWithMargins="0"/>
    </customSheetView>
    <customSheetView guid="{6C8D603E-9A1B-49F4-AEFE-06707C7BCD53}">
      <selection activeCell="G3" sqref="G3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4BCF288A-A595-4C42-82E7-535EDC2AC415}">
      <selection activeCell="C93" sqref="C93"/>
      <pageMargins left="0.75" right="0.75" top="1" bottom="1" header="0.5" footer="0.5"/>
      <pageSetup paperSize="9" orientation="portrait" horizontalDpi="4294967293" verticalDpi="0" r:id="rId30"/>
      <headerFooter alignWithMargins="0"/>
    </customSheetView>
    <customSheetView guid="{C5D960BD-C1A6-4228-A267-A87ADCF0AB55}">
      <pane ySplit="2" topLeftCell="A5" activePane="bottomLeft" state="frozen"/>
      <selection pane="bottomLeft" activeCell="E87" sqref="E87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9 E31:E57">
    <cfRule type="cellIs" dxfId="18" priority="10" operator="greaterThanOrEqual">
      <formula>20</formula>
    </cfRule>
    <cfRule type="cellIs" dxfId="17" priority="11" stopIfTrue="1" operator="lessThan">
      <formula>20</formula>
    </cfRule>
  </conditionalFormatting>
  <conditionalFormatting sqref="I2:I29 I31:I57">
    <cfRule type="cellIs" dxfId="16" priority="12" stopIfTrue="1" operator="lessThan">
      <formula>60</formula>
    </cfRule>
    <cfRule type="cellIs" dxfId="15" priority="13" stopIfTrue="1" operator="greaterThanOrEqual">
      <formula>60</formula>
    </cfRule>
  </conditionalFormatting>
  <conditionalFormatting sqref="I30">
    <cfRule type="cellIs" dxfId="14" priority="8" stopIfTrue="1" operator="lessThan">
      <formula>60</formula>
    </cfRule>
    <cfRule type="cellIs" dxfId="13" priority="9" stopIfTrue="1" operator="greaterThanOrEqual">
      <formula>60</formula>
    </cfRule>
  </conditionalFormatting>
  <conditionalFormatting sqref="E59:E85">
    <cfRule type="cellIs" dxfId="12" priority="4" operator="greaterThanOrEqual">
      <formula>20</formula>
    </cfRule>
    <cfRule type="cellIs" dxfId="11" priority="5" stopIfTrue="1" operator="lessThan">
      <formula>20</formula>
    </cfRule>
  </conditionalFormatting>
  <conditionalFormatting sqref="I59:I85">
    <cfRule type="cellIs" dxfId="10" priority="6" stopIfTrue="1" operator="lessThan">
      <formula>60</formula>
    </cfRule>
    <cfRule type="cellIs" dxfId="9" priority="7" stopIfTrue="1" operator="greaterThanOrEqual">
      <formula>60</formula>
    </cfRule>
  </conditionalFormatting>
  <conditionalFormatting sqref="I58">
    <cfRule type="cellIs" dxfId="8" priority="2" stopIfTrue="1" operator="lessThan">
      <formula>60</formula>
    </cfRule>
    <cfRule type="cellIs" dxfId="7" priority="3" stopIfTrue="1" operator="greaterThanOrEqual">
      <formula>60</formula>
    </cfRule>
  </conditionalFormatting>
  <conditionalFormatting sqref="L3:L85">
    <cfRule type="cellIs" dxfId="6" priority="1" operator="lessThan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AD118"/>
  <sheetViews>
    <sheetView showGridLines="0" zoomScale="80" zoomScaleNormal="80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B8" sqref="B8:B21"/>
    </sheetView>
  </sheetViews>
  <sheetFormatPr defaultColWidth="9.28515625" defaultRowHeight="12.75" x14ac:dyDescent="0.2"/>
  <cols>
    <col min="1" max="1" width="4.28515625" style="1" customWidth="1"/>
    <col min="2" max="2" width="47.710937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1" width="9.8554687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0.7109375" style="1" customWidth="1"/>
    <col min="34" max="34" width="9.28515625" style="1"/>
    <col min="35" max="35" width="11.42578125" style="1" customWidth="1"/>
    <col min="36" max="16384" width="9.28515625" style="1"/>
  </cols>
  <sheetData>
    <row r="2" spans="1:27" ht="26.25" customHeight="1" thickBot="1" x14ac:dyDescent="0.25">
      <c r="A2" s="20"/>
      <c r="B2" s="151" t="s">
        <v>315</v>
      </c>
      <c r="C2" s="119" t="s">
        <v>320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123"/>
      <c r="V2" s="60"/>
      <c r="W2" s="30"/>
      <c r="X2" s="60"/>
      <c r="Y2" s="60"/>
      <c r="Z2" s="30"/>
      <c r="AA2" s="30"/>
    </row>
    <row r="3" spans="1:27" ht="22.5" customHeight="1" thickBot="1" x14ac:dyDescent="0.3">
      <c r="A3" s="556"/>
      <c r="B3" s="137"/>
      <c r="C3" s="558" t="s">
        <v>131</v>
      </c>
      <c r="D3" s="563" t="s">
        <v>154</v>
      </c>
      <c r="E3" s="561" t="s">
        <v>38</v>
      </c>
      <c r="F3" s="541" t="s">
        <v>132</v>
      </c>
      <c r="G3" s="542"/>
      <c r="H3" s="550" t="s">
        <v>133</v>
      </c>
      <c r="I3" s="551"/>
      <c r="J3" s="552"/>
      <c r="K3" s="343" t="s">
        <v>134</v>
      </c>
      <c r="L3" s="344"/>
      <c r="M3" s="28" t="s">
        <v>135</v>
      </c>
      <c r="N3" s="345"/>
      <c r="O3" s="340"/>
      <c r="P3" s="550" t="s">
        <v>136</v>
      </c>
      <c r="Q3" s="551"/>
      <c r="R3" s="552"/>
      <c r="S3" s="541" t="s">
        <v>137</v>
      </c>
      <c r="T3" s="542"/>
    </row>
    <row r="4" spans="1:27" ht="22.5" customHeight="1" x14ac:dyDescent="0.25">
      <c r="A4" s="557"/>
      <c r="B4" s="138"/>
      <c r="C4" s="559"/>
      <c r="D4" s="564"/>
      <c r="E4" s="562"/>
      <c r="F4" s="28" t="s">
        <v>231</v>
      </c>
      <c r="G4" s="274"/>
      <c r="H4" s="28" t="s">
        <v>231</v>
      </c>
      <c r="I4" s="56" t="s">
        <v>233</v>
      </c>
      <c r="J4" s="85"/>
      <c r="K4" s="28" t="s">
        <v>275</v>
      </c>
      <c r="L4" s="274"/>
      <c r="M4" s="28" t="s">
        <v>232</v>
      </c>
      <c r="N4" s="85" t="s">
        <v>197</v>
      </c>
      <c r="O4" s="86"/>
      <c r="P4" s="28" t="s">
        <v>232</v>
      </c>
      <c r="Q4" s="57" t="s">
        <v>211</v>
      </c>
      <c r="R4" s="86"/>
      <c r="S4" s="28" t="s">
        <v>285</v>
      </c>
      <c r="T4" s="274"/>
    </row>
    <row r="5" spans="1:27" ht="37.35" customHeight="1" x14ac:dyDescent="0.2">
      <c r="A5" s="557"/>
      <c r="B5" s="138" t="s">
        <v>234</v>
      </c>
      <c r="C5" s="559"/>
      <c r="D5" s="564"/>
      <c r="E5" s="562"/>
      <c r="F5" s="543" t="s">
        <v>153</v>
      </c>
      <c r="G5" s="545" t="s">
        <v>148</v>
      </c>
      <c r="H5" s="543" t="s">
        <v>153</v>
      </c>
      <c r="I5" s="549" t="s">
        <v>279</v>
      </c>
      <c r="J5" s="34" t="s">
        <v>138</v>
      </c>
      <c r="K5" s="336" t="s">
        <v>153</v>
      </c>
      <c r="L5" s="338" t="s">
        <v>148</v>
      </c>
      <c r="M5" s="336" t="s">
        <v>153</v>
      </c>
      <c r="N5" s="349" t="s">
        <v>280</v>
      </c>
      <c r="O5" s="34" t="s">
        <v>138</v>
      </c>
      <c r="P5" s="543" t="s">
        <v>153</v>
      </c>
      <c r="Q5" s="547" t="s">
        <v>284</v>
      </c>
      <c r="R5" s="34" t="s">
        <v>138</v>
      </c>
      <c r="S5" s="543" t="s">
        <v>153</v>
      </c>
      <c r="T5" s="545" t="s">
        <v>148</v>
      </c>
    </row>
    <row r="6" spans="1:27" ht="28.9" customHeight="1" thickBot="1" x14ac:dyDescent="0.25">
      <c r="A6" s="557"/>
      <c r="B6" s="139"/>
      <c r="C6" s="559"/>
      <c r="D6" s="564"/>
      <c r="E6" s="562"/>
      <c r="F6" s="544"/>
      <c r="G6" s="546"/>
      <c r="H6" s="544"/>
      <c r="I6" s="548"/>
      <c r="J6" s="59" t="s">
        <v>283</v>
      </c>
      <c r="K6" s="337"/>
      <c r="L6" s="339"/>
      <c r="M6" s="337"/>
      <c r="N6" s="342"/>
      <c r="O6" s="59">
        <v>10</v>
      </c>
      <c r="P6" s="544"/>
      <c r="Q6" s="548"/>
      <c r="R6" s="59" t="s">
        <v>288</v>
      </c>
      <c r="S6" s="544"/>
      <c r="T6" s="546"/>
    </row>
    <row r="7" spans="1:27" ht="16.5" thickBot="1" x14ac:dyDescent="0.3">
      <c r="A7" s="557"/>
      <c r="B7" s="242"/>
      <c r="C7" s="560"/>
      <c r="D7" s="564"/>
      <c r="E7" s="562"/>
      <c r="F7" s="291">
        <v>42503</v>
      </c>
      <c r="G7" s="292"/>
      <c r="H7" s="553">
        <f>F7+7</f>
        <v>42510</v>
      </c>
      <c r="I7" s="554"/>
      <c r="J7" s="555"/>
      <c r="K7" s="363">
        <f>H7+7</f>
        <v>42517</v>
      </c>
      <c r="L7" s="326"/>
      <c r="M7" s="346">
        <f>K7+7</f>
        <v>42524</v>
      </c>
      <c r="N7" s="347"/>
      <c r="O7" s="348"/>
      <c r="P7" s="553">
        <f>M7+7</f>
        <v>42531</v>
      </c>
      <c r="Q7" s="554"/>
      <c r="R7" s="555"/>
      <c r="S7" s="303">
        <f>P7+7</f>
        <v>42538</v>
      </c>
      <c r="T7" s="326"/>
    </row>
    <row r="8" spans="1:27" s="246" customFormat="1" ht="18.75" x14ac:dyDescent="0.25">
      <c r="A8" s="296">
        <v>1</v>
      </c>
      <c r="B8" s="411" t="str">
        <f>'[2]201_1'!B8</f>
        <v>Білявський Ігор Сергійович</v>
      </c>
      <c r="C8" s="414">
        <f>'[2]201_1'!C8</f>
        <v>10</v>
      </c>
      <c r="D8" s="294">
        <f>J8+O8+R8</f>
        <v>0</v>
      </c>
      <c r="E8" s="261">
        <f t="shared" ref="E8:E21" si="0">SUM(D8:D8)</f>
        <v>0</v>
      </c>
      <c r="F8" s="262"/>
      <c r="G8" s="263"/>
      <c r="H8" s="244"/>
      <c r="I8" s="470">
        <f>C8</f>
        <v>10</v>
      </c>
      <c r="J8" s="264"/>
      <c r="K8" s="244"/>
      <c r="L8" s="245"/>
      <c r="M8" s="276"/>
      <c r="N8" s="470">
        <f>C8</f>
        <v>10</v>
      </c>
      <c r="O8" s="325"/>
      <c r="P8" s="276"/>
      <c r="Q8" s="470">
        <f>C8</f>
        <v>10</v>
      </c>
      <c r="R8" s="325"/>
      <c r="S8" s="244"/>
      <c r="T8" s="245"/>
    </row>
    <row r="9" spans="1:27" s="246" customFormat="1" ht="18.75" x14ac:dyDescent="0.25">
      <c r="A9" s="298">
        <v>2</v>
      </c>
      <c r="B9" s="411" t="str">
        <f>'[2]201_1'!B9</f>
        <v>Сизова Евеліна Аметівна</v>
      </c>
      <c r="C9" s="414">
        <f>'[2]201_1'!C9</f>
        <v>9</v>
      </c>
      <c r="D9" s="294">
        <f t="shared" ref="D9:D21" si="1">J9+O9+R9</f>
        <v>0</v>
      </c>
      <c r="E9" s="371">
        <f t="shared" si="0"/>
        <v>0</v>
      </c>
      <c r="F9" s="250"/>
      <c r="G9" s="248"/>
      <c r="H9" s="454"/>
      <c r="I9" s="414">
        <f>C9</f>
        <v>9</v>
      </c>
      <c r="J9" s="222"/>
      <c r="K9" s="249"/>
      <c r="L9" s="247"/>
      <c r="M9" s="453"/>
      <c r="N9" s="414">
        <f t="shared" ref="N9:N20" si="2">C9</f>
        <v>9</v>
      </c>
      <c r="O9" s="271"/>
      <c r="P9" s="453"/>
      <c r="Q9" s="414">
        <f t="shared" ref="Q9:Q20" si="3">C9</f>
        <v>9</v>
      </c>
      <c r="R9" s="271"/>
      <c r="S9" s="249"/>
      <c r="T9" s="247"/>
    </row>
    <row r="10" spans="1:27" s="246" customFormat="1" ht="18.75" x14ac:dyDescent="0.25">
      <c r="A10" s="300">
        <v>3</v>
      </c>
      <c r="B10" s="411" t="str">
        <f>'[2]201_1'!B10</f>
        <v>Голубович Дмитро Олександрович</v>
      </c>
      <c r="C10" s="414">
        <f>'[2]201_1'!C10</f>
        <v>11</v>
      </c>
      <c r="D10" s="294">
        <f t="shared" si="1"/>
        <v>0</v>
      </c>
      <c r="E10" s="371">
        <f t="shared" si="0"/>
        <v>0</v>
      </c>
      <c r="F10" s="250"/>
      <c r="G10" s="248"/>
      <c r="H10" s="454"/>
      <c r="I10" s="414">
        <f t="shared" ref="I10:I20" si="4">C10</f>
        <v>11</v>
      </c>
      <c r="J10" s="222"/>
      <c r="K10" s="249"/>
      <c r="L10" s="247"/>
      <c r="M10" s="453"/>
      <c r="N10" s="414">
        <f t="shared" si="2"/>
        <v>11</v>
      </c>
      <c r="O10" s="271"/>
      <c r="P10" s="453"/>
      <c r="Q10" s="414">
        <f t="shared" si="3"/>
        <v>11</v>
      </c>
      <c r="R10" s="271"/>
      <c r="S10" s="249"/>
      <c r="T10" s="247"/>
    </row>
    <row r="11" spans="1:27" s="246" customFormat="1" ht="18.75" x14ac:dyDescent="0.25">
      <c r="A11" s="298">
        <v>4</v>
      </c>
      <c r="B11" s="411" t="str">
        <f>'[2]201_1'!B11</f>
        <v>Грунська Кароліна Владиславівна</v>
      </c>
      <c r="C11" s="414">
        <f>'[2]201_1'!C11</f>
        <v>12</v>
      </c>
      <c r="D11" s="294">
        <f t="shared" si="1"/>
        <v>0</v>
      </c>
      <c r="E11" s="371">
        <f t="shared" si="0"/>
        <v>0</v>
      </c>
      <c r="F11" s="250"/>
      <c r="G11" s="248"/>
      <c r="H11" s="454"/>
      <c r="I11" s="414">
        <f t="shared" si="4"/>
        <v>12</v>
      </c>
      <c r="J11" s="222"/>
      <c r="K11" s="249"/>
      <c r="L11" s="247"/>
      <c r="M11" s="453"/>
      <c r="N11" s="414">
        <f t="shared" si="2"/>
        <v>12</v>
      </c>
      <c r="O11" s="271"/>
      <c r="P11" s="453"/>
      <c r="Q11" s="414">
        <f t="shared" si="3"/>
        <v>12</v>
      </c>
      <c r="R11" s="271"/>
      <c r="S11" s="249"/>
      <c r="T11" s="247"/>
    </row>
    <row r="12" spans="1:27" s="246" customFormat="1" ht="18.75" x14ac:dyDescent="0.25">
      <c r="A12" s="300">
        <v>5</v>
      </c>
      <c r="B12" s="411" t="str">
        <f>'[2]201_1'!B12</f>
        <v>Зінченко Владислав Валентинович</v>
      </c>
      <c r="C12" s="414">
        <f>'[2]201_1'!C12</f>
        <v>13</v>
      </c>
      <c r="D12" s="294">
        <f t="shared" si="1"/>
        <v>0</v>
      </c>
      <c r="E12" s="371">
        <f t="shared" si="0"/>
        <v>0</v>
      </c>
      <c r="F12" s="250"/>
      <c r="G12" s="248"/>
      <c r="H12" s="454"/>
      <c r="I12" s="414">
        <f t="shared" si="4"/>
        <v>13</v>
      </c>
      <c r="J12" s="222"/>
      <c r="K12" s="249"/>
      <c r="L12" s="247"/>
      <c r="M12" s="454"/>
      <c r="N12" s="414">
        <f t="shared" si="2"/>
        <v>13</v>
      </c>
      <c r="O12" s="271"/>
      <c r="P12" s="454"/>
      <c r="Q12" s="414">
        <f t="shared" si="3"/>
        <v>13</v>
      </c>
      <c r="R12" s="271"/>
      <c r="S12" s="249"/>
      <c r="T12" s="247"/>
    </row>
    <row r="13" spans="1:27" s="246" customFormat="1" ht="18.75" x14ac:dyDescent="0.25">
      <c r="A13" s="298">
        <v>6</v>
      </c>
      <c r="B13" s="411" t="str">
        <f>'[2]201_1'!B13</f>
        <v>Зубченко Артем Юрійович____</v>
      </c>
      <c r="C13" s="414">
        <f>'[2]201_1'!C13</f>
        <v>14</v>
      </c>
      <c r="D13" s="294">
        <f t="shared" si="1"/>
        <v>0</v>
      </c>
      <c r="E13" s="371">
        <f t="shared" si="0"/>
        <v>0</v>
      </c>
      <c r="F13" s="250"/>
      <c r="G13" s="248"/>
      <c r="H13" s="454"/>
      <c r="I13" s="414">
        <f t="shared" si="4"/>
        <v>14</v>
      </c>
      <c r="J13" s="222"/>
      <c r="K13" s="249"/>
      <c r="L13" s="247"/>
      <c r="M13" s="454"/>
      <c r="N13" s="414">
        <f t="shared" si="2"/>
        <v>14</v>
      </c>
      <c r="O13" s="271"/>
      <c r="P13" s="454"/>
      <c r="Q13" s="414">
        <f t="shared" si="3"/>
        <v>14</v>
      </c>
      <c r="R13" s="271"/>
      <c r="S13" s="249"/>
      <c r="T13" s="247"/>
    </row>
    <row r="14" spans="1:27" s="246" customFormat="1" ht="18.75" x14ac:dyDescent="0.25">
      <c r="A14" s="300">
        <v>7</v>
      </c>
      <c r="B14" s="411" t="str">
        <f>'[2]201_1'!B14</f>
        <v>Іванніков Віталій Юрійович</v>
      </c>
      <c r="C14" s="414">
        <f>'[2]201_1'!C14</f>
        <v>1</v>
      </c>
      <c r="D14" s="294">
        <f t="shared" si="1"/>
        <v>0</v>
      </c>
      <c r="E14" s="371">
        <f t="shared" si="0"/>
        <v>0</v>
      </c>
      <c r="F14" s="250"/>
      <c r="G14" s="248"/>
      <c r="H14" s="454"/>
      <c r="I14" s="414">
        <f t="shared" si="4"/>
        <v>1</v>
      </c>
      <c r="J14" s="222"/>
      <c r="K14" s="249"/>
      <c r="L14" s="247"/>
      <c r="M14" s="454"/>
      <c r="N14" s="414">
        <f t="shared" si="2"/>
        <v>1</v>
      </c>
      <c r="O14" s="271"/>
      <c r="P14" s="454"/>
      <c r="Q14" s="414">
        <f t="shared" si="3"/>
        <v>1</v>
      </c>
      <c r="R14" s="271"/>
      <c r="S14" s="249"/>
      <c r="T14" s="247"/>
    </row>
    <row r="15" spans="1:27" s="246" customFormat="1" ht="18.75" x14ac:dyDescent="0.25">
      <c r="A15" s="298">
        <v>8</v>
      </c>
      <c r="B15" s="411" t="str">
        <f>'[2]201_1'!B15</f>
        <v>Коваль Олександра Віталіївна</v>
      </c>
      <c r="C15" s="414">
        <f>'[2]201_1'!C15</f>
        <v>2</v>
      </c>
      <c r="D15" s="294">
        <f t="shared" si="1"/>
        <v>0</v>
      </c>
      <c r="E15" s="371">
        <f t="shared" si="0"/>
        <v>0</v>
      </c>
      <c r="F15" s="250"/>
      <c r="G15" s="248"/>
      <c r="H15" s="454"/>
      <c r="I15" s="414">
        <f t="shared" si="4"/>
        <v>2</v>
      </c>
      <c r="J15" s="222"/>
      <c r="K15" s="249"/>
      <c r="L15" s="247"/>
      <c r="M15" s="454"/>
      <c r="N15" s="414">
        <f t="shared" si="2"/>
        <v>2</v>
      </c>
      <c r="O15" s="271"/>
      <c r="P15" s="454"/>
      <c r="Q15" s="414">
        <f t="shared" si="3"/>
        <v>2</v>
      </c>
      <c r="R15" s="271"/>
      <c r="S15" s="249"/>
      <c r="T15" s="247"/>
    </row>
    <row r="16" spans="1:27" s="246" customFormat="1" ht="18.75" x14ac:dyDescent="0.25">
      <c r="A16" s="300">
        <v>9</v>
      </c>
      <c r="B16" s="411" t="str">
        <f>'[2]201_1'!B16</f>
        <v>Кошельна Людмила Валентинівна</v>
      </c>
      <c r="C16" s="414">
        <f>'[2]201_1'!C16</f>
        <v>3</v>
      </c>
      <c r="D16" s="294">
        <f t="shared" si="1"/>
        <v>0</v>
      </c>
      <c r="E16" s="371">
        <f t="shared" si="0"/>
        <v>0</v>
      </c>
      <c r="F16" s="250"/>
      <c r="G16" s="248"/>
      <c r="H16" s="454"/>
      <c r="I16" s="414">
        <f t="shared" si="4"/>
        <v>3</v>
      </c>
      <c r="J16" s="222"/>
      <c r="K16" s="249"/>
      <c r="L16" s="247"/>
      <c r="M16" s="454"/>
      <c r="N16" s="414">
        <f t="shared" si="2"/>
        <v>3</v>
      </c>
      <c r="O16" s="271"/>
      <c r="P16" s="454"/>
      <c r="Q16" s="414">
        <f t="shared" si="3"/>
        <v>3</v>
      </c>
      <c r="R16" s="271"/>
      <c r="S16" s="249"/>
      <c r="T16" s="247"/>
    </row>
    <row r="17" spans="1:30" s="246" customFormat="1" ht="18.75" x14ac:dyDescent="0.25">
      <c r="A17" s="298">
        <v>10</v>
      </c>
      <c r="B17" s="411" t="str">
        <f>'[2]201_1'!B17</f>
        <v>Крячко Олександр Олександрович</v>
      </c>
      <c r="C17" s="414">
        <f>'[2]201_1'!C17</f>
        <v>4</v>
      </c>
      <c r="D17" s="294">
        <f t="shared" si="1"/>
        <v>0</v>
      </c>
      <c r="E17" s="371">
        <f t="shared" si="0"/>
        <v>0</v>
      </c>
      <c r="F17" s="250"/>
      <c r="G17" s="248"/>
      <c r="H17" s="454"/>
      <c r="I17" s="414">
        <f t="shared" si="4"/>
        <v>4</v>
      </c>
      <c r="J17" s="222"/>
      <c r="K17" s="249"/>
      <c r="L17" s="247"/>
      <c r="M17" s="454"/>
      <c r="N17" s="414">
        <f t="shared" si="2"/>
        <v>4</v>
      </c>
      <c r="O17" s="271"/>
      <c r="P17" s="454"/>
      <c r="Q17" s="414">
        <f t="shared" si="3"/>
        <v>4</v>
      </c>
      <c r="R17" s="271"/>
      <c r="S17" s="249"/>
      <c r="T17" s="247"/>
    </row>
    <row r="18" spans="1:30" s="246" customFormat="1" ht="18.75" x14ac:dyDescent="0.25">
      <c r="A18" s="300">
        <v>11</v>
      </c>
      <c r="B18" s="411" t="str">
        <f>'[2]201_1'!B18</f>
        <v>Кулаковська Анастасія В`ячеславівна</v>
      </c>
      <c r="C18" s="414">
        <f>'[2]201_1'!C18</f>
        <v>5</v>
      </c>
      <c r="D18" s="294">
        <f t="shared" si="1"/>
        <v>0</v>
      </c>
      <c r="E18" s="371">
        <f t="shared" si="0"/>
        <v>0</v>
      </c>
      <c r="F18" s="250"/>
      <c r="G18" s="248"/>
      <c r="H18" s="454"/>
      <c r="I18" s="414">
        <f t="shared" si="4"/>
        <v>5</v>
      </c>
      <c r="J18" s="222"/>
      <c r="K18" s="249"/>
      <c r="L18" s="247"/>
      <c r="M18" s="454"/>
      <c r="N18" s="414">
        <f t="shared" si="2"/>
        <v>5</v>
      </c>
      <c r="O18" s="271"/>
      <c r="P18" s="454"/>
      <c r="Q18" s="414">
        <f t="shared" si="3"/>
        <v>5</v>
      </c>
      <c r="R18" s="271"/>
      <c r="S18" s="249"/>
      <c r="T18" s="247"/>
    </row>
    <row r="19" spans="1:30" s="246" customFormat="1" ht="29.25" customHeight="1" x14ac:dyDescent="0.25">
      <c r="A19" s="298">
        <v>12</v>
      </c>
      <c r="B19" s="411" t="str">
        <f>'[2]201_1'!B19</f>
        <v>Литвиненко Олександр Сергійович_</v>
      </c>
      <c r="C19" s="414">
        <f>'[2]201_1'!C19</f>
        <v>6</v>
      </c>
      <c r="D19" s="294">
        <f t="shared" si="1"/>
        <v>0</v>
      </c>
      <c r="E19" s="371">
        <f t="shared" si="0"/>
        <v>0</v>
      </c>
      <c r="F19" s="253"/>
      <c r="G19" s="248"/>
      <c r="H19" s="454"/>
      <c r="I19" s="414">
        <f t="shared" si="4"/>
        <v>6</v>
      </c>
      <c r="J19" s="222"/>
      <c r="K19" s="269"/>
      <c r="L19" s="247"/>
      <c r="M19" s="454"/>
      <c r="N19" s="414">
        <f t="shared" si="2"/>
        <v>6</v>
      </c>
      <c r="O19" s="271"/>
      <c r="P19" s="454"/>
      <c r="Q19" s="414">
        <f t="shared" si="3"/>
        <v>6</v>
      </c>
      <c r="R19" s="271"/>
      <c r="S19" s="269"/>
      <c r="T19" s="247"/>
    </row>
    <row r="20" spans="1:30" s="246" customFormat="1" ht="18.75" x14ac:dyDescent="0.25">
      <c r="A20" s="300">
        <v>13</v>
      </c>
      <c r="B20" s="411" t="str">
        <f>'[2]201_1'!B20</f>
        <v>Меньков Максим Володимирович</v>
      </c>
      <c r="C20" s="414">
        <f>'[2]201_1'!C20</f>
        <v>7</v>
      </c>
      <c r="D20" s="294">
        <f t="shared" si="1"/>
        <v>0</v>
      </c>
      <c r="E20" s="371">
        <f t="shared" si="0"/>
        <v>0</v>
      </c>
      <c r="F20" s="253"/>
      <c r="G20" s="248"/>
      <c r="H20" s="454"/>
      <c r="I20" s="414">
        <f t="shared" si="4"/>
        <v>7</v>
      </c>
      <c r="J20" s="222"/>
      <c r="K20" s="269"/>
      <c r="L20" s="247"/>
      <c r="M20" s="454"/>
      <c r="N20" s="414">
        <f t="shared" si="2"/>
        <v>7</v>
      </c>
      <c r="O20" s="271"/>
      <c r="P20" s="454"/>
      <c r="Q20" s="414">
        <f t="shared" si="3"/>
        <v>7</v>
      </c>
      <c r="R20" s="271"/>
      <c r="S20" s="269"/>
      <c r="T20" s="247"/>
    </row>
    <row r="21" spans="1:30" s="246" customFormat="1" ht="19.5" thickBot="1" x14ac:dyDescent="0.3">
      <c r="A21" s="301">
        <v>14</v>
      </c>
      <c r="B21" s="411" t="str">
        <f>'[2]201_1'!B21</f>
        <v>Мисник Інна Сергіївна</v>
      </c>
      <c r="C21" s="414">
        <f>'[2]201_1'!C21</f>
        <v>8</v>
      </c>
      <c r="D21" s="294">
        <f t="shared" si="1"/>
        <v>0</v>
      </c>
      <c r="E21" s="313">
        <f t="shared" si="0"/>
        <v>0</v>
      </c>
      <c r="F21" s="322"/>
      <c r="G21" s="256"/>
      <c r="H21" s="258"/>
      <c r="I21" s="272"/>
      <c r="J21" s="277"/>
      <c r="K21" s="278"/>
      <c r="L21" s="255"/>
      <c r="M21" s="258"/>
      <c r="N21" s="272"/>
      <c r="O21" s="275"/>
      <c r="P21" s="258"/>
      <c r="Q21" s="272"/>
      <c r="R21" s="275"/>
      <c r="S21" s="278"/>
      <c r="T21" s="255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>
        <f>COUNT(#REF!)</f>
        <v>0</v>
      </c>
      <c r="I22" s="58"/>
      <c r="J22" s="58">
        <f>COUNT(J8:J21)</f>
        <v>0</v>
      </c>
      <c r="K22" s="58"/>
      <c r="L22" s="58"/>
      <c r="M22" s="58"/>
      <c r="N22" s="58"/>
      <c r="O22" s="58">
        <f>COUNT(O8:O21)</f>
        <v>0</v>
      </c>
      <c r="P22" s="58"/>
      <c r="Q22" s="58"/>
      <c r="R22" s="58">
        <f>COUNT(R8:R21)</f>
        <v>0</v>
      </c>
      <c r="S22" s="58"/>
      <c r="T22" s="20">
        <f>COUNT(#REF!)</f>
        <v>0</v>
      </c>
      <c r="U22" s="58"/>
      <c r="V22" s="32"/>
      <c r="W22" s="33"/>
      <c r="X22" s="32"/>
      <c r="Y22" s="20">
        <f>COUNT(J8:J21)</f>
        <v>0</v>
      </c>
      <c r="AD22" s="20">
        <f>COUNT(R8:R21)</f>
        <v>0</v>
      </c>
    </row>
    <row r="23" spans="1:30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58"/>
      <c r="V23" s="58"/>
      <c r="W23" s="32"/>
      <c r="X23" s="33"/>
      <c r="Y23" s="32"/>
      <c r="Z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58"/>
      <c r="V24" s="58"/>
      <c r="W24" s="32"/>
      <c r="X24" s="33"/>
      <c r="Y24" s="32"/>
      <c r="Z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1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2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3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4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5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6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7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8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0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2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8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9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2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2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22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23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24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25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2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27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28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44" fitToWidth="2" orientation="landscape" r:id="rId29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J7" activePane="bottomRight" state="frozen"/>
      <selection pane="bottomRight" activeCell="R12" sqref="R12"/>
      <pageMargins left="0.56000000000000005" right="0.39" top="0.64" bottom="0.65" header="0.5" footer="0.5"/>
      <pageSetup paperSize="9" scale="26" fitToWidth="2" orientation="portrait" horizontalDpi="4294967293" verticalDpi="0" r:id="rId30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7" fitToWidth="2" orientation="portrait" horizontalDpi="4294967293" r:id="rId31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0" fitToWidth="2" orientation="portrait" horizontalDpi="0" verticalDpi="0" copies="0" r:id="rId32"/>
      <headerFooter alignWithMargins="0">
        <oddHeader>&amp;C</oddHeader>
      </headerFooter>
    </customSheetView>
    <customSheetView guid="{C5D960BD-C1A6-4228-A267-A87ADCF0AB55}" scale="80" showPageBreaks="1" showGridLines="0" fitToPage="1" printArea="1">
      <pane xSplit="5" ySplit="6" topLeftCell="M7" activePane="bottomRight" state="frozen"/>
      <selection pane="bottomRight" activeCell="B8" sqref="B8:B21"/>
      <pageMargins left="0.56000000000000005" right="0.39" top="0.64" bottom="0.65" header="0.5" footer="0.5"/>
      <pageSetup paperSize="9" scale="36" fitToWidth="2" orientation="portrait" r:id="rId33"/>
      <headerFooter alignWithMargins="0">
        <oddHeader>&amp;C</oddHeader>
      </headerFooter>
    </customSheetView>
  </customSheetViews>
  <mergeCells count="18">
    <mergeCell ref="A3:A7"/>
    <mergeCell ref="C3:C7"/>
    <mergeCell ref="E3:E7"/>
    <mergeCell ref="D3:D7"/>
    <mergeCell ref="F3:G3"/>
    <mergeCell ref="P7:R7"/>
    <mergeCell ref="G5:G6"/>
    <mergeCell ref="F5:F6"/>
    <mergeCell ref="H7:J7"/>
    <mergeCell ref="P5:P6"/>
    <mergeCell ref="H5:H6"/>
    <mergeCell ref="S3:T3"/>
    <mergeCell ref="S5:S6"/>
    <mergeCell ref="T5:T6"/>
    <mergeCell ref="Q5:Q6"/>
    <mergeCell ref="I5:I6"/>
    <mergeCell ref="P3:R3"/>
    <mergeCell ref="H3:J3"/>
  </mergeCells>
  <phoneticPr fontId="1" type="noConversion"/>
  <conditionalFormatting sqref="E8:E21">
    <cfRule type="cellIs" dxfId="5" priority="1" stopIfTrue="1" operator="greaterThan">
      <formula>21</formula>
    </cfRule>
  </conditionalFormatting>
  <pageMargins left="0.56000000000000005" right="0.39" top="0.64" bottom="0.65" header="0.5" footer="0.5"/>
  <pageSetup paperSize="9" scale="36" fitToWidth="2" orientation="portrait" r:id="rId34"/>
  <headerFooter alignWithMargins="0">
    <oddHeader>&amp;C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2:AB118"/>
  <sheetViews>
    <sheetView showGridLines="0" zoomScale="77" zoomScaleNormal="77" zoomScalePageLayoutView="5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2" sqref="E12"/>
    </sheetView>
  </sheetViews>
  <sheetFormatPr defaultColWidth="9.28515625" defaultRowHeight="12.75" x14ac:dyDescent="0.2"/>
  <cols>
    <col min="1" max="1" width="4.28515625" style="1" customWidth="1"/>
    <col min="2" max="2" width="54.28515625" style="25" customWidth="1"/>
    <col min="3" max="4" width="6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1.5703125" style="1" customWidth="1"/>
    <col min="22" max="22" width="10" style="1" customWidth="1"/>
    <col min="23" max="23" width="10.85546875" style="1" customWidth="1"/>
    <col min="24" max="24" width="11.28515625" style="1" customWidth="1"/>
    <col min="25" max="25" width="8" style="1" customWidth="1"/>
    <col min="26" max="26" width="12.140625" style="1" customWidth="1"/>
    <col min="27" max="27" width="10.42578125" style="1" bestFit="1" customWidth="1"/>
    <col min="28" max="28" width="13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0.42578125" style="1" bestFit="1" customWidth="1"/>
    <col min="34" max="34" width="9.28515625" style="1"/>
    <col min="35" max="35" width="10.42578125" style="1" bestFit="1" customWidth="1"/>
    <col min="36" max="16384" width="9.28515625" style="1"/>
  </cols>
  <sheetData>
    <row r="2" spans="1:27" ht="29.25" customHeight="1" thickBot="1" x14ac:dyDescent="0.25">
      <c r="A2" s="20"/>
      <c r="B2" s="151" t="s">
        <v>270</v>
      </c>
      <c r="C2" s="119" t="s">
        <v>320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30"/>
      <c r="X2" s="60"/>
      <c r="Y2" s="60"/>
      <c r="Z2" s="30"/>
      <c r="AA2" s="30"/>
    </row>
    <row r="3" spans="1:27" ht="22.5" customHeight="1" thickBot="1" x14ac:dyDescent="0.3">
      <c r="A3" s="556"/>
      <c r="B3" s="126"/>
      <c r="C3" s="579" t="s">
        <v>131</v>
      </c>
      <c r="D3" s="563" t="s">
        <v>154</v>
      </c>
      <c r="E3" s="561" t="s">
        <v>38</v>
      </c>
      <c r="F3" s="565" t="s">
        <v>132</v>
      </c>
      <c r="G3" s="566"/>
      <c r="H3" s="571" t="s">
        <v>133</v>
      </c>
      <c r="I3" s="572"/>
      <c r="J3" s="573"/>
      <c r="K3" s="360" t="s">
        <v>134</v>
      </c>
      <c r="L3" s="361"/>
      <c r="M3" s="282" t="s">
        <v>135</v>
      </c>
      <c r="N3" s="362"/>
      <c r="O3" s="355"/>
      <c r="P3" s="571" t="s">
        <v>136</v>
      </c>
      <c r="Q3" s="572"/>
      <c r="R3" s="573"/>
      <c r="S3" s="565" t="s">
        <v>137</v>
      </c>
      <c r="T3" s="566"/>
    </row>
    <row r="4" spans="1:27" ht="22.5" customHeight="1" x14ac:dyDescent="0.25">
      <c r="A4" s="557"/>
      <c r="B4" s="127"/>
      <c r="C4" s="580"/>
      <c r="D4" s="564"/>
      <c r="E4" s="562"/>
      <c r="F4" s="282" t="s">
        <v>231</v>
      </c>
      <c r="G4" s="283"/>
      <c r="H4" s="282" t="s">
        <v>231</v>
      </c>
      <c r="I4" s="284" t="s">
        <v>233</v>
      </c>
      <c r="J4" s="285"/>
      <c r="K4" s="282" t="s">
        <v>275</v>
      </c>
      <c r="L4" s="283"/>
      <c r="M4" s="282" t="s">
        <v>232</v>
      </c>
      <c r="N4" s="285" t="s">
        <v>197</v>
      </c>
      <c r="O4" s="287" t="s">
        <v>158</v>
      </c>
      <c r="P4" s="282" t="s">
        <v>232</v>
      </c>
      <c r="Q4" s="286" t="s">
        <v>211</v>
      </c>
      <c r="R4" s="287" t="s">
        <v>158</v>
      </c>
      <c r="S4" s="282" t="s">
        <v>285</v>
      </c>
      <c r="T4" s="283"/>
    </row>
    <row r="5" spans="1:27" ht="37.35" customHeight="1" x14ac:dyDescent="0.2">
      <c r="A5" s="557"/>
      <c r="B5" s="133" t="s">
        <v>235</v>
      </c>
      <c r="C5" s="580"/>
      <c r="D5" s="564"/>
      <c r="E5" s="562"/>
      <c r="F5" s="567" t="s">
        <v>153</v>
      </c>
      <c r="G5" s="569" t="s">
        <v>148</v>
      </c>
      <c r="H5" s="567" t="s">
        <v>153</v>
      </c>
      <c r="I5" s="577" t="s">
        <v>279</v>
      </c>
      <c r="J5" s="288" t="s">
        <v>138</v>
      </c>
      <c r="K5" s="353" t="s">
        <v>153</v>
      </c>
      <c r="L5" s="358" t="s">
        <v>148</v>
      </c>
      <c r="M5" s="353" t="s">
        <v>153</v>
      </c>
      <c r="N5" s="357" t="s">
        <v>280</v>
      </c>
      <c r="O5" s="288" t="s">
        <v>138</v>
      </c>
      <c r="P5" s="567" t="s">
        <v>153</v>
      </c>
      <c r="Q5" s="577" t="s">
        <v>284</v>
      </c>
      <c r="R5" s="288" t="s">
        <v>138</v>
      </c>
      <c r="S5" s="567" t="s">
        <v>153</v>
      </c>
      <c r="T5" s="569" t="s">
        <v>148</v>
      </c>
    </row>
    <row r="6" spans="1:27" ht="28.9" customHeight="1" thickBot="1" x14ac:dyDescent="0.25">
      <c r="A6" s="557"/>
      <c r="B6" s="128"/>
      <c r="C6" s="580"/>
      <c r="D6" s="564"/>
      <c r="E6" s="562"/>
      <c r="F6" s="568"/>
      <c r="G6" s="570"/>
      <c r="H6" s="568"/>
      <c r="I6" s="578"/>
      <c r="J6" s="289" t="s">
        <v>283</v>
      </c>
      <c r="K6" s="354"/>
      <c r="L6" s="359"/>
      <c r="M6" s="354"/>
      <c r="N6" s="356"/>
      <c r="O6" s="289">
        <v>10</v>
      </c>
      <c r="P6" s="568"/>
      <c r="Q6" s="578"/>
      <c r="R6" s="289" t="s">
        <v>288</v>
      </c>
      <c r="S6" s="568"/>
      <c r="T6" s="570"/>
    </row>
    <row r="7" spans="1:27" ht="25.5" customHeight="1" thickBot="1" x14ac:dyDescent="0.3">
      <c r="A7" s="557"/>
      <c r="B7" s="139"/>
      <c r="C7" s="560"/>
      <c r="D7" s="564"/>
      <c r="E7" s="562"/>
      <c r="F7" s="304">
        <v>42503</v>
      </c>
      <c r="G7" s="305"/>
      <c r="H7" s="574">
        <f>F7+7</f>
        <v>42510</v>
      </c>
      <c r="I7" s="575"/>
      <c r="J7" s="576"/>
      <c r="K7" s="306">
        <f>H7+7</f>
        <v>42517</v>
      </c>
      <c r="L7" s="327"/>
      <c r="M7" s="350">
        <f>K7+7</f>
        <v>42524</v>
      </c>
      <c r="N7" s="351"/>
      <c r="O7" s="352"/>
      <c r="P7" s="574">
        <f>M7+7</f>
        <v>42531</v>
      </c>
      <c r="Q7" s="575"/>
      <c r="R7" s="576"/>
      <c r="S7" s="306">
        <f>P7+7</f>
        <v>42538</v>
      </c>
      <c r="T7" s="327"/>
    </row>
    <row r="8" spans="1:27" s="246" customFormat="1" ht="18.75" x14ac:dyDescent="0.25">
      <c r="A8" s="415">
        <v>1</v>
      </c>
      <c r="B8" s="413">
        <f>'[2]201_2'!B8</f>
        <v>0</v>
      </c>
      <c r="C8" s="414">
        <f>'[2]201_2'!C8</f>
        <v>0</v>
      </c>
      <c r="D8" s="373">
        <f>J8+O8+R8</f>
        <v>0</v>
      </c>
      <c r="E8" s="261">
        <f t="shared" ref="E8:E21" si="0">SUM(D8:D8)</f>
        <v>0</v>
      </c>
      <c r="F8" s="323"/>
      <c r="G8" s="263"/>
      <c r="H8" s="290"/>
      <c r="I8" s="475">
        <f>C8</f>
        <v>0</v>
      </c>
      <c r="J8" s="264"/>
      <c r="K8" s="330"/>
      <c r="L8" s="245"/>
      <c r="M8" s="290"/>
      <c r="N8" s="475">
        <f>C8</f>
        <v>0</v>
      </c>
      <c r="O8" s="325"/>
      <c r="P8" s="290"/>
      <c r="Q8" s="475">
        <f>C8</f>
        <v>0</v>
      </c>
      <c r="R8" s="325"/>
      <c r="S8" s="330"/>
      <c r="T8" s="245"/>
    </row>
    <row r="9" spans="1:27" s="246" customFormat="1" ht="18.75" x14ac:dyDescent="0.25">
      <c r="A9" s="416">
        <v>2</v>
      </c>
      <c r="B9" s="413" t="str">
        <f>'[2]201_2'!B9</f>
        <v>Осіпов Андрій Вікторович</v>
      </c>
      <c r="C9" s="414">
        <f>'[2]201_2'!C9</f>
        <v>15</v>
      </c>
      <c r="D9" s="294">
        <f t="shared" ref="D9:D21" si="1">J9+O9+R9</f>
        <v>50</v>
      </c>
      <c r="E9" s="371">
        <f t="shared" si="0"/>
        <v>50</v>
      </c>
      <c r="F9" s="251"/>
      <c r="G9" s="248"/>
      <c r="H9" s="469"/>
      <c r="I9" s="273">
        <f>C9</f>
        <v>15</v>
      </c>
      <c r="J9" s="222">
        <v>15</v>
      </c>
      <c r="K9" s="252" t="s">
        <v>322</v>
      </c>
      <c r="L9" s="247"/>
      <c r="M9" s="468"/>
      <c r="N9" s="273">
        <f t="shared" ref="N9:N20" si="2">C9</f>
        <v>15</v>
      </c>
      <c r="O9" s="271">
        <v>10</v>
      </c>
      <c r="P9" s="468"/>
      <c r="Q9" s="273">
        <f t="shared" ref="Q9:Q20" si="3">C9</f>
        <v>15</v>
      </c>
      <c r="R9" s="532">
        <v>25</v>
      </c>
      <c r="S9" s="252"/>
      <c r="T9" s="247"/>
    </row>
    <row r="10" spans="1:27" s="246" customFormat="1" ht="24" customHeight="1" x14ac:dyDescent="0.25">
      <c r="A10" s="415">
        <v>3</v>
      </c>
      <c r="B10" s="413" t="str">
        <f>'[2]201_2'!B10</f>
        <v>Остремський Владислав Вікторович</v>
      </c>
      <c r="C10" s="414">
        <f>'[2]201_2'!C10</f>
        <v>13</v>
      </c>
      <c r="D10" s="294">
        <f t="shared" si="1"/>
        <v>70</v>
      </c>
      <c r="E10" s="371">
        <f t="shared" si="0"/>
        <v>70</v>
      </c>
      <c r="F10" s="251"/>
      <c r="G10" s="248"/>
      <c r="H10" s="469"/>
      <c r="I10" s="273">
        <f t="shared" ref="I10:I20" si="4">C10</f>
        <v>13</v>
      </c>
      <c r="J10" s="222">
        <v>15</v>
      </c>
      <c r="K10" s="252" t="s">
        <v>321</v>
      </c>
      <c r="L10" s="247"/>
      <c r="M10" s="469"/>
      <c r="N10" s="273">
        <f t="shared" si="2"/>
        <v>13</v>
      </c>
      <c r="O10" s="271">
        <v>10</v>
      </c>
      <c r="P10" s="469"/>
      <c r="Q10" s="273">
        <f t="shared" si="3"/>
        <v>13</v>
      </c>
      <c r="R10" s="271">
        <v>45</v>
      </c>
      <c r="S10" s="252"/>
      <c r="T10" s="247"/>
    </row>
    <row r="11" spans="1:27" s="246" customFormat="1" ht="18.75" x14ac:dyDescent="0.25">
      <c r="A11" s="416">
        <v>4</v>
      </c>
      <c r="B11" s="413" t="str">
        <f>'[2]201_2'!B11</f>
        <v>Перевозенко Євгеній Олександрович</v>
      </c>
      <c r="C11" s="414">
        <f>'[2]201_2'!C11</f>
        <v>12</v>
      </c>
      <c r="D11" s="294">
        <f t="shared" si="1"/>
        <v>70</v>
      </c>
      <c r="E11" s="371">
        <f t="shared" si="0"/>
        <v>70</v>
      </c>
      <c r="F11" s="251"/>
      <c r="G11" s="248"/>
      <c r="H11" s="469"/>
      <c r="I11" s="273">
        <f t="shared" si="4"/>
        <v>12</v>
      </c>
      <c r="J11" s="222">
        <v>15</v>
      </c>
      <c r="K11" s="252" t="s">
        <v>321</v>
      </c>
      <c r="L11" s="247"/>
      <c r="M11" s="469"/>
      <c r="N11" s="273">
        <f t="shared" si="2"/>
        <v>12</v>
      </c>
      <c r="O11" s="271">
        <v>10</v>
      </c>
      <c r="P11" s="469"/>
      <c r="Q11" s="273">
        <f t="shared" si="3"/>
        <v>12</v>
      </c>
      <c r="R11" s="271">
        <v>45</v>
      </c>
      <c r="S11" s="252"/>
      <c r="T11" s="247"/>
    </row>
    <row r="12" spans="1:27" s="246" customFormat="1" ht="21.75" customHeight="1" x14ac:dyDescent="0.25">
      <c r="A12" s="415">
        <v>5</v>
      </c>
      <c r="B12" s="413" t="str">
        <f>'[2]201_2'!B12</f>
        <v>Петраков Данило Валерійович</v>
      </c>
      <c r="C12" s="414">
        <f>'[2]201_2'!C12</f>
        <v>11</v>
      </c>
      <c r="D12" s="294">
        <f t="shared" si="1"/>
        <v>45</v>
      </c>
      <c r="E12" s="371">
        <f t="shared" si="0"/>
        <v>45</v>
      </c>
      <c r="F12" s="254"/>
      <c r="G12" s="248"/>
      <c r="H12" s="469"/>
      <c r="I12" s="273">
        <f t="shared" si="4"/>
        <v>11</v>
      </c>
      <c r="J12" s="222"/>
      <c r="K12" s="324" t="s">
        <v>322</v>
      </c>
      <c r="L12" s="247"/>
      <c r="M12" s="469"/>
      <c r="N12" s="273">
        <f t="shared" si="2"/>
        <v>11</v>
      </c>
      <c r="O12" s="271"/>
      <c r="P12" s="469"/>
      <c r="Q12" s="273">
        <f t="shared" si="3"/>
        <v>11</v>
      </c>
      <c r="R12" s="271">
        <v>45</v>
      </c>
      <c r="S12" s="324"/>
      <c r="T12" s="247"/>
    </row>
    <row r="13" spans="1:27" s="246" customFormat="1" ht="18.75" x14ac:dyDescent="0.25">
      <c r="A13" s="416">
        <v>6</v>
      </c>
      <c r="B13" s="413" t="str">
        <f>'[2]201_2'!B13</f>
        <v>Пурис Дмитро Ігорович</v>
      </c>
      <c r="C13" s="414">
        <f>'[2]201_2'!C13</f>
        <v>10</v>
      </c>
      <c r="D13" s="294">
        <f t="shared" si="1"/>
        <v>45</v>
      </c>
      <c r="E13" s="371">
        <f t="shared" si="0"/>
        <v>45</v>
      </c>
      <c r="F13" s="254"/>
      <c r="G13" s="248"/>
      <c r="H13" s="469"/>
      <c r="I13" s="273">
        <f t="shared" si="4"/>
        <v>10</v>
      </c>
      <c r="J13" s="222"/>
      <c r="K13" s="324" t="s">
        <v>322</v>
      </c>
      <c r="L13" s="247"/>
      <c r="M13" s="469"/>
      <c r="N13" s="273">
        <f t="shared" si="2"/>
        <v>10</v>
      </c>
      <c r="O13" s="271"/>
      <c r="P13" s="469"/>
      <c r="Q13" s="273">
        <f t="shared" si="3"/>
        <v>10</v>
      </c>
      <c r="R13" s="271">
        <v>45</v>
      </c>
      <c r="S13" s="324"/>
      <c r="T13" s="247"/>
    </row>
    <row r="14" spans="1:27" s="246" customFormat="1" ht="18.75" x14ac:dyDescent="0.25">
      <c r="A14" s="415">
        <v>7</v>
      </c>
      <c r="B14" s="413" t="str">
        <f>'[2]201_2'!B14</f>
        <v>Сараєв Дмитро Олексійович</v>
      </c>
      <c r="C14" s="414">
        <f>'[2]201_2'!C14</f>
        <v>9</v>
      </c>
      <c r="D14" s="294">
        <f t="shared" si="1"/>
        <v>50</v>
      </c>
      <c r="E14" s="371">
        <f t="shared" si="0"/>
        <v>50</v>
      </c>
      <c r="F14" s="251"/>
      <c r="G14" s="248"/>
      <c r="H14" s="469"/>
      <c r="I14" s="273">
        <f t="shared" si="4"/>
        <v>9</v>
      </c>
      <c r="J14" s="222">
        <v>15</v>
      </c>
      <c r="K14" s="252" t="s">
        <v>322</v>
      </c>
      <c r="L14" s="247"/>
      <c r="M14" s="469"/>
      <c r="N14" s="273">
        <f t="shared" si="2"/>
        <v>9</v>
      </c>
      <c r="O14" s="271">
        <v>10</v>
      </c>
      <c r="P14" s="469"/>
      <c r="Q14" s="273">
        <f t="shared" si="3"/>
        <v>9</v>
      </c>
      <c r="R14" s="271">
        <v>25</v>
      </c>
      <c r="S14" s="252"/>
      <c r="T14" s="247"/>
    </row>
    <row r="15" spans="1:27" s="246" customFormat="1" ht="18.75" x14ac:dyDescent="0.25">
      <c r="A15" s="416">
        <v>8</v>
      </c>
      <c r="B15" s="413" t="str">
        <f>'[2]201_2'!B15</f>
        <v>Волошин Володимир Олександрович</v>
      </c>
      <c r="C15" s="414">
        <f>'[2]201_2'!C15</f>
        <v>8</v>
      </c>
      <c r="D15" s="294">
        <f t="shared" si="1"/>
        <v>0</v>
      </c>
      <c r="E15" s="371">
        <f t="shared" si="0"/>
        <v>0</v>
      </c>
      <c r="F15" s="251"/>
      <c r="G15" s="248"/>
      <c r="H15" s="469"/>
      <c r="I15" s="273">
        <f t="shared" si="4"/>
        <v>8</v>
      </c>
      <c r="J15" s="222"/>
      <c r="K15" s="252" t="s">
        <v>322</v>
      </c>
      <c r="L15" s="247"/>
      <c r="M15" s="469"/>
      <c r="N15" s="273">
        <f t="shared" si="2"/>
        <v>8</v>
      </c>
      <c r="O15" s="271"/>
      <c r="P15" s="469"/>
      <c r="Q15" s="273">
        <f t="shared" si="3"/>
        <v>8</v>
      </c>
      <c r="R15" s="271"/>
      <c r="S15" s="252"/>
      <c r="T15" s="247"/>
    </row>
    <row r="16" spans="1:27" s="246" customFormat="1" ht="24" customHeight="1" x14ac:dyDescent="0.25">
      <c r="A16" s="415">
        <v>9</v>
      </c>
      <c r="B16" s="413" t="str">
        <f>'[2]201_2'!B16</f>
        <v>Тищенко Олександр Сергійович</v>
      </c>
      <c r="C16" s="414">
        <f>'[2]201_2'!C16</f>
        <v>7</v>
      </c>
      <c r="D16" s="294">
        <f t="shared" si="1"/>
        <v>70</v>
      </c>
      <c r="E16" s="371">
        <f t="shared" si="0"/>
        <v>70</v>
      </c>
      <c r="F16" s="254"/>
      <c r="G16" s="248"/>
      <c r="H16" s="469"/>
      <c r="I16" s="273">
        <f t="shared" si="4"/>
        <v>7</v>
      </c>
      <c r="J16" s="222">
        <v>15</v>
      </c>
      <c r="K16" s="324" t="s">
        <v>321</v>
      </c>
      <c r="L16" s="247"/>
      <c r="M16" s="469"/>
      <c r="N16" s="273">
        <f t="shared" si="2"/>
        <v>7</v>
      </c>
      <c r="O16" s="271">
        <v>10</v>
      </c>
      <c r="P16" s="469"/>
      <c r="Q16" s="273">
        <f t="shared" si="3"/>
        <v>7</v>
      </c>
      <c r="R16" s="271">
        <v>45</v>
      </c>
      <c r="S16" s="324"/>
      <c r="T16" s="247"/>
    </row>
    <row r="17" spans="1:28" s="246" customFormat="1" ht="18.75" x14ac:dyDescent="0.25">
      <c r="A17" s="416">
        <v>10</v>
      </c>
      <c r="B17" s="413" t="str">
        <f>'[2]201_2'!B17</f>
        <v>Ткаченко Юлія Олегівна</v>
      </c>
      <c r="C17" s="414">
        <f>'[2]201_2'!C17</f>
        <v>6</v>
      </c>
      <c r="D17" s="294">
        <f t="shared" si="1"/>
        <v>55</v>
      </c>
      <c r="E17" s="371">
        <f t="shared" si="0"/>
        <v>55</v>
      </c>
      <c r="F17" s="251"/>
      <c r="G17" s="248"/>
      <c r="H17" s="469"/>
      <c r="I17" s="273">
        <f t="shared" si="4"/>
        <v>6</v>
      </c>
      <c r="J17" s="222">
        <v>15</v>
      </c>
      <c r="K17" s="252" t="s">
        <v>321</v>
      </c>
      <c r="L17" s="247"/>
      <c r="M17" s="469"/>
      <c r="N17" s="273">
        <f t="shared" si="2"/>
        <v>6</v>
      </c>
      <c r="O17" s="271"/>
      <c r="P17" s="469"/>
      <c r="Q17" s="273">
        <f t="shared" si="3"/>
        <v>6</v>
      </c>
      <c r="R17" s="271">
        <f>25+15</f>
        <v>40</v>
      </c>
      <c r="S17" s="252"/>
      <c r="T17" s="247"/>
    </row>
    <row r="18" spans="1:28" s="246" customFormat="1" ht="18.75" x14ac:dyDescent="0.25">
      <c r="A18" s="415">
        <v>11</v>
      </c>
      <c r="B18" s="413" t="str">
        <f>'[2]201_2'!B18</f>
        <v>Хлопко Кирило Олегович</v>
      </c>
      <c r="C18" s="414">
        <f>'[2]201_2'!C18</f>
        <v>5</v>
      </c>
      <c r="D18" s="294">
        <f t="shared" si="1"/>
        <v>0</v>
      </c>
      <c r="E18" s="371">
        <f t="shared" si="0"/>
        <v>0</v>
      </c>
      <c r="F18" s="251"/>
      <c r="G18" s="248"/>
      <c r="H18" s="151"/>
      <c r="I18" s="273">
        <f t="shared" si="4"/>
        <v>5</v>
      </c>
      <c r="J18" s="222"/>
      <c r="K18" s="252" t="s">
        <v>322</v>
      </c>
      <c r="L18" s="247"/>
      <c r="M18" s="469"/>
      <c r="N18" s="273">
        <f t="shared" si="2"/>
        <v>5</v>
      </c>
      <c r="O18" s="271"/>
      <c r="P18" s="469"/>
      <c r="Q18" s="273">
        <f t="shared" si="3"/>
        <v>5</v>
      </c>
      <c r="R18" s="271"/>
      <c r="S18" s="252"/>
      <c r="T18" s="247"/>
    </row>
    <row r="19" spans="1:28" s="246" customFormat="1" ht="18.75" x14ac:dyDescent="0.25">
      <c r="A19" s="416">
        <v>12</v>
      </c>
      <c r="B19" s="413" t="str">
        <f>'[2]201_2'!B19</f>
        <v>Чепура Костянтин Романович</v>
      </c>
      <c r="C19" s="414">
        <f>'[2]201_2'!C19</f>
        <v>4</v>
      </c>
      <c r="D19" s="294">
        <f t="shared" si="1"/>
        <v>0</v>
      </c>
      <c r="E19" s="371">
        <f t="shared" si="0"/>
        <v>0</v>
      </c>
      <c r="F19" s="253"/>
      <c r="G19" s="248"/>
      <c r="H19" s="454"/>
      <c r="I19" s="273">
        <f t="shared" si="4"/>
        <v>4</v>
      </c>
      <c r="J19" s="222"/>
      <c r="K19" s="269" t="s">
        <v>322</v>
      </c>
      <c r="L19" s="247"/>
      <c r="M19" s="454"/>
      <c r="N19" s="273">
        <f t="shared" si="2"/>
        <v>4</v>
      </c>
      <c r="O19" s="271"/>
      <c r="P19" s="454"/>
      <c r="Q19" s="273">
        <f t="shared" si="3"/>
        <v>4</v>
      </c>
      <c r="R19" s="271"/>
      <c r="S19" s="269"/>
      <c r="T19" s="247"/>
    </row>
    <row r="20" spans="1:28" s="246" customFormat="1" ht="18.75" x14ac:dyDescent="0.25">
      <c r="A20" s="415">
        <v>13</v>
      </c>
      <c r="B20" s="413" t="str">
        <f>'[2]201_2'!B20</f>
        <v>Швецов Віталій Сергійович</v>
      </c>
      <c r="C20" s="414">
        <f>'[2]201_2'!C20</f>
        <v>3</v>
      </c>
      <c r="D20" s="294">
        <f t="shared" si="1"/>
        <v>70</v>
      </c>
      <c r="E20" s="371">
        <f t="shared" si="0"/>
        <v>70</v>
      </c>
      <c r="F20" s="250"/>
      <c r="G20" s="248"/>
      <c r="H20" s="454"/>
      <c r="I20" s="273">
        <f t="shared" si="4"/>
        <v>3</v>
      </c>
      <c r="J20" s="222">
        <v>15</v>
      </c>
      <c r="K20" s="249" t="s">
        <v>321</v>
      </c>
      <c r="L20" s="247"/>
      <c r="M20" s="454"/>
      <c r="N20" s="273">
        <f t="shared" si="2"/>
        <v>3</v>
      </c>
      <c r="O20" s="271">
        <v>10</v>
      </c>
      <c r="P20" s="454"/>
      <c r="Q20" s="273">
        <f t="shared" si="3"/>
        <v>3</v>
      </c>
      <c r="R20" s="271">
        <f>25+20</f>
        <v>45</v>
      </c>
      <c r="S20" s="249"/>
      <c r="T20" s="247"/>
    </row>
    <row r="21" spans="1:28" s="246" customFormat="1" ht="18.75" thickBot="1" x14ac:dyDescent="0.3">
      <c r="A21" s="310"/>
      <c r="B21" s="281"/>
      <c r="C21" s="280"/>
      <c r="D21" s="375">
        <f t="shared" si="1"/>
        <v>0</v>
      </c>
      <c r="E21" s="313">
        <f t="shared" si="0"/>
        <v>0</v>
      </c>
      <c r="F21" s="259"/>
      <c r="G21" s="256"/>
      <c r="H21" s="258"/>
      <c r="I21" s="260"/>
      <c r="J21" s="521"/>
      <c r="K21" s="258"/>
      <c r="L21" s="255"/>
      <c r="M21" s="258"/>
      <c r="N21" s="260"/>
      <c r="O21" s="522"/>
      <c r="P21" s="258"/>
      <c r="Q21" s="260"/>
      <c r="R21" s="522"/>
      <c r="S21" s="258"/>
      <c r="T21" s="255"/>
    </row>
    <row r="22" spans="1:28" ht="18" x14ac:dyDescent="0.25">
      <c r="A22" s="62"/>
      <c r="B22" s="51"/>
      <c r="C22" s="63"/>
      <c r="D22" s="64"/>
      <c r="E22" s="64"/>
      <c r="F22" s="58"/>
      <c r="G22" s="58"/>
      <c r="H22" s="58"/>
      <c r="I22" s="61"/>
      <c r="J22" s="58"/>
      <c r="K22" s="58"/>
      <c r="L22" s="58"/>
      <c r="M22" s="58"/>
      <c r="N22" s="58"/>
      <c r="O22" s="58"/>
      <c r="P22" s="58"/>
      <c r="Q22" s="58"/>
      <c r="R22" s="58"/>
      <c r="S22" s="61"/>
      <c r="T22" s="58"/>
      <c r="U22" s="58"/>
      <c r="V22" s="58"/>
      <c r="W22" s="32"/>
      <c r="X22" s="33"/>
      <c r="Y22" s="32"/>
      <c r="Z22" s="22"/>
    </row>
    <row r="23" spans="1:28" s="234" customFormat="1" ht="44.25" x14ac:dyDescent="0.55000000000000004">
      <c r="A23" s="229"/>
      <c r="B23" s="236"/>
      <c r="C23" s="230"/>
      <c r="D23" s="231"/>
      <c r="E23" s="231"/>
      <c r="F23" s="228"/>
      <c r="G23" s="227"/>
      <c r="H23" s="227"/>
      <c r="I23" s="237"/>
      <c r="J23" s="227"/>
      <c r="K23" s="227"/>
      <c r="L23" s="227"/>
      <c r="M23" s="227"/>
      <c r="N23" s="227"/>
      <c r="O23" s="227"/>
      <c r="P23" s="227"/>
      <c r="Q23" s="227"/>
      <c r="R23" s="227"/>
      <c r="S23" s="237"/>
      <c r="T23" s="227"/>
      <c r="U23" s="227"/>
      <c r="V23" s="227"/>
      <c r="W23" s="232"/>
      <c r="X23" s="233"/>
      <c r="Y23" s="232"/>
      <c r="Z23" s="233"/>
      <c r="AB23" s="235"/>
    </row>
    <row r="24" spans="1:28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28" ht="15" x14ac:dyDescent="0.2">
      <c r="A25" s="37"/>
      <c r="B25" s="35"/>
      <c r="C25" s="23"/>
      <c r="D25" s="23"/>
      <c r="E25" s="23"/>
    </row>
    <row r="26" spans="1:28" ht="15" x14ac:dyDescent="0.2">
      <c r="A26" s="37"/>
      <c r="B26" s="35"/>
      <c r="C26" s="23"/>
      <c r="D26" s="23"/>
      <c r="E26" s="23"/>
    </row>
    <row r="27" spans="1:28" ht="15" x14ac:dyDescent="0.2">
      <c r="A27" s="37"/>
      <c r="B27" s="35"/>
      <c r="C27" s="23"/>
      <c r="D27" s="23"/>
      <c r="E27" s="23"/>
    </row>
    <row r="28" spans="1:28" ht="15" x14ac:dyDescent="0.2">
      <c r="A28" s="37"/>
      <c r="B28" s="35"/>
      <c r="C28" s="23"/>
      <c r="D28" s="23"/>
      <c r="E28" s="23"/>
    </row>
    <row r="29" spans="1:28" ht="15" x14ac:dyDescent="0.2">
      <c r="A29" s="37"/>
      <c r="B29" s="35"/>
      <c r="C29" s="23"/>
      <c r="D29" s="23"/>
      <c r="E29" s="23"/>
    </row>
    <row r="30" spans="1:28" s="220" customFormat="1" ht="56.25" customHeight="1" x14ac:dyDescent="0.25">
      <c r="A30" s="216"/>
      <c r="B30" s="217"/>
      <c r="C30" s="218"/>
      <c r="D30" s="219"/>
      <c r="E30" s="219"/>
    </row>
    <row r="31" spans="1:28" x14ac:dyDescent="0.2">
      <c r="A31" s="36"/>
      <c r="B31" s="38"/>
    </row>
    <row r="32" spans="1:28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1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2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3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4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5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8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0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12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15"/>
      <headerFooter alignWithMargins="0">
        <oddHeader>&amp;C2005/2006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16"/>
      <headerFooter alignWithMargins="0">
        <oddHeader>&amp;C2005/2006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17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18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19"/>
      <headerFooter alignWithMargins="0">
        <oddHeader>&amp;C2003/2004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0"/>
      <headerFooter alignWithMargins="0">
        <oddHeader>&amp;C2003/2004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1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2"/>
      <headerFooter alignWithMargins="0">
        <oddHeader>&amp;C2005/2006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23"/>
      <headerFooter alignWithMargins="0">
        <oddHeader>&amp;C2005/2006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25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6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27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28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2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31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2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35"/>
      <headerFooter alignWithMargins="0">
        <oddHeader>&amp;C2006/2007 уч.рік 5 трим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36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37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11" fitToWidth="2" orientation="landscape" r:id="rId38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7" topLeftCell="G32" activePane="bottomRight" state="frozen"/>
      <selection pane="bottomRight" activeCell="R12" sqref="R12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verticalDpi="0" r:id="rId39"/>
      <headerFooter alignWithMargins="0">
        <oddHeader>&amp;C</oddHeader>
      </headerFooter>
    </customSheetView>
    <customSheetView guid="{6C8D603E-9A1B-49F4-AEFE-06707C7BCD53}" scale="60" showPageBreaks="1" showGridLines="0" fitToPage="1" printArea="1">
      <pane xSplit="6" ySplit="7" topLeftCell="G8" activePane="bottomRight" state="frozen"/>
      <selection pane="bottomRight" activeCell="R23" sqref="R23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0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0" fitToWidth="3" orientation="portrait" horizontalDpi="0" verticalDpi="0" copies="0" r:id="rId41"/>
      <headerFooter alignWithMargins="0">
        <oddHeader>&amp;C</oddHeader>
      </headerFooter>
    </customSheetView>
    <customSheetView guid="{C5D960BD-C1A6-4228-A267-A87ADCF0AB55}" scale="77" showPageBreaks="1" showGridLines="0" fitToPage="1" printArea="1">
      <pane xSplit="5" ySplit="7" topLeftCell="F8" activePane="bottomRight" state="frozen"/>
      <selection pane="bottomRight" activeCell="E12" sqref="E12"/>
      <pageMargins left="0.55118110236220474" right="0.43307086614173229" top="0.62992125984251968" bottom="0.6692913385826772" header="0.51181102362204722" footer="0.51181102362204722"/>
      <pageSetup paperSize="9" scale="46" fitToWidth="3" orientation="portrait" r:id="rId42"/>
      <headerFooter alignWithMargins="0">
        <oddHeader>&amp;C</oddHeader>
      </headerFooter>
    </customSheetView>
  </customSheetViews>
  <mergeCells count="18">
    <mergeCell ref="A3:A7"/>
    <mergeCell ref="C3:C7"/>
    <mergeCell ref="E3:E7"/>
    <mergeCell ref="D3:D7"/>
    <mergeCell ref="H7:J7"/>
    <mergeCell ref="F3:G3"/>
    <mergeCell ref="P7:R7"/>
    <mergeCell ref="H5:H6"/>
    <mergeCell ref="F5:F6"/>
    <mergeCell ref="I5:I6"/>
    <mergeCell ref="G5:G6"/>
    <mergeCell ref="Q5:Q6"/>
    <mergeCell ref="P5:P6"/>
    <mergeCell ref="S3:T3"/>
    <mergeCell ref="S5:S6"/>
    <mergeCell ref="T5:T6"/>
    <mergeCell ref="P3:R3"/>
    <mergeCell ref="H3:J3"/>
  </mergeCells>
  <phoneticPr fontId="1" type="noConversion"/>
  <conditionalFormatting sqref="E8:E21">
    <cfRule type="cellIs" dxfId="4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46" fitToWidth="3" orientation="portrait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2:AD118"/>
  <sheetViews>
    <sheetView showGridLines="0" tabSelected="1"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19" sqref="B19"/>
    </sheetView>
  </sheetViews>
  <sheetFormatPr defaultColWidth="9.28515625" defaultRowHeight="12.75" x14ac:dyDescent="0.2"/>
  <cols>
    <col min="1" max="1" width="4.28515625" style="1" customWidth="1"/>
    <col min="2" max="2" width="44.42578125" style="25" customWidth="1"/>
    <col min="3" max="3" width="11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5.1406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1" width="9.8554687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0"/>
      <c r="B2" s="151" t="s">
        <v>315</v>
      </c>
      <c r="C2" s="119" t="s">
        <v>320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556"/>
      <c r="B3" s="584" t="s">
        <v>236</v>
      </c>
      <c r="C3" s="579" t="s">
        <v>131</v>
      </c>
      <c r="D3" s="563" t="s">
        <v>154</v>
      </c>
      <c r="E3" s="561" t="s">
        <v>38</v>
      </c>
      <c r="F3" s="541" t="s">
        <v>132</v>
      </c>
      <c r="G3" s="542"/>
      <c r="H3" s="550" t="s">
        <v>133</v>
      </c>
      <c r="I3" s="551"/>
      <c r="J3" s="552"/>
      <c r="K3" s="343" t="s">
        <v>134</v>
      </c>
      <c r="L3" s="344"/>
      <c r="M3" s="28" t="s">
        <v>135</v>
      </c>
      <c r="N3" s="345"/>
      <c r="O3" s="341"/>
      <c r="P3" s="550" t="s">
        <v>136</v>
      </c>
      <c r="Q3" s="551"/>
      <c r="R3" s="581"/>
      <c r="S3" s="541" t="s">
        <v>137</v>
      </c>
      <c r="T3" s="542"/>
    </row>
    <row r="4" spans="1:25" ht="22.5" customHeight="1" x14ac:dyDescent="0.25">
      <c r="A4" s="557"/>
      <c r="B4" s="585"/>
      <c r="C4" s="580"/>
      <c r="D4" s="564"/>
      <c r="E4" s="562"/>
      <c r="F4" s="28" t="s">
        <v>231</v>
      </c>
      <c r="G4" s="274"/>
      <c r="H4" s="28" t="s">
        <v>231</v>
      </c>
      <c r="I4" s="56" t="s">
        <v>233</v>
      </c>
      <c r="J4" s="85"/>
      <c r="K4" s="28" t="s">
        <v>275</v>
      </c>
      <c r="L4" s="274"/>
      <c r="M4" s="28" t="s">
        <v>232</v>
      </c>
      <c r="N4" s="85" t="s">
        <v>197</v>
      </c>
      <c r="O4" s="122"/>
      <c r="P4" s="28" t="s">
        <v>232</v>
      </c>
      <c r="Q4" s="57" t="s">
        <v>211</v>
      </c>
      <c r="R4" s="122"/>
      <c r="S4" s="28" t="s">
        <v>285</v>
      </c>
      <c r="T4" s="274"/>
    </row>
    <row r="5" spans="1:25" ht="37.35" customHeight="1" x14ac:dyDescent="0.2">
      <c r="A5" s="557"/>
      <c r="B5" s="586"/>
      <c r="C5" s="580"/>
      <c r="D5" s="564"/>
      <c r="E5" s="562"/>
      <c r="F5" s="543" t="s">
        <v>153</v>
      </c>
      <c r="G5" s="545" t="s">
        <v>148</v>
      </c>
      <c r="H5" s="543" t="s">
        <v>153</v>
      </c>
      <c r="I5" s="547" t="s">
        <v>279</v>
      </c>
      <c r="J5" s="34" t="s">
        <v>138</v>
      </c>
      <c r="K5" s="336" t="s">
        <v>153</v>
      </c>
      <c r="L5" s="338" t="s">
        <v>148</v>
      </c>
      <c r="M5" s="336" t="s">
        <v>153</v>
      </c>
      <c r="N5" s="349" t="s">
        <v>280</v>
      </c>
      <c r="O5" s="78" t="s">
        <v>138</v>
      </c>
      <c r="P5" s="543" t="s">
        <v>153</v>
      </c>
      <c r="Q5" s="547" t="s">
        <v>284</v>
      </c>
      <c r="R5" s="78" t="s">
        <v>138</v>
      </c>
      <c r="S5" s="543" t="s">
        <v>153</v>
      </c>
      <c r="T5" s="545" t="s">
        <v>148</v>
      </c>
    </row>
    <row r="6" spans="1:25" ht="28.9" customHeight="1" thickBot="1" x14ac:dyDescent="0.25">
      <c r="A6" s="557"/>
      <c r="B6" s="586"/>
      <c r="C6" s="580"/>
      <c r="D6" s="564"/>
      <c r="E6" s="562"/>
      <c r="F6" s="544"/>
      <c r="G6" s="546"/>
      <c r="H6" s="544"/>
      <c r="I6" s="548"/>
      <c r="J6" s="59" t="s">
        <v>283</v>
      </c>
      <c r="K6" s="337"/>
      <c r="L6" s="339"/>
      <c r="M6" s="337"/>
      <c r="N6" s="342"/>
      <c r="O6" s="79">
        <v>10</v>
      </c>
      <c r="P6" s="544"/>
      <c r="Q6" s="548"/>
      <c r="R6" s="79" t="s">
        <v>288</v>
      </c>
      <c r="S6" s="544"/>
      <c r="T6" s="546"/>
    </row>
    <row r="7" spans="1:25" ht="16.5" thickBot="1" x14ac:dyDescent="0.3">
      <c r="A7" s="557"/>
      <c r="B7" s="586"/>
      <c r="C7" s="560"/>
      <c r="D7" s="564"/>
      <c r="E7" s="562"/>
      <c r="F7" s="291">
        <v>42500</v>
      </c>
      <c r="G7" s="292"/>
      <c r="H7" s="582">
        <f>F7+7</f>
        <v>42507</v>
      </c>
      <c r="I7" s="583"/>
      <c r="J7" s="293"/>
      <c r="K7" s="332">
        <f>H7+7</f>
        <v>42514</v>
      </c>
      <c r="L7" s="292"/>
      <c r="M7" s="346">
        <f>K7+7</f>
        <v>42521</v>
      </c>
      <c r="N7" s="347"/>
      <c r="O7" s="347"/>
      <c r="P7" s="553">
        <f>M7+7</f>
        <v>42528</v>
      </c>
      <c r="Q7" s="554"/>
      <c r="R7" s="554"/>
      <c r="S7" s="332">
        <f>P7+7</f>
        <v>42535</v>
      </c>
      <c r="T7" s="292"/>
    </row>
    <row r="8" spans="1:25" s="246" customFormat="1" ht="18.75" x14ac:dyDescent="0.25">
      <c r="A8" s="296">
        <v>1</v>
      </c>
      <c r="B8" s="424" t="str">
        <f>'[2]202_1'!B8</f>
        <v>Артеменко Віталій Валерійович</v>
      </c>
      <c r="C8" s="412">
        <f>'[2]202_1'!C8</f>
        <v>10</v>
      </c>
      <c r="D8" s="373">
        <f>J8+O8+R8</f>
        <v>0</v>
      </c>
      <c r="E8" s="261">
        <f t="shared" ref="E8:E21" si="0">SUM(D8:D8)</f>
        <v>0</v>
      </c>
      <c r="F8" s="262"/>
      <c r="G8" s="263"/>
      <c r="H8" s="405"/>
      <c r="I8" s="474">
        <f>C8</f>
        <v>10</v>
      </c>
      <c r="J8" s="316"/>
      <c r="K8" s="244"/>
      <c r="L8" s="297"/>
      <c r="M8" s="405"/>
      <c r="N8" s="474">
        <f>C8</f>
        <v>10</v>
      </c>
      <c r="O8" s="263"/>
      <c r="P8" s="279"/>
      <c r="Q8" s="474">
        <f>C8</f>
        <v>10</v>
      </c>
      <c r="R8" s="263"/>
      <c r="S8" s="244"/>
      <c r="T8" s="297"/>
    </row>
    <row r="9" spans="1:25" s="246" customFormat="1" ht="18.75" x14ac:dyDescent="0.25">
      <c r="A9" s="298">
        <v>2</v>
      </c>
      <c r="B9" s="424" t="str">
        <f>'[2]202_1'!B9</f>
        <v>Ахундов Вадим Тимурович</v>
      </c>
      <c r="C9" s="412">
        <f>'[2]202_1'!C9</f>
        <v>11</v>
      </c>
      <c r="D9" s="294">
        <f t="shared" ref="D9:D21" si="1">J9+O9+R9</f>
        <v>0</v>
      </c>
      <c r="E9" s="371">
        <f t="shared" si="0"/>
        <v>0</v>
      </c>
      <c r="F9" s="250"/>
      <c r="G9" s="248"/>
      <c r="H9" s="458"/>
      <c r="I9" s="414">
        <f>C9</f>
        <v>11</v>
      </c>
      <c r="J9" s="307"/>
      <c r="K9" s="249"/>
      <c r="L9" s="299"/>
      <c r="M9" s="458"/>
      <c r="N9" s="414">
        <f t="shared" ref="N9:N20" si="2">C9</f>
        <v>11</v>
      </c>
      <c r="O9" s="248"/>
      <c r="P9" s="465"/>
      <c r="Q9" s="414">
        <f t="shared" ref="Q9:Q20" si="3">C9</f>
        <v>11</v>
      </c>
      <c r="R9" s="248"/>
      <c r="S9" s="249"/>
      <c r="T9" s="299"/>
    </row>
    <row r="10" spans="1:25" s="246" customFormat="1" ht="18.75" x14ac:dyDescent="0.25">
      <c r="A10" s="300">
        <v>3</v>
      </c>
      <c r="B10" s="424" t="str">
        <f>'[2]202_1'!B10</f>
        <v>Бернацький Кирило Дмитрович</v>
      </c>
      <c r="C10" s="412">
        <f>'[2]202_1'!C10</f>
        <v>12</v>
      </c>
      <c r="D10" s="294">
        <f t="shared" ref="D10" si="4">J10+O10+R10</f>
        <v>0</v>
      </c>
      <c r="E10" s="371">
        <f t="shared" ref="E10" si="5">SUM(D10:D10)</f>
        <v>0</v>
      </c>
      <c r="F10" s="250"/>
      <c r="G10" s="248"/>
      <c r="H10" s="458"/>
      <c r="I10" s="414">
        <f t="shared" ref="I10:I20" si="6">C10</f>
        <v>12</v>
      </c>
      <c r="J10" s="247"/>
      <c r="K10" s="249"/>
      <c r="L10" s="299"/>
      <c r="M10" s="458"/>
      <c r="N10" s="414">
        <f t="shared" si="2"/>
        <v>12</v>
      </c>
      <c r="O10" s="248"/>
      <c r="P10" s="465"/>
      <c r="Q10" s="414">
        <f t="shared" si="3"/>
        <v>12</v>
      </c>
      <c r="R10" s="248"/>
      <c r="S10" s="249"/>
      <c r="T10" s="299"/>
    </row>
    <row r="11" spans="1:25" s="246" customFormat="1" ht="24" customHeight="1" x14ac:dyDescent="0.25">
      <c r="A11" s="298">
        <v>4</v>
      </c>
      <c r="B11" s="424" t="str">
        <f>'[2]202_1'!B11</f>
        <v>Бондаренко Дмитро Олександрович</v>
      </c>
      <c r="C11" s="412">
        <f>'[2]202_1'!C11</f>
        <v>13</v>
      </c>
      <c r="D11" s="294">
        <f t="shared" si="1"/>
        <v>0</v>
      </c>
      <c r="E11" s="371">
        <f t="shared" si="0"/>
        <v>0</v>
      </c>
      <c r="F11" s="250"/>
      <c r="G11" s="248"/>
      <c r="H11" s="458"/>
      <c r="I11" s="414">
        <f t="shared" si="6"/>
        <v>13</v>
      </c>
      <c r="J11" s="307"/>
      <c r="K11" s="249"/>
      <c r="L11" s="299"/>
      <c r="M11" s="458"/>
      <c r="N11" s="414">
        <f t="shared" si="2"/>
        <v>13</v>
      </c>
      <c r="O11" s="248"/>
      <c r="P11" s="465"/>
      <c r="Q11" s="414">
        <f t="shared" si="3"/>
        <v>13</v>
      </c>
      <c r="R11" s="248"/>
      <c r="S11" s="249"/>
      <c r="T11" s="299"/>
    </row>
    <row r="12" spans="1:25" s="246" customFormat="1" ht="18.75" x14ac:dyDescent="0.25">
      <c r="A12" s="300">
        <v>5</v>
      </c>
      <c r="B12" s="424" t="str">
        <f>'[2]202_1'!B12</f>
        <v>Борисенко Владислав Дмитрович</v>
      </c>
      <c r="C12" s="412">
        <f>'[2]202_1'!C12</f>
        <v>1</v>
      </c>
      <c r="D12" s="294">
        <f t="shared" si="1"/>
        <v>0</v>
      </c>
      <c r="E12" s="371">
        <f t="shared" si="0"/>
        <v>0</v>
      </c>
      <c r="F12" s="250"/>
      <c r="G12" s="248"/>
      <c r="H12" s="458"/>
      <c r="I12" s="414">
        <f t="shared" si="6"/>
        <v>1</v>
      </c>
      <c r="J12" s="247"/>
      <c r="K12" s="249"/>
      <c r="L12" s="299"/>
      <c r="M12" s="458"/>
      <c r="N12" s="414">
        <f t="shared" si="2"/>
        <v>1</v>
      </c>
      <c r="O12" s="248"/>
      <c r="P12" s="465"/>
      <c r="Q12" s="414">
        <f t="shared" si="3"/>
        <v>1</v>
      </c>
      <c r="R12" s="248"/>
      <c r="S12" s="249"/>
      <c r="T12" s="299"/>
    </row>
    <row r="13" spans="1:25" s="246" customFormat="1" ht="18.75" x14ac:dyDescent="0.25">
      <c r="A13" s="298">
        <v>6</v>
      </c>
      <c r="B13" s="424" t="str">
        <f>'[2]202_1'!B13</f>
        <v>Васильчук Ірина Олександрівна</v>
      </c>
      <c r="C13" s="412">
        <f>'[2]202_1'!C13</f>
        <v>2</v>
      </c>
      <c r="D13" s="294">
        <f t="shared" si="1"/>
        <v>0</v>
      </c>
      <c r="E13" s="371">
        <f t="shared" si="0"/>
        <v>0</v>
      </c>
      <c r="F13" s="250"/>
      <c r="G13" s="248"/>
      <c r="H13" s="458"/>
      <c r="I13" s="414">
        <f t="shared" si="6"/>
        <v>2</v>
      </c>
      <c r="J13" s="247"/>
      <c r="K13" s="249"/>
      <c r="L13" s="299"/>
      <c r="M13" s="458"/>
      <c r="N13" s="414">
        <f t="shared" si="2"/>
        <v>2</v>
      </c>
      <c r="O13" s="248"/>
      <c r="P13" s="465"/>
      <c r="Q13" s="414">
        <f t="shared" si="3"/>
        <v>2</v>
      </c>
      <c r="R13" s="248"/>
      <c r="S13" s="249"/>
      <c r="T13" s="299"/>
    </row>
    <row r="14" spans="1:25" s="246" customFormat="1" ht="18.75" x14ac:dyDescent="0.25">
      <c r="A14" s="300">
        <v>7</v>
      </c>
      <c r="B14" s="424" t="str">
        <f>'[2]202_1'!B14</f>
        <v>Володін Дмитро Вадимович</v>
      </c>
      <c r="C14" s="412">
        <f>'[2]202_1'!C14</f>
        <v>3</v>
      </c>
      <c r="D14" s="294">
        <f t="shared" si="1"/>
        <v>0</v>
      </c>
      <c r="E14" s="371">
        <f t="shared" si="0"/>
        <v>0</v>
      </c>
      <c r="F14" s="250"/>
      <c r="G14" s="248"/>
      <c r="H14" s="458"/>
      <c r="I14" s="414">
        <f t="shared" si="6"/>
        <v>3</v>
      </c>
      <c r="J14" s="307"/>
      <c r="K14" s="249"/>
      <c r="L14" s="299"/>
      <c r="M14" s="458"/>
      <c r="N14" s="414">
        <f t="shared" si="2"/>
        <v>3</v>
      </c>
      <c r="O14" s="248"/>
      <c r="P14" s="465"/>
      <c r="Q14" s="414">
        <f t="shared" si="3"/>
        <v>3</v>
      </c>
      <c r="R14" s="248"/>
      <c r="S14" s="249"/>
      <c r="T14" s="299"/>
    </row>
    <row r="15" spans="1:25" s="246" customFormat="1" ht="18.75" x14ac:dyDescent="0.25">
      <c r="A15" s="298">
        <v>8</v>
      </c>
      <c r="B15" s="424" t="str">
        <f>'[2]202_1'!B15</f>
        <v>Іванова Катерина Андріївна</v>
      </c>
      <c r="C15" s="412">
        <f>'[2]202_1'!C15</f>
        <v>4</v>
      </c>
      <c r="D15" s="294">
        <f t="shared" si="1"/>
        <v>0</v>
      </c>
      <c r="E15" s="371">
        <f t="shared" si="0"/>
        <v>0</v>
      </c>
      <c r="F15" s="250"/>
      <c r="G15" s="248"/>
      <c r="H15" s="458"/>
      <c r="I15" s="414">
        <f t="shared" si="6"/>
        <v>4</v>
      </c>
      <c r="J15" s="247"/>
      <c r="K15" s="249"/>
      <c r="L15" s="299"/>
      <c r="M15" s="458"/>
      <c r="N15" s="414">
        <f t="shared" si="2"/>
        <v>4</v>
      </c>
      <c r="O15" s="248"/>
      <c r="P15" s="465"/>
      <c r="Q15" s="414">
        <f t="shared" si="3"/>
        <v>4</v>
      </c>
      <c r="R15" s="248"/>
      <c r="S15" s="249"/>
      <c r="T15" s="299"/>
    </row>
    <row r="16" spans="1:25" s="246" customFormat="1" ht="18" customHeight="1" x14ac:dyDescent="0.25">
      <c r="A16" s="300">
        <v>9</v>
      </c>
      <c r="B16" s="424" t="str">
        <f>'[2]202_1'!B16</f>
        <v>Ільчанінов Ілля Володимирович</v>
      </c>
      <c r="C16" s="412">
        <f>'[2]202_1'!C16</f>
        <v>5</v>
      </c>
      <c r="D16" s="294">
        <f t="shared" si="1"/>
        <v>0</v>
      </c>
      <c r="E16" s="371">
        <f t="shared" si="0"/>
        <v>0</v>
      </c>
      <c r="F16" s="250"/>
      <c r="G16" s="248"/>
      <c r="H16" s="458"/>
      <c r="I16" s="414">
        <f t="shared" si="6"/>
        <v>5</v>
      </c>
      <c r="J16" s="307"/>
      <c r="K16" s="249"/>
      <c r="L16" s="299"/>
      <c r="M16" s="458"/>
      <c r="N16" s="414">
        <f t="shared" si="2"/>
        <v>5</v>
      </c>
      <c r="O16" s="248"/>
      <c r="P16" s="465"/>
      <c r="Q16" s="414">
        <f t="shared" si="3"/>
        <v>5</v>
      </c>
      <c r="R16" s="248"/>
      <c r="S16" s="249"/>
      <c r="T16" s="299"/>
    </row>
    <row r="17" spans="1:30" s="246" customFormat="1" ht="18.75" x14ac:dyDescent="0.25">
      <c r="A17" s="298">
        <v>10</v>
      </c>
      <c r="B17" s="424" t="str">
        <f>'[2]202_1'!B17</f>
        <v>Капустін Андрій Сергійович</v>
      </c>
      <c r="C17" s="412">
        <f>'[2]202_1'!C17</f>
        <v>6</v>
      </c>
      <c r="D17" s="294">
        <f t="shared" si="1"/>
        <v>0</v>
      </c>
      <c r="E17" s="371">
        <f t="shared" si="0"/>
        <v>0</v>
      </c>
      <c r="F17" s="250"/>
      <c r="G17" s="248"/>
      <c r="H17" s="458"/>
      <c r="I17" s="414">
        <f t="shared" si="6"/>
        <v>6</v>
      </c>
      <c r="J17" s="247"/>
      <c r="K17" s="249"/>
      <c r="L17" s="299"/>
      <c r="M17" s="458"/>
      <c r="N17" s="414">
        <f t="shared" si="2"/>
        <v>6</v>
      </c>
      <c r="O17" s="248"/>
      <c r="P17" s="465"/>
      <c r="Q17" s="414">
        <f t="shared" si="3"/>
        <v>6</v>
      </c>
      <c r="R17" s="248"/>
      <c r="S17" s="249"/>
      <c r="T17" s="299"/>
    </row>
    <row r="18" spans="1:30" s="246" customFormat="1" ht="18.75" x14ac:dyDescent="0.25">
      <c r="A18" s="300">
        <v>11</v>
      </c>
      <c r="B18" s="424" t="str">
        <f>'[2]202_1'!B18</f>
        <v>Кирлейза Софія Володимирівна</v>
      </c>
      <c r="C18" s="412">
        <f>'[2]202_1'!C18</f>
        <v>7</v>
      </c>
      <c r="D18" s="294">
        <f t="shared" si="1"/>
        <v>0</v>
      </c>
      <c r="E18" s="371">
        <f t="shared" si="0"/>
        <v>0</v>
      </c>
      <c r="F18" s="250"/>
      <c r="G18" s="248"/>
      <c r="H18" s="458"/>
      <c r="I18" s="414">
        <f t="shared" si="6"/>
        <v>7</v>
      </c>
      <c r="J18" s="247"/>
      <c r="K18" s="249"/>
      <c r="L18" s="299"/>
      <c r="M18" s="458"/>
      <c r="N18" s="414">
        <f t="shared" si="2"/>
        <v>7</v>
      </c>
      <c r="O18" s="248"/>
      <c r="P18" s="465"/>
      <c r="Q18" s="414">
        <f t="shared" si="3"/>
        <v>7</v>
      </c>
      <c r="R18" s="248"/>
      <c r="S18" s="249"/>
      <c r="T18" s="299"/>
    </row>
    <row r="19" spans="1:30" s="246" customFormat="1" ht="23.25" customHeight="1" x14ac:dyDescent="0.25">
      <c r="A19" s="298">
        <v>12</v>
      </c>
      <c r="B19" s="424" t="str">
        <f>'[2]202_1'!B19</f>
        <v>Козаченко Ростислав Сергійович</v>
      </c>
      <c r="C19" s="412">
        <f>'[2]202_1'!C19</f>
        <v>8</v>
      </c>
      <c r="D19" s="294">
        <f t="shared" si="1"/>
        <v>0</v>
      </c>
      <c r="E19" s="371">
        <f t="shared" si="0"/>
        <v>0</v>
      </c>
      <c r="F19" s="250"/>
      <c r="G19" s="248"/>
      <c r="H19" s="459"/>
      <c r="I19" s="414">
        <f t="shared" si="6"/>
        <v>8</v>
      </c>
      <c r="J19" s="247"/>
      <c r="K19" s="249"/>
      <c r="L19" s="299"/>
      <c r="M19" s="459"/>
      <c r="N19" s="414">
        <f t="shared" si="2"/>
        <v>8</v>
      </c>
      <c r="O19" s="315"/>
      <c r="P19" s="466"/>
      <c r="Q19" s="414">
        <f t="shared" si="3"/>
        <v>8</v>
      </c>
      <c r="R19" s="315"/>
      <c r="S19" s="249"/>
      <c r="T19" s="299"/>
    </row>
    <row r="20" spans="1:30" s="246" customFormat="1" ht="18.75" x14ac:dyDescent="0.25">
      <c r="A20" s="300">
        <v>13</v>
      </c>
      <c r="B20" s="424" t="str">
        <f>'[2]202_1'!B20</f>
        <v>Лейзерович Роман Олегович</v>
      </c>
      <c r="C20" s="412">
        <f>'[2]202_1'!C20</f>
        <v>9</v>
      </c>
      <c r="D20" s="294">
        <f t="shared" si="1"/>
        <v>0</v>
      </c>
      <c r="E20" s="371">
        <f t="shared" si="0"/>
        <v>0</v>
      </c>
      <c r="F20" s="250"/>
      <c r="G20" s="248"/>
      <c r="H20" s="460"/>
      <c r="I20" s="414">
        <f t="shared" si="6"/>
        <v>9</v>
      </c>
      <c r="J20" s="247"/>
      <c r="K20" s="249"/>
      <c r="L20" s="299"/>
      <c r="M20" s="460"/>
      <c r="N20" s="414">
        <f t="shared" si="2"/>
        <v>9</v>
      </c>
      <c r="O20" s="315"/>
      <c r="P20" s="467"/>
      <c r="Q20" s="414">
        <f t="shared" si="3"/>
        <v>9</v>
      </c>
      <c r="R20" s="423"/>
      <c r="S20" s="249"/>
      <c r="T20" s="299"/>
    </row>
    <row r="21" spans="1:30" s="246" customFormat="1" ht="18.75" thickBot="1" x14ac:dyDescent="0.3">
      <c r="A21" s="301">
        <v>14</v>
      </c>
      <c r="B21" s="281"/>
      <c r="C21" s="314"/>
      <c r="D21" s="375">
        <f t="shared" si="1"/>
        <v>0</v>
      </c>
      <c r="E21" s="313">
        <f t="shared" si="0"/>
        <v>0</v>
      </c>
      <c r="F21" s="259"/>
      <c r="G21" s="256"/>
      <c r="H21" s="317"/>
      <c r="I21" s="257"/>
      <c r="J21" s="255"/>
      <c r="K21" s="258"/>
      <c r="L21" s="302"/>
      <c r="M21" s="317"/>
      <c r="N21" s="257"/>
      <c r="O21" s="321"/>
      <c r="P21" s="317"/>
      <c r="Q21" s="257"/>
      <c r="R21" s="321"/>
      <c r="S21" s="258"/>
      <c r="T21" s="302"/>
    </row>
    <row r="22" spans="1:30" ht="18" x14ac:dyDescent="0.25">
      <c r="A22" s="62"/>
      <c r="B22" s="51"/>
      <c r="C22" s="63"/>
      <c r="D22" s="64"/>
      <c r="E22" s="58"/>
      <c r="F22" s="58"/>
      <c r="G22" s="58"/>
      <c r="H22" s="20">
        <f>COUNT(#REF!)</f>
        <v>0</v>
      </c>
      <c r="I22" s="58"/>
      <c r="J22" s="58">
        <f>COUNT(J8:J21)</f>
        <v>0</v>
      </c>
      <c r="K22" s="58"/>
      <c r="L22" s="58"/>
      <c r="M22" s="58"/>
      <c r="N22" s="58"/>
      <c r="O22" s="58">
        <f>COUNT(O8:O21)</f>
        <v>0</v>
      </c>
      <c r="P22" s="58"/>
      <c r="Q22" s="58"/>
      <c r="R22" s="61"/>
      <c r="S22" s="58"/>
      <c r="T22" s="20">
        <f>COUNT(#REF!)</f>
        <v>0</v>
      </c>
      <c r="U22" s="33"/>
      <c r="V22" s="32"/>
      <c r="W22" s="22"/>
      <c r="Y22" s="20">
        <f>COUNT(I8:I21)</f>
        <v>13</v>
      </c>
      <c r="AD22" s="20">
        <f>COUNT(Q8:Q21)</f>
        <v>13</v>
      </c>
    </row>
    <row r="23" spans="1:30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32"/>
      <c r="V24" s="33"/>
      <c r="W24" s="32"/>
      <c r="X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1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2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3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4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5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6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7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8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0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2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8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9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2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2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22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23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4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5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2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27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28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12" fitToWidth="2" orientation="landscape" r:id="rId29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25" top="0.64" bottom="0.65" header="0.5" footer="0.5"/>
      <pageSetup paperSize="9" scale="35" fitToWidth="2" orientation="portrait" horizontalDpi="4294967293" verticalDpi="0" r:id="rId30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8" activePane="bottomRight" state="frozen"/>
      <selection pane="bottomRight" activeCell="N22" sqref="N22"/>
      <pageMargins left="0.56000000000000005" right="0.25" top="0.64" bottom="0.65" header="0.5" footer="0.5"/>
      <pageSetup paperSize="9" scale="34" fitToWidth="2" orientation="portrait" horizontalDpi="4294967293" r:id="rId31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K7" activePane="bottomRight" state="frozen"/>
      <selection pane="bottomRight" activeCell="R23" sqref="R23"/>
      <pageMargins left="0.56000000000000005" right="0.25" top="0.64" bottom="0.65" header="0.5" footer="0.5"/>
      <pageSetup paperSize="0" fitToWidth="2" orientation="portrait" horizontalDpi="0" verticalDpi="0" copies="0" r:id="rId32"/>
      <headerFooter alignWithMargins="0">
        <oddHeader>&amp;C</oddHeader>
      </headerFooter>
    </customSheetView>
    <customSheetView guid="{C5D960BD-C1A6-4228-A267-A87ADCF0AB55}" scale="90" showPageBreaks="1" showGridLines="0" fitToPage="1" printArea="1">
      <pane xSplit="5" ySplit="6" topLeftCell="F7" activePane="bottomRight" state="frozen"/>
      <selection pane="bottomRight" activeCell="B19" sqref="B19"/>
      <pageMargins left="0.56000000000000005" right="0.25" top="0.64" bottom="0.65" header="0.5" footer="0.5"/>
      <pageSetup paperSize="9" scale="49" fitToWidth="2" orientation="portrait" r:id="rId33"/>
      <headerFooter alignWithMargins="0">
        <oddHeader>&amp;C</oddHeader>
      </headerFooter>
    </customSheetView>
  </customSheetViews>
  <mergeCells count="19">
    <mergeCell ref="S3:T3"/>
    <mergeCell ref="S5:S6"/>
    <mergeCell ref="T5:T6"/>
    <mergeCell ref="A3:A7"/>
    <mergeCell ref="B3:B7"/>
    <mergeCell ref="D3:D7"/>
    <mergeCell ref="C3:C7"/>
    <mergeCell ref="E3:E7"/>
    <mergeCell ref="P7:R7"/>
    <mergeCell ref="P3:R3"/>
    <mergeCell ref="P5:P6"/>
    <mergeCell ref="Q5:Q6"/>
    <mergeCell ref="F5:F6"/>
    <mergeCell ref="F3:G3"/>
    <mergeCell ref="H3:J3"/>
    <mergeCell ref="H7:I7"/>
    <mergeCell ref="I5:I6"/>
    <mergeCell ref="G5:G6"/>
    <mergeCell ref="H5:H6"/>
  </mergeCells>
  <phoneticPr fontId="1" type="noConversion"/>
  <conditionalFormatting sqref="E8:E21">
    <cfRule type="cellIs" dxfId="3" priority="1" stopIfTrue="1" operator="greaterThan">
      <formula>21</formula>
    </cfRule>
  </conditionalFormatting>
  <pageMargins left="0.56000000000000005" right="0.25" top="0.64" bottom="0.65" header="0.5" footer="0.5"/>
  <pageSetup paperSize="9" scale="49" fitToWidth="2" orientation="portrait" r:id="rId34"/>
  <headerFooter alignWithMargins="0">
    <oddHeader>&amp;C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Лекції</vt:lpstr>
      <vt:lpstr>Довідник</vt:lpstr>
      <vt:lpstr>Бали за контр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Sheet2</vt:lpstr>
      <vt:lpstr>ESTC</vt:lpstr>
      <vt:lpstr>'201_1'!Print_Area</vt:lpstr>
      <vt:lpstr>'201_2'!Print_Area</vt:lpstr>
      <vt:lpstr>'202_1'!Print_Area</vt:lpstr>
      <vt:lpstr>'202_2'!Print_Area</vt:lpstr>
      <vt:lpstr>'203_1'!Print_Area</vt:lpstr>
      <vt:lpstr>'203_2'!Print_Area</vt:lpstr>
      <vt:lpstr>'201_1'!Print_Titles</vt:lpstr>
      <vt:lpstr>'201_2'!Print_Titles</vt:lpstr>
      <vt:lpstr>'202_1'!Print_Titles</vt:lpstr>
      <vt:lpstr>'202_2'!Print_Titles</vt:lpstr>
      <vt:lpstr>'203_1'!Print_Titles</vt:lpstr>
      <vt:lpstr>'203_2'!Print_Titles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2013-01-17T19:48:29Z</cp:lastPrinted>
  <dcterms:created xsi:type="dcterms:W3CDTF">2003-01-15T20:44:10Z</dcterms:created>
  <dcterms:modified xsi:type="dcterms:W3CDTF">2016-12-08T14:55:18Z</dcterms:modified>
</cp:coreProperties>
</file>