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20" yWindow="-45" windowWidth="10875" windowHeight="6825" tabRatio="843" firstSheet="2" activeTab="10"/>
  </bookViews>
  <sheets>
    <sheet name="Лекції" sheetId="1" r:id="rId1"/>
    <sheet name="Бали за контр" sheetId="2" r:id="rId2"/>
    <sheet name="Довідник" sheetId="3" r:id="rId3"/>
    <sheet name="Завдання" sheetId="4" r:id="rId4"/>
    <sheet name="Списки" sheetId="5" state="hidden" r:id="rId5"/>
    <sheet name="Підсумки" sheetId="6" r:id="rId6"/>
    <sheet name="201_1" sheetId="7" r:id="rId7"/>
    <sheet name="201_2" sheetId="8" r:id="rId8"/>
    <sheet name="202_1" sheetId="9" r:id="rId9"/>
    <sheet name="202_2" sheetId="10" r:id="rId10"/>
    <sheet name="203_1" sheetId="11" r:id="rId11"/>
    <sheet name="203_2" sheetId="12" r:id="rId12"/>
    <sheet name="Sheet1" sheetId="13" state="hidden" r:id="rId13"/>
    <sheet name="Sheet2" sheetId="14" state="hidden" r:id="rId14"/>
    <sheet name="204" sheetId="15" r:id="rId15"/>
    <sheet name="Sheet3" sheetId="16" r:id="rId16"/>
  </sheets>
  <definedNames>
    <definedName name="_xlnm._FilterDatabase" localSheetId="5" hidden="1">Підсумки!$A$3:$N$55</definedName>
    <definedName name="ESTC">Довідник!$A$2:$B$9</definedName>
    <definedName name="Z_0DACDB9F_1DED_4CA1_A223_ED8CF3AAE059_.wvu.PrintArea" localSheetId="6" hidden="1">'201_1'!$A$2:$BA$47</definedName>
    <definedName name="Z_0DACDB9F_1DED_4CA1_A223_ED8CF3AAE059_.wvu.PrintArea" localSheetId="7" hidden="1">'201_2'!$A$2:$AO$46</definedName>
    <definedName name="Z_0DACDB9F_1DED_4CA1_A223_ED8CF3AAE059_.wvu.PrintArea" localSheetId="8" hidden="1">'202_1'!$A$2:$AK$48</definedName>
    <definedName name="Z_0DACDB9F_1DED_4CA1_A223_ED8CF3AAE059_.wvu.PrintArea" localSheetId="9" hidden="1">'202_2'!$A$2:$AK$46</definedName>
    <definedName name="Z_0DACDB9F_1DED_4CA1_A223_ED8CF3AAE059_.wvu.PrintArea" localSheetId="10" hidden="1">'203_1'!$A$2:$AK$47</definedName>
    <definedName name="Z_0DACDB9F_1DED_4CA1_A223_ED8CF3AAE059_.wvu.PrintArea" localSheetId="11" hidden="1">'203_2'!$A$2:$AK$46</definedName>
    <definedName name="Z_0DACDB9F_1DED_4CA1_A223_ED8CF3AAE059_.wvu.PrintArea" localSheetId="14" hidden="1">'204'!$A$2:$AK$47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0DACDB9F_1DED_4CA1_A223_ED8CF3AAE059_.wvu.PrintTitles" localSheetId="10" hidden="1">'203_1'!$A:$C</definedName>
    <definedName name="Z_0DACDB9F_1DED_4CA1_A223_ED8CF3AAE059_.wvu.PrintTitles" localSheetId="11" hidden="1">'203_2'!$A:$C</definedName>
    <definedName name="Z_0DACDB9F_1DED_4CA1_A223_ED8CF3AAE059_.wvu.PrintTitles" localSheetId="14" hidden="1">'204'!$A:$C</definedName>
    <definedName name="Z_134EDDCA_7309_47EE_BAAB_632C7B2A96A3_.wvu.FilterData" localSheetId="5" hidden="1">Підсумки!$A$3:$N$55</definedName>
    <definedName name="Z_134EDDCA_7309_47EE_BAAB_632C7B2A96A3_.wvu.PrintArea" localSheetId="6" hidden="1">'201_1'!$A$2:$BA$47</definedName>
    <definedName name="Z_134EDDCA_7309_47EE_BAAB_632C7B2A96A3_.wvu.PrintArea" localSheetId="7" hidden="1">'201_2'!$A$2:$BA$46</definedName>
    <definedName name="Z_134EDDCA_7309_47EE_BAAB_632C7B2A96A3_.wvu.PrintArea" localSheetId="8" hidden="1">'202_1'!$A$2:$AK$48</definedName>
    <definedName name="Z_134EDDCA_7309_47EE_BAAB_632C7B2A96A3_.wvu.PrintArea" localSheetId="9" hidden="1">'202_2'!$A$2:$AK$46</definedName>
    <definedName name="Z_134EDDCA_7309_47EE_BAAB_632C7B2A96A3_.wvu.PrintArea" localSheetId="10" hidden="1">'203_1'!$A$2:$AK$47</definedName>
    <definedName name="Z_134EDDCA_7309_47EE_BAAB_632C7B2A96A3_.wvu.PrintArea" localSheetId="11" hidden="1">'203_2'!$A$2:$AK$46</definedName>
    <definedName name="Z_134EDDCA_7309_47EE_BAAB_632C7B2A96A3_.wvu.PrintArea" localSheetId="14" hidden="1">'204'!$A$2:$AK$47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PrintTitles" localSheetId="10" hidden="1">'203_1'!$A:$C</definedName>
    <definedName name="Z_134EDDCA_7309_47EE_BAAB_632C7B2A96A3_.wvu.PrintTitles" localSheetId="11" hidden="1">'203_2'!$A:$C</definedName>
    <definedName name="Z_134EDDCA_7309_47EE_BAAB_632C7B2A96A3_.wvu.PrintTitles" localSheetId="14" hidden="1">'204'!$A:$C</definedName>
    <definedName name="Z_134EDDCA_7309_47EE_BAAB_632C7B2A96A3_.wvu.Rows" localSheetId="8" hidden="1">'202_1'!$19:$21</definedName>
    <definedName name="Z_134EDDCA_7309_47EE_BAAB_632C7B2A96A3_.wvu.Rows" localSheetId="10" hidden="1">'203_1'!$19:$21</definedName>
    <definedName name="Z_1431BB82_382B_49E3_A435_36D988AC7FF6_.wvu.FilterData" localSheetId="5" hidden="1">Підсумки!$A$3:$N$55</definedName>
    <definedName name="Z_1431BB82_382B_49E3_A435_36D988AC7FF6_.wvu.PrintArea" localSheetId="6" hidden="1">'201_1'!$A$2:$BA$47</definedName>
    <definedName name="Z_1431BB82_382B_49E3_A435_36D988AC7FF6_.wvu.PrintArea" localSheetId="7" hidden="1">'201_2'!$A$2:$AO$46</definedName>
    <definedName name="Z_1431BB82_382B_49E3_A435_36D988AC7FF6_.wvu.PrintArea" localSheetId="8" hidden="1">'202_1'!$A$2:$AK$48</definedName>
    <definedName name="Z_1431BB82_382B_49E3_A435_36D988AC7FF6_.wvu.PrintArea" localSheetId="9" hidden="1">'202_2'!$A$2:$AK$46</definedName>
    <definedName name="Z_1431BB82_382B_49E3_A435_36D988AC7FF6_.wvu.PrintArea" localSheetId="10" hidden="1">'203_1'!$A$2:$AK$47</definedName>
    <definedName name="Z_1431BB82_382B_49E3_A435_36D988AC7FF6_.wvu.PrintArea" localSheetId="11" hidden="1">'203_2'!$A$2:$AK$46</definedName>
    <definedName name="Z_1431BB82_382B_49E3_A435_36D988AC7FF6_.wvu.PrintArea" localSheetId="14" hidden="1">'204'!$A$2:$AK$47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431BB82_382B_49E3_A435_36D988AC7FF6_.wvu.PrintTitles" localSheetId="10" hidden="1">'203_1'!$A:$C</definedName>
    <definedName name="Z_1431BB82_382B_49E3_A435_36D988AC7FF6_.wvu.PrintTitles" localSheetId="11" hidden="1">'203_2'!$A:$C</definedName>
    <definedName name="Z_1431BB82_382B_49E3_A435_36D988AC7FF6_.wvu.PrintTitles" localSheetId="14" hidden="1">'204'!$A:$C</definedName>
    <definedName name="Z_17400EAF_4B0B_49FE_8262_4A59DA70D10F_.wvu.FilterData" localSheetId="5" hidden="1">Підсумки!$A$3:$N$55</definedName>
    <definedName name="Z_17400EAF_4B0B_49FE_8262_4A59DA70D10F_.wvu.PrintArea" localSheetId="6" hidden="1">'201_1'!$A$2:$BA$47</definedName>
    <definedName name="Z_17400EAF_4B0B_49FE_8262_4A59DA70D10F_.wvu.PrintArea" localSheetId="7" hidden="1">'201_2'!$A$2:$BA$46</definedName>
    <definedName name="Z_17400EAF_4B0B_49FE_8262_4A59DA70D10F_.wvu.PrintArea" localSheetId="8" hidden="1">'202_1'!$A$2:$AK$48</definedName>
    <definedName name="Z_17400EAF_4B0B_49FE_8262_4A59DA70D10F_.wvu.PrintArea" localSheetId="9" hidden="1">'202_2'!$A$2:$AK$46</definedName>
    <definedName name="Z_17400EAF_4B0B_49FE_8262_4A59DA70D10F_.wvu.PrintArea" localSheetId="10" hidden="1">'203_1'!$A$2:$AK$47</definedName>
    <definedName name="Z_17400EAF_4B0B_49FE_8262_4A59DA70D10F_.wvu.PrintArea" localSheetId="11" hidden="1">'203_2'!$A$2:$AK$46</definedName>
    <definedName name="Z_17400EAF_4B0B_49FE_8262_4A59DA70D10F_.wvu.PrintArea" localSheetId="14" hidden="1">'204'!$A$2:$AK$47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7400EAF_4B0B_49FE_8262_4A59DA70D10F_.wvu.PrintTitles" localSheetId="10" hidden="1">'203_1'!$A:$C</definedName>
    <definedName name="Z_17400EAF_4B0B_49FE_8262_4A59DA70D10F_.wvu.PrintTitles" localSheetId="11" hidden="1">'203_2'!$A:$C</definedName>
    <definedName name="Z_17400EAF_4B0B_49FE_8262_4A59DA70D10F_.wvu.PrintTitles" localSheetId="14" hidden="1">'204'!$A:$C</definedName>
    <definedName name="Z_1C44C54F_C0A4_451D_B8A0_B8C17D7E284D_.wvu.FilterData" localSheetId="5" hidden="1">Підсумки!$A$3:$N$55</definedName>
    <definedName name="Z_1C44C54F_C0A4_451D_B8A0_B8C17D7E284D_.wvu.PrintArea" localSheetId="6" hidden="1">'201_1'!$A$2:$BA$47</definedName>
    <definedName name="Z_1C44C54F_C0A4_451D_B8A0_B8C17D7E284D_.wvu.PrintArea" localSheetId="7" hidden="1">'201_2'!$A$2:$BA$46</definedName>
    <definedName name="Z_1C44C54F_C0A4_451D_B8A0_B8C17D7E284D_.wvu.PrintArea" localSheetId="8" hidden="1">'202_1'!$A$2:$AK$48</definedName>
    <definedName name="Z_1C44C54F_C0A4_451D_B8A0_B8C17D7E284D_.wvu.PrintArea" localSheetId="9" hidden="1">'202_2'!$A$2:$AK$46</definedName>
    <definedName name="Z_1C44C54F_C0A4_451D_B8A0_B8C17D7E284D_.wvu.PrintArea" localSheetId="10" hidden="1">'203_1'!$A$2:$AK$47</definedName>
    <definedName name="Z_1C44C54F_C0A4_451D_B8A0_B8C17D7E284D_.wvu.PrintArea" localSheetId="11" hidden="1">'203_2'!$A$2:$AK$46</definedName>
    <definedName name="Z_1C44C54F_C0A4_451D_B8A0_B8C17D7E284D_.wvu.PrintArea" localSheetId="14" hidden="1">'204'!$A$2:$AK$47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C44C54F_C0A4_451D_B8A0_B8C17D7E284D_.wvu.PrintTitles" localSheetId="10" hidden="1">'203_1'!$A:$C</definedName>
    <definedName name="Z_1C44C54F_C0A4_451D_B8A0_B8C17D7E284D_.wvu.PrintTitles" localSheetId="11" hidden="1">'203_2'!$A:$C</definedName>
    <definedName name="Z_1C44C54F_C0A4_451D_B8A0_B8C17D7E284D_.wvu.PrintTitles" localSheetId="14" hidden="1">'204'!$A:$C</definedName>
    <definedName name="Z_1F0D860E_98B2_498A_824D_8FEF04055655_.wvu.PrintArea" localSheetId="6" hidden="1">'201_1'!$A$2:$AO$47</definedName>
    <definedName name="Z_1F0D860E_98B2_498A_824D_8FEF04055655_.wvu.PrintArea" localSheetId="7" hidden="1">'201_2'!$A$2:$AO$46</definedName>
    <definedName name="Z_1F0D860E_98B2_498A_824D_8FEF04055655_.wvu.PrintArea" localSheetId="8" hidden="1">'202_1'!$A$2:$AK$48</definedName>
    <definedName name="Z_1F0D860E_98B2_498A_824D_8FEF04055655_.wvu.PrintArea" localSheetId="9" hidden="1">'202_2'!$A$2:$AK$46</definedName>
    <definedName name="Z_1F0D860E_98B2_498A_824D_8FEF04055655_.wvu.PrintArea" localSheetId="10" hidden="1">'203_1'!$A$2:$AK$47</definedName>
    <definedName name="Z_1F0D860E_98B2_498A_824D_8FEF04055655_.wvu.PrintArea" localSheetId="11" hidden="1">'203_2'!$A$2:$AK$46</definedName>
    <definedName name="Z_1F0D860E_98B2_498A_824D_8FEF04055655_.wvu.PrintArea" localSheetId="14" hidden="1">'204'!$A$2:$AK$47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1F0D860E_98B2_498A_824D_8FEF04055655_.wvu.PrintTitles" localSheetId="10" hidden="1">'203_1'!$A:$C</definedName>
    <definedName name="Z_1F0D860E_98B2_498A_824D_8FEF04055655_.wvu.PrintTitles" localSheetId="11" hidden="1">'203_2'!$A:$C</definedName>
    <definedName name="Z_1F0D860E_98B2_498A_824D_8FEF04055655_.wvu.PrintTitles" localSheetId="14" hidden="1">'204'!$A:$C</definedName>
    <definedName name="Z_22DA0AE1_B88F_47E1_B433_AF546C17A3BE_.wvu.FilterData" localSheetId="5" hidden="1">Підсумки!$A$3:$N$55</definedName>
    <definedName name="Z_24E4B1B0_BD46_442E_9239_4999257F794B_.wvu.PrintArea" localSheetId="6" hidden="1">'201_1'!$A$2:$AU$32</definedName>
    <definedName name="Z_24E4B1B0_BD46_442E_9239_4999257F794B_.wvu.PrintArea" localSheetId="7" hidden="1">'201_2'!$A$2:$AU$31</definedName>
    <definedName name="Z_24E4B1B0_BD46_442E_9239_4999257F794B_.wvu.PrintArea" localSheetId="8" hidden="1">'202_1'!$A$2:$AU$33</definedName>
    <definedName name="Z_24E4B1B0_BD46_442E_9239_4999257F794B_.wvu.PrintArea" localSheetId="9" hidden="1">'202_2'!$A$2:$AU$31</definedName>
    <definedName name="Z_24E4B1B0_BD46_442E_9239_4999257F794B_.wvu.PrintArea" localSheetId="10" hidden="1">'203_1'!$A$2:$AU$32</definedName>
    <definedName name="Z_24E4B1B0_BD46_442E_9239_4999257F794B_.wvu.PrintArea" localSheetId="11" hidden="1">'203_2'!$A$2:$AU$31</definedName>
    <definedName name="Z_24E4B1B0_BD46_442E_9239_4999257F794B_.wvu.PrintArea" localSheetId="14" hidden="1">'204'!$A$2:$AU$32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4E4B1B0_BD46_442E_9239_4999257F794B_.wvu.PrintTitles" localSheetId="10" hidden="1">'203_1'!$A:$C</definedName>
    <definedName name="Z_24E4B1B0_BD46_442E_9239_4999257F794B_.wvu.PrintTitles" localSheetId="11" hidden="1">'203_2'!$A:$C</definedName>
    <definedName name="Z_24E4B1B0_BD46_442E_9239_4999257F794B_.wvu.PrintTitles" localSheetId="14" hidden="1">'204'!$A:$C</definedName>
    <definedName name="Z_2B1F19F5_DDBC_46F8_92CB_9A790CB7FD61_.wvu.PrintArea" localSheetId="6" hidden="1">'201_1'!$A$2:$AU$32</definedName>
    <definedName name="Z_2B1F19F5_DDBC_46F8_92CB_9A790CB7FD61_.wvu.PrintArea" localSheetId="7" hidden="1">'201_2'!$A$2:$AU$31</definedName>
    <definedName name="Z_2B1F19F5_DDBC_46F8_92CB_9A790CB7FD61_.wvu.PrintArea" localSheetId="8" hidden="1">'202_1'!$A$2:$AU$33</definedName>
    <definedName name="Z_2B1F19F5_DDBC_46F8_92CB_9A790CB7FD61_.wvu.PrintArea" localSheetId="9" hidden="1">'202_2'!$A$2:$AU$31</definedName>
    <definedName name="Z_2B1F19F5_DDBC_46F8_92CB_9A790CB7FD61_.wvu.PrintArea" localSheetId="10" hidden="1">'203_1'!$A$2:$AU$32</definedName>
    <definedName name="Z_2B1F19F5_DDBC_46F8_92CB_9A790CB7FD61_.wvu.PrintArea" localSheetId="11" hidden="1">'203_2'!$A$2:$AU$31</definedName>
    <definedName name="Z_2B1F19F5_DDBC_46F8_92CB_9A790CB7FD61_.wvu.PrintArea" localSheetId="14" hidden="1">'204'!$A$2:$AU$32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2B1F19F5_DDBC_46F8_92CB_9A790CB7FD61_.wvu.PrintTitles" localSheetId="10" hidden="1">'203_1'!$A:$C</definedName>
    <definedName name="Z_2B1F19F5_DDBC_46F8_92CB_9A790CB7FD61_.wvu.PrintTitles" localSheetId="11" hidden="1">'203_2'!$A:$C</definedName>
    <definedName name="Z_2B1F19F5_DDBC_46F8_92CB_9A790CB7FD61_.wvu.PrintTitles" localSheetId="14" hidden="1">'204'!$A:$C</definedName>
    <definedName name="Z_30318990_97FA_4B74_8A96_20B9CEE7B653_.wvu.PrintArea" localSheetId="6" hidden="1">'201_1'!$A$2:$BA$47</definedName>
    <definedName name="Z_30318990_97FA_4B74_8A96_20B9CEE7B653_.wvu.PrintArea" localSheetId="7" hidden="1">'201_2'!$A$2:$AO$46</definedName>
    <definedName name="Z_30318990_97FA_4B74_8A96_20B9CEE7B653_.wvu.PrintArea" localSheetId="8" hidden="1">'202_1'!$A$2:$AK$48</definedName>
    <definedName name="Z_30318990_97FA_4B74_8A96_20B9CEE7B653_.wvu.PrintArea" localSheetId="9" hidden="1">'202_2'!$A$2:$AK$46</definedName>
    <definedName name="Z_30318990_97FA_4B74_8A96_20B9CEE7B653_.wvu.PrintArea" localSheetId="10" hidden="1">'203_1'!$A$2:$AK$47</definedName>
    <definedName name="Z_30318990_97FA_4B74_8A96_20B9CEE7B653_.wvu.PrintArea" localSheetId="11" hidden="1">'203_2'!$A$2:$AK$46</definedName>
    <definedName name="Z_30318990_97FA_4B74_8A96_20B9CEE7B653_.wvu.PrintArea" localSheetId="14" hidden="1">'204'!$A$2:$AK$47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0318990_97FA_4B74_8A96_20B9CEE7B653_.wvu.PrintTitles" localSheetId="10" hidden="1">'203_1'!$A:$C</definedName>
    <definedName name="Z_30318990_97FA_4B74_8A96_20B9CEE7B653_.wvu.PrintTitles" localSheetId="11" hidden="1">'203_2'!$A:$C</definedName>
    <definedName name="Z_30318990_97FA_4B74_8A96_20B9CEE7B653_.wvu.PrintTitles" localSheetId="14" hidden="1">'204'!$A:$C</definedName>
    <definedName name="Z_33A37079_C128_4ED3_AE01_CFA8F2347C5B_.wvu.FilterData" localSheetId="5" hidden="1">Підсумки!$A$3:$N$55</definedName>
    <definedName name="Z_348445A1_B2DB_46F6_BCED_E41A58336029_.wvu.FilterData" localSheetId="5" hidden="1">Підсумки!$A$3:$N$55</definedName>
    <definedName name="Z_3EF0F3E9_9201_4028_86FF_6B06B2998A48_.wvu.PrintArea" localSheetId="6" hidden="1">'201_1'!$A$2:$BA$47</definedName>
    <definedName name="Z_3EF0F3E9_9201_4028_86FF_6B06B2998A48_.wvu.PrintArea" localSheetId="7" hidden="1">'201_2'!$A$2:$AO$46</definedName>
    <definedName name="Z_3EF0F3E9_9201_4028_86FF_6B06B2998A48_.wvu.PrintArea" localSheetId="8" hidden="1">'202_1'!$A$2:$AK$48</definedName>
    <definedName name="Z_3EF0F3E9_9201_4028_86FF_6B06B2998A48_.wvu.PrintArea" localSheetId="9" hidden="1">'202_2'!$A$2:$AK$46</definedName>
    <definedName name="Z_3EF0F3E9_9201_4028_86FF_6B06B2998A48_.wvu.PrintArea" localSheetId="10" hidden="1">'203_1'!$A$2:$AK$47</definedName>
    <definedName name="Z_3EF0F3E9_9201_4028_86FF_6B06B2998A48_.wvu.PrintArea" localSheetId="11" hidden="1">'203_2'!$A$2:$AK$46</definedName>
    <definedName name="Z_3EF0F3E9_9201_4028_86FF_6B06B2998A48_.wvu.PrintArea" localSheetId="14" hidden="1">'204'!$A$2:$AK$47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3EF0F3E9_9201_4028_86FF_6B06B2998A48_.wvu.PrintTitles" localSheetId="10" hidden="1">'203_1'!$A:$C</definedName>
    <definedName name="Z_3EF0F3E9_9201_4028_86FF_6B06B2998A48_.wvu.PrintTitles" localSheetId="11" hidden="1">'203_2'!$A:$C</definedName>
    <definedName name="Z_3EF0F3E9_9201_4028_86FF_6B06B2998A48_.wvu.PrintTitles" localSheetId="14" hidden="1">'204'!$A:$C</definedName>
    <definedName name="Z_4A4E10B3_98EA_434A_B904_9D953C49E914_.wvu.PrintArea" localSheetId="6" hidden="1">'201_1'!$A$2:$BA$47</definedName>
    <definedName name="Z_4A4E10B3_98EA_434A_B904_9D953C49E914_.wvu.PrintArea" localSheetId="7" hidden="1">'201_2'!$A$2:$AO$46</definedName>
    <definedName name="Z_4A4E10B3_98EA_434A_B904_9D953C49E914_.wvu.PrintArea" localSheetId="8" hidden="1">'202_1'!$A$2:$AK$48</definedName>
    <definedName name="Z_4A4E10B3_98EA_434A_B904_9D953C49E914_.wvu.PrintArea" localSheetId="9" hidden="1">'202_2'!$A$2:$AK$46</definedName>
    <definedName name="Z_4A4E10B3_98EA_434A_B904_9D953C49E914_.wvu.PrintArea" localSheetId="10" hidden="1">'203_1'!$A$2:$AK$47</definedName>
    <definedName name="Z_4A4E10B3_98EA_434A_B904_9D953C49E914_.wvu.PrintArea" localSheetId="11" hidden="1">'203_2'!$A$2:$AK$46</definedName>
    <definedName name="Z_4A4E10B3_98EA_434A_B904_9D953C49E914_.wvu.PrintArea" localSheetId="14" hidden="1">'204'!$A$2:$AK$47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A4E10B3_98EA_434A_B904_9D953C49E914_.wvu.PrintTitles" localSheetId="10" hidden="1">'203_1'!$A:$C</definedName>
    <definedName name="Z_4A4E10B3_98EA_434A_B904_9D953C49E914_.wvu.PrintTitles" localSheetId="11" hidden="1">'203_2'!$A:$C</definedName>
    <definedName name="Z_4A4E10B3_98EA_434A_B904_9D953C49E914_.wvu.PrintTitles" localSheetId="14" hidden="1">'204'!$A:$C</definedName>
    <definedName name="Z_4BCF288A_A595_4C42_82E7_535EDC2AC415_.wvu.FilterData" localSheetId="5" hidden="1">Підсумки!$A$3:$N$55</definedName>
    <definedName name="Z_4BCF288A_A595_4C42_82E7_535EDC2AC415_.wvu.PrintArea" localSheetId="6" hidden="1">'201_1'!$A$2:$BA$47</definedName>
    <definedName name="Z_4BCF288A_A595_4C42_82E7_535EDC2AC415_.wvu.PrintArea" localSheetId="7" hidden="1">'201_2'!$A$2:$BA$46</definedName>
    <definedName name="Z_4BCF288A_A595_4C42_82E7_535EDC2AC415_.wvu.PrintArea" localSheetId="8" hidden="1">'202_1'!$A$2:$AK$48</definedName>
    <definedName name="Z_4BCF288A_A595_4C42_82E7_535EDC2AC415_.wvu.PrintArea" localSheetId="9" hidden="1">'202_2'!$A$2:$AK$46</definedName>
    <definedName name="Z_4BCF288A_A595_4C42_82E7_535EDC2AC415_.wvu.PrintArea" localSheetId="10" hidden="1">'203_1'!$A$2:$AK$47</definedName>
    <definedName name="Z_4BCF288A_A595_4C42_82E7_535EDC2AC415_.wvu.PrintArea" localSheetId="11" hidden="1">'203_2'!$A$2:$AK$46</definedName>
    <definedName name="Z_4BCF288A_A595_4C42_82E7_535EDC2AC415_.wvu.PrintArea" localSheetId="14" hidden="1">'204'!$A$2:$AK$47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4BCF288A_A595_4C42_82E7_535EDC2AC415_.wvu.PrintTitles" localSheetId="10" hidden="1">'203_1'!$A:$C</definedName>
    <definedName name="Z_4BCF288A_A595_4C42_82E7_535EDC2AC415_.wvu.PrintTitles" localSheetId="11" hidden="1">'203_2'!$A:$C</definedName>
    <definedName name="Z_4BCF288A_A595_4C42_82E7_535EDC2AC415_.wvu.PrintTitles" localSheetId="14" hidden="1">'204'!$A:$C</definedName>
    <definedName name="Z_52C4EB7E_D421_4F3C_9418_E2E13C53098F_.wvu.FilterData" localSheetId="5" hidden="1">Підсумки!$A$3:$N$55</definedName>
    <definedName name="Z_52C4EB7E_D421_4F3C_9418_E2E13C53098F_.wvu.PrintArea" localSheetId="6" hidden="1">'201_1'!$A$2:$BA$47</definedName>
    <definedName name="Z_52C4EB7E_D421_4F3C_9418_E2E13C53098F_.wvu.PrintArea" localSheetId="7" hidden="1">'201_2'!$A$2:$AO$46</definedName>
    <definedName name="Z_52C4EB7E_D421_4F3C_9418_E2E13C53098F_.wvu.PrintArea" localSheetId="8" hidden="1">'202_1'!$A$2:$AK$48</definedName>
    <definedName name="Z_52C4EB7E_D421_4F3C_9418_E2E13C53098F_.wvu.PrintArea" localSheetId="9" hidden="1">'202_2'!$A$2:$AK$46</definedName>
    <definedName name="Z_52C4EB7E_D421_4F3C_9418_E2E13C53098F_.wvu.PrintArea" localSheetId="10" hidden="1">'203_1'!$A$2:$AK$47</definedName>
    <definedName name="Z_52C4EB7E_D421_4F3C_9418_E2E13C53098F_.wvu.PrintArea" localSheetId="11" hidden="1">'203_2'!$A$2:$AK$46</definedName>
    <definedName name="Z_52C4EB7E_D421_4F3C_9418_E2E13C53098F_.wvu.PrintArea" localSheetId="14" hidden="1">'204'!$A$2:$AK$47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2C4EB7E_D421_4F3C_9418_E2E13C53098F_.wvu.PrintTitles" localSheetId="10" hidden="1">'203_1'!$A:$C</definedName>
    <definedName name="Z_52C4EB7E_D421_4F3C_9418_E2E13C53098F_.wvu.PrintTitles" localSheetId="11" hidden="1">'203_2'!$A:$C</definedName>
    <definedName name="Z_52C4EB7E_D421_4F3C_9418_E2E13C53098F_.wvu.PrintTitles" localSheetId="14" hidden="1">'204'!$A:$C</definedName>
    <definedName name="Z_53A38DA5_95FD_4A64_854F_5006F456A394_.wvu.FilterData" localSheetId="5" hidden="1">Підсумки!$A$3:$N$55</definedName>
    <definedName name="Z_54CA7618_6F98_4F47_B371_BA051FE75870_.wvu.PrintArea" localSheetId="6" hidden="1">'201_1'!$A$2:$BA$47</definedName>
    <definedName name="Z_54CA7618_6F98_4F47_B371_BA051FE75870_.wvu.PrintArea" localSheetId="7" hidden="1">'201_2'!$A$2:$AO$46</definedName>
    <definedName name="Z_54CA7618_6F98_4F47_B371_BA051FE75870_.wvu.PrintArea" localSheetId="8" hidden="1">'202_1'!$A$2:$AK$48</definedName>
    <definedName name="Z_54CA7618_6F98_4F47_B371_BA051FE75870_.wvu.PrintArea" localSheetId="9" hidden="1">'202_2'!$A$2:$AK$46</definedName>
    <definedName name="Z_54CA7618_6F98_4F47_B371_BA051FE75870_.wvu.PrintArea" localSheetId="10" hidden="1">'203_1'!$A$2:$AK$47</definedName>
    <definedName name="Z_54CA7618_6F98_4F47_B371_BA051FE75870_.wvu.PrintArea" localSheetId="11" hidden="1">'203_2'!$A$2:$AK$46</definedName>
    <definedName name="Z_54CA7618_6F98_4F47_B371_BA051FE75870_.wvu.PrintArea" localSheetId="14" hidden="1">'204'!$A$2:$AK$47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4CA7618_6F98_4F47_B371_BA051FE75870_.wvu.PrintTitles" localSheetId="10" hidden="1">'203_1'!$A:$C</definedName>
    <definedName name="Z_54CA7618_6F98_4F47_B371_BA051FE75870_.wvu.PrintTitles" localSheetId="11" hidden="1">'203_2'!$A:$C</definedName>
    <definedName name="Z_54CA7618_6F98_4F47_B371_BA051FE75870_.wvu.PrintTitles" localSheetId="14" hidden="1">'204'!$A:$C</definedName>
    <definedName name="Z_575DD556_2391_4DD2_B247_D76EB2E70299_.wvu.FilterData" localSheetId="5" hidden="1">Підсумки!$A$3:$N$55</definedName>
    <definedName name="Z_575DD556_2391_4DD2_B247_D76EB2E70299_.wvu.PrintArea" localSheetId="6" hidden="1">'201_1'!$A$2:$BA$47</definedName>
    <definedName name="Z_575DD556_2391_4DD2_B247_D76EB2E70299_.wvu.PrintArea" localSheetId="7" hidden="1">'201_2'!$A$2:$AO$46</definedName>
    <definedName name="Z_575DD556_2391_4DD2_B247_D76EB2E70299_.wvu.PrintArea" localSheetId="8" hidden="1">'202_1'!$A$2:$AK$48</definedName>
    <definedName name="Z_575DD556_2391_4DD2_B247_D76EB2E70299_.wvu.PrintArea" localSheetId="9" hidden="1">'202_2'!$A$2:$AK$46</definedName>
    <definedName name="Z_575DD556_2391_4DD2_B247_D76EB2E70299_.wvu.PrintArea" localSheetId="10" hidden="1">'203_1'!$A$2:$AK$47</definedName>
    <definedName name="Z_575DD556_2391_4DD2_B247_D76EB2E70299_.wvu.PrintArea" localSheetId="11" hidden="1">'203_2'!$A$2:$AK$46</definedName>
    <definedName name="Z_575DD556_2391_4DD2_B247_D76EB2E70299_.wvu.PrintArea" localSheetId="14" hidden="1">'204'!$A$2:$AK$47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75DD556_2391_4DD2_B247_D76EB2E70299_.wvu.PrintTitles" localSheetId="10" hidden="1">'203_1'!$A:$C</definedName>
    <definedName name="Z_575DD556_2391_4DD2_B247_D76EB2E70299_.wvu.PrintTitles" localSheetId="11" hidden="1">'203_2'!$A:$C</definedName>
    <definedName name="Z_575DD556_2391_4DD2_B247_D76EB2E70299_.wvu.PrintTitles" localSheetId="14" hidden="1">'204'!$A:$C</definedName>
    <definedName name="Z_5FE79F59_D06C_47E9_A091_8A454305106D_.wvu.PrintArea" localSheetId="6" hidden="1">'201_1'!$A$2:$BA$47</definedName>
    <definedName name="Z_5FE79F59_D06C_47E9_A091_8A454305106D_.wvu.PrintArea" localSheetId="7" hidden="1">'201_2'!$A$2:$AO$46</definedName>
    <definedName name="Z_5FE79F59_D06C_47E9_A091_8A454305106D_.wvu.PrintArea" localSheetId="8" hidden="1">'202_1'!$A$2:$AK$48</definedName>
    <definedName name="Z_5FE79F59_D06C_47E9_A091_8A454305106D_.wvu.PrintArea" localSheetId="9" hidden="1">'202_2'!$A$2:$AK$46</definedName>
    <definedName name="Z_5FE79F59_D06C_47E9_A091_8A454305106D_.wvu.PrintArea" localSheetId="10" hidden="1">'203_1'!$A$2:$AK$47</definedName>
    <definedName name="Z_5FE79F59_D06C_47E9_A091_8A454305106D_.wvu.PrintArea" localSheetId="11" hidden="1">'203_2'!$A$2:$AK$46</definedName>
    <definedName name="Z_5FE79F59_D06C_47E9_A091_8A454305106D_.wvu.PrintArea" localSheetId="14" hidden="1">'204'!$A$2:$AK$47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5FE79F59_D06C_47E9_A091_8A454305106D_.wvu.PrintTitles" localSheetId="10" hidden="1">'203_1'!$A:$C</definedName>
    <definedName name="Z_5FE79F59_D06C_47E9_A091_8A454305106D_.wvu.PrintTitles" localSheetId="11" hidden="1">'203_2'!$A:$C</definedName>
    <definedName name="Z_5FE79F59_D06C_47E9_A091_8A454305106D_.wvu.PrintTitles" localSheetId="14" hidden="1">'204'!$A:$C</definedName>
    <definedName name="Z_6328EA24_1FA5_4B94_9ABC_245F045AD520_.wvu.PrintArea" localSheetId="6" hidden="1">'201_1'!$A$2:$AU$32</definedName>
    <definedName name="Z_6328EA24_1FA5_4B94_9ABC_245F045AD520_.wvu.PrintArea" localSheetId="7" hidden="1">'201_2'!$A$2:$AU$31</definedName>
    <definedName name="Z_6328EA24_1FA5_4B94_9ABC_245F045AD520_.wvu.PrintArea" localSheetId="8" hidden="1">'202_1'!$A$2:$AU$33</definedName>
    <definedName name="Z_6328EA24_1FA5_4B94_9ABC_245F045AD520_.wvu.PrintArea" localSheetId="9" hidden="1">'202_2'!$A$2:$AU$31</definedName>
    <definedName name="Z_6328EA24_1FA5_4B94_9ABC_245F045AD520_.wvu.PrintArea" localSheetId="10" hidden="1">'203_1'!$A$2:$AU$32</definedName>
    <definedName name="Z_6328EA24_1FA5_4B94_9ABC_245F045AD520_.wvu.PrintArea" localSheetId="11" hidden="1">'203_2'!$A$2:$AU$31</definedName>
    <definedName name="Z_6328EA24_1FA5_4B94_9ABC_245F045AD520_.wvu.PrintArea" localSheetId="14" hidden="1">'204'!$A$2:$AU$32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28EA24_1FA5_4B94_9ABC_245F045AD520_.wvu.PrintTitles" localSheetId="10" hidden="1">'203_1'!$A:$C</definedName>
    <definedName name="Z_6328EA24_1FA5_4B94_9ABC_245F045AD520_.wvu.PrintTitles" localSheetId="11" hidden="1">'203_2'!$A:$C</definedName>
    <definedName name="Z_6328EA24_1FA5_4B94_9ABC_245F045AD520_.wvu.PrintTitles" localSheetId="14" hidden="1">'204'!$A:$C</definedName>
    <definedName name="Z_63677729_B220_4674_B8DA_E23D188A7DD0_.wvu.PrintArea" localSheetId="6" hidden="1">'201_1'!$A$2:$BA$47</definedName>
    <definedName name="Z_63677729_B220_4674_B8DA_E23D188A7DD0_.wvu.PrintArea" localSheetId="7" hidden="1">'201_2'!$A$2:$AO$46</definedName>
    <definedName name="Z_63677729_B220_4674_B8DA_E23D188A7DD0_.wvu.PrintArea" localSheetId="8" hidden="1">'202_1'!$A$2:$AK$48</definedName>
    <definedName name="Z_63677729_B220_4674_B8DA_E23D188A7DD0_.wvu.PrintArea" localSheetId="9" hidden="1">'202_2'!$A$2:$AK$46</definedName>
    <definedName name="Z_63677729_B220_4674_B8DA_E23D188A7DD0_.wvu.PrintArea" localSheetId="10" hidden="1">'203_1'!$A$2:$AK$47</definedName>
    <definedName name="Z_63677729_B220_4674_B8DA_E23D188A7DD0_.wvu.PrintArea" localSheetId="11" hidden="1">'203_2'!$A$2:$AK$46</definedName>
    <definedName name="Z_63677729_B220_4674_B8DA_E23D188A7DD0_.wvu.PrintArea" localSheetId="14" hidden="1">'204'!$A$2:$AK$47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677729_B220_4674_B8DA_E23D188A7DD0_.wvu.PrintTitles" localSheetId="10" hidden="1">'203_1'!$A:$C</definedName>
    <definedName name="Z_63677729_B220_4674_B8DA_E23D188A7DD0_.wvu.PrintTitles" localSheetId="11" hidden="1">'203_2'!$A:$C</definedName>
    <definedName name="Z_63677729_B220_4674_B8DA_E23D188A7DD0_.wvu.PrintTitles" localSheetId="14" hidden="1">'204'!$A:$C</definedName>
    <definedName name="Z_639E5188_D90A_45C8_B0E7_531B3D055CC4_.wvu.PrintArea" localSheetId="6" hidden="1">'201_1'!$A$2:$BA$47</definedName>
    <definedName name="Z_639E5188_D90A_45C8_B0E7_531B3D055CC4_.wvu.PrintArea" localSheetId="7" hidden="1">'201_2'!$A$2:$AO$46</definedName>
    <definedName name="Z_639E5188_D90A_45C8_B0E7_531B3D055CC4_.wvu.PrintArea" localSheetId="8" hidden="1">'202_1'!$A$2:$AK$48</definedName>
    <definedName name="Z_639E5188_D90A_45C8_B0E7_531B3D055CC4_.wvu.PrintArea" localSheetId="9" hidden="1">'202_2'!$A$2:$AK$46</definedName>
    <definedName name="Z_639E5188_D90A_45C8_B0E7_531B3D055CC4_.wvu.PrintArea" localSheetId="10" hidden="1">'203_1'!$A$2:$AK$47</definedName>
    <definedName name="Z_639E5188_D90A_45C8_B0E7_531B3D055CC4_.wvu.PrintArea" localSheetId="11" hidden="1">'203_2'!$A$2:$AK$46</definedName>
    <definedName name="Z_639E5188_D90A_45C8_B0E7_531B3D055CC4_.wvu.PrintArea" localSheetId="14" hidden="1">'204'!$A$2:$AK$47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39E5188_D90A_45C8_B0E7_531B3D055CC4_.wvu.PrintTitles" localSheetId="10" hidden="1">'203_1'!$A:$C</definedName>
    <definedName name="Z_639E5188_D90A_45C8_B0E7_531B3D055CC4_.wvu.PrintTitles" localSheetId="11" hidden="1">'203_2'!$A:$C</definedName>
    <definedName name="Z_639E5188_D90A_45C8_B0E7_531B3D055CC4_.wvu.PrintTitles" localSheetId="14" hidden="1">'204'!$A:$C</definedName>
    <definedName name="Z_6C8D603E_9A1B_49F4_AEFE_06707C7BCD53_.wvu.FilterData" localSheetId="5" hidden="1">Підсумки!$A$3:$N$55</definedName>
    <definedName name="Z_6C8D603E_9A1B_49F4_AEFE_06707C7BCD53_.wvu.PrintArea" localSheetId="6" hidden="1">'201_1'!$A$2:$BA$47</definedName>
    <definedName name="Z_6C8D603E_9A1B_49F4_AEFE_06707C7BCD53_.wvu.PrintArea" localSheetId="7" hidden="1">'201_2'!$A$2:$BA$46</definedName>
    <definedName name="Z_6C8D603E_9A1B_49F4_AEFE_06707C7BCD53_.wvu.PrintArea" localSheetId="8" hidden="1">'202_1'!$A$2:$AK$48</definedName>
    <definedName name="Z_6C8D603E_9A1B_49F4_AEFE_06707C7BCD53_.wvu.PrintArea" localSheetId="9" hidden="1">'202_2'!$A$2:$AK$46</definedName>
    <definedName name="Z_6C8D603E_9A1B_49F4_AEFE_06707C7BCD53_.wvu.PrintArea" localSheetId="10" hidden="1">'203_1'!$A$2:$AK$47</definedName>
    <definedName name="Z_6C8D603E_9A1B_49F4_AEFE_06707C7BCD53_.wvu.PrintArea" localSheetId="11" hidden="1">'203_2'!$A$2:$AK$46</definedName>
    <definedName name="Z_6C8D603E_9A1B_49F4_AEFE_06707C7BCD53_.wvu.PrintArea" localSheetId="14" hidden="1">'204'!$A$2:$AK$47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PrintTitles" localSheetId="10" hidden="1">'203_1'!$A:$C</definedName>
    <definedName name="Z_6C8D603E_9A1B_49F4_AEFE_06707C7BCD53_.wvu.PrintTitles" localSheetId="11" hidden="1">'203_2'!$A:$C</definedName>
    <definedName name="Z_6C8D603E_9A1B_49F4_AEFE_06707C7BCD53_.wvu.PrintTitles" localSheetId="14" hidden="1">'204'!$A:$C</definedName>
    <definedName name="Z_6FD4170C_FF34_4F29_9D4F_E51601E8E054_.wvu.PrintArea" localSheetId="6" hidden="1">'201_1'!$A$2:$AO$47</definedName>
    <definedName name="Z_6FD4170C_FF34_4F29_9D4F_E51601E8E054_.wvu.PrintArea" localSheetId="7" hidden="1">'201_2'!$A$2:$AW$46</definedName>
    <definedName name="Z_6FD4170C_FF34_4F29_9D4F_E51601E8E054_.wvu.PrintArea" localSheetId="8" hidden="1">'202_1'!$A$2:$AK$48</definedName>
    <definedName name="Z_6FD4170C_FF34_4F29_9D4F_E51601E8E054_.wvu.PrintArea" localSheetId="9" hidden="1">'202_2'!$A$2:$AK$46</definedName>
    <definedName name="Z_6FD4170C_FF34_4F29_9D4F_E51601E8E054_.wvu.PrintArea" localSheetId="10" hidden="1">'203_1'!$A$2:$AK$47</definedName>
    <definedName name="Z_6FD4170C_FF34_4F29_9D4F_E51601E8E054_.wvu.PrintArea" localSheetId="11" hidden="1">'203_2'!$A$2:$AK$46</definedName>
    <definedName name="Z_6FD4170C_FF34_4F29_9D4F_E51601E8E054_.wvu.PrintArea" localSheetId="14" hidden="1">'204'!$A$2:$AK$47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6FD4170C_FF34_4F29_9D4F_E51601E8E054_.wvu.PrintTitles" localSheetId="10" hidden="1">'203_1'!$A:$C</definedName>
    <definedName name="Z_6FD4170C_FF34_4F29_9D4F_E51601E8E054_.wvu.PrintTitles" localSheetId="11" hidden="1">'203_2'!$A:$C</definedName>
    <definedName name="Z_6FD4170C_FF34_4F29_9D4F_E51601E8E054_.wvu.PrintTitles" localSheetId="14" hidden="1">'204'!$A:$C</definedName>
    <definedName name="Z_75769618_2852_4512_8EF1_DEA65DE197E1_.wvu.PrintArea" localSheetId="6" hidden="1">'201_1'!$A$2:$AO$47</definedName>
    <definedName name="Z_75769618_2852_4512_8EF1_DEA65DE197E1_.wvu.PrintArea" localSheetId="7" hidden="1">'201_2'!$A$2:$AO$46</definedName>
    <definedName name="Z_75769618_2852_4512_8EF1_DEA65DE197E1_.wvu.PrintArea" localSheetId="8" hidden="1">'202_1'!$A$2:$AK$48</definedName>
    <definedName name="Z_75769618_2852_4512_8EF1_DEA65DE197E1_.wvu.PrintArea" localSheetId="9" hidden="1">'202_2'!$A$2:$AK$46</definedName>
    <definedName name="Z_75769618_2852_4512_8EF1_DEA65DE197E1_.wvu.PrintArea" localSheetId="10" hidden="1">'203_1'!$A$2:$AK$47</definedName>
    <definedName name="Z_75769618_2852_4512_8EF1_DEA65DE197E1_.wvu.PrintArea" localSheetId="11" hidden="1">'203_2'!$A$2:$AK$46</definedName>
    <definedName name="Z_75769618_2852_4512_8EF1_DEA65DE197E1_.wvu.PrintArea" localSheetId="14" hidden="1">'204'!$A$2:$AK$47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5769618_2852_4512_8EF1_DEA65DE197E1_.wvu.PrintTitles" localSheetId="10" hidden="1">'203_1'!$A:$C</definedName>
    <definedName name="Z_75769618_2852_4512_8EF1_DEA65DE197E1_.wvu.PrintTitles" localSheetId="11" hidden="1">'203_2'!$A:$C</definedName>
    <definedName name="Z_75769618_2852_4512_8EF1_DEA65DE197E1_.wvu.PrintTitles" localSheetId="14" hidden="1">'204'!$A:$C</definedName>
    <definedName name="Z_7828284E_5BC2_4532_AE4F_135B19275FE1_.wvu.PrintArea" localSheetId="6" hidden="1">'201_1'!$A$2:$AU$32</definedName>
    <definedName name="Z_7828284E_5BC2_4532_AE4F_135B19275FE1_.wvu.PrintArea" localSheetId="7" hidden="1">'201_2'!$A$2:$AU$31</definedName>
    <definedName name="Z_7828284E_5BC2_4532_AE4F_135B19275FE1_.wvu.PrintArea" localSheetId="8" hidden="1">'202_1'!$A$2:$AU$33</definedName>
    <definedName name="Z_7828284E_5BC2_4532_AE4F_135B19275FE1_.wvu.PrintArea" localSheetId="9" hidden="1">'202_2'!$A$2:$AU$31</definedName>
    <definedName name="Z_7828284E_5BC2_4532_AE4F_135B19275FE1_.wvu.PrintArea" localSheetId="10" hidden="1">'203_1'!$A$2:$AU$32</definedName>
    <definedName name="Z_7828284E_5BC2_4532_AE4F_135B19275FE1_.wvu.PrintArea" localSheetId="11" hidden="1">'203_2'!$A$2:$AU$31</definedName>
    <definedName name="Z_7828284E_5BC2_4532_AE4F_135B19275FE1_.wvu.PrintArea" localSheetId="14" hidden="1">'204'!$A$2:$AU$32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828284E_5BC2_4532_AE4F_135B19275FE1_.wvu.PrintTitles" localSheetId="10" hidden="1">'203_1'!$A:$C</definedName>
    <definedName name="Z_7828284E_5BC2_4532_AE4F_135B19275FE1_.wvu.PrintTitles" localSheetId="11" hidden="1">'203_2'!$A:$C</definedName>
    <definedName name="Z_7828284E_5BC2_4532_AE4F_135B19275FE1_.wvu.PrintTitles" localSheetId="14" hidden="1">'204'!$A:$C</definedName>
    <definedName name="Z_7DAD0CBB_837D_490E_8AD8_C7F6F6026BC2_.wvu.PrintArea" localSheetId="6" hidden="1">'201_1'!$A$2:$BA$47</definedName>
    <definedName name="Z_7DAD0CBB_837D_490E_8AD8_C7F6F6026BC2_.wvu.PrintArea" localSheetId="7" hidden="1">'201_2'!$A$2:$AO$46</definedName>
    <definedName name="Z_7DAD0CBB_837D_490E_8AD8_C7F6F6026BC2_.wvu.PrintArea" localSheetId="8" hidden="1">'202_1'!$A$2:$AK$48</definedName>
    <definedName name="Z_7DAD0CBB_837D_490E_8AD8_C7F6F6026BC2_.wvu.PrintArea" localSheetId="9" hidden="1">'202_2'!$A$2:$AK$46</definedName>
    <definedName name="Z_7DAD0CBB_837D_490E_8AD8_C7F6F6026BC2_.wvu.PrintArea" localSheetId="10" hidden="1">'203_1'!$A$2:$AK$47</definedName>
    <definedName name="Z_7DAD0CBB_837D_490E_8AD8_C7F6F6026BC2_.wvu.PrintArea" localSheetId="11" hidden="1">'203_2'!$A$2:$AK$46</definedName>
    <definedName name="Z_7DAD0CBB_837D_490E_8AD8_C7F6F6026BC2_.wvu.PrintArea" localSheetId="14" hidden="1">'204'!$A$2:$AK$47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7DAD0CBB_837D_490E_8AD8_C7F6F6026BC2_.wvu.PrintTitles" localSheetId="10" hidden="1">'203_1'!$A:$C</definedName>
    <definedName name="Z_7DAD0CBB_837D_490E_8AD8_C7F6F6026BC2_.wvu.PrintTitles" localSheetId="11" hidden="1">'203_2'!$A:$C</definedName>
    <definedName name="Z_7DAD0CBB_837D_490E_8AD8_C7F6F6026BC2_.wvu.PrintTitles" localSheetId="14" hidden="1">'204'!$A:$C</definedName>
    <definedName name="Z_85387D8F_322B_4575_A31F_6C67D6D60B03_.wvu.PrintArea" localSheetId="6" hidden="1">'201_1'!$A$2:$AU$32</definedName>
    <definedName name="Z_85387D8F_322B_4575_A31F_6C67D6D60B03_.wvu.PrintArea" localSheetId="7" hidden="1">'201_2'!$A$2:$AU$31</definedName>
    <definedName name="Z_85387D8F_322B_4575_A31F_6C67D6D60B03_.wvu.PrintArea" localSheetId="8" hidden="1">'202_1'!$A$2:$AU$33</definedName>
    <definedName name="Z_85387D8F_322B_4575_A31F_6C67D6D60B03_.wvu.PrintArea" localSheetId="9" hidden="1">'202_2'!$A$2:$AU$31</definedName>
    <definedName name="Z_85387D8F_322B_4575_A31F_6C67D6D60B03_.wvu.PrintArea" localSheetId="10" hidden="1">'203_1'!$A$2:$AU$32</definedName>
    <definedName name="Z_85387D8F_322B_4575_A31F_6C67D6D60B03_.wvu.PrintArea" localSheetId="11" hidden="1">'203_2'!$A$2:$AU$31</definedName>
    <definedName name="Z_85387D8F_322B_4575_A31F_6C67D6D60B03_.wvu.PrintArea" localSheetId="14" hidden="1">'204'!$A$2:$AU$32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5387D8F_322B_4575_A31F_6C67D6D60B03_.wvu.PrintTitles" localSheetId="10" hidden="1">'203_1'!$A:$C</definedName>
    <definedName name="Z_85387D8F_322B_4575_A31F_6C67D6D60B03_.wvu.PrintTitles" localSheetId="11" hidden="1">'203_2'!$A:$C</definedName>
    <definedName name="Z_85387D8F_322B_4575_A31F_6C67D6D60B03_.wvu.PrintTitles" localSheetId="14" hidden="1">'204'!$A:$C</definedName>
    <definedName name="Z_86E46D09_7AE0_4152_9FFC_C08D0784D8A7_.wvu.PrintArea" localSheetId="6" hidden="1">'201_1'!$A$2:$AU$32</definedName>
    <definedName name="Z_86E46D09_7AE0_4152_9FFC_C08D0784D8A7_.wvu.PrintArea" localSheetId="7" hidden="1">'201_2'!$A$2:$AU$31</definedName>
    <definedName name="Z_86E46D09_7AE0_4152_9FFC_C08D0784D8A7_.wvu.PrintArea" localSheetId="8" hidden="1">'202_1'!$A$2:$AU$33</definedName>
    <definedName name="Z_86E46D09_7AE0_4152_9FFC_C08D0784D8A7_.wvu.PrintArea" localSheetId="9" hidden="1">'202_2'!$A$2:$AU$31</definedName>
    <definedName name="Z_86E46D09_7AE0_4152_9FFC_C08D0784D8A7_.wvu.PrintArea" localSheetId="10" hidden="1">'203_1'!$A$2:$AU$32</definedName>
    <definedName name="Z_86E46D09_7AE0_4152_9FFC_C08D0784D8A7_.wvu.PrintArea" localSheetId="11" hidden="1">'203_2'!$A$2:$AU$31</definedName>
    <definedName name="Z_86E46D09_7AE0_4152_9FFC_C08D0784D8A7_.wvu.PrintArea" localSheetId="14" hidden="1">'204'!$A$2:$AU$32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6E46D09_7AE0_4152_9FFC_C08D0784D8A7_.wvu.PrintTitles" localSheetId="10" hidden="1">'203_1'!$A:$C</definedName>
    <definedName name="Z_86E46D09_7AE0_4152_9FFC_C08D0784D8A7_.wvu.PrintTitles" localSheetId="11" hidden="1">'203_2'!$A:$C</definedName>
    <definedName name="Z_86E46D09_7AE0_4152_9FFC_C08D0784D8A7_.wvu.PrintTitles" localSheetId="14" hidden="1">'204'!$A:$C</definedName>
    <definedName name="Z_8DFD9D66_8B11_4E3E_B614_03CD90A02DAE_.wvu.PrintArea" localSheetId="6" hidden="1">'201_1'!$A$2:$AO$47</definedName>
    <definedName name="Z_8DFD9D66_8B11_4E3E_B614_03CD90A02DAE_.wvu.PrintArea" localSheetId="7" hidden="1">'201_2'!$A$2:$AO$46</definedName>
    <definedName name="Z_8DFD9D66_8B11_4E3E_B614_03CD90A02DAE_.wvu.PrintArea" localSheetId="8" hidden="1">'202_1'!$A$2:$AK$48</definedName>
    <definedName name="Z_8DFD9D66_8B11_4E3E_B614_03CD90A02DAE_.wvu.PrintArea" localSheetId="9" hidden="1">'202_2'!$A$2:$AK$46</definedName>
    <definedName name="Z_8DFD9D66_8B11_4E3E_B614_03CD90A02DAE_.wvu.PrintArea" localSheetId="10" hidden="1">'203_1'!$A$2:$AK$47</definedName>
    <definedName name="Z_8DFD9D66_8B11_4E3E_B614_03CD90A02DAE_.wvu.PrintArea" localSheetId="11" hidden="1">'203_2'!$A$2:$AK$46</definedName>
    <definedName name="Z_8DFD9D66_8B11_4E3E_B614_03CD90A02DAE_.wvu.PrintArea" localSheetId="14" hidden="1">'204'!$A$2:$AK$47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PrintTitles" localSheetId="10" hidden="1">'203_1'!$A:$C</definedName>
    <definedName name="Z_8DFD9D66_8B11_4E3E_B614_03CD90A02DAE_.wvu.PrintTitles" localSheetId="11" hidden="1">'203_2'!$A:$C</definedName>
    <definedName name="Z_8DFD9D66_8B11_4E3E_B614_03CD90A02DAE_.wvu.PrintTitles" localSheetId="14" hidden="1">'204'!$A:$C</definedName>
    <definedName name="Z_8DFD9D66_8B11_4E3E_B614_03CD90A02DAE_.wvu.Rows" localSheetId="6" hidden="1">'201_1'!$34:$34,'201_1'!$38:$38,'201_1'!$44:$44,'201_1'!$46:$46</definedName>
    <definedName name="Z_8DFD9D66_8B11_4E3E_B614_03CD90A02DAE_.wvu.Rows" localSheetId="7" hidden="1">'201_2'!$33:$33,'201_2'!$37:$37,'201_2'!$43:$43,'201_2'!$45:$45</definedName>
    <definedName name="Z_8DFD9D66_8B11_4E3E_B614_03CD90A02DAE_.wvu.Rows" localSheetId="8" hidden="1">'202_1'!$35:$35,'202_1'!$39:$39,'202_1'!$45:$45,'202_1'!$47:$47</definedName>
    <definedName name="Z_8DFD9D66_8B11_4E3E_B614_03CD90A02DAE_.wvu.Rows" localSheetId="9" hidden="1">'202_2'!$33:$33,'202_2'!$37:$37,'202_2'!$43:$43,'202_2'!$45:$45</definedName>
    <definedName name="Z_8DFD9D66_8B11_4E3E_B614_03CD90A02DAE_.wvu.Rows" localSheetId="10" hidden="1">'203_1'!$34:$34,'203_1'!$38:$38,'203_1'!$44:$44,'203_1'!$46:$46</definedName>
    <definedName name="Z_8DFD9D66_8B11_4E3E_B614_03CD90A02DAE_.wvu.Rows" localSheetId="11" hidden="1">'203_2'!$33:$33,'203_2'!$37:$37,'203_2'!$43:$43,'203_2'!$45:$45</definedName>
    <definedName name="Z_8DFD9D66_8B11_4E3E_B614_03CD90A02DAE_.wvu.Rows" localSheetId="14" hidden="1">'204'!$34:$34,'204'!$38:$38,'204'!$44:$44,'204'!$46:$46</definedName>
    <definedName name="Z_8FD84C4E_2C18_420F_8708_98FB7EED86F5_.wvu.PrintArea" localSheetId="6" hidden="1">'201_1'!$A$2:$BA$47</definedName>
    <definedName name="Z_8FD84C4E_2C18_420F_8708_98FB7EED86F5_.wvu.PrintArea" localSheetId="7" hidden="1">'201_2'!$A$2:$AO$46</definedName>
    <definedName name="Z_8FD84C4E_2C18_420F_8708_98FB7EED86F5_.wvu.PrintArea" localSheetId="8" hidden="1">'202_1'!$A$2:$AK$48</definedName>
    <definedName name="Z_8FD84C4E_2C18_420F_8708_98FB7EED86F5_.wvu.PrintArea" localSheetId="9" hidden="1">'202_2'!$A$2:$AK$46</definedName>
    <definedName name="Z_8FD84C4E_2C18_420F_8708_98FB7EED86F5_.wvu.PrintArea" localSheetId="10" hidden="1">'203_1'!$A$2:$AK$47</definedName>
    <definedName name="Z_8FD84C4E_2C18_420F_8708_98FB7EED86F5_.wvu.PrintArea" localSheetId="11" hidden="1">'203_2'!$A$2:$AK$46</definedName>
    <definedName name="Z_8FD84C4E_2C18_420F_8708_98FB7EED86F5_.wvu.PrintArea" localSheetId="14" hidden="1">'204'!$A$2:$AK$47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8FD84C4E_2C18_420F_8708_98FB7EED86F5_.wvu.PrintTitles" localSheetId="10" hidden="1">'203_1'!$A:$C</definedName>
    <definedName name="Z_8FD84C4E_2C18_420F_8708_98FB7EED86F5_.wvu.PrintTitles" localSheetId="11" hidden="1">'203_2'!$A:$C</definedName>
    <definedName name="Z_8FD84C4E_2C18_420F_8708_98FB7EED86F5_.wvu.PrintTitles" localSheetId="14" hidden="1">'204'!$A:$C</definedName>
    <definedName name="Z_93F6C3DE_1F92_4632_8907_1A4A95278937_.wvu.PrintArea" localSheetId="6" hidden="1">'201_1'!$A$2:$AU$32</definedName>
    <definedName name="Z_93F6C3DE_1F92_4632_8907_1A4A95278937_.wvu.PrintArea" localSheetId="7" hidden="1">'201_2'!$A$2:$AU$31</definedName>
    <definedName name="Z_93F6C3DE_1F92_4632_8907_1A4A95278937_.wvu.PrintArea" localSheetId="8" hidden="1">'202_1'!$A$2:$AU$33</definedName>
    <definedName name="Z_93F6C3DE_1F92_4632_8907_1A4A95278937_.wvu.PrintArea" localSheetId="9" hidden="1">'202_2'!$A$2:$AU$31</definedName>
    <definedName name="Z_93F6C3DE_1F92_4632_8907_1A4A95278937_.wvu.PrintArea" localSheetId="10" hidden="1">'203_1'!$A$2:$AU$32</definedName>
    <definedName name="Z_93F6C3DE_1F92_4632_8907_1A4A95278937_.wvu.PrintArea" localSheetId="11" hidden="1">'203_2'!$A$2:$AU$31</definedName>
    <definedName name="Z_93F6C3DE_1F92_4632_8907_1A4A95278937_.wvu.PrintArea" localSheetId="14" hidden="1">'204'!$A$2:$AU$32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3F6C3DE_1F92_4632_8907_1A4A95278937_.wvu.PrintTitles" localSheetId="10" hidden="1">'203_1'!$A:$C</definedName>
    <definedName name="Z_93F6C3DE_1F92_4632_8907_1A4A95278937_.wvu.PrintTitles" localSheetId="11" hidden="1">'203_2'!$A:$C</definedName>
    <definedName name="Z_93F6C3DE_1F92_4632_8907_1A4A95278937_.wvu.PrintTitles" localSheetId="14" hidden="1">'204'!$A:$C</definedName>
    <definedName name="Z_9441459E_E2AF_4712_941E_3718915AA278_.wvu.PrintArea" localSheetId="6" hidden="1">'201_1'!$A$2:$AU$32</definedName>
    <definedName name="Z_9441459E_E2AF_4712_941E_3718915AA278_.wvu.PrintArea" localSheetId="7" hidden="1">'201_2'!$A$2:$AU$31</definedName>
    <definedName name="Z_9441459E_E2AF_4712_941E_3718915AA278_.wvu.PrintArea" localSheetId="8" hidden="1">'202_1'!$A$2:$AU$33</definedName>
    <definedName name="Z_9441459E_E2AF_4712_941E_3718915AA278_.wvu.PrintArea" localSheetId="9" hidden="1">'202_2'!$A$2:$AU$31</definedName>
    <definedName name="Z_9441459E_E2AF_4712_941E_3718915AA278_.wvu.PrintArea" localSheetId="10" hidden="1">'203_1'!$A$2:$AU$32</definedName>
    <definedName name="Z_9441459E_E2AF_4712_941E_3718915AA278_.wvu.PrintArea" localSheetId="11" hidden="1">'203_2'!$A$2:$AU$31</definedName>
    <definedName name="Z_9441459E_E2AF_4712_941E_3718915AA278_.wvu.PrintArea" localSheetId="14" hidden="1">'204'!$A$2:$AU$32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441459E_E2AF_4712_941E_3718915AA278_.wvu.PrintTitles" localSheetId="10" hidden="1">'203_1'!$A:$C</definedName>
    <definedName name="Z_9441459E_E2AF_4712_941E_3718915AA278_.wvu.PrintTitles" localSheetId="11" hidden="1">'203_2'!$A:$C</definedName>
    <definedName name="Z_9441459E_E2AF_4712_941E_3718915AA278_.wvu.PrintTitles" localSheetId="14" hidden="1">'204'!$A:$C</definedName>
    <definedName name="Z_9581BC83_4638_4839_B4A7_A6430282DE49_.wvu.PrintArea" localSheetId="6" hidden="1">'201_1'!$A$1:$BC$47</definedName>
    <definedName name="Z_9581BC83_4638_4839_B4A7_A6430282DE49_.wvu.PrintArea" localSheetId="7" hidden="1">'201_2'!$A$2:$AO$46</definedName>
    <definedName name="Z_9581BC83_4638_4839_B4A7_A6430282DE49_.wvu.PrintArea" localSheetId="8" hidden="1">'202_1'!$A$1:$BC$48</definedName>
    <definedName name="Z_9581BC83_4638_4839_B4A7_A6430282DE49_.wvu.PrintArea" localSheetId="9" hidden="1">'202_2'!$A$1:$BC$46</definedName>
    <definedName name="Z_9581BC83_4638_4839_B4A7_A6430282DE49_.wvu.PrintArea" localSheetId="10" hidden="1">'203_1'!$A$1:$BC$47</definedName>
    <definedName name="Z_9581BC83_4638_4839_B4A7_A6430282DE49_.wvu.PrintArea" localSheetId="11" hidden="1">'203_2'!$A$1:$BC$46</definedName>
    <definedName name="Z_9581BC83_4638_4839_B4A7_A6430282DE49_.wvu.PrintArea" localSheetId="14" hidden="1">'204'!$A$1:$BC$47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PrintTitles" localSheetId="10" hidden="1">'203_1'!$A:$C</definedName>
    <definedName name="Z_9581BC83_4638_4839_B4A7_A6430282DE49_.wvu.PrintTitles" localSheetId="11" hidden="1">'203_2'!$A:$C</definedName>
    <definedName name="Z_9581BC83_4638_4839_B4A7_A6430282DE49_.wvu.PrintTitles" localSheetId="14" hidden="1">'204'!$A:$C</definedName>
    <definedName name="Z_9581BC83_4638_4839_B4A7_A6430282DE49_.wvu.Rows" localSheetId="5" hidden="1">Підсумки!$16:$27</definedName>
    <definedName name="Z_96506512_4E88_4EBC_B2E5_F270E8DFA42E_.wvu.FilterData" localSheetId="5" hidden="1">Підсумки!$A$3:$N$55</definedName>
    <definedName name="Z_96BFE75B_9E94_4DC9_803C_D5A288E717C0_.wvu.FilterData" localSheetId="5" hidden="1">Підсумки!$A$3:$N$55</definedName>
    <definedName name="Z_96BFE75B_9E94_4DC9_803C_D5A288E717C0_.wvu.PrintArea" localSheetId="6" hidden="1">'201_1'!$A$2:$BA$47</definedName>
    <definedName name="Z_96BFE75B_9E94_4DC9_803C_D5A288E717C0_.wvu.PrintArea" localSheetId="7" hidden="1">'201_2'!$A$2:$AO$46</definedName>
    <definedName name="Z_96BFE75B_9E94_4DC9_803C_D5A288E717C0_.wvu.PrintArea" localSheetId="8" hidden="1">'202_1'!$A$2:$AK$48</definedName>
    <definedName name="Z_96BFE75B_9E94_4DC9_803C_D5A288E717C0_.wvu.PrintArea" localSheetId="9" hidden="1">'202_2'!$A$2:$AK$46</definedName>
    <definedName name="Z_96BFE75B_9E94_4DC9_803C_D5A288E717C0_.wvu.PrintArea" localSheetId="10" hidden="1">'203_1'!$A$2:$AK$47</definedName>
    <definedName name="Z_96BFE75B_9E94_4DC9_803C_D5A288E717C0_.wvu.PrintArea" localSheetId="11" hidden="1">'203_2'!$A$2:$AK$46</definedName>
    <definedName name="Z_96BFE75B_9E94_4DC9_803C_D5A288E717C0_.wvu.PrintArea" localSheetId="14" hidden="1">'204'!$A$2:$AK$47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PrintTitles" localSheetId="10" hidden="1">'203_1'!$A:$C</definedName>
    <definedName name="Z_96BFE75B_9E94_4DC9_803C_D5A288E717C0_.wvu.PrintTitles" localSheetId="11" hidden="1">'203_2'!$A:$C</definedName>
    <definedName name="Z_96BFE75B_9E94_4DC9_803C_D5A288E717C0_.wvu.PrintTitles" localSheetId="14" hidden="1">'204'!$A:$C</definedName>
    <definedName name="Z_96BFE75B_9E94_4DC9_803C_D5A288E717C0_.wvu.Rows" localSheetId="5" hidden="1">Підсумки!$16:$27</definedName>
    <definedName name="Z_9C7739AD_D79A_4615_8907_26825AF05259_.wvu.FilterData" localSheetId="5" hidden="1">Підсумки!$A$3:$N$55</definedName>
    <definedName name="Z_AAE6FF24_C1F0_4266_B899_2398D5DAFFD0_.wvu.PrintArea" localSheetId="6" hidden="1">'201_1'!$A$2:$AU$32</definedName>
    <definedName name="Z_AAE6FF24_C1F0_4266_B899_2398D5DAFFD0_.wvu.PrintArea" localSheetId="7" hidden="1">'201_2'!$A$2:$AU$31</definedName>
    <definedName name="Z_AAE6FF24_C1F0_4266_B899_2398D5DAFFD0_.wvu.PrintArea" localSheetId="8" hidden="1">'202_1'!$A$2:$AU$33</definedName>
    <definedName name="Z_AAE6FF24_C1F0_4266_B899_2398D5DAFFD0_.wvu.PrintArea" localSheetId="9" hidden="1">'202_2'!$A$2:$AU$31</definedName>
    <definedName name="Z_AAE6FF24_C1F0_4266_B899_2398D5DAFFD0_.wvu.PrintArea" localSheetId="10" hidden="1">'203_1'!$A$2:$AU$32</definedName>
    <definedName name="Z_AAE6FF24_C1F0_4266_B899_2398D5DAFFD0_.wvu.PrintArea" localSheetId="11" hidden="1">'203_2'!$A$2:$AU$31</definedName>
    <definedName name="Z_AAE6FF24_C1F0_4266_B899_2398D5DAFFD0_.wvu.PrintArea" localSheetId="14" hidden="1">'204'!$A$2:$AU$32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AAE6FF24_C1F0_4266_B899_2398D5DAFFD0_.wvu.PrintTitles" localSheetId="10" hidden="1">'203_1'!$A:$C</definedName>
    <definedName name="Z_AAE6FF24_C1F0_4266_B899_2398D5DAFFD0_.wvu.PrintTitles" localSheetId="11" hidden="1">'203_2'!$A:$C</definedName>
    <definedName name="Z_AAE6FF24_C1F0_4266_B899_2398D5DAFFD0_.wvu.PrintTitles" localSheetId="14" hidden="1">'204'!$A:$C</definedName>
    <definedName name="Z_BA384526_2B52_499B_A6CB_A20D93F7D458_.wvu.PrintArea" localSheetId="6" hidden="1">'201_1'!$A$2:$AU$32</definedName>
    <definedName name="Z_BA384526_2B52_499B_A6CB_A20D93F7D458_.wvu.PrintArea" localSheetId="7" hidden="1">'201_2'!$A$2:$AU$31</definedName>
    <definedName name="Z_BA384526_2B52_499B_A6CB_A20D93F7D458_.wvu.PrintArea" localSheetId="8" hidden="1">'202_1'!$A$2:$AU$33</definedName>
    <definedName name="Z_BA384526_2B52_499B_A6CB_A20D93F7D458_.wvu.PrintArea" localSheetId="9" hidden="1">'202_2'!$A$2:$AU$31</definedName>
    <definedName name="Z_BA384526_2B52_499B_A6CB_A20D93F7D458_.wvu.PrintArea" localSheetId="10" hidden="1">'203_1'!$A$2:$AU$32</definedName>
    <definedName name="Z_BA384526_2B52_499B_A6CB_A20D93F7D458_.wvu.PrintArea" localSheetId="11" hidden="1">'203_2'!$A$2:$AU$31</definedName>
    <definedName name="Z_BA384526_2B52_499B_A6CB_A20D93F7D458_.wvu.PrintArea" localSheetId="14" hidden="1">'204'!$A$2:$AU$32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A384526_2B52_499B_A6CB_A20D93F7D458_.wvu.PrintTitles" localSheetId="10" hidden="1">'203_1'!$A:$C</definedName>
    <definedName name="Z_BA384526_2B52_499B_A6CB_A20D93F7D458_.wvu.PrintTitles" localSheetId="11" hidden="1">'203_2'!$A:$C</definedName>
    <definedName name="Z_BA384526_2B52_499B_A6CB_A20D93F7D458_.wvu.PrintTitles" localSheetId="14" hidden="1">'204'!$A:$C</definedName>
    <definedName name="Z_BE29CB45_C44C_4909_A8C9_0850A17CCE3A_.wvu.PrintArea" localSheetId="6" hidden="1">'201_1'!$A$2:$AU$32</definedName>
    <definedName name="Z_BE29CB45_C44C_4909_A8C9_0850A17CCE3A_.wvu.PrintArea" localSheetId="7" hidden="1">'201_2'!$A$2:$AU$31</definedName>
    <definedName name="Z_BE29CB45_C44C_4909_A8C9_0850A17CCE3A_.wvu.PrintArea" localSheetId="8" hidden="1">'202_1'!$A$2:$AU$33</definedName>
    <definedName name="Z_BE29CB45_C44C_4909_A8C9_0850A17CCE3A_.wvu.PrintArea" localSheetId="9" hidden="1">'202_2'!$A$2:$AU$31</definedName>
    <definedName name="Z_BE29CB45_C44C_4909_A8C9_0850A17CCE3A_.wvu.PrintArea" localSheetId="10" hidden="1">'203_1'!$A$2:$AU$32</definedName>
    <definedName name="Z_BE29CB45_C44C_4909_A8C9_0850A17CCE3A_.wvu.PrintArea" localSheetId="11" hidden="1">'203_2'!$A$2:$AU$31</definedName>
    <definedName name="Z_BE29CB45_C44C_4909_A8C9_0850A17CCE3A_.wvu.PrintArea" localSheetId="14" hidden="1">'204'!$A$2:$AU$32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E29CB45_C44C_4909_A8C9_0850A17CCE3A_.wvu.PrintTitles" localSheetId="10" hidden="1">'203_1'!$A:$C</definedName>
    <definedName name="Z_BE29CB45_C44C_4909_A8C9_0850A17CCE3A_.wvu.PrintTitles" localSheetId="11" hidden="1">'203_2'!$A:$C</definedName>
    <definedName name="Z_BE29CB45_C44C_4909_A8C9_0850A17CCE3A_.wvu.PrintTitles" localSheetId="14" hidden="1">'204'!$A:$C</definedName>
    <definedName name="Z_BFDDA753_D9FF_405A_BBB3_8EC16FDB9500_.wvu.PrintArea" localSheetId="6" hidden="1">'201_1'!$A$2:$AO$47</definedName>
    <definedName name="Z_BFDDA753_D9FF_405A_BBB3_8EC16FDB9500_.wvu.PrintArea" localSheetId="7" hidden="1">'201_2'!$A$2:$AO$46</definedName>
    <definedName name="Z_BFDDA753_D9FF_405A_BBB3_8EC16FDB9500_.wvu.PrintArea" localSheetId="8" hidden="1">'202_1'!$A$2:$AK$48</definedName>
    <definedName name="Z_BFDDA753_D9FF_405A_BBB3_8EC16FDB9500_.wvu.PrintArea" localSheetId="9" hidden="1">'202_2'!$A$2:$AK$46</definedName>
    <definedName name="Z_BFDDA753_D9FF_405A_BBB3_8EC16FDB9500_.wvu.PrintArea" localSheetId="10" hidden="1">'203_1'!$A$2:$AK$47</definedName>
    <definedName name="Z_BFDDA753_D9FF_405A_BBB3_8EC16FDB9500_.wvu.PrintArea" localSheetId="11" hidden="1">'203_2'!$A$2:$AK$46</definedName>
    <definedName name="Z_BFDDA753_D9FF_405A_BBB3_8EC16FDB9500_.wvu.PrintArea" localSheetId="14" hidden="1">'204'!$A$2:$AK$47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BFDDA753_D9FF_405A_BBB3_8EC16FDB9500_.wvu.PrintTitles" localSheetId="10" hidden="1">'203_1'!$A:$C</definedName>
    <definedName name="Z_BFDDA753_D9FF_405A_BBB3_8EC16FDB9500_.wvu.PrintTitles" localSheetId="11" hidden="1">'203_2'!$A:$C</definedName>
    <definedName name="Z_BFDDA753_D9FF_405A_BBB3_8EC16FDB9500_.wvu.PrintTitles" localSheetId="14" hidden="1">'204'!$A:$C</definedName>
    <definedName name="Z_C2F30B35_D639_4BB4_A50F_41AB6A913442_.wvu.FilterData" localSheetId="5" hidden="1">Підсумки!$A$3:$N$55</definedName>
    <definedName name="Z_C2F30B35_D639_4BB4_A50F_41AB6A913442_.wvu.PrintArea" localSheetId="10" hidden="1">'203_1'!$A$2:$AK$47</definedName>
    <definedName name="Z_C2F30B35_D639_4BB4_A50F_41AB6A913442_.wvu.PrintArea" localSheetId="11" hidden="1">'203_2'!$A$2:$AK$46</definedName>
    <definedName name="Z_C2F30B35_D639_4BB4_A50F_41AB6A913442_.wvu.PrintArea" localSheetId="14" hidden="1">'204'!$A$2:$AK$47</definedName>
    <definedName name="Z_C2F30B35_D639_4BB4_A50F_41AB6A913442_.wvu.PrintTitles" localSheetId="10" hidden="1">'203_1'!$A:$C</definedName>
    <definedName name="Z_C2F30B35_D639_4BB4_A50F_41AB6A913442_.wvu.PrintTitles" localSheetId="11" hidden="1">'203_2'!$A:$C</definedName>
    <definedName name="Z_C2F30B35_D639_4BB4_A50F_41AB6A913442_.wvu.PrintTitles" localSheetId="14" hidden="1">'204'!$A:$C</definedName>
    <definedName name="Z_C2F30B35_D639_4BB4_A50F_41AB6A913442_.wvu.Rows" localSheetId="6" hidden="1">'201_1'!$21:$21</definedName>
    <definedName name="Z_C2F30B35_D639_4BB4_A50F_41AB6A913442_.wvu.Rows" localSheetId="8" hidden="1">'202_1'!$19:$21</definedName>
    <definedName name="Z_C2F30B35_D639_4BB4_A50F_41AB6A913442_.wvu.Rows" localSheetId="10" hidden="1">'203_1'!$19:$21</definedName>
    <definedName name="Z_C5D960BD_C1A6_4228_A267_A87ADCF0AB55_.wvu.Cols" localSheetId="5" hidden="1">Підсумки!$F:$J</definedName>
    <definedName name="Z_C5D960BD_C1A6_4228_A267_A87ADCF0AB55_.wvu.FilterData" localSheetId="5" hidden="1">Підсумки!$A$3:$N$55</definedName>
    <definedName name="Z_C5D960BD_C1A6_4228_A267_A87ADCF0AB55_.wvu.PrintArea" localSheetId="6" hidden="1">'201_1'!$A$2:$BA$47</definedName>
    <definedName name="Z_C5D960BD_C1A6_4228_A267_A87ADCF0AB55_.wvu.PrintArea" localSheetId="7" hidden="1">'201_2'!$A$2:$BA$46</definedName>
    <definedName name="Z_C5D960BD_C1A6_4228_A267_A87ADCF0AB55_.wvu.PrintArea" localSheetId="8" hidden="1">'202_1'!$A$2:$AK$48</definedName>
    <definedName name="Z_C5D960BD_C1A6_4228_A267_A87ADCF0AB55_.wvu.PrintArea" localSheetId="9" hidden="1">'202_2'!$A$2:$AK$46</definedName>
    <definedName name="Z_C5D960BD_C1A6_4228_A267_A87ADCF0AB55_.wvu.PrintArea" localSheetId="10" hidden="1">'203_1'!$A$2:$AK$47</definedName>
    <definedName name="Z_C5D960BD_C1A6_4228_A267_A87ADCF0AB55_.wvu.PrintArea" localSheetId="11" hidden="1">'203_2'!$A$2:$AK$46</definedName>
    <definedName name="Z_C5D960BD_C1A6_4228_A267_A87ADCF0AB55_.wvu.PrintArea" localSheetId="14" hidden="1">'204'!$A$2:$AK$47</definedName>
    <definedName name="Z_C5D960BD_C1A6_4228_A267_A87ADCF0AB55_.wvu.PrintTitles" localSheetId="6" hidden="1">'201_1'!$A:$C</definedName>
    <definedName name="Z_C5D960BD_C1A6_4228_A267_A87ADCF0AB55_.wvu.PrintTitles" localSheetId="7" hidden="1">'201_2'!$A:$C</definedName>
    <definedName name="Z_C5D960BD_C1A6_4228_A267_A87ADCF0AB55_.wvu.PrintTitles" localSheetId="8" hidden="1">'202_1'!$A:$C</definedName>
    <definedName name="Z_C5D960BD_C1A6_4228_A267_A87ADCF0AB55_.wvu.PrintTitles" localSheetId="9" hidden="1">'202_2'!$A:$C</definedName>
    <definedName name="Z_C5D960BD_C1A6_4228_A267_A87ADCF0AB55_.wvu.PrintTitles" localSheetId="10" hidden="1">'203_1'!$A:$C</definedName>
    <definedName name="Z_C5D960BD_C1A6_4228_A267_A87ADCF0AB55_.wvu.PrintTitles" localSheetId="11" hidden="1">'203_2'!$A:$C</definedName>
    <definedName name="Z_C5D960BD_C1A6_4228_A267_A87ADCF0AB55_.wvu.PrintTitles" localSheetId="14" hidden="1">'204'!$A:$C</definedName>
    <definedName name="Z_CCC0C40E_6D64_44D7_9C77_D75A2E2899A6_.wvu.PrintArea" localSheetId="6" hidden="1">'201_1'!$A$2:$AO$47</definedName>
    <definedName name="Z_CCC0C40E_6D64_44D7_9C77_D75A2E2899A6_.wvu.PrintArea" localSheetId="7" hidden="1">'201_2'!$A$2:$AO$46</definedName>
    <definedName name="Z_CCC0C40E_6D64_44D7_9C77_D75A2E2899A6_.wvu.PrintArea" localSheetId="8" hidden="1">'202_1'!$A$2:$AK$48</definedName>
    <definedName name="Z_CCC0C40E_6D64_44D7_9C77_D75A2E2899A6_.wvu.PrintArea" localSheetId="9" hidden="1">'202_2'!$A$2:$AK$46</definedName>
    <definedName name="Z_CCC0C40E_6D64_44D7_9C77_D75A2E2899A6_.wvu.PrintArea" localSheetId="10" hidden="1">'203_1'!$A$2:$AK$47</definedName>
    <definedName name="Z_CCC0C40E_6D64_44D7_9C77_D75A2E2899A6_.wvu.PrintArea" localSheetId="11" hidden="1">'203_2'!$A$2:$AK$46</definedName>
    <definedName name="Z_CCC0C40E_6D64_44D7_9C77_D75A2E2899A6_.wvu.PrintArea" localSheetId="14" hidden="1">'204'!$A$2:$AK$47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PrintTitles" localSheetId="10" hidden="1">'203_1'!$A:$C</definedName>
    <definedName name="Z_CCC0C40E_6D64_44D7_9C77_D75A2E2899A6_.wvu.PrintTitles" localSheetId="11" hidden="1">'203_2'!$A:$C</definedName>
    <definedName name="Z_CCC0C40E_6D64_44D7_9C77_D75A2E2899A6_.wvu.PrintTitles" localSheetId="14" hidden="1">'204'!$A:$C</definedName>
    <definedName name="Z_CCC0C40E_6D64_44D7_9C77_D75A2E2899A6_.wvu.Rows" localSheetId="6" hidden="1">'201_1'!$34:$34,'201_1'!$38:$38,'201_1'!$44:$44,'201_1'!$46:$46</definedName>
    <definedName name="Z_CCC0C40E_6D64_44D7_9C77_D75A2E2899A6_.wvu.Rows" localSheetId="7" hidden="1">'201_2'!$33:$33,'201_2'!$37:$37,'201_2'!$43:$43,'201_2'!$45:$45</definedName>
    <definedName name="Z_CCC0C40E_6D64_44D7_9C77_D75A2E2899A6_.wvu.Rows" localSheetId="8" hidden="1">'202_1'!$35:$35,'202_1'!$39:$39,'202_1'!$45:$45,'202_1'!$47:$47</definedName>
    <definedName name="Z_CCC0C40E_6D64_44D7_9C77_D75A2E2899A6_.wvu.Rows" localSheetId="9" hidden="1">'202_2'!$33:$33,'202_2'!$37:$37,'202_2'!$43:$43,'202_2'!$45:$45</definedName>
    <definedName name="Z_CCC0C40E_6D64_44D7_9C77_D75A2E2899A6_.wvu.Rows" localSheetId="10" hidden="1">'203_1'!$34:$34,'203_1'!$38:$38,'203_1'!$44:$44,'203_1'!$46:$46</definedName>
    <definedName name="Z_CCC0C40E_6D64_44D7_9C77_D75A2E2899A6_.wvu.Rows" localSheetId="11" hidden="1">'203_2'!$33:$33,'203_2'!$37:$37,'203_2'!$43:$43,'203_2'!$45:$45</definedName>
    <definedName name="Z_CCC0C40E_6D64_44D7_9C77_D75A2E2899A6_.wvu.Rows" localSheetId="14" hidden="1">'204'!$34:$34,'204'!$38:$38,'204'!$44:$44,'204'!$46:$46</definedName>
    <definedName name="Z_D36C8CE2_BD51_473C_907A_C6FC583FFDFD_.wvu.PrintArea" localSheetId="6" hidden="1">'201_1'!$A$2:$BA$47</definedName>
    <definedName name="Z_D36C8CE2_BD51_473C_907A_C6FC583FFDFD_.wvu.PrintArea" localSheetId="7" hidden="1">'201_2'!$A$2:$AO$46</definedName>
    <definedName name="Z_D36C8CE2_BD51_473C_907A_C6FC583FFDFD_.wvu.PrintArea" localSheetId="8" hidden="1">'202_1'!$A$2:$AK$48</definedName>
    <definedName name="Z_D36C8CE2_BD51_473C_907A_C6FC583FFDFD_.wvu.PrintArea" localSheetId="9" hidden="1">'202_2'!$A$2:$AK$46</definedName>
    <definedName name="Z_D36C8CE2_BD51_473C_907A_C6FC583FFDFD_.wvu.PrintArea" localSheetId="10" hidden="1">'203_1'!$A$2:$AK$47</definedName>
    <definedName name="Z_D36C8CE2_BD51_473C_907A_C6FC583FFDFD_.wvu.PrintArea" localSheetId="11" hidden="1">'203_2'!$A$2:$AK$46</definedName>
    <definedName name="Z_D36C8CE2_BD51_473C_907A_C6FC583FFDFD_.wvu.PrintArea" localSheetId="14" hidden="1">'204'!$A$2:$AK$47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36C8CE2_BD51_473C_907A_C6FC583FFDFD_.wvu.PrintTitles" localSheetId="10" hidden="1">'203_1'!$A:$C</definedName>
    <definedName name="Z_D36C8CE2_BD51_473C_907A_C6FC583FFDFD_.wvu.PrintTitles" localSheetId="11" hidden="1">'203_2'!$A:$C</definedName>
    <definedName name="Z_D36C8CE2_BD51_473C_907A_C6FC583FFDFD_.wvu.PrintTitles" localSheetId="14" hidden="1">'204'!$A:$C</definedName>
    <definedName name="Z_DB247C62_AD53_4E02_85BF_C5978A17182C_.wvu.PrintArea" localSheetId="6" hidden="1">'201_1'!$A$2:$AO$47</definedName>
    <definedName name="Z_DB247C62_AD53_4E02_85BF_C5978A17182C_.wvu.PrintArea" localSheetId="7" hidden="1">'201_2'!$A$2:$AO$46</definedName>
    <definedName name="Z_DB247C62_AD53_4E02_85BF_C5978A17182C_.wvu.PrintArea" localSheetId="8" hidden="1">'202_1'!$A$2:$AK$48</definedName>
    <definedName name="Z_DB247C62_AD53_4E02_85BF_C5978A17182C_.wvu.PrintArea" localSheetId="9" hidden="1">'202_2'!$A$2:$AK$46</definedName>
    <definedName name="Z_DB247C62_AD53_4E02_85BF_C5978A17182C_.wvu.PrintArea" localSheetId="10" hidden="1">'203_1'!$A$2:$AK$47</definedName>
    <definedName name="Z_DB247C62_AD53_4E02_85BF_C5978A17182C_.wvu.PrintArea" localSheetId="11" hidden="1">'203_2'!$A$2:$AK$46</definedName>
    <definedName name="Z_DB247C62_AD53_4E02_85BF_C5978A17182C_.wvu.PrintArea" localSheetId="14" hidden="1">'204'!$A$2:$AK$47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PrintTitles" localSheetId="10" hidden="1">'203_1'!$A:$C</definedName>
    <definedName name="Z_DB247C62_AD53_4E02_85BF_C5978A17182C_.wvu.PrintTitles" localSheetId="11" hidden="1">'203_2'!$A:$C</definedName>
    <definedName name="Z_DB247C62_AD53_4E02_85BF_C5978A17182C_.wvu.PrintTitles" localSheetId="14" hidden="1">'204'!$A:$C</definedName>
    <definedName name="Z_DB247C62_AD53_4E02_85BF_C5978A17182C_.wvu.Rows" localSheetId="6" hidden="1">'201_1'!$34:$34,'201_1'!$38:$38,'201_1'!$44:$44,'201_1'!$46:$46</definedName>
    <definedName name="Z_DB247C62_AD53_4E02_85BF_C5978A17182C_.wvu.Rows" localSheetId="7" hidden="1">'201_2'!$33:$33,'201_2'!$37:$37,'201_2'!$43:$43,'201_2'!$45:$45</definedName>
    <definedName name="Z_DB247C62_AD53_4E02_85BF_C5978A17182C_.wvu.Rows" localSheetId="8" hidden="1">'202_1'!$35:$35,'202_1'!$39:$39,'202_1'!$45:$45,'202_1'!$47:$47</definedName>
    <definedName name="Z_DB247C62_AD53_4E02_85BF_C5978A17182C_.wvu.Rows" localSheetId="9" hidden="1">'202_2'!$33:$33,'202_2'!$37:$37,'202_2'!$43:$43,'202_2'!$45:$45</definedName>
    <definedName name="Z_DB247C62_AD53_4E02_85BF_C5978A17182C_.wvu.Rows" localSheetId="10" hidden="1">'203_1'!$34:$34,'203_1'!$38:$38,'203_1'!$44:$44,'203_1'!$46:$46</definedName>
    <definedName name="Z_DB247C62_AD53_4E02_85BF_C5978A17182C_.wvu.Rows" localSheetId="11" hidden="1">'203_2'!$33:$33,'203_2'!$37:$37,'203_2'!$43:$43,'203_2'!$45:$45</definedName>
    <definedName name="Z_DB247C62_AD53_4E02_85BF_C5978A17182C_.wvu.Rows" localSheetId="14" hidden="1">'204'!$34:$34,'204'!$38:$38,'204'!$44:$44,'204'!$46:$46</definedName>
    <definedName name="Z_DC418718_8A23_11D8_9B08_00605205386C_.wvu.PrintArea" localSheetId="6" hidden="1">'201_1'!$A$2:$AU$32</definedName>
    <definedName name="Z_DC418718_8A23_11D8_9B08_00605205386C_.wvu.PrintArea" localSheetId="7" hidden="1">'201_2'!$A$2:$AU$31</definedName>
    <definedName name="Z_DC418718_8A23_11D8_9B08_00605205386C_.wvu.PrintArea" localSheetId="8" hidden="1">'202_1'!$A$2:$AU$33</definedName>
    <definedName name="Z_DC418718_8A23_11D8_9B08_00605205386C_.wvu.PrintArea" localSheetId="9" hidden="1">'202_2'!$A$2:$AU$31</definedName>
    <definedName name="Z_DC418718_8A23_11D8_9B08_00605205386C_.wvu.PrintArea" localSheetId="10" hidden="1">'203_1'!$A$2:$AU$32</definedName>
    <definedName name="Z_DC418718_8A23_11D8_9B08_00605205386C_.wvu.PrintArea" localSheetId="11" hidden="1">'203_2'!$A$2:$AU$31</definedName>
    <definedName name="Z_DC418718_8A23_11D8_9B08_00605205386C_.wvu.PrintArea" localSheetId="14" hidden="1">'204'!$A$2:$AU$32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C418718_8A23_11D8_9B08_00605205386C_.wvu.PrintTitles" localSheetId="10" hidden="1">'203_1'!$A:$C</definedName>
    <definedName name="Z_DC418718_8A23_11D8_9B08_00605205386C_.wvu.PrintTitles" localSheetId="11" hidden="1">'203_2'!$A:$C</definedName>
    <definedName name="Z_DC418718_8A23_11D8_9B08_00605205386C_.wvu.PrintTitles" localSheetId="14" hidden="1">'204'!$A:$C</definedName>
    <definedName name="Z_DD783D5A_D326_44F8_82C1_529ADF80E68D_.wvu.PrintArea" localSheetId="6" hidden="1">'201_1'!$A$2:$BA$47</definedName>
    <definedName name="Z_DD783D5A_D326_44F8_82C1_529ADF80E68D_.wvu.PrintArea" localSheetId="7" hidden="1">'201_2'!$A$2:$AO$46</definedName>
    <definedName name="Z_DD783D5A_D326_44F8_82C1_529ADF80E68D_.wvu.PrintArea" localSheetId="8" hidden="1">'202_1'!$A$2:$AK$48</definedName>
    <definedName name="Z_DD783D5A_D326_44F8_82C1_529ADF80E68D_.wvu.PrintArea" localSheetId="9" hidden="1">'202_2'!$A$2:$AK$46</definedName>
    <definedName name="Z_DD783D5A_D326_44F8_82C1_529ADF80E68D_.wvu.PrintArea" localSheetId="10" hidden="1">'203_1'!$A$2:$AK$47</definedName>
    <definedName name="Z_DD783D5A_D326_44F8_82C1_529ADF80E68D_.wvu.PrintArea" localSheetId="11" hidden="1">'203_2'!$A$2:$AK$46</definedName>
    <definedName name="Z_DD783D5A_D326_44F8_82C1_529ADF80E68D_.wvu.PrintArea" localSheetId="14" hidden="1">'204'!$A$2:$AK$47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DD783D5A_D326_44F8_82C1_529ADF80E68D_.wvu.PrintTitles" localSheetId="10" hidden="1">'203_1'!$A:$C</definedName>
    <definedName name="Z_DD783D5A_D326_44F8_82C1_529ADF80E68D_.wvu.PrintTitles" localSheetId="11" hidden="1">'203_2'!$A:$C</definedName>
    <definedName name="Z_DD783D5A_D326_44F8_82C1_529ADF80E68D_.wvu.PrintTitles" localSheetId="14" hidden="1">'204'!$A:$C</definedName>
    <definedName name="Z_E3076869_5D4E_4B4E_B56C_23BD0053E0A2_.wvu.FilterData" localSheetId="5" hidden="1">Підсумки!$A$3:$N$55</definedName>
    <definedName name="Z_E3076869_5D4E_4B4E_B56C_23BD0053E0A2_.wvu.PrintArea" localSheetId="6" hidden="1">'201_1'!$A$2:$BA$47</definedName>
    <definedName name="Z_E3076869_5D4E_4B4E_B56C_23BD0053E0A2_.wvu.PrintArea" localSheetId="7" hidden="1">'201_2'!$A$2:$BA$46</definedName>
    <definedName name="Z_E3076869_5D4E_4B4E_B56C_23BD0053E0A2_.wvu.PrintArea" localSheetId="8" hidden="1">'202_1'!$A$2:$AK$48</definedName>
    <definedName name="Z_E3076869_5D4E_4B4E_B56C_23BD0053E0A2_.wvu.PrintArea" localSheetId="9" hidden="1">'202_2'!$A$2:$AK$46</definedName>
    <definedName name="Z_E3076869_5D4E_4B4E_B56C_23BD0053E0A2_.wvu.PrintArea" localSheetId="10" hidden="1">'203_1'!$A$2:$AK$47</definedName>
    <definedName name="Z_E3076869_5D4E_4B4E_B56C_23BD0053E0A2_.wvu.PrintArea" localSheetId="11" hidden="1">'203_2'!$A$2:$AK$46</definedName>
    <definedName name="Z_E3076869_5D4E_4B4E_B56C_23BD0053E0A2_.wvu.PrintArea" localSheetId="14" hidden="1">'204'!$A$2:$AK$47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PrintTitles" localSheetId="10" hidden="1">'203_1'!$A:$C</definedName>
    <definedName name="Z_E3076869_5D4E_4B4E_B56C_23BD0053E0A2_.wvu.PrintTitles" localSheetId="11" hidden="1">'203_2'!$A:$C</definedName>
    <definedName name="Z_E3076869_5D4E_4B4E_B56C_23BD0053E0A2_.wvu.PrintTitles" localSheetId="14" hidden="1">'204'!$A:$C</definedName>
    <definedName name="Z_E3076869_5D4E_4B4E_B56C_23BD0053E0A2_.wvu.Rows" localSheetId="8" hidden="1">'202_1'!$19:$21</definedName>
    <definedName name="Z_E3076869_5D4E_4B4E_B56C_23BD0053E0A2_.wvu.Rows" localSheetId="10" hidden="1">'203_1'!$19:$21</definedName>
    <definedName name="Z_F192F399_4534_420C_ACF1_6D68A82354D2_.wvu.FilterData" localSheetId="5" hidden="1">Підсумки!$A$3:$N$55</definedName>
    <definedName name="Z_F5BB156E_46BF_4970_8BDC_FACCC2530DB4_.wvu.PrintArea" localSheetId="6" hidden="1">'201_1'!$A$2:$AO$47</definedName>
    <definedName name="Z_F5BB156E_46BF_4970_8BDC_FACCC2530DB4_.wvu.PrintArea" localSheetId="7" hidden="1">'201_2'!$A$2:$AO$46</definedName>
    <definedName name="Z_F5BB156E_46BF_4970_8BDC_FACCC2530DB4_.wvu.PrintArea" localSheetId="8" hidden="1">'202_1'!$A$2:$AK$48</definedName>
    <definedName name="Z_F5BB156E_46BF_4970_8BDC_FACCC2530DB4_.wvu.PrintArea" localSheetId="9" hidden="1">'202_2'!$A$2:$AK$46</definedName>
    <definedName name="Z_F5BB156E_46BF_4970_8BDC_FACCC2530DB4_.wvu.PrintArea" localSheetId="10" hidden="1">'203_1'!$A$2:$AK$47</definedName>
    <definedName name="Z_F5BB156E_46BF_4970_8BDC_FACCC2530DB4_.wvu.PrintArea" localSheetId="11" hidden="1">'203_2'!$A$2:$AK$46</definedName>
    <definedName name="Z_F5BB156E_46BF_4970_8BDC_FACCC2530DB4_.wvu.PrintArea" localSheetId="14" hidden="1">'204'!$A$2:$AK$47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PrintTitles" localSheetId="10" hidden="1">'203_1'!$A:$C</definedName>
    <definedName name="Z_F5BB156E_46BF_4970_8BDC_FACCC2530DB4_.wvu.PrintTitles" localSheetId="11" hidden="1">'203_2'!$A:$C</definedName>
    <definedName name="Z_F5BB156E_46BF_4970_8BDC_FACCC2530DB4_.wvu.PrintTitles" localSheetId="14" hidden="1">'204'!$A:$C</definedName>
    <definedName name="Z_F5BB156E_46BF_4970_8BDC_FACCC2530DB4_.wvu.Rows" localSheetId="6" hidden="1">'201_1'!$34:$34,'201_1'!$38:$38,'201_1'!$44:$44,'201_1'!$46:$46</definedName>
    <definedName name="Z_F5BB156E_46BF_4970_8BDC_FACCC2530DB4_.wvu.Rows" localSheetId="7" hidden="1">'201_2'!$33:$33,'201_2'!$37:$37,'201_2'!$43:$43,'201_2'!$45:$45</definedName>
    <definedName name="Z_F5BB156E_46BF_4970_8BDC_FACCC2530DB4_.wvu.Rows" localSheetId="8" hidden="1">'202_1'!$35:$35,'202_1'!$39:$39,'202_1'!$45:$45,'202_1'!$47:$47</definedName>
    <definedName name="Z_F5BB156E_46BF_4970_8BDC_FACCC2530DB4_.wvu.Rows" localSheetId="9" hidden="1">'202_2'!$33:$33,'202_2'!$37:$37,'202_2'!$43:$43,'202_2'!$45:$45</definedName>
    <definedName name="Z_F5BB156E_46BF_4970_8BDC_FACCC2530DB4_.wvu.Rows" localSheetId="10" hidden="1">'203_1'!$34:$34,'203_1'!$38:$38,'203_1'!$44:$44,'203_1'!$46:$46</definedName>
    <definedName name="Z_F5BB156E_46BF_4970_8BDC_FACCC2530DB4_.wvu.Rows" localSheetId="11" hidden="1">'203_2'!$33:$33,'203_2'!$37:$37,'203_2'!$43:$43,'203_2'!$45:$45</definedName>
    <definedName name="Z_F5BB156E_46BF_4970_8BDC_FACCC2530DB4_.wvu.Rows" localSheetId="14" hidden="1">'204'!$34:$34,'204'!$38:$38,'204'!$44:$44,'204'!$46:$46</definedName>
    <definedName name="Z_F6031743_2EF4_4963_B0D7_9FFF72490A27_.wvu.PrintArea" localSheetId="6" hidden="1">'201_1'!$A$2:$AU$32</definedName>
    <definedName name="Z_F6031743_2EF4_4963_B0D7_9FFF72490A27_.wvu.PrintArea" localSheetId="7" hidden="1">'201_2'!$A$2:$AU$31</definedName>
    <definedName name="Z_F6031743_2EF4_4963_B0D7_9FFF72490A27_.wvu.PrintArea" localSheetId="8" hidden="1">'202_1'!$A$2:$AU$33</definedName>
    <definedName name="Z_F6031743_2EF4_4963_B0D7_9FFF72490A27_.wvu.PrintArea" localSheetId="9" hidden="1">'202_2'!$A$2:$AU$31</definedName>
    <definedName name="Z_F6031743_2EF4_4963_B0D7_9FFF72490A27_.wvu.PrintArea" localSheetId="10" hidden="1">'203_1'!$A$2:$AU$32</definedName>
    <definedName name="Z_F6031743_2EF4_4963_B0D7_9FFF72490A27_.wvu.PrintArea" localSheetId="11" hidden="1">'203_2'!$A$2:$AU$31</definedName>
    <definedName name="Z_F6031743_2EF4_4963_B0D7_9FFF72490A27_.wvu.PrintArea" localSheetId="14" hidden="1">'204'!$A$2:$AU$32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Z_F6031743_2EF4_4963_B0D7_9FFF72490A27_.wvu.PrintTitles" localSheetId="10" hidden="1">'203_1'!$A:$C</definedName>
    <definedName name="Z_F6031743_2EF4_4963_B0D7_9FFF72490A27_.wvu.PrintTitles" localSheetId="11" hidden="1">'203_2'!$A:$C</definedName>
    <definedName name="Z_F6031743_2EF4_4963_B0D7_9FFF72490A27_.wvu.PrintTitles" localSheetId="14" hidden="1">'204'!$A:$C</definedName>
    <definedName name="_xlnm.Print_Titles" localSheetId="6">'201_1'!$A:$C</definedName>
    <definedName name="_xlnm.Print_Titles" localSheetId="7">'201_2'!$A:$C</definedName>
    <definedName name="_xlnm.Print_Titles" localSheetId="8">'202_1'!$A:$C</definedName>
    <definedName name="_xlnm.Print_Titles" localSheetId="9">'202_2'!$A:$C</definedName>
    <definedName name="_xlnm.Print_Titles" localSheetId="10">'203_1'!$A:$C</definedName>
    <definedName name="_xlnm.Print_Titles" localSheetId="11">'203_2'!$A:$C</definedName>
    <definedName name="_xlnm.Print_Titles" localSheetId="14">'204'!$A:$C</definedName>
    <definedName name="_xlnm.Print_Area" localSheetId="6">'201_1'!$A$2:$BA$47</definedName>
    <definedName name="_xlnm.Print_Area" localSheetId="7">'201_2'!$A$2:$BA$46</definedName>
    <definedName name="_xlnm.Print_Area" localSheetId="8">'202_1'!$A$2:$AK$48</definedName>
    <definedName name="_xlnm.Print_Area" localSheetId="9">'202_2'!$A$2:$AK$46</definedName>
    <definedName name="_xlnm.Print_Area" localSheetId="10">'203_1'!$A$2:$AK$47</definedName>
    <definedName name="_xlnm.Print_Area" localSheetId="11">'203_2'!$A$2:$AK$46</definedName>
    <definedName name="_xlnm.Print_Area" localSheetId="14">'204'!$A$2:$AK$47</definedName>
    <definedName name="Підс">'201_1'!$S$32:$U$47</definedName>
    <definedName name="Підс1">'201_2'!$S$31:$U$46</definedName>
    <definedName name="Підс2" localSheetId="10">'203_1'!$S$32:$U$47</definedName>
    <definedName name="Підс2">'202_1'!$S$33:$U$48</definedName>
    <definedName name="Підс3" localSheetId="11">'203_2'!$S$31:$U$47</definedName>
    <definedName name="Підс3" localSheetId="14">'204'!$S$32:$U$48</definedName>
    <definedName name="Підс3">'202_2'!$S$31:$U$47</definedName>
    <definedName name="Підс4" localSheetId="10">#REF!</definedName>
    <definedName name="Підс4" localSheetId="11">#REF!</definedName>
    <definedName name="Підс4" localSheetId="14">#REF!</definedName>
    <definedName name="Підс4">#REF!</definedName>
    <definedName name="Підс5" localSheetId="10">#REF!</definedName>
    <definedName name="Підс5" localSheetId="11">#REF!</definedName>
    <definedName name="Підс5" localSheetId="14">#REF!</definedName>
    <definedName name="Підс5">#REF!</definedName>
  </definedNames>
  <calcPr calcId="144525"/>
  <customWorkbookViews>
    <customWorkbookView name="Ніколенко Світлана Григорівна - Personal View" guid="{C5D960BD-C1A6-4228-A267-A87ADCF0AB55}" mergeInterval="0" personalView="1" maximized="1" windowWidth="1008" windowHeight="619" tabRatio="843" activeSheetId="12"/>
    <customWorkbookView name="Фісун Микола Тихонович - Personal View" guid="{C2F30B35-D639-4BB4-A50F-41AB6A913442}" mergeInterval="0" personalView="1" maximized="1" windowWidth="1020" windowHeight="503" tabRatio="768" activeSheetId="6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Nikolenko - Personal View" guid="{52C4EB7E-D421-4F3C-9418-E2E13C53098F}" mergeInterval="0" personalView="1" maximized="1" windowWidth="1276" windowHeight="799" tabRatio="671" activeSheetId="13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emma - Личное представление" guid="{BFDDA753-D9FF-405A-BBB3-8EC16FDB9500}" mergeInterval="0" personalView="1" maximized="1" windowWidth="989" windowHeight="595" tabRatio="671" activeSheetId="6"/>
    <customWorkbookView name="adk - Personal View" guid="{F5BB156E-46BF-4970-8BDC-FACCC2530DB4}" mergeInterval="0" personalView="1" maximized="1" windowWidth="843" windowHeight="543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slarisa - Personal View" guid="{BE29CB45-C44C-4909-A8C9-0850A17CCE3A}" mergeInterval="0" personalView="1" maximized="1" windowWidth="796" windowHeight="437" tabRatio="671" activeSheetId="5"/>
    <customWorkbookView name="veronique - Personal View" guid="{6EA0E7B6-C486-4B39-8128-16821F7A9C03}" mergeInterval="0" personalView="1" maximized="1" windowWidth="994" windowHeight="596" activeSheetId="7"/>
    <customWorkbookView name="2210103 - Personal View" guid="{2B1F19F5-DDBC-46F8-92CB-9A790CB7FD61}" mergeInterval="0" personalView="1" maximized="1" windowWidth="1020" windowHeight="633" tabRatio="671" activeSheetId="10"/>
    <customWorkbookView name="cash - Personal View" guid="{24E4B1B0-BD46-442E-9239-4999257F794B}" mergeInterval="0" personalView="1" maximized="1" xWindow="7" yWindow="28" windowWidth="796" windowHeight="574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pain - Personal View" guid="{7828284E-5BC2-4532-AE4F-135B19275FE1}" mergeInterval="0" personalView="1" maximized="1" windowWidth="1020" windowHeight="606" activeSheetId="4"/>
    <customWorkbookView name="pak - Personal View" guid="{6328EA24-1FA5-4B94-9ABC-245F045AD520}" mergeInterval="0" personalView="1" maximized="1" windowWidth="1020" windowHeight="629" activeSheetId="10"/>
    <customWorkbookView name="Decoy - Personal View" guid="{93F6C3DE-1F92-4632-8907-1A4A95278937}" mergeInterval="0" personalView="1" maximized="1" windowWidth="1020" windowHeight="607" activeSheetId="4"/>
    <customWorkbookView name="2210301 - Personal View" guid="{86E46D09-7AE0-4152-9FFC-C08D0784D8A7}" mergeInterval="0" personalView="1" maximized="1" windowWidth="1020" windowHeight="631" activeSheetId="8"/>
    <customWorkbookView name="Zorg - Personal View" guid="{F6031743-2EF4-4963-B0D7-9FFF72490A27}" mergeInterval="0" personalView="1" maximized="1" windowWidth="1020" windowHeight="606" activeSheetId="5"/>
    <customWorkbookView name="2010227 - Personal View" guid="{85387D8F-322B-4575-A31F-6C67D6D60B03}" mergeInterval="0" personalView="1" maximized="1" windowWidth="995" windowHeight="589" activeSheetId="5"/>
    <customWorkbookView name="980119 - Personal View" guid="{AAE6FF24-C1F0-4266-B899-2398D5DAFFD0}" mergeInterval="0" personalView="1" maximized="1" windowWidth="1020" windowHeight="605" activeSheetId="9"/>
    <customWorkbookView name="2410413 - Personal View" guid="{9441459E-E2AF-4712-941E-3718915AA278}" mergeInterval="0" personalView="1" maximized="1" windowWidth="1020" windowHeight="568" activeSheetId="10"/>
    <customWorkbookView name="tsybenko - Personal View" guid="{BA384526-2B52-499B-A6CB-A20D93F7D458}" mergeInterval="0" personalView="1" maximized="1" windowWidth="1020" windowHeight="576" activeSheetId="1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davidoff - Personal View" guid="{6FD4170C-FF34-4F29-9D4F-E51601E8E054}" mergeInterval="0" personalView="1" xWindow="6" yWindow="39" windowWidth="1176" windowHeight="747" tabRatio="671" activeSheetId="5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hisoon - Personal View" guid="{5FE79F59-D06C-47E9-A091-8A454305106D}" mergeInterval="0" personalView="1" maximized="1" windowWidth="1020" windowHeight="603" activeSheetId="6"/>
    <customWorkbookView name="alex - Личное представление" guid="{63677729-B220-4674-B8DA-E23D188A7DD0}" mergeInterval="0" personalView="1" maximized="1" windowWidth="938" windowHeight="435" activeSheetId="7"/>
    <customWorkbookView name="Євпак Д.В. - Personal View" guid="{DD783D5A-D326-44F8-82C1-529ADF80E68D}" mergeInterval="0" personalView="1" maximized="1" windowWidth="1276" windowHeight="799" activeSheetId="14"/>
    <customWorkbookView name="Irina - Personal View" guid="{7DAD0CBB-837D-490E-8AD8-C7F6F6026BC2}" mergeInterval="0" personalView="1" xWindow="-3" yWindow="32" windowWidth="1109" windowHeight="554" tabRatio="768" activeSheetId="13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Фисун Николай - Personal View" guid="{33A37079-C128-4ED3-AE01-CFA8F2347C5B}" mergeInterval="0" personalView="1" maximized="1" windowWidth="1115" windowHeight="397" tabRatio="768" activeSheetId="6"/>
    <customWorkbookView name="Nikolenko - Личное представление" guid="{4BCF288A-A595-4C42-82E7-535EDC2AC415}" mergeInterval="0" personalView="1" maximized="1" windowWidth="958" windowHeight="595" tabRatio="752" activeSheetId="6"/>
    <customWorkbookView name="мама - Личное представление" guid="{1C44C54F-C0A4-451D-B8A0-B8C17D7E284D}" mergeInterval="0" personalView="1" xWindow="9" yWindow="43" windowWidth="1280" windowHeight="500" tabRatio="843" activeSheetId="7"/>
    <customWorkbookView name="Давиденко Євген Олександрович - Personal View" guid="{6C8D603E-9A1B-49F4-AEFE-06707C7BCD53}" mergeInterval="0" personalView="1" maximized="1" windowWidth="1276" windowHeight="795" tabRatio="768" activeSheetId="12"/>
    <customWorkbookView name="Ніколенко Світлана Григорівна - Личное представление" guid="{17400EAF-4B0B-49FE-8262-4A59DA70D10F}" mergeInterval="0" personalView="1" maximized="1" windowWidth="1230" windowHeight="821" tabRatio="843" activeSheetId="6" showComments="commIndAndComment"/>
  </customWorkbookViews>
</workbook>
</file>

<file path=xl/calcChain.xml><?xml version="1.0" encoding="utf-8"?>
<calcChain xmlns="http://schemas.openxmlformats.org/spreadsheetml/2006/main">
  <c r="C82" i="6" l="1"/>
  <c r="D82" i="6"/>
  <c r="C83" i="6"/>
  <c r="D83" i="6"/>
  <c r="C84" i="6"/>
  <c r="D84" i="6"/>
  <c r="C81" i="6"/>
  <c r="D17" i="6"/>
  <c r="C17" i="6"/>
  <c r="AH8" i="11" l="1"/>
  <c r="I40" i="10" l="1"/>
  <c r="I40" i="12" l="1"/>
  <c r="D40" i="12"/>
  <c r="E40" i="12"/>
  <c r="F40" i="12"/>
  <c r="G40" i="12"/>
  <c r="H40" i="12"/>
  <c r="J40" i="12"/>
  <c r="K40" i="12"/>
  <c r="L40" i="12"/>
  <c r="M40" i="12"/>
  <c r="N40" i="12"/>
  <c r="O40" i="12"/>
  <c r="P40" i="12"/>
  <c r="C18" i="6" l="1"/>
  <c r="C19" i="6"/>
  <c r="C20" i="6"/>
  <c r="C21" i="6"/>
  <c r="C22" i="6"/>
  <c r="C23" i="6"/>
  <c r="C24" i="6"/>
  <c r="C25" i="6"/>
  <c r="C26" i="6"/>
  <c r="C27" i="6"/>
  <c r="C28" i="6"/>
  <c r="C29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87" i="6"/>
  <c r="J7" i="15"/>
  <c r="O7" i="15" s="1"/>
  <c r="U7" i="15" s="1"/>
  <c r="Z7" i="15" s="1"/>
  <c r="AD7" i="15" s="1"/>
  <c r="AI7" i="15" s="1"/>
  <c r="M7" i="15"/>
  <c r="R7" i="15" s="1"/>
  <c r="W7" i="15" s="1"/>
  <c r="AB7" i="15" s="1"/>
  <c r="AF7" i="15" s="1"/>
  <c r="AL7" i="15" s="1"/>
  <c r="H7" i="11"/>
  <c r="D21" i="15"/>
  <c r="E21" i="15" s="1"/>
  <c r="D100" i="6" s="1"/>
  <c r="E100" i="6" s="1"/>
  <c r="L100" i="6" s="1"/>
  <c r="M100" i="6" s="1"/>
  <c r="D42" i="9"/>
  <c r="AJ21" i="15"/>
  <c r="AJ22" i="15"/>
  <c r="AG21" i="15"/>
  <c r="X21" i="15"/>
  <c r="S21" i="15"/>
  <c r="P21" i="15"/>
  <c r="P22" i="15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D47" i="15"/>
  <c r="U33" i="15" s="1"/>
  <c r="E47" i="15"/>
  <c r="F47" i="15"/>
  <c r="G47" i="15"/>
  <c r="U36" i="15" s="1"/>
  <c r="H47" i="15"/>
  <c r="U37" i="15" s="1"/>
  <c r="I47" i="15"/>
  <c r="U38" i="15" s="1"/>
  <c r="J47" i="15"/>
  <c r="U39" i="15" s="1"/>
  <c r="K47" i="15"/>
  <c r="U40" i="15" s="1"/>
  <c r="L47" i="15"/>
  <c r="U41" i="15" s="1"/>
  <c r="M47" i="15"/>
  <c r="U42" i="15" s="1"/>
  <c r="N47" i="15"/>
  <c r="U43" i="15" s="1"/>
  <c r="O47" i="15"/>
  <c r="U44" i="15" s="1"/>
  <c r="P47" i="15"/>
  <c r="Q47" i="15"/>
  <c r="U46" i="15" s="1"/>
  <c r="R47" i="15"/>
  <c r="U47" i="15" s="1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D40" i="10"/>
  <c r="E40" i="10"/>
  <c r="F40" i="10"/>
  <c r="G40" i="10"/>
  <c r="H40" i="10"/>
  <c r="J40" i="10"/>
  <c r="K40" i="10"/>
  <c r="L40" i="10"/>
  <c r="M40" i="10"/>
  <c r="N40" i="10"/>
  <c r="O40" i="10"/>
  <c r="P40" i="10"/>
  <c r="Q40" i="10"/>
  <c r="R40" i="10"/>
  <c r="T40" i="12"/>
  <c r="Q40" i="12"/>
  <c r="R40" i="12"/>
  <c r="D41" i="15"/>
  <c r="T33" i="15" s="1"/>
  <c r="E41" i="15"/>
  <c r="T34" i="15" s="1"/>
  <c r="F41" i="15"/>
  <c r="T35" i="15" s="1"/>
  <c r="G41" i="15"/>
  <c r="H41" i="15"/>
  <c r="T37" i="15" s="1"/>
  <c r="I41" i="15"/>
  <c r="J41" i="15"/>
  <c r="T39" i="15" s="1"/>
  <c r="K41" i="15"/>
  <c r="L41" i="15"/>
  <c r="T41" i="15" s="1"/>
  <c r="M41" i="15"/>
  <c r="T42" i="15" s="1"/>
  <c r="N41" i="15"/>
  <c r="T43" i="15" s="1"/>
  <c r="O41" i="15"/>
  <c r="T44" i="15" s="1"/>
  <c r="P41" i="15"/>
  <c r="T45" i="15" s="1"/>
  <c r="Q41" i="15"/>
  <c r="R41" i="15"/>
  <c r="T47" i="15" s="1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D21" i="9"/>
  <c r="E21" i="9" s="1"/>
  <c r="AJ21" i="9"/>
  <c r="AG21" i="9"/>
  <c r="X21" i="9"/>
  <c r="C47" i="15"/>
  <c r="T46" i="15"/>
  <c r="U45" i="15"/>
  <c r="C41" i="15"/>
  <c r="T40" i="15"/>
  <c r="T38" i="15"/>
  <c r="T36" i="15"/>
  <c r="U35" i="15"/>
  <c r="U34" i="15"/>
  <c r="AM23" i="15"/>
  <c r="AK23" i="15"/>
  <c r="AH23" i="15"/>
  <c r="T23" i="15"/>
  <c r="L23" i="15"/>
  <c r="AG22" i="15"/>
  <c r="X22" i="15"/>
  <c r="S22" i="15"/>
  <c r="AJ20" i="15"/>
  <c r="AG20" i="15"/>
  <c r="X20" i="15"/>
  <c r="S20" i="15"/>
  <c r="P20" i="15"/>
  <c r="AJ19" i="15"/>
  <c r="AG19" i="15"/>
  <c r="X19" i="15"/>
  <c r="S19" i="15"/>
  <c r="P19" i="15"/>
  <c r="AJ18" i="15"/>
  <c r="AG18" i="15"/>
  <c r="X18" i="15"/>
  <c r="S18" i="15"/>
  <c r="P18" i="15"/>
  <c r="AJ17" i="15"/>
  <c r="AG17" i="15"/>
  <c r="X17" i="15"/>
  <c r="S17" i="15"/>
  <c r="P17" i="15"/>
  <c r="AJ16" i="15"/>
  <c r="AG16" i="15"/>
  <c r="X16" i="15"/>
  <c r="S16" i="15"/>
  <c r="P16" i="15"/>
  <c r="AJ15" i="15"/>
  <c r="AG15" i="15"/>
  <c r="X15" i="15"/>
  <c r="S15" i="15"/>
  <c r="P15" i="15"/>
  <c r="AJ14" i="15"/>
  <c r="AG14" i="15"/>
  <c r="X14" i="15"/>
  <c r="S14" i="15"/>
  <c r="P14" i="15"/>
  <c r="AJ13" i="15"/>
  <c r="AG13" i="15"/>
  <c r="X13" i="15"/>
  <c r="S13" i="15"/>
  <c r="P13" i="15"/>
  <c r="AJ12" i="15"/>
  <c r="AG12" i="15"/>
  <c r="X12" i="15"/>
  <c r="S12" i="15"/>
  <c r="P12" i="15"/>
  <c r="AJ11" i="15"/>
  <c r="AG11" i="15"/>
  <c r="X11" i="15"/>
  <c r="S11" i="15"/>
  <c r="P11" i="15"/>
  <c r="AJ10" i="15"/>
  <c r="AG10" i="15"/>
  <c r="X10" i="15"/>
  <c r="S10" i="15"/>
  <c r="P10" i="15"/>
  <c r="AJ9" i="15"/>
  <c r="AG9" i="15"/>
  <c r="X9" i="15"/>
  <c r="S9" i="15"/>
  <c r="P9" i="15"/>
  <c r="AJ8" i="15"/>
  <c r="AG8" i="15"/>
  <c r="X8" i="15"/>
  <c r="S8" i="15"/>
  <c r="P8" i="15"/>
  <c r="Y19" i="15" l="1"/>
  <c r="Q15" i="15"/>
  <c r="Y9" i="15"/>
  <c r="AR23" i="15"/>
  <c r="Y11" i="15"/>
  <c r="Y13" i="15"/>
  <c r="Y15" i="15"/>
  <c r="Q17" i="15"/>
  <c r="Q8" i="15"/>
  <c r="U48" i="15"/>
  <c r="Y20" i="15"/>
  <c r="Y18" i="15"/>
  <c r="Y22" i="15"/>
  <c r="D22" i="15" s="1"/>
  <c r="E22" i="15" s="1"/>
  <c r="D101" i="6" s="1"/>
  <c r="E101" i="6" s="1"/>
  <c r="L101" i="6" s="1"/>
  <c r="M101" i="6" s="1"/>
  <c r="Y8" i="15"/>
  <c r="AW23" i="15"/>
  <c r="Y10" i="15"/>
  <c r="Y12" i="15"/>
  <c r="Y14" i="15"/>
  <c r="Y16" i="15"/>
  <c r="Y17" i="15"/>
  <c r="Q11" i="15"/>
  <c r="D11" i="15" s="1"/>
  <c r="E11" i="15" s="1"/>
  <c r="D90" i="6" s="1"/>
  <c r="E90" i="6" s="1"/>
  <c r="L90" i="6" s="1"/>
  <c r="M90" i="6" s="1"/>
  <c r="Q9" i="15"/>
  <c r="D9" i="15" s="1"/>
  <c r="E9" i="15" s="1"/>
  <c r="D88" i="6" s="1"/>
  <c r="E88" i="6" s="1"/>
  <c r="L88" i="6" s="1"/>
  <c r="M88" i="6" s="1"/>
  <c r="Q13" i="15"/>
  <c r="Q19" i="15"/>
  <c r="D19" i="15" s="1"/>
  <c r="E19" i="15" s="1"/>
  <c r="D98" i="6" s="1"/>
  <c r="Q16" i="15"/>
  <c r="Q20" i="15"/>
  <c r="T48" i="15"/>
  <c r="Q12" i="15"/>
  <c r="Q14" i="15"/>
  <c r="Q18" i="15"/>
  <c r="Q10" i="15"/>
  <c r="D10" i="15" s="1"/>
  <c r="E10" i="15" s="1"/>
  <c r="D89" i="6" s="1"/>
  <c r="E89" i="6" s="1"/>
  <c r="L89" i="6" s="1"/>
  <c r="M89" i="6" s="1"/>
  <c r="D15" i="15"/>
  <c r="E15" i="15" s="1"/>
  <c r="D94" i="6" s="1"/>
  <c r="E94" i="6" s="1"/>
  <c r="L94" i="6" s="1"/>
  <c r="M94" i="6" s="1"/>
  <c r="D17" i="15"/>
  <c r="E17" i="15" s="1"/>
  <c r="D96" i="6" s="1"/>
  <c r="E96" i="6" s="1"/>
  <c r="L96" i="6" s="1"/>
  <c r="M96" i="6" s="1"/>
  <c r="D20" i="15"/>
  <c r="E20" i="15" s="1"/>
  <c r="D99" i="6" s="1"/>
  <c r="E99" i="6" s="1"/>
  <c r="L99" i="6" s="1"/>
  <c r="M99" i="6" s="1"/>
  <c r="T22" i="10"/>
  <c r="D12" i="15" l="1"/>
  <c r="E12" i="15" s="1"/>
  <c r="D91" i="6" s="1"/>
  <c r="E91" i="6" s="1"/>
  <c r="L91" i="6" s="1"/>
  <c r="M91" i="6" s="1"/>
  <c r="D14" i="15"/>
  <c r="E14" i="15" s="1"/>
  <c r="D93" i="6" s="1"/>
  <c r="E93" i="6" s="1"/>
  <c r="L93" i="6" s="1"/>
  <c r="M93" i="6" s="1"/>
  <c r="D13" i="15"/>
  <c r="E13" i="15" s="1"/>
  <c r="D92" i="6" s="1"/>
  <c r="Y23" i="15"/>
  <c r="D8" i="15"/>
  <c r="E8" i="15" s="1"/>
  <c r="D87" i="6" s="1"/>
  <c r="E87" i="6" s="1"/>
  <c r="L87" i="6" s="1"/>
  <c r="M87" i="6" s="1"/>
  <c r="D18" i="15"/>
  <c r="E18" i="15" s="1"/>
  <c r="D97" i="6" s="1"/>
  <c r="E97" i="6" s="1"/>
  <c r="L97" i="6" s="1"/>
  <c r="M97" i="6" s="1"/>
  <c r="D16" i="15"/>
  <c r="E16" i="15" s="1"/>
  <c r="D95" i="6" s="1"/>
  <c r="E95" i="6" s="1"/>
  <c r="L95" i="6" s="1"/>
  <c r="M95" i="6" s="1"/>
  <c r="Q23" i="15"/>
  <c r="AG21" i="8"/>
  <c r="X21" i="8"/>
  <c r="S21" i="8"/>
  <c r="P21" i="8"/>
  <c r="AJ20" i="8"/>
  <c r="AG20" i="8"/>
  <c r="X20" i="8"/>
  <c r="S20" i="8"/>
  <c r="P20" i="8"/>
  <c r="K20" i="8"/>
  <c r="AJ19" i="8"/>
  <c r="AG19" i="8"/>
  <c r="X19" i="8"/>
  <c r="S19" i="8"/>
  <c r="P19" i="8"/>
  <c r="K19" i="8"/>
  <c r="AJ18" i="8"/>
  <c r="AG18" i="8"/>
  <c r="X18" i="8"/>
  <c r="S18" i="8"/>
  <c r="P18" i="8"/>
  <c r="K18" i="8"/>
  <c r="AJ17" i="8"/>
  <c r="AG17" i="8"/>
  <c r="X17" i="8"/>
  <c r="S17" i="8"/>
  <c r="P17" i="8"/>
  <c r="K17" i="8"/>
  <c r="AJ16" i="8"/>
  <c r="AG16" i="8"/>
  <c r="X16" i="8"/>
  <c r="S16" i="8"/>
  <c r="P16" i="8"/>
  <c r="K16" i="8"/>
  <c r="AJ15" i="8"/>
  <c r="AG15" i="8"/>
  <c r="X15" i="8"/>
  <c r="S15" i="8"/>
  <c r="P15" i="8"/>
  <c r="K15" i="8"/>
  <c r="AJ14" i="8"/>
  <c r="AG14" i="8"/>
  <c r="X14" i="8"/>
  <c r="S14" i="8"/>
  <c r="P14" i="8"/>
  <c r="K14" i="8"/>
  <c r="AJ13" i="8"/>
  <c r="AG13" i="8"/>
  <c r="X13" i="8"/>
  <c r="S13" i="8"/>
  <c r="P13" i="8"/>
  <c r="K13" i="8"/>
  <c r="AJ12" i="8"/>
  <c r="AG12" i="8"/>
  <c r="X12" i="8"/>
  <c r="S12" i="8"/>
  <c r="P12" i="8"/>
  <c r="K12" i="8"/>
  <c r="AJ11" i="8"/>
  <c r="AG11" i="8"/>
  <c r="X11" i="8"/>
  <c r="S11" i="8"/>
  <c r="P11" i="8"/>
  <c r="K11" i="8"/>
  <c r="AJ10" i="8"/>
  <c r="AG10" i="8"/>
  <c r="X10" i="8"/>
  <c r="S10" i="8"/>
  <c r="P10" i="8"/>
  <c r="K10" i="8"/>
  <c r="AJ9" i="8"/>
  <c r="AG9" i="8"/>
  <c r="X9" i="8"/>
  <c r="S9" i="8"/>
  <c r="P9" i="8"/>
  <c r="K9" i="8"/>
  <c r="AJ8" i="8"/>
  <c r="AG8" i="8"/>
  <c r="X8" i="8"/>
  <c r="S8" i="8"/>
  <c r="P8" i="8"/>
  <c r="K8" i="8"/>
  <c r="AJ20" i="12" l="1"/>
  <c r="AG20" i="12"/>
  <c r="X20" i="12"/>
  <c r="S20" i="12"/>
  <c r="P20" i="12"/>
  <c r="K20" i="12"/>
  <c r="AJ19" i="12"/>
  <c r="AG19" i="12"/>
  <c r="X19" i="12"/>
  <c r="S19" i="12"/>
  <c r="P19" i="12"/>
  <c r="K19" i="12"/>
  <c r="AJ18" i="12"/>
  <c r="AG18" i="12"/>
  <c r="X18" i="12"/>
  <c r="S18" i="12"/>
  <c r="P18" i="12"/>
  <c r="K18" i="12"/>
  <c r="AJ17" i="12"/>
  <c r="AG17" i="12"/>
  <c r="X17" i="12"/>
  <c r="S17" i="12"/>
  <c r="P17" i="12"/>
  <c r="K17" i="12"/>
  <c r="AJ16" i="12"/>
  <c r="AG16" i="12"/>
  <c r="X16" i="12"/>
  <c r="S16" i="12"/>
  <c r="P16" i="12"/>
  <c r="K16" i="12"/>
  <c r="AJ15" i="12"/>
  <c r="AG15" i="12"/>
  <c r="X15" i="12"/>
  <c r="S15" i="12"/>
  <c r="P15" i="12"/>
  <c r="K15" i="12"/>
  <c r="AJ14" i="12"/>
  <c r="AG14" i="12"/>
  <c r="X14" i="12"/>
  <c r="S14" i="12"/>
  <c r="P14" i="12"/>
  <c r="K14" i="12"/>
  <c r="AJ13" i="12"/>
  <c r="AG13" i="12"/>
  <c r="X13" i="12"/>
  <c r="S13" i="12"/>
  <c r="P13" i="12"/>
  <c r="K13" i="12"/>
  <c r="AJ12" i="12"/>
  <c r="AG12" i="12"/>
  <c r="X12" i="12"/>
  <c r="S12" i="12"/>
  <c r="P12" i="12"/>
  <c r="K12" i="12"/>
  <c r="AJ11" i="12"/>
  <c r="AG11" i="12"/>
  <c r="X11" i="12"/>
  <c r="S11" i="12"/>
  <c r="P11" i="12"/>
  <c r="K11" i="12"/>
  <c r="AJ10" i="12"/>
  <c r="AG10" i="12"/>
  <c r="X10" i="12"/>
  <c r="S10" i="12"/>
  <c r="P10" i="12"/>
  <c r="K10" i="12"/>
  <c r="AJ9" i="12"/>
  <c r="AG9" i="12"/>
  <c r="X9" i="12"/>
  <c r="S9" i="12"/>
  <c r="P9" i="12"/>
  <c r="K9" i="12"/>
  <c r="AJ8" i="12"/>
  <c r="AG8" i="12"/>
  <c r="X8" i="12"/>
  <c r="S8" i="12"/>
  <c r="P8" i="12"/>
  <c r="K8" i="12"/>
  <c r="D41" i="11"/>
  <c r="E41" i="11"/>
  <c r="E92" i="6" s="1"/>
  <c r="L92" i="6" s="1"/>
  <c r="M92" i="6" s="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D47" i="11"/>
  <c r="E47" i="11"/>
  <c r="E98" i="6" s="1"/>
  <c r="L98" i="6" s="1"/>
  <c r="M98" i="6" s="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AJ19" i="11"/>
  <c r="AG19" i="11"/>
  <c r="X19" i="11"/>
  <c r="S19" i="11"/>
  <c r="P19" i="11"/>
  <c r="K19" i="11"/>
  <c r="AJ18" i="11"/>
  <c r="AG18" i="11"/>
  <c r="X18" i="11"/>
  <c r="S18" i="11"/>
  <c r="P18" i="11"/>
  <c r="K18" i="11"/>
  <c r="AJ17" i="11"/>
  <c r="AG17" i="11"/>
  <c r="X17" i="11"/>
  <c r="S17" i="11"/>
  <c r="P17" i="11"/>
  <c r="K17" i="11"/>
  <c r="AJ16" i="11"/>
  <c r="AG16" i="11"/>
  <c r="X16" i="11"/>
  <c r="S16" i="11"/>
  <c r="P16" i="11"/>
  <c r="K16" i="11"/>
  <c r="AJ15" i="11"/>
  <c r="AG15" i="11"/>
  <c r="X15" i="11"/>
  <c r="S15" i="11"/>
  <c r="P15" i="11"/>
  <c r="K15" i="11"/>
  <c r="AJ14" i="11"/>
  <c r="AG14" i="11"/>
  <c r="X14" i="11"/>
  <c r="S14" i="11"/>
  <c r="P14" i="11"/>
  <c r="K14" i="11"/>
  <c r="AJ13" i="11"/>
  <c r="AG13" i="11"/>
  <c r="X13" i="11"/>
  <c r="S13" i="11"/>
  <c r="P13" i="11"/>
  <c r="K13" i="11"/>
  <c r="AJ12" i="11"/>
  <c r="AG12" i="11"/>
  <c r="X12" i="11"/>
  <c r="S12" i="11"/>
  <c r="P12" i="11"/>
  <c r="K12" i="11"/>
  <c r="AJ11" i="11"/>
  <c r="AG11" i="11"/>
  <c r="X11" i="11"/>
  <c r="S11" i="11"/>
  <c r="P11" i="11"/>
  <c r="K11" i="11"/>
  <c r="AJ10" i="11"/>
  <c r="AG10" i="11"/>
  <c r="X10" i="11"/>
  <c r="S10" i="11"/>
  <c r="P10" i="11"/>
  <c r="K10" i="11"/>
  <c r="AJ9" i="11"/>
  <c r="AG9" i="11"/>
  <c r="X9" i="11"/>
  <c r="S9" i="11"/>
  <c r="P9" i="11"/>
  <c r="K9" i="11"/>
  <c r="AJ8" i="11"/>
  <c r="AG8" i="11"/>
  <c r="X8" i="11"/>
  <c r="S8" i="11"/>
  <c r="P8" i="11"/>
  <c r="K8" i="11"/>
  <c r="L22" i="10" l="1"/>
  <c r="AK22" i="12" l="1"/>
  <c r="AH22" i="12"/>
  <c r="L22" i="12"/>
  <c r="AK22" i="8" l="1"/>
  <c r="AH22" i="8"/>
  <c r="L22" i="8"/>
  <c r="C73" i="6" l="1"/>
  <c r="C74" i="6"/>
  <c r="C75" i="6"/>
  <c r="C76" i="6"/>
  <c r="C77" i="6"/>
  <c r="C78" i="6"/>
  <c r="C79" i="6"/>
  <c r="C80" i="6"/>
  <c r="C85" i="6"/>
  <c r="C15" i="6"/>
  <c r="T22" i="12"/>
  <c r="J7" i="10" l="1"/>
  <c r="O7" i="10" s="1"/>
  <c r="U7" i="10" s="1"/>
  <c r="Z7" i="10" s="1"/>
  <c r="AD7" i="10" s="1"/>
  <c r="M7" i="10"/>
  <c r="R7" i="10" s="1"/>
  <c r="W7" i="10" s="1"/>
  <c r="AB7" i="10" s="1"/>
  <c r="AF7" i="10" s="1"/>
  <c r="H7" i="8"/>
  <c r="AL7" i="10" l="1"/>
  <c r="AI7" i="10"/>
  <c r="K21" i="7"/>
  <c r="AJ21" i="7"/>
  <c r="AJ10" i="9" l="1"/>
  <c r="AJ11" i="9"/>
  <c r="AJ12" i="9"/>
  <c r="AJ13" i="9"/>
  <c r="AJ14" i="9"/>
  <c r="AJ15" i="9"/>
  <c r="AJ16" i="9"/>
  <c r="AJ17" i="9"/>
  <c r="AJ18" i="9"/>
  <c r="AJ19" i="9"/>
  <c r="AJ20" i="9"/>
  <c r="AJ10" i="10"/>
  <c r="AJ11" i="10"/>
  <c r="AJ12" i="10"/>
  <c r="AJ13" i="10"/>
  <c r="AJ14" i="10"/>
  <c r="AJ15" i="10"/>
  <c r="AJ16" i="10"/>
  <c r="AJ17" i="10"/>
  <c r="AJ18" i="10"/>
  <c r="AJ19" i="10"/>
  <c r="AJ20" i="10"/>
  <c r="AJ20" i="11"/>
  <c r="AJ10" i="7"/>
  <c r="AJ11" i="7"/>
  <c r="AJ12" i="7"/>
  <c r="AJ13" i="7"/>
  <c r="AJ14" i="7"/>
  <c r="AJ15" i="7"/>
  <c r="AJ16" i="7"/>
  <c r="AJ17" i="7"/>
  <c r="AJ18" i="7"/>
  <c r="AJ19" i="7"/>
  <c r="AJ20" i="7"/>
  <c r="AJ9" i="9"/>
  <c r="AJ9" i="10"/>
  <c r="AJ9" i="7"/>
  <c r="AJ8" i="9"/>
  <c r="AJ8" i="10"/>
  <c r="AJ8" i="7"/>
  <c r="AG9" i="9"/>
  <c r="AG10" i="9"/>
  <c r="AG11" i="9"/>
  <c r="AG12" i="9"/>
  <c r="AG13" i="9"/>
  <c r="AG14" i="9"/>
  <c r="AG15" i="9"/>
  <c r="AG16" i="9"/>
  <c r="AG17" i="9"/>
  <c r="AG18" i="9"/>
  <c r="AG19" i="9"/>
  <c r="AG20" i="9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0" i="11"/>
  <c r="AG21" i="11"/>
  <c r="AG21" i="12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8" i="9"/>
  <c r="AG8" i="10"/>
  <c r="AG8" i="7"/>
  <c r="X10" i="9"/>
  <c r="X11" i="9"/>
  <c r="X12" i="9"/>
  <c r="X13" i="9"/>
  <c r="X14" i="9"/>
  <c r="X15" i="9"/>
  <c r="X16" i="9"/>
  <c r="X17" i="9"/>
  <c r="X18" i="9"/>
  <c r="X19" i="9"/>
  <c r="X20" i="9"/>
  <c r="X10" i="10"/>
  <c r="X11" i="10"/>
  <c r="X12" i="10"/>
  <c r="X13" i="10"/>
  <c r="X14" i="10"/>
  <c r="X15" i="10"/>
  <c r="X16" i="10"/>
  <c r="X17" i="10"/>
  <c r="X18" i="10"/>
  <c r="X19" i="10"/>
  <c r="X20" i="10"/>
  <c r="X21" i="10"/>
  <c r="X20" i="11"/>
  <c r="X21" i="11"/>
  <c r="X21" i="12"/>
  <c r="X10" i="7"/>
  <c r="X11" i="7"/>
  <c r="X12" i="7"/>
  <c r="X13" i="7"/>
  <c r="X14" i="7"/>
  <c r="X15" i="7"/>
  <c r="X16" i="7"/>
  <c r="X17" i="7"/>
  <c r="X18" i="7"/>
  <c r="X19" i="7"/>
  <c r="X20" i="7"/>
  <c r="X21" i="7"/>
  <c r="X9" i="9"/>
  <c r="X9" i="10"/>
  <c r="X9" i="7"/>
  <c r="X8" i="9"/>
  <c r="X8" i="10"/>
  <c r="X8" i="7"/>
  <c r="S10" i="9"/>
  <c r="S11" i="9"/>
  <c r="S12" i="9"/>
  <c r="S13" i="9"/>
  <c r="S14" i="9"/>
  <c r="S15" i="9"/>
  <c r="S16" i="9"/>
  <c r="S17" i="9"/>
  <c r="S18" i="9"/>
  <c r="S19" i="9"/>
  <c r="S20" i="9"/>
  <c r="S10" i="10"/>
  <c r="S11" i="10"/>
  <c r="S12" i="10"/>
  <c r="S13" i="10"/>
  <c r="S14" i="10"/>
  <c r="S15" i="10"/>
  <c r="S16" i="10"/>
  <c r="S17" i="10"/>
  <c r="S18" i="10"/>
  <c r="S19" i="10"/>
  <c r="S20" i="10"/>
  <c r="S21" i="10"/>
  <c r="S20" i="11"/>
  <c r="S21" i="11"/>
  <c r="S21" i="12"/>
  <c r="S10" i="7"/>
  <c r="S11" i="7"/>
  <c r="S12" i="7"/>
  <c r="S13" i="7"/>
  <c r="S14" i="7"/>
  <c r="S15" i="7"/>
  <c r="S16" i="7"/>
  <c r="S17" i="7"/>
  <c r="S18" i="7"/>
  <c r="S19" i="7"/>
  <c r="S20" i="7"/>
  <c r="S21" i="7"/>
  <c r="S9" i="9"/>
  <c r="S9" i="10"/>
  <c r="S9" i="7"/>
  <c r="S8" i="9"/>
  <c r="S8" i="10"/>
  <c r="S8" i="7"/>
  <c r="K10" i="10"/>
  <c r="K11" i="10"/>
  <c r="K12" i="10"/>
  <c r="K13" i="10"/>
  <c r="K14" i="10"/>
  <c r="K15" i="10"/>
  <c r="K16" i="10"/>
  <c r="K17" i="10"/>
  <c r="K18" i="10"/>
  <c r="K19" i="10"/>
  <c r="K20" i="10"/>
  <c r="K20" i="11"/>
  <c r="K10" i="7"/>
  <c r="K11" i="7"/>
  <c r="K12" i="7"/>
  <c r="K13" i="7"/>
  <c r="K14" i="7"/>
  <c r="K15" i="7"/>
  <c r="K16" i="7"/>
  <c r="K17" i="7"/>
  <c r="K18" i="7"/>
  <c r="K19" i="7"/>
  <c r="K20" i="7"/>
  <c r="K9" i="10"/>
  <c r="K9" i="7"/>
  <c r="K8" i="10"/>
  <c r="K8" i="7"/>
  <c r="P9" i="9"/>
  <c r="P10" i="9"/>
  <c r="P11" i="9"/>
  <c r="P12" i="9"/>
  <c r="P13" i="9"/>
  <c r="P14" i="9"/>
  <c r="P15" i="9"/>
  <c r="P16" i="9"/>
  <c r="P17" i="9"/>
  <c r="P18" i="9"/>
  <c r="P19" i="9"/>
  <c r="P20" i="9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0" i="11"/>
  <c r="P21" i="11"/>
  <c r="P21" i="12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8" i="9"/>
  <c r="P8" i="10"/>
  <c r="P8" i="7"/>
  <c r="C45" i="6" l="1"/>
  <c r="C46" i="6"/>
  <c r="C47" i="6"/>
  <c r="C48" i="6"/>
  <c r="C49" i="6"/>
  <c r="C50" i="6"/>
  <c r="C51" i="6"/>
  <c r="C52" i="6"/>
  <c r="C53" i="6"/>
  <c r="C54" i="6"/>
  <c r="C55" i="6"/>
  <c r="C56" i="6"/>
  <c r="C32" i="6"/>
  <c r="C33" i="6"/>
  <c r="C34" i="6"/>
  <c r="C35" i="6"/>
  <c r="C36" i="6"/>
  <c r="C37" i="6"/>
  <c r="C38" i="6"/>
  <c r="C39" i="6"/>
  <c r="C40" i="6"/>
  <c r="C41" i="6"/>
  <c r="C42" i="6"/>
  <c r="C43" i="6"/>
  <c r="T33" i="10"/>
  <c r="T34" i="10"/>
  <c r="T35" i="10"/>
  <c r="T36" i="10"/>
  <c r="T37" i="10"/>
  <c r="T38" i="10"/>
  <c r="T39" i="10"/>
  <c r="Q15" i="10" s="1"/>
  <c r="T40" i="10"/>
  <c r="T41" i="10"/>
  <c r="T42" i="10"/>
  <c r="Q18" i="10" s="1"/>
  <c r="T43" i="10"/>
  <c r="Q19" i="10" s="1"/>
  <c r="Q16" i="10" l="1"/>
  <c r="Q17" i="10"/>
  <c r="Q14" i="10"/>
  <c r="Q12" i="10"/>
  <c r="Q13" i="10"/>
  <c r="Q11" i="10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T22" i="8" l="1"/>
  <c r="M7" i="11" l="1"/>
  <c r="R7" i="11" s="1"/>
  <c r="W7" i="11" s="1"/>
  <c r="J7" i="11"/>
  <c r="O7" i="11" s="1"/>
  <c r="U7" i="11" s="1"/>
  <c r="Z7" i="11" s="1"/>
  <c r="AD7" i="11" l="1"/>
  <c r="AI7" i="11" s="1"/>
  <c r="AB7" i="11"/>
  <c r="AF7" i="11" s="1"/>
  <c r="AL7" i="11" s="1"/>
  <c r="AK22" i="7"/>
  <c r="AH22" i="7"/>
  <c r="T22" i="7"/>
  <c r="L22" i="7"/>
  <c r="AK24" i="9"/>
  <c r="AH24" i="9"/>
  <c r="T24" i="9"/>
  <c r="L22" i="11" l="1"/>
  <c r="G36" i="2" l="1"/>
  <c r="K13" i="2"/>
  <c r="L24" i="9" l="1"/>
  <c r="C72" i="6" l="1"/>
  <c r="C60" i="6"/>
  <c r="C61" i="6"/>
  <c r="C62" i="6"/>
  <c r="C63" i="6"/>
  <c r="C64" i="6"/>
  <c r="C65" i="6"/>
  <c r="C66" i="6"/>
  <c r="C67" i="6"/>
  <c r="C68" i="6"/>
  <c r="C69" i="6"/>
  <c r="C70" i="6"/>
  <c r="C71" i="6"/>
  <c r="C59" i="6"/>
  <c r="C57" i="6"/>
  <c r="C44" i="6"/>
  <c r="C4" i="6"/>
  <c r="C5" i="6"/>
  <c r="C6" i="6"/>
  <c r="C7" i="6"/>
  <c r="C8" i="6"/>
  <c r="C9" i="6"/>
  <c r="C10" i="6"/>
  <c r="C11" i="6"/>
  <c r="C12" i="6"/>
  <c r="C13" i="6"/>
  <c r="C14" i="6"/>
  <c r="U46" i="12"/>
  <c r="U45" i="12"/>
  <c r="U44" i="12"/>
  <c r="U43" i="12"/>
  <c r="U42" i="12"/>
  <c r="U41" i="12"/>
  <c r="U40" i="12"/>
  <c r="U39" i="12"/>
  <c r="Y15" i="12" s="1"/>
  <c r="U38" i="12"/>
  <c r="Y16" i="12" s="1"/>
  <c r="U37" i="12"/>
  <c r="U36" i="12"/>
  <c r="U35" i="12"/>
  <c r="Y19" i="12" s="1"/>
  <c r="U34" i="12"/>
  <c r="Y20" i="12" s="1"/>
  <c r="U33" i="12"/>
  <c r="Y21" i="12" s="1"/>
  <c r="U32" i="12"/>
  <c r="C46" i="12"/>
  <c r="T46" i="12"/>
  <c r="T45" i="12"/>
  <c r="T44" i="12"/>
  <c r="T43" i="12"/>
  <c r="T42" i="12"/>
  <c r="T41" i="12"/>
  <c r="T39" i="12"/>
  <c r="Q15" i="12" s="1"/>
  <c r="T38" i="12"/>
  <c r="T37" i="12"/>
  <c r="T36" i="12"/>
  <c r="T35" i="12"/>
  <c r="Q11" i="12" s="1"/>
  <c r="T34" i="12"/>
  <c r="Q10" i="12" s="1"/>
  <c r="T33" i="12"/>
  <c r="Q9" i="12" s="1"/>
  <c r="T32" i="12"/>
  <c r="Q8" i="12" s="1"/>
  <c r="C40" i="12"/>
  <c r="AW22" i="12"/>
  <c r="AR22" i="12"/>
  <c r="AM22" i="12"/>
  <c r="H7" i="12"/>
  <c r="J7" i="12" s="1"/>
  <c r="M7" i="12" s="1"/>
  <c r="O7" i="12" s="1"/>
  <c r="R7" i="12" s="1"/>
  <c r="U7" i="12" s="1"/>
  <c r="W7" i="12" s="1"/>
  <c r="Z7" i="12" s="1"/>
  <c r="AB7" i="12" s="1"/>
  <c r="AD7" i="12" s="1"/>
  <c r="AF7" i="12" s="1"/>
  <c r="AI7" i="12" s="1"/>
  <c r="AL7" i="12" s="1"/>
  <c r="U47" i="11"/>
  <c r="U46" i="11"/>
  <c r="Y21" i="11" s="1"/>
  <c r="U45" i="11"/>
  <c r="Y20" i="11" s="1"/>
  <c r="U44" i="11"/>
  <c r="Y19" i="11" s="1"/>
  <c r="U43" i="11"/>
  <c r="Y18" i="11" s="1"/>
  <c r="U42" i="11"/>
  <c r="Y17" i="11" s="1"/>
  <c r="U41" i="11"/>
  <c r="Y16" i="11" s="1"/>
  <c r="U40" i="11"/>
  <c r="Y15" i="11" s="1"/>
  <c r="U39" i="11"/>
  <c r="Y14" i="11" s="1"/>
  <c r="U38" i="11"/>
  <c r="Y13" i="11" s="1"/>
  <c r="U37" i="11"/>
  <c r="Y12" i="11" s="1"/>
  <c r="U35" i="11"/>
  <c r="Y10" i="11" s="1"/>
  <c r="U34" i="11"/>
  <c r="Y9" i="11" s="1"/>
  <c r="U33" i="11"/>
  <c r="Y8" i="11" s="1"/>
  <c r="C47" i="11"/>
  <c r="T47" i="11"/>
  <c r="T46" i="11"/>
  <c r="Q21" i="11" s="1"/>
  <c r="T45" i="11"/>
  <c r="Q20" i="11" s="1"/>
  <c r="T44" i="11"/>
  <c r="Q19" i="11" s="1"/>
  <c r="T43" i="11"/>
  <c r="Q18" i="11" s="1"/>
  <c r="T42" i="11"/>
  <c r="Q17" i="11" s="1"/>
  <c r="T41" i="11"/>
  <c r="Q16" i="11" s="1"/>
  <c r="T40" i="11"/>
  <c r="Q15" i="11" s="1"/>
  <c r="T39" i="11"/>
  <c r="Q14" i="11" s="1"/>
  <c r="T38" i="11"/>
  <c r="Q13" i="11" s="1"/>
  <c r="T37" i="11"/>
  <c r="Q12" i="11" s="1"/>
  <c r="T36" i="11"/>
  <c r="Q11" i="11" s="1"/>
  <c r="T35" i="11"/>
  <c r="Q10" i="11" s="1"/>
  <c r="T34" i="11"/>
  <c r="Q9" i="11" s="1"/>
  <c r="T33" i="11"/>
  <c r="Q8" i="11" s="1"/>
  <c r="C41" i="11"/>
  <c r="U36" i="11"/>
  <c r="Y11" i="11" s="1"/>
  <c r="K30" i="11"/>
  <c r="Q18" i="12" l="1"/>
  <c r="Q13" i="12"/>
  <c r="Q16" i="12"/>
  <c r="Q14" i="12"/>
  <c r="Q17" i="12"/>
  <c r="Q12" i="12"/>
  <c r="Q19" i="12"/>
  <c r="D19" i="12" s="1"/>
  <c r="E19" i="12" s="1"/>
  <c r="E83" i="6" s="1"/>
  <c r="L83" i="6" s="1"/>
  <c r="M83" i="6" s="1"/>
  <c r="D13" i="11"/>
  <c r="E13" i="11" s="1"/>
  <c r="D64" i="6" s="1"/>
  <c r="D21" i="11"/>
  <c r="E21" i="11" s="1"/>
  <c r="Y18" i="12"/>
  <c r="Y12" i="12"/>
  <c r="Y9" i="12"/>
  <c r="Y13" i="12"/>
  <c r="Y17" i="12"/>
  <c r="Y14" i="12"/>
  <c r="Y10" i="12"/>
  <c r="Y11" i="12"/>
  <c r="Y8" i="12"/>
  <c r="Q20" i="12"/>
  <c r="T22" i="11"/>
  <c r="D12" i="11"/>
  <c r="E12" i="11" s="1"/>
  <c r="D63" i="6" s="1"/>
  <c r="D20" i="11"/>
  <c r="E20" i="11" s="1"/>
  <c r="D71" i="6" s="1"/>
  <c r="E71" i="6" s="1"/>
  <c r="L71" i="6" s="1"/>
  <c r="M71" i="6" s="1"/>
  <c r="D16" i="11"/>
  <c r="E16" i="11" s="1"/>
  <c r="D67" i="6" s="1"/>
  <c r="E67" i="6" s="1"/>
  <c r="D18" i="11"/>
  <c r="E18" i="11" s="1"/>
  <c r="D69" i="6" s="1"/>
  <c r="D14" i="11"/>
  <c r="E14" i="11" s="1"/>
  <c r="D65" i="6" s="1"/>
  <c r="D15" i="11"/>
  <c r="E15" i="11" s="1"/>
  <c r="D66" i="6" s="1"/>
  <c r="E66" i="6" s="1"/>
  <c r="D19" i="11"/>
  <c r="E19" i="11" s="1"/>
  <c r="D70" i="6" s="1"/>
  <c r="D15" i="12"/>
  <c r="E15" i="12" s="1"/>
  <c r="D79" i="6" s="1"/>
  <c r="E79" i="6" s="1"/>
  <c r="L79" i="6" s="1"/>
  <c r="M79" i="6" s="1"/>
  <c r="D21" i="12"/>
  <c r="E21" i="12" s="1"/>
  <c r="D85" i="6" s="1"/>
  <c r="E85" i="6" s="1"/>
  <c r="L85" i="6" s="1"/>
  <c r="M85" i="6" s="1"/>
  <c r="V22" i="12"/>
  <c r="T47" i="12"/>
  <c r="U47" i="12"/>
  <c r="U48" i="11"/>
  <c r="T48" i="11"/>
  <c r="D18" i="12" l="1"/>
  <c r="E18" i="12" s="1"/>
  <c r="E82" i="6" s="1"/>
  <c r="L82" i="6" s="1"/>
  <c r="M82" i="6" s="1"/>
  <c r="D12" i="12"/>
  <c r="E12" i="12" s="1"/>
  <c r="D76" i="6" s="1"/>
  <c r="E76" i="6" s="1"/>
  <c r="L76" i="6" s="1"/>
  <c r="M76" i="6" s="1"/>
  <c r="D11" i="12"/>
  <c r="E11" i="12" s="1"/>
  <c r="D75" i="6" s="1"/>
  <c r="E75" i="6" s="1"/>
  <c r="L75" i="6" s="1"/>
  <c r="M75" i="6" s="1"/>
  <c r="D14" i="12"/>
  <c r="E14" i="12" s="1"/>
  <c r="D78" i="6" s="1"/>
  <c r="E78" i="6" s="1"/>
  <c r="L78" i="6" s="1"/>
  <c r="M78" i="6" s="1"/>
  <c r="D9" i="12"/>
  <c r="E9" i="12" s="1"/>
  <c r="D73" i="6" s="1"/>
  <c r="E73" i="6" s="1"/>
  <c r="L73" i="6" s="1"/>
  <c r="M73" i="6" s="1"/>
  <c r="D10" i="12"/>
  <c r="E10" i="12" s="1"/>
  <c r="D74" i="6" s="1"/>
  <c r="E74" i="6" s="1"/>
  <c r="L74" i="6" s="1"/>
  <c r="M74" i="6" s="1"/>
  <c r="Q22" i="12"/>
  <c r="D13" i="12"/>
  <c r="E13" i="12" s="1"/>
  <c r="D77" i="6" s="1"/>
  <c r="E77" i="6" s="1"/>
  <c r="L77" i="6" s="1"/>
  <c r="M77" i="6" s="1"/>
  <c r="D17" i="11"/>
  <c r="E17" i="11" s="1"/>
  <c r="D68" i="6" s="1"/>
  <c r="E68" i="6" s="1"/>
  <c r="D20" i="12"/>
  <c r="E20" i="12" s="1"/>
  <c r="E84" i="6" s="1"/>
  <c r="L84" i="6" s="1"/>
  <c r="M84" i="6" s="1"/>
  <c r="Y22" i="12"/>
  <c r="D16" i="12"/>
  <c r="E16" i="12" s="1"/>
  <c r="D80" i="6" s="1"/>
  <c r="E80" i="6" s="1"/>
  <c r="L80" i="6" s="1"/>
  <c r="M80" i="6" s="1"/>
  <c r="D10" i="11"/>
  <c r="E10" i="11" s="1"/>
  <c r="D61" i="6" s="1"/>
  <c r="E61" i="6" s="1"/>
  <c r="L61" i="6" s="1"/>
  <c r="M61" i="6" s="1"/>
  <c r="D17" i="12"/>
  <c r="E17" i="12" s="1"/>
  <c r="D81" i="6" s="1"/>
  <c r="E81" i="6" s="1"/>
  <c r="L81" i="6" s="1"/>
  <c r="M81" i="6" s="1"/>
  <c r="D8" i="12"/>
  <c r="E8" i="12" s="1"/>
  <c r="D72" i="6" s="1"/>
  <c r="E72" i="6" s="1"/>
  <c r="L72" i="6" s="1"/>
  <c r="M72" i="6" s="1"/>
  <c r="D9" i="11"/>
  <c r="E9" i="11" s="1"/>
  <c r="D60" i="6" s="1"/>
  <c r="E60" i="6" s="1"/>
  <c r="L60" i="6" s="1"/>
  <c r="M60" i="6" s="1"/>
  <c r="E70" i="6"/>
  <c r="L70" i="6" s="1"/>
  <c r="M70" i="6" s="1"/>
  <c r="E63" i="6"/>
  <c r="L63" i="6" s="1"/>
  <c r="M63" i="6" s="1"/>
  <c r="E64" i="6"/>
  <c r="L64" i="6" s="1"/>
  <c r="M64" i="6" s="1"/>
  <c r="E65" i="6"/>
  <c r="L65" i="6" s="1"/>
  <c r="M65" i="6" s="1"/>
  <c r="E69" i="6"/>
  <c r="L69" i="6" s="1"/>
  <c r="M69" i="6" s="1"/>
  <c r="D11" i="11"/>
  <c r="E11" i="11" s="1"/>
  <c r="D62" i="6" s="1"/>
  <c r="D8" i="11"/>
  <c r="E8" i="11" s="1"/>
  <c r="D59" i="6" s="1"/>
  <c r="E59" i="6" s="1"/>
  <c r="L59" i="6" s="1"/>
  <c r="M59" i="6" s="1"/>
  <c r="Q22" i="11"/>
  <c r="L68" i="6"/>
  <c r="M68" i="6" s="1"/>
  <c r="L67" i="6"/>
  <c r="M67" i="6" s="1"/>
  <c r="L66" i="6"/>
  <c r="M66" i="6" s="1"/>
  <c r="H7" i="9"/>
  <c r="J7" i="9" s="1"/>
  <c r="M7" i="9" s="1"/>
  <c r="O7" i="9" s="1"/>
  <c r="R7" i="9" s="1"/>
  <c r="U7" i="9" s="1"/>
  <c r="W7" i="9" s="1"/>
  <c r="Z7" i="9" s="1"/>
  <c r="AB7" i="9" s="1"/>
  <c r="AD7" i="9" s="1"/>
  <c r="AF7" i="9" s="1"/>
  <c r="AI7" i="9" s="1"/>
  <c r="AL7" i="9" s="1"/>
  <c r="H7" i="7"/>
  <c r="E62" i="6" l="1"/>
  <c r="L62" i="6" s="1"/>
  <c r="M62" i="6" s="1"/>
  <c r="J7" i="7"/>
  <c r="M7" i="7" s="1"/>
  <c r="O7" i="7" s="1"/>
  <c r="R7" i="7" s="1"/>
  <c r="U7" i="7" s="1"/>
  <c r="W7" i="7" s="1"/>
  <c r="J7" i="8"/>
  <c r="M7" i="8" s="1"/>
  <c r="O7" i="8" s="1"/>
  <c r="R7" i="8" s="1"/>
  <c r="U7" i="8" s="1"/>
  <c r="W7" i="8" s="1"/>
  <c r="Z7" i="8" s="1"/>
  <c r="AB7" i="8" s="1"/>
  <c r="AD7" i="8" s="1"/>
  <c r="AF7" i="8" s="1"/>
  <c r="AI7" i="8" s="1"/>
  <c r="Z7" i="7" l="1"/>
  <c r="AB7" i="7" s="1"/>
  <c r="AD7" i="7" s="1"/>
  <c r="AF7" i="7" s="1"/>
  <c r="AI7" i="7" s="1"/>
  <c r="AL7" i="7" s="1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52" i="1"/>
  <c r="E52" i="1"/>
  <c r="F52" i="1"/>
  <c r="G52" i="1"/>
  <c r="H52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AM22" i="10" l="1"/>
  <c r="AR22" i="10"/>
  <c r="AW22" i="10"/>
  <c r="C40" i="10"/>
  <c r="T32" i="10"/>
  <c r="T44" i="10"/>
  <c r="T45" i="10"/>
  <c r="T46" i="10"/>
  <c r="C46" i="10"/>
  <c r="U32" i="10"/>
  <c r="U33" i="10"/>
  <c r="U35" i="10"/>
  <c r="U36" i="10"/>
  <c r="U37" i="10"/>
  <c r="U39" i="10"/>
  <c r="Y15" i="10" s="1"/>
  <c r="U40" i="10"/>
  <c r="U41" i="10"/>
  <c r="U42" i="10"/>
  <c r="U43" i="10"/>
  <c r="U44" i="10"/>
  <c r="U45" i="10"/>
  <c r="Y21" i="10" s="1"/>
  <c r="U46" i="10"/>
  <c r="AM24" i="9"/>
  <c r="AR24" i="9"/>
  <c r="AW24" i="9"/>
  <c r="K30" i="9"/>
  <c r="C42" i="9"/>
  <c r="T34" i="9"/>
  <c r="T35" i="9"/>
  <c r="T36" i="9"/>
  <c r="T37" i="9"/>
  <c r="T38" i="9"/>
  <c r="T39" i="9"/>
  <c r="T40" i="9"/>
  <c r="T41" i="9"/>
  <c r="Q15" i="9" s="1"/>
  <c r="T42" i="9"/>
  <c r="Q14" i="9" s="1"/>
  <c r="T45" i="9"/>
  <c r="T46" i="9"/>
  <c r="T47" i="9"/>
  <c r="T48" i="9"/>
  <c r="T43" i="9"/>
  <c r="T44" i="9"/>
  <c r="C48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T32" i="8"/>
  <c r="U32" i="8"/>
  <c r="T33" i="8"/>
  <c r="U33" i="8"/>
  <c r="Y21" i="8" s="1"/>
  <c r="T34" i="8"/>
  <c r="Q20" i="8" s="1"/>
  <c r="U34" i="8"/>
  <c r="Y20" i="8" s="1"/>
  <c r="T35" i="8"/>
  <c r="Q19" i="8" s="1"/>
  <c r="U35" i="8"/>
  <c r="Y19" i="8" s="1"/>
  <c r="T36" i="8"/>
  <c r="Q18" i="8" s="1"/>
  <c r="U36" i="8"/>
  <c r="Y18" i="8" s="1"/>
  <c r="T37" i="8"/>
  <c r="Q17" i="8" s="1"/>
  <c r="U37" i="8"/>
  <c r="Y17" i="8" s="1"/>
  <c r="T38" i="8"/>
  <c r="Q16" i="8" s="1"/>
  <c r="U38" i="8"/>
  <c r="Y16" i="8" s="1"/>
  <c r="T39" i="8"/>
  <c r="Q15" i="8" s="1"/>
  <c r="U39" i="8"/>
  <c r="Y15" i="8" s="1"/>
  <c r="C40" i="8"/>
  <c r="T40" i="8"/>
  <c r="Q14" i="8" s="1"/>
  <c r="U40" i="8"/>
  <c r="Y14" i="8" s="1"/>
  <c r="T41" i="8"/>
  <c r="Q13" i="8" s="1"/>
  <c r="U41" i="8"/>
  <c r="Y13" i="8" s="1"/>
  <c r="T42" i="8"/>
  <c r="Q12" i="8" s="1"/>
  <c r="U42" i="8"/>
  <c r="Y12" i="8" s="1"/>
  <c r="T43" i="8"/>
  <c r="Q11" i="8" s="1"/>
  <c r="U43" i="8"/>
  <c r="Y11" i="8" s="1"/>
  <c r="T44" i="8"/>
  <c r="Q10" i="8" s="1"/>
  <c r="U44" i="8"/>
  <c r="Y10" i="8" s="1"/>
  <c r="T45" i="8"/>
  <c r="U45" i="8"/>
  <c r="C46" i="8"/>
  <c r="T46" i="8"/>
  <c r="U46" i="8"/>
  <c r="AR22" i="7"/>
  <c r="AW22" i="7"/>
  <c r="K30" i="7"/>
  <c r="C41" i="7"/>
  <c r="T33" i="7"/>
  <c r="T34" i="7"/>
  <c r="T35" i="7"/>
  <c r="T36" i="7"/>
  <c r="T37" i="7"/>
  <c r="T38" i="7"/>
  <c r="T39" i="7"/>
  <c r="Q14" i="7" s="1"/>
  <c r="T40" i="7"/>
  <c r="T41" i="7"/>
  <c r="T44" i="7"/>
  <c r="T45" i="7"/>
  <c r="T46" i="7"/>
  <c r="T47" i="7"/>
  <c r="T42" i="7"/>
  <c r="T43" i="7"/>
  <c r="C47" i="7"/>
  <c r="U33" i="7"/>
  <c r="U34" i="7"/>
  <c r="U35" i="7"/>
  <c r="U36" i="7"/>
  <c r="U37" i="7"/>
  <c r="U38" i="7"/>
  <c r="U39" i="7"/>
  <c r="Y14" i="7" s="1"/>
  <c r="U40" i="7"/>
  <c r="U41" i="7"/>
  <c r="Y16" i="7" s="1"/>
  <c r="U42" i="7"/>
  <c r="Y17" i="7" s="1"/>
  <c r="U43" i="7"/>
  <c r="Y18" i="7" s="1"/>
  <c r="U44" i="7"/>
  <c r="Y19" i="7" s="1"/>
  <c r="U45" i="7"/>
  <c r="Y20" i="7" s="1"/>
  <c r="U46" i="7"/>
  <c r="Y21" i="7" s="1"/>
  <c r="U47" i="7"/>
  <c r="C3" i="6"/>
  <c r="B3" i="1" s="1"/>
  <c r="C31" i="6"/>
  <c r="B29" i="1" s="1"/>
  <c r="B40" i="1"/>
  <c r="G5" i="2"/>
  <c r="G9" i="2"/>
  <c r="G17" i="2"/>
  <c r="G19" i="2"/>
  <c r="G24" i="2"/>
  <c r="G28" i="2"/>
  <c r="G32" i="2"/>
  <c r="G37" i="2"/>
  <c r="E4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C52" i="1"/>
  <c r="I52" i="1"/>
  <c r="J52" i="1"/>
  <c r="K52" i="1"/>
  <c r="L52" i="1"/>
  <c r="M52" i="1"/>
  <c r="N52" i="1"/>
  <c r="O52" i="1"/>
  <c r="P52" i="1"/>
  <c r="Q9" i="10" l="1"/>
  <c r="D21" i="7"/>
  <c r="E21" i="7" s="1"/>
  <c r="M16" i="6" s="1"/>
  <c r="Y19" i="10"/>
  <c r="D19" i="10" s="1"/>
  <c r="E19" i="10" s="1"/>
  <c r="D55" i="6" s="1"/>
  <c r="Y17" i="10"/>
  <c r="D17" i="10" s="1"/>
  <c r="E17" i="10" s="1"/>
  <c r="Q8" i="10"/>
  <c r="Q17" i="9"/>
  <c r="Y9" i="10"/>
  <c r="Y9" i="8"/>
  <c r="Y8" i="8"/>
  <c r="Y18" i="10"/>
  <c r="D18" i="10" s="1"/>
  <c r="E18" i="10" s="1"/>
  <c r="D54" i="6" s="1"/>
  <c r="Y13" i="10"/>
  <c r="D13" i="10" s="1"/>
  <c r="E13" i="10" s="1"/>
  <c r="Y11" i="10"/>
  <c r="D11" i="10" s="1"/>
  <c r="E11" i="10" s="1"/>
  <c r="Y8" i="10"/>
  <c r="D8" i="10" s="1"/>
  <c r="E8" i="10" s="1"/>
  <c r="D44" i="6" s="1"/>
  <c r="E44" i="6" s="1"/>
  <c r="D13" i="8"/>
  <c r="E13" i="8" s="1"/>
  <c r="Q20" i="10"/>
  <c r="Q10" i="10"/>
  <c r="Q9" i="8"/>
  <c r="Q8" i="8"/>
  <c r="Y17" i="9"/>
  <c r="Y10" i="9"/>
  <c r="Q10" i="9"/>
  <c r="Y15" i="7"/>
  <c r="Q19" i="7"/>
  <c r="Q12" i="9"/>
  <c r="Q16" i="7"/>
  <c r="D16" i="7" s="1"/>
  <c r="E16" i="7" s="1"/>
  <c r="D11" i="6" s="1"/>
  <c r="E11" i="6" s="1"/>
  <c r="Y13" i="9"/>
  <c r="Y16" i="9"/>
  <c r="Y14" i="9"/>
  <c r="D14" i="9" s="1"/>
  <c r="E14" i="9" s="1"/>
  <c r="Q13" i="9"/>
  <c r="Y13" i="7"/>
  <c r="Y10" i="7"/>
  <c r="Q9" i="7"/>
  <c r="Q15" i="7"/>
  <c r="Q8" i="7"/>
  <c r="Y19" i="9"/>
  <c r="Q11" i="7"/>
  <c r="Y12" i="7"/>
  <c r="Y9" i="7"/>
  <c r="Q18" i="7"/>
  <c r="D18" i="7" s="1"/>
  <c r="Q13" i="7"/>
  <c r="D13" i="7" s="1"/>
  <c r="Q10" i="7"/>
  <c r="Y8" i="9"/>
  <c r="Y20" i="9"/>
  <c r="Q8" i="9"/>
  <c r="Q16" i="9"/>
  <c r="Q19" i="9"/>
  <c r="Y11" i="7"/>
  <c r="Y8" i="7"/>
  <c r="Q17" i="7"/>
  <c r="D17" i="7" s="1"/>
  <c r="E17" i="7" s="1"/>
  <c r="D12" i="6" s="1"/>
  <c r="E12" i="6" s="1"/>
  <c r="Q20" i="7"/>
  <c r="D20" i="7" s="1"/>
  <c r="E20" i="7" s="1"/>
  <c r="D15" i="6" s="1"/>
  <c r="E15" i="6" s="1"/>
  <c r="L15" i="6" s="1"/>
  <c r="M15" i="6" s="1"/>
  <c r="Q12" i="7"/>
  <c r="Y12" i="9"/>
  <c r="Y15" i="9"/>
  <c r="D15" i="9" s="1"/>
  <c r="E15" i="9" s="1"/>
  <c r="Y18" i="9"/>
  <c r="Q20" i="9"/>
  <c r="D20" i="9" s="1"/>
  <c r="E20" i="9" s="1"/>
  <c r="Y11" i="9"/>
  <c r="Q9" i="9"/>
  <c r="Y9" i="9"/>
  <c r="Q11" i="9"/>
  <c r="Q18" i="9"/>
  <c r="D17" i="8"/>
  <c r="E17" i="8" s="1"/>
  <c r="U38" i="10"/>
  <c r="Y16" i="10" s="1"/>
  <c r="D16" i="10" s="1"/>
  <c r="E16" i="10" s="1"/>
  <c r="U34" i="10"/>
  <c r="Y20" i="10" s="1"/>
  <c r="D10" i="8"/>
  <c r="E10" i="8" s="1"/>
  <c r="D11" i="8"/>
  <c r="E11" i="8" s="1"/>
  <c r="D12" i="8"/>
  <c r="E12" i="8" s="1"/>
  <c r="D14" i="8"/>
  <c r="E14" i="8" s="1"/>
  <c r="D15" i="8"/>
  <c r="E15" i="8" s="1"/>
  <c r="D16" i="8"/>
  <c r="E16" i="8" s="1"/>
  <c r="D18" i="8"/>
  <c r="E18" i="8" s="1"/>
  <c r="D19" i="8"/>
  <c r="E19" i="8" s="1"/>
  <c r="D28" i="6" s="1"/>
  <c r="J31" i="2"/>
  <c r="D15" i="10"/>
  <c r="E15" i="10" s="1"/>
  <c r="D21" i="10"/>
  <c r="E21" i="10" s="1"/>
  <c r="D57" i="6" s="1"/>
  <c r="D19" i="7"/>
  <c r="E19" i="7" s="1"/>
  <c r="J40" i="2"/>
  <c r="D21" i="8"/>
  <c r="E21" i="8" s="1"/>
  <c r="D14" i="7"/>
  <c r="E14" i="7" s="1"/>
  <c r="D9" i="6" s="1"/>
  <c r="E9" i="6" s="1"/>
  <c r="D20" i="8"/>
  <c r="E20" i="8" s="1"/>
  <c r="G41" i="2"/>
  <c r="G3" i="2"/>
  <c r="U48" i="7"/>
  <c r="T48" i="7"/>
  <c r="U49" i="9"/>
  <c r="T49" i="9"/>
  <c r="T47" i="10"/>
  <c r="Y12" i="10" l="1"/>
  <c r="D12" i="10" s="1"/>
  <c r="E12" i="10" s="1"/>
  <c r="D9" i="10"/>
  <c r="E9" i="10" s="1"/>
  <c r="D45" i="6" s="1"/>
  <c r="E45" i="6" s="1"/>
  <c r="Y22" i="8"/>
  <c r="D10" i="9"/>
  <c r="E10" i="9" s="1"/>
  <c r="D33" i="6" s="1"/>
  <c r="E33" i="6" s="1"/>
  <c r="D15" i="7"/>
  <c r="E15" i="7" s="1"/>
  <c r="D10" i="6" s="1"/>
  <c r="E10" i="6" s="1"/>
  <c r="R10" i="1" s="1"/>
  <c r="Q22" i="8"/>
  <c r="D25" i="6"/>
  <c r="E25" i="6" s="1"/>
  <c r="D23" i="6"/>
  <c r="D20" i="6"/>
  <c r="E20" i="6" s="1"/>
  <c r="D26" i="6"/>
  <c r="D8" i="8"/>
  <c r="E8" i="8" s="1"/>
  <c r="E28" i="6"/>
  <c r="L28" i="6" s="1"/>
  <c r="M28" i="6" s="1"/>
  <c r="D29" i="6"/>
  <c r="E29" i="6" s="1"/>
  <c r="L29" i="6" s="1"/>
  <c r="M29" i="6" s="1"/>
  <c r="E26" i="6"/>
  <c r="D27" i="6"/>
  <c r="E23" i="6"/>
  <c r="D24" i="6"/>
  <c r="E24" i="6" s="1"/>
  <c r="D21" i="6"/>
  <c r="D19" i="6"/>
  <c r="E19" i="6" s="1"/>
  <c r="E21" i="6"/>
  <c r="D22" i="6"/>
  <c r="E22" i="6" s="1"/>
  <c r="D17" i="9"/>
  <c r="E17" i="9" s="1"/>
  <c r="D40" i="6" s="1"/>
  <c r="E40" i="6" s="1"/>
  <c r="D20" i="10"/>
  <c r="E20" i="10" s="1"/>
  <c r="D56" i="6" s="1"/>
  <c r="E56" i="6" s="1"/>
  <c r="D9" i="8"/>
  <c r="E9" i="8" s="1"/>
  <c r="D13" i="9"/>
  <c r="D12" i="9"/>
  <c r="E12" i="9" s="1"/>
  <c r="D35" i="6" s="1"/>
  <c r="E35" i="6" s="1"/>
  <c r="E13" i="9"/>
  <c r="D36" i="6" s="1"/>
  <c r="E36" i="6" s="1"/>
  <c r="D16" i="9"/>
  <c r="E16" i="9" s="1"/>
  <c r="D39" i="6" s="1"/>
  <c r="E39" i="6" s="1"/>
  <c r="D10" i="7"/>
  <c r="E10" i="7" s="1"/>
  <c r="D5" i="6" s="1"/>
  <c r="E5" i="6" s="1"/>
  <c r="R5" i="1" s="1"/>
  <c r="E13" i="7"/>
  <c r="D8" i="6" s="1"/>
  <c r="E8" i="6" s="1"/>
  <c r="R8" i="1" s="1"/>
  <c r="D12" i="7"/>
  <c r="E12" i="7" s="1"/>
  <c r="D7" i="6" s="1"/>
  <c r="E7" i="6" s="1"/>
  <c r="R7" i="1" s="1"/>
  <c r="D8" i="7"/>
  <c r="E8" i="7" s="1"/>
  <c r="D3" i="6" s="1"/>
  <c r="E3" i="6" s="1"/>
  <c r="Q22" i="7"/>
  <c r="D11" i="7"/>
  <c r="E11" i="7" s="1"/>
  <c r="D6" i="6" s="1"/>
  <c r="E6" i="6" s="1"/>
  <c r="R6" i="1" s="1"/>
  <c r="D19" i="9"/>
  <c r="E19" i="9" s="1"/>
  <c r="D42" i="6" s="1"/>
  <c r="E42" i="6" s="1"/>
  <c r="D9" i="9"/>
  <c r="E9" i="9" s="1"/>
  <c r="D32" i="6" s="1"/>
  <c r="E32" i="6" s="1"/>
  <c r="D18" i="9"/>
  <c r="E18" i="9" s="1"/>
  <c r="D41" i="6" s="1"/>
  <c r="E41" i="6" s="1"/>
  <c r="D8" i="9"/>
  <c r="E8" i="9" s="1"/>
  <c r="D31" i="6" s="1"/>
  <c r="E31" i="6" s="1"/>
  <c r="Y24" i="9"/>
  <c r="Y22" i="7"/>
  <c r="D9" i="7"/>
  <c r="E9" i="7" s="1"/>
  <c r="D4" i="6" s="1"/>
  <c r="E4" i="6" s="1"/>
  <c r="R4" i="1" s="1"/>
  <c r="D11" i="9"/>
  <c r="E11" i="9" s="1"/>
  <c r="D34" i="6" s="1"/>
  <c r="E34" i="6" s="1"/>
  <c r="Q24" i="9"/>
  <c r="Y10" i="10"/>
  <c r="Y14" i="10"/>
  <c r="D14" i="10" s="1"/>
  <c r="E14" i="10" s="1"/>
  <c r="D50" i="6" s="1"/>
  <c r="E50" i="6" s="1"/>
  <c r="U47" i="10"/>
  <c r="D53" i="6"/>
  <c r="E53" i="6" s="1"/>
  <c r="D52" i="6"/>
  <c r="E52" i="6" s="1"/>
  <c r="D49" i="6"/>
  <c r="E49" i="6" s="1"/>
  <c r="D48" i="6"/>
  <c r="E48" i="6" s="1"/>
  <c r="D51" i="6"/>
  <c r="E51" i="6" s="1"/>
  <c r="D47" i="6"/>
  <c r="E47" i="6" s="1"/>
  <c r="D43" i="6"/>
  <c r="E43" i="6" s="1"/>
  <c r="D37" i="6"/>
  <c r="E37" i="6" s="1"/>
  <c r="E55" i="6"/>
  <c r="L55" i="6" s="1"/>
  <c r="M55" i="6" s="1"/>
  <c r="D38" i="6"/>
  <c r="E38" i="6" s="1"/>
  <c r="E57" i="6"/>
  <c r="E54" i="6"/>
  <c r="L54" i="6" s="1"/>
  <c r="M54" i="6" s="1"/>
  <c r="E18" i="7"/>
  <c r="D13" i="6" s="1"/>
  <c r="E13" i="6" s="1"/>
  <c r="E27" i="6"/>
  <c r="D14" i="6"/>
  <c r="E14" i="6" s="1"/>
  <c r="R11" i="1"/>
  <c r="R9" i="1"/>
  <c r="R12" i="1"/>
  <c r="E17" i="6" l="1"/>
  <c r="R16" i="1" s="1"/>
  <c r="D18" i="6"/>
  <c r="E18" i="6" s="1"/>
  <c r="L18" i="6" s="1"/>
  <c r="M18" i="6" s="1"/>
  <c r="D10" i="10"/>
  <c r="E10" i="10" s="1"/>
  <c r="D46" i="6" s="1"/>
  <c r="E46" i="6" s="1"/>
  <c r="L46" i="6" s="1"/>
  <c r="M46" i="6" s="1"/>
  <c r="Y22" i="10"/>
  <c r="L27" i="6"/>
  <c r="M27" i="6" s="1"/>
  <c r="L7" i="6"/>
  <c r="M7" i="6" s="1"/>
  <c r="R13" i="1"/>
  <c r="R25" i="1"/>
  <c r="L26" i="6"/>
  <c r="M26" i="6" s="1"/>
  <c r="L53" i="6"/>
  <c r="M53" i="6" s="1"/>
  <c r="R51" i="1"/>
  <c r="L52" i="6"/>
  <c r="M52" i="6" s="1"/>
  <c r="R50" i="1"/>
  <c r="L51" i="6"/>
  <c r="M51" i="6" s="1"/>
  <c r="R49" i="1"/>
  <c r="L50" i="6"/>
  <c r="M50" i="6" s="1"/>
  <c r="R48" i="1"/>
  <c r="L49" i="6"/>
  <c r="M49" i="6" s="1"/>
  <c r="R47" i="1"/>
  <c r="L48" i="6"/>
  <c r="M48" i="6" s="1"/>
  <c r="R46" i="1"/>
  <c r="L47" i="6"/>
  <c r="M47" i="6" s="1"/>
  <c r="R45" i="1"/>
  <c r="L45" i="6"/>
  <c r="M45" i="6" s="1"/>
  <c r="R43" i="1"/>
  <c r="L44" i="6"/>
  <c r="M44" i="6" s="1"/>
  <c r="R42" i="1"/>
  <c r="L43" i="6"/>
  <c r="M43" i="6" s="1"/>
  <c r="R41" i="1"/>
  <c r="R14" i="1"/>
  <c r="L14" i="6"/>
  <c r="M14" i="6" s="1"/>
  <c r="L31" i="6"/>
  <c r="M31" i="6" s="1"/>
  <c r="R29" i="1"/>
  <c r="L32" i="6"/>
  <c r="M32" i="6" s="1"/>
  <c r="R30" i="1"/>
  <c r="L33" i="6"/>
  <c r="M33" i="6" s="1"/>
  <c r="R31" i="1"/>
  <c r="L34" i="6"/>
  <c r="M34" i="6" s="1"/>
  <c r="R32" i="1"/>
  <c r="L35" i="6"/>
  <c r="M35" i="6" s="1"/>
  <c r="R33" i="1"/>
  <c r="L36" i="6"/>
  <c r="M36" i="6" s="1"/>
  <c r="R34" i="1"/>
  <c r="L37" i="6"/>
  <c r="M37" i="6" s="1"/>
  <c r="R35" i="1"/>
  <c r="L38" i="6"/>
  <c r="M38" i="6" s="1"/>
  <c r="R36" i="1"/>
  <c r="L39" i="6"/>
  <c r="M39" i="6" s="1"/>
  <c r="R37" i="1"/>
  <c r="L40" i="6"/>
  <c r="M40" i="6" s="1"/>
  <c r="R38" i="1"/>
  <c r="R15" i="1"/>
  <c r="L17" i="6"/>
  <c r="M17" i="6" s="1"/>
  <c r="R17" i="1"/>
  <c r="L19" i="6"/>
  <c r="M19" i="6" s="1"/>
  <c r="R18" i="1"/>
  <c r="L20" i="6"/>
  <c r="M20" i="6" s="1"/>
  <c r="R19" i="1"/>
  <c r="L21" i="6"/>
  <c r="M21" i="6" s="1"/>
  <c r="R20" i="1"/>
  <c r="L22" i="6"/>
  <c r="M22" i="6" s="1"/>
  <c r="R21" i="1"/>
  <c r="L25" i="6"/>
  <c r="M25" i="6" s="1"/>
  <c r="R24" i="1"/>
  <c r="L24" i="6"/>
  <c r="M24" i="6" s="1"/>
  <c r="R23" i="1"/>
  <c r="L23" i="6"/>
  <c r="M23" i="6" s="1"/>
  <c r="R22" i="1"/>
  <c r="L12" i="6"/>
  <c r="M12" i="6" s="1"/>
  <c r="L10" i="6"/>
  <c r="M10" i="6" s="1"/>
  <c r="L9" i="6"/>
  <c r="M9" i="6" s="1"/>
  <c r="L8" i="6"/>
  <c r="M8" i="6" s="1"/>
  <c r="L6" i="6"/>
  <c r="M6" i="6" s="1"/>
  <c r="L5" i="6"/>
  <c r="M5" i="6" s="1"/>
  <c r="L4" i="6"/>
  <c r="M4" i="6" s="1"/>
  <c r="R3" i="1"/>
  <c r="L11" i="6"/>
  <c r="M11" i="6" s="1"/>
  <c r="R44" i="1" l="1"/>
  <c r="L13" i="6"/>
  <c r="M13" i="6" s="1"/>
  <c r="L41" i="6"/>
  <c r="M41" i="6" s="1"/>
  <c r="R39" i="1"/>
  <c r="L42" i="6"/>
  <c r="M42" i="6" s="1"/>
  <c r="R40" i="1"/>
  <c r="L3" i="6"/>
  <c r="M3" i="6" s="1"/>
</calcChain>
</file>

<file path=xl/sharedStrings.xml><?xml version="1.0" encoding="utf-8"?>
<sst xmlns="http://schemas.openxmlformats.org/spreadsheetml/2006/main" count="2037" uniqueCount="467">
  <si>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</si>
  <si>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</si>
  <si>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</si>
  <si>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</si>
  <si>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</si>
  <si>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</si>
  <si>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</si>
  <si>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</si>
  <si>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</si>
  <si>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</si>
  <si>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</si>
  <si>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</si>
  <si>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</si>
  <si>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</si>
  <si>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</si>
  <si>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</si>
  <si>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</si>
  <si>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</si>
  <si>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</si>
  <si>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</si>
  <si>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</si>
  <si>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</si>
  <si>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</si>
  <si>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</si>
  <si>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</si>
  <si>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</si>
  <si>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</si>
  <si>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</si>
  <si>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</si>
  <si>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</si>
  <si>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</si>
  <si>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</si>
  <si>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</si>
  <si>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</si>
  <si>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</si>
  <si>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</si>
  <si>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</si>
  <si>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</si>
  <si>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</si>
  <si>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</si>
  <si>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</si>
  <si>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</si>
  <si>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</si>
  <si>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</si>
  <si>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</si>
  <si>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</si>
  <si>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</si>
  <si>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</si>
  <si>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</si>
  <si>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</si>
  <si>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</si>
  <si>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</si>
  <si>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</si>
  <si>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</si>
  <si>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</si>
  <si>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</si>
  <si>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</si>
  <si>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</si>
  <si>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</si>
  <si>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</si>
  <si>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</si>
  <si>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</si>
  <si>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</si>
  <si>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</si>
  <si>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</si>
  <si>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</si>
  <si>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</si>
  <si>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</si>
  <si>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</si>
  <si>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</si>
  <si>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</si>
  <si>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</si>
  <si>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</si>
  <si>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</si>
  <si>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</si>
  <si>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</si>
  <si>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</si>
  <si>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</si>
  <si>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</si>
  <si>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</si>
  <si>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</si>
  <si>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</si>
  <si>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</si>
  <si>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</si>
  <si>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</si>
  <si>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</si>
  <si>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</si>
  <si>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</si>
  <si>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</si>
  <si>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</si>
  <si>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</si>
  <si>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</si>
  <si>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</si>
  <si>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</si>
  <si>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</si>
  <si>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</si>
  <si>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</si>
  <si>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</si>
  <si>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</si>
  <si>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</si>
  <si>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</si>
  <si>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</si>
  <si>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</si>
  <si>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</si>
  <si>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</si>
  <si>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</si>
  <si>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</si>
  <si>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</si>
  <si>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</si>
  <si>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</si>
  <si>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</si>
  <si>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</si>
  <si>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</si>
  <si>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</si>
  <si>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</si>
  <si>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</si>
  <si>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</si>
  <si>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</si>
  <si>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</si>
  <si>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</si>
  <si>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</si>
  <si>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</si>
  <si>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</si>
  <si>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</si>
  <si>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</si>
  <si>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</si>
  <si>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</si>
  <si>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</si>
  <si>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</si>
  <si>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</si>
  <si>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</si>
  <si>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</si>
  <si>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</si>
  <si>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</si>
  <si>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</si>
  <si>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</si>
  <si>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</si>
  <si>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</si>
  <si>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Заняття  №7</t>
  </si>
  <si>
    <t>Заняття  №8</t>
  </si>
  <si>
    <t>Заняття  №9</t>
  </si>
  <si>
    <t>Заняття  №10</t>
  </si>
  <si>
    <t>Заняття  №11</t>
  </si>
  <si>
    <t>Заняття  №12</t>
  </si>
  <si>
    <t>Заняття  №13</t>
  </si>
  <si>
    <t>Л/р №1</t>
  </si>
  <si>
    <t>Л/р №2</t>
  </si>
  <si>
    <t>Л/р №3</t>
  </si>
  <si>
    <t>Л/р №4</t>
  </si>
  <si>
    <t>Л/р №5</t>
  </si>
  <si>
    <t>Л/р №6</t>
  </si>
  <si>
    <t>Л/р №8</t>
  </si>
  <si>
    <t>бали</t>
  </si>
  <si>
    <t>Розподіл балів за триместр</t>
  </si>
  <si>
    <t>Лабораторні роботи</t>
  </si>
  <si>
    <t>Іспит</t>
  </si>
  <si>
    <t>РАЗОМ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</si>
  <si>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</si>
  <si>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</si>
  <si>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</si>
  <si>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</si>
  <si>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</si>
  <si>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</si>
  <si>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</si>
  <si>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</si>
  <si>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</si>
  <si>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</si>
  <si>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</si>
  <si>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</si>
  <si>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</si>
  <si>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QBE</t>
  </si>
  <si>
    <t>№ контр роботи</t>
  </si>
  <si>
    <t>присутність</t>
  </si>
  <si>
    <t>Конт роб 4</t>
  </si>
  <si>
    <t>Разом контрольні</t>
  </si>
  <si>
    <t>Запит QBE</t>
  </si>
  <si>
    <t>Запит SQL</t>
  </si>
  <si>
    <t>Модулі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</si>
  <si>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</si>
  <si>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</si>
  <si>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</si>
  <si>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</si>
  <si>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</si>
  <si>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</si>
  <si>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</si>
  <si>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</si>
  <si>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</si>
  <si>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</si>
  <si>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</si>
  <si>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</si>
  <si>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</si>
  <si>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</si>
  <si>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</si>
  <si>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</si>
  <si>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</si>
  <si>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</si>
  <si>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</si>
  <si>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</si>
  <si>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</si>
  <si>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</si>
  <si>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</si>
  <si>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</si>
  <si>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</si>
  <si>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</si>
  <si>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</si>
  <si>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</si>
  <si>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</si>
  <si>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</si>
  <si>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</si>
  <si>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</si>
  <si>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</si>
  <si>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</si>
  <si>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</si>
  <si>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</si>
  <si>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</si>
  <si>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</si>
  <si>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</si>
  <si>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</si>
  <si>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</si>
  <si>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</si>
  <si>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Вар конт роб 2</t>
  </si>
  <si>
    <t>Вар конт роб 1</t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</si>
  <si>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</si>
  <si>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</si>
  <si>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</si>
  <si>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</si>
  <si>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</si>
  <si>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</si>
  <si>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</si>
  <si>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</si>
  <si>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</si>
  <si>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</si>
  <si>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Query QBE</t>
  </si>
  <si>
    <t>Контрольна робота №7,8 Макроси, SWB</t>
  </si>
  <si>
    <t>контроль                           варіант</t>
  </si>
  <si>
    <t>Контр роб на лекц</t>
  </si>
  <si>
    <t>Вар</t>
  </si>
  <si>
    <t>SQL</t>
  </si>
  <si>
    <t>Підсумки</t>
  </si>
  <si>
    <t>№ пп</t>
  </si>
  <si>
    <t>Група</t>
  </si>
  <si>
    <t>ПІБ</t>
  </si>
  <si>
    <t>За лабор</t>
  </si>
  <si>
    <t>Всього за триместр</t>
  </si>
  <si>
    <t>Група 202</t>
  </si>
  <si>
    <t>Заняття  №14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</si>
  <si>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</si>
  <si>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</si>
  <si>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</si>
  <si>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</si>
  <si>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</si>
  <si>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</si>
  <si>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</si>
  <si>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</si>
  <si>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</si>
  <si>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</si>
  <si>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Вар конт роб 3</t>
  </si>
  <si>
    <t>Л/р №7</t>
  </si>
  <si>
    <t>Л/р №9</t>
  </si>
  <si>
    <t>Група 201_1</t>
  </si>
  <si>
    <t>Група 201_2</t>
  </si>
  <si>
    <t>Група 202_1</t>
  </si>
  <si>
    <t>Група 202_2</t>
  </si>
  <si>
    <t xml:space="preserve"> БАЗА ДАНИХ     BXXXXXXX</t>
  </si>
  <si>
    <t>Розрахунок балів гр 201-203 2008/2009 уч рік</t>
  </si>
  <si>
    <t>Не заполнять!</t>
  </si>
  <si>
    <t>Проп.</t>
  </si>
  <si>
    <t>Бали за л/р</t>
  </si>
  <si>
    <t>Група 201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</si>
  <si>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</si>
  <si>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</si>
  <si>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</si>
  <si>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</si>
  <si>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</si>
  <si>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</si>
  <si>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</si>
  <si>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</si>
  <si>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</si>
  <si>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</si>
  <si>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</si>
  <si>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</si>
  <si>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</si>
  <si>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</si>
  <si>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</si>
  <si>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</si>
  <si>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</si>
  <si>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</si>
  <si>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</si>
  <si>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</si>
  <si>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</si>
  <si>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</si>
  <si>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</si>
  <si>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</si>
  <si>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</si>
  <si>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</si>
  <si>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Давиденко Євген Олександрович</t>
  </si>
  <si>
    <t>Ніколенко Світлана Григорівна</t>
  </si>
  <si>
    <t>контроль                                          варіант</t>
  </si>
  <si>
    <t>2-3</t>
  </si>
  <si>
    <t>19-21</t>
  </si>
  <si>
    <t>9.1</t>
  </si>
  <si>
    <t>9.2</t>
  </si>
  <si>
    <t>Бонуси за відв+ активн</t>
  </si>
  <si>
    <t>сдано 16.05.13</t>
  </si>
  <si>
    <t>Конт роб 5</t>
  </si>
  <si>
    <t>Конт роб 6</t>
  </si>
  <si>
    <t>Беседін Богдан Валерійович</t>
  </si>
  <si>
    <t>Група 203_1</t>
  </si>
  <si>
    <t>Група 203_2</t>
  </si>
  <si>
    <t>Підсумкове</t>
  </si>
  <si>
    <t>2 трим</t>
  </si>
  <si>
    <t>3 трим</t>
  </si>
  <si>
    <r>
      <t xml:space="preserve">За КР лекц </t>
    </r>
    <r>
      <rPr>
        <b/>
        <i/>
        <sz val="10"/>
        <color rgb="FFFF0000"/>
        <rFont val="Arial Cyr"/>
      </rPr>
      <t>ФМТ</t>
    </r>
  </si>
  <si>
    <t>КР ЛЕК-1</t>
  </si>
  <si>
    <t>КР ЛЕК-2</t>
  </si>
  <si>
    <t>КР ЛЕК-3</t>
  </si>
  <si>
    <t xml:space="preserve">Всього </t>
  </si>
  <si>
    <t>ПІДСУМКИ 2 тр 2015р</t>
  </si>
  <si>
    <t>Баланчук Андрій Вадимович</t>
  </si>
  <si>
    <t>Барчук Дмитро Юрійович</t>
  </si>
  <si>
    <t>Безуглов Ігор Андрійович</t>
  </si>
  <si>
    <t>Бєлий Дмитро Семенович</t>
  </si>
  <si>
    <t>Гапчук Андрій Олександрович</t>
  </si>
  <si>
    <t>Горшков Владислав Олександрович</t>
  </si>
  <si>
    <t>Дем'янов Дмитро Олегович</t>
  </si>
  <si>
    <t>Дмитрієв Дмитро Григорович</t>
  </si>
  <si>
    <t>Журавель Анна Володимирівна</t>
  </si>
  <si>
    <t>Зайцев Юрій Геннадійович</t>
  </si>
  <si>
    <t>Іванченко Віталій Валерійович</t>
  </si>
  <si>
    <t>Кінаш Дмитро Вікторович</t>
  </si>
  <si>
    <t>Ковальова Лілія Олександрівна</t>
  </si>
  <si>
    <t>Котов Євгеній Олександрович</t>
  </si>
  <si>
    <t>Мамедов Руслан Алімович</t>
  </si>
  <si>
    <t>Маханько Едуард Костянтинович</t>
  </si>
  <si>
    <t>Нікітюк Роман Юрійович</t>
  </si>
  <si>
    <t>Палаш Олег Олегович</t>
  </si>
  <si>
    <t>Печериця Володимир Ігорович</t>
  </si>
  <si>
    <t>Сорока Ігор Юрійович</t>
  </si>
  <si>
    <t>Устенюк Любов Станіславівна</t>
  </si>
  <si>
    <t>Хворов Антон Сергійович</t>
  </si>
  <si>
    <t>Ходак Богдан Русланович</t>
  </si>
  <si>
    <t>Щебетюк Валентин Олегович</t>
  </si>
  <si>
    <t>3+5+3</t>
  </si>
  <si>
    <t>3+3+5</t>
  </si>
  <si>
    <t>Залік</t>
  </si>
  <si>
    <t xml:space="preserve"> </t>
  </si>
  <si>
    <t>2015/2016 уч/рік 5 тр</t>
  </si>
  <si>
    <t>Лавриненко Світлана Володимирівна</t>
  </si>
  <si>
    <t>Лебедь Сергій Костянтинович</t>
  </si>
  <si>
    <t>Манакова Світлана Сергіївна</t>
  </si>
  <si>
    <t>Морозов Костянтин Юрійович</t>
  </si>
  <si>
    <t>Нечахін Владислав Володимирович</t>
  </si>
  <si>
    <t>Обухова Катерина Олександрівна</t>
  </si>
  <si>
    <t>Піскун Марія Віталіївна</t>
  </si>
  <si>
    <t>Поліщук Владислав Ігорович____</t>
  </si>
  <si>
    <t>Радукан Олексій Мавлонович____</t>
  </si>
  <si>
    <t>Сова Іван Михайлович</t>
  </si>
  <si>
    <t>Соколюк Антон Вікторович</t>
  </si>
  <si>
    <t>Тихонов Дмитро Олександрович</t>
  </si>
  <si>
    <t>Юрчак Владислав Вікторович</t>
  </si>
  <si>
    <t>МанАкова Світлана Сергіївна</t>
  </si>
  <si>
    <t>не было</t>
  </si>
  <si>
    <t>Лаб4 полн</t>
  </si>
  <si>
    <t>Привдо 60</t>
  </si>
  <si>
    <t>Ткаченко Анна Володимировна</t>
  </si>
  <si>
    <t>Бондаренко Уляна Анатоліївна</t>
  </si>
  <si>
    <t>Головатий Владислав Русланович</t>
  </si>
  <si>
    <t>Доробанський Максим Юрійович</t>
  </si>
  <si>
    <t>Задорожна Олена Андріївна</t>
  </si>
  <si>
    <t>Іващенко Сергій Вікторович</t>
  </si>
  <si>
    <t>Каланжова Анастасія Сергіївна</t>
  </si>
  <si>
    <t>Лепетинський Едуард Романович</t>
  </si>
  <si>
    <t>Місюк Тетяна Олегівна</t>
  </si>
  <si>
    <t>Олейніченко Євген Євгенович</t>
  </si>
  <si>
    <t>Осадчий Антон Олегович</t>
  </si>
  <si>
    <t>Поливач Андрій Юрійович</t>
  </si>
  <si>
    <t>Бардук Юрій Васильович</t>
  </si>
  <si>
    <t>Гиляка Василь Олександрович</t>
  </si>
  <si>
    <t>Кліменко Дмитро Олександрович</t>
  </si>
  <si>
    <t>Рубан Олександр Сергійович</t>
  </si>
  <si>
    <t>Самойленко Віталій Олександрович</t>
  </si>
  <si>
    <t>Серпутько Юрій Олександрович</t>
  </si>
  <si>
    <t>Тарасова Анастасія Олександрівна</t>
  </si>
  <si>
    <t>Трухов Артем Сергійович</t>
  </si>
  <si>
    <t>Фоменко Іван Вікторович</t>
  </si>
  <si>
    <t>Хачатрян Олександра Леонідівна</t>
  </si>
  <si>
    <t>Хрищук Олександр Сергійович</t>
  </si>
  <si>
    <t>Шелудько Анастасія Вікторівна</t>
  </si>
  <si>
    <t>Шеремет Анастасія Олександрівна</t>
  </si>
  <si>
    <t>Шиманович Валерія Миколаївна</t>
  </si>
  <si>
    <t>Яблоновський Володимир Станіславович</t>
  </si>
  <si>
    <t>Ткаченко Дмитро Іванович</t>
  </si>
  <si>
    <t>Бабенко Володимир Миколайович</t>
  </si>
  <si>
    <t>Бабіч Євгеній Андріанович</t>
  </si>
  <si>
    <t>Васюта Ганна Сергіївна</t>
  </si>
  <si>
    <t>Вострікова Марія Василівна</t>
  </si>
  <si>
    <t>Гуска Анастасія Олегівна</t>
  </si>
  <si>
    <t>Зейналова Наталія Русланівна</t>
  </si>
  <si>
    <t>Казакевич Дмитро Андрійович</t>
  </si>
  <si>
    <t>Кім Владислав Севастянович</t>
  </si>
  <si>
    <t>Клочко Анастасія Сергіївна</t>
  </si>
  <si>
    <t>Коротін Ілля Олександрович</t>
  </si>
  <si>
    <t>Литовченко Олександра Вадимівна</t>
  </si>
  <si>
    <t>Мельничук Іван Олегович</t>
  </si>
  <si>
    <t>Мішуков Кирило Павлович</t>
  </si>
  <si>
    <t>Пересунько Ігор Сергійович</t>
  </si>
  <si>
    <t>Сатура Андрій Віталійович</t>
  </si>
  <si>
    <t>Січевський Станіслав Вікторович</t>
  </si>
  <si>
    <t>Стець Єлизавета Петрівна</t>
  </si>
  <si>
    <t>Розторгуєв Василь Аркадійович</t>
  </si>
  <si>
    <t>Федоров Олександр Сергійович</t>
  </si>
  <si>
    <t>Хачатрян Єлизавета Арсенівна</t>
  </si>
  <si>
    <t>Хоруженко Вікторія Олександрівна</t>
  </si>
  <si>
    <t>Шапошнікова Марія Дмитрівна</t>
  </si>
  <si>
    <t>Шкляров Валерій Миколайович</t>
  </si>
  <si>
    <t>Яценко Максим Михайлович</t>
  </si>
  <si>
    <t>Cтанкевіч Андрій Олександрович</t>
  </si>
  <si>
    <t>Біла Поліна В'ячеславівна</t>
  </si>
  <si>
    <t>Білецький Віктор Романович</t>
  </si>
  <si>
    <t>Геращенко Вікторія Андріївна</t>
  </si>
  <si>
    <t>Григор'єв Даниїл Олександрович</t>
  </si>
  <si>
    <t>Зеленков Денис Сергійович</t>
  </si>
  <si>
    <t>Катанова Вікторія Сергіївна</t>
  </si>
  <si>
    <t>Князєва Ольга Олексіївна</t>
  </si>
  <si>
    <t>Коваль Сергій Олександрович</t>
  </si>
  <si>
    <t>Колотюк Ольга Олександрівна</t>
  </si>
  <si>
    <t>Крамар Герман Дмитрович</t>
  </si>
  <si>
    <t>Кутовий Євген Олегович</t>
  </si>
  <si>
    <t>Ковальський Микита Олексійович</t>
  </si>
  <si>
    <t>Малкова Каріна Вікторівна</t>
  </si>
  <si>
    <t>Молдован Максим Олександрович</t>
  </si>
  <si>
    <t>Носенко Микола В'ячеславович</t>
  </si>
  <si>
    <t>Оліфіренко Ксенія Валентинівна</t>
  </si>
  <si>
    <t>Пустіка Роман Ігорович</t>
  </si>
  <si>
    <t>Рослякова Юлія Антонівна</t>
  </si>
  <si>
    <t>Салмін Артур Ігорович</t>
  </si>
  <si>
    <t>Стовманенко Владислав Олегович</t>
  </si>
  <si>
    <t>Стратонов Владислав Юрійович</t>
  </si>
  <si>
    <t>Хруставка Михайло Володимирович</t>
  </si>
  <si>
    <t>Чигір Галина Сергіївна</t>
  </si>
  <si>
    <t>Штефан Валентина Володимирівна</t>
  </si>
  <si>
    <t>Сергієва Анастасія Олександрівна</t>
  </si>
  <si>
    <t>Альошин Віталій Євгенович</t>
  </si>
  <si>
    <t>Воронін Георгій Олександрович</t>
  </si>
  <si>
    <t>Куценко Костянтин Сергійович</t>
  </si>
  <si>
    <t>Лисиця Олег Юрійович</t>
  </si>
  <si>
    <t>Лук’янчук Михайло Павлович</t>
  </si>
  <si>
    <t>Одиниця Олеся Олександрівна</t>
  </si>
  <si>
    <t>Охрімчук Андрій Геннадійович</t>
  </si>
  <si>
    <t>Ріцька Анна Олександрівна</t>
  </si>
  <si>
    <t>Степаненко Олена Дмитрівна</t>
  </si>
  <si>
    <t>Тимчина Марина Михайлівна</t>
  </si>
  <si>
    <t>Філатов Євгеній Сергійович</t>
  </si>
  <si>
    <t>Воронін Дмитро Вікторович</t>
  </si>
  <si>
    <t>Кудря Юрій Юрійович</t>
  </si>
  <si>
    <t>Лагунець Дмитро Олегович</t>
  </si>
  <si>
    <t>Самойленко Станіслав Олександрович</t>
  </si>
  <si>
    <t>H</t>
  </si>
  <si>
    <t>+</t>
  </si>
  <si>
    <t>Н</t>
  </si>
  <si>
    <t>Лаб4 закончили</t>
  </si>
  <si>
    <t>н</t>
  </si>
  <si>
    <t>зап</t>
  </si>
  <si>
    <t>лаб4</t>
  </si>
  <si>
    <t>2016/2017 уч/рік 5 тр</t>
  </si>
  <si>
    <t>Григор`єв Даниїл Олександрович</t>
  </si>
  <si>
    <t>Біла Поліна В`ячеславівна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</si>
</sst>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8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4"/>
      <color indexed="12"/>
      <name val="Arial"/>
      <family val="2"/>
    </font>
    <font>
      <sz val="12"/>
      <color indexed="12"/>
      <name val="Arial"/>
      <family val="2"/>
      <charset val="204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 Cyr"/>
      <charset val="204"/>
    </font>
    <font>
      <sz val="14"/>
      <name val="Arial"/>
      <family val="2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4"/>
      <color indexed="12"/>
      <name val="Arial"/>
      <family val="2"/>
      <charset val="204"/>
    </font>
    <font>
      <b/>
      <sz val="10"/>
      <color indexed="12"/>
      <name val="Arial Cyr"/>
      <charset val="204"/>
    </font>
    <font>
      <b/>
      <sz val="14"/>
      <color indexed="10"/>
      <name val="Arial Cyr"/>
      <family val="2"/>
      <charset val="204"/>
    </font>
    <font>
      <b/>
      <sz val="14"/>
      <color indexed="12"/>
      <name val="Arial"/>
      <family val="2"/>
    </font>
    <font>
      <b/>
      <sz val="14"/>
      <color indexed="12"/>
      <name val="Arial Cyr"/>
      <charset val="204"/>
    </font>
    <font>
      <b/>
      <sz val="12"/>
      <color indexed="10"/>
      <name val="Arial"/>
      <family val="2"/>
    </font>
    <font>
      <i/>
      <sz val="12"/>
      <color indexed="12"/>
      <name val="Arial"/>
      <family val="2"/>
    </font>
    <font>
      <b/>
      <sz val="14"/>
      <name val="Arial Cyr"/>
      <charset val="204"/>
    </font>
    <font>
      <b/>
      <sz val="14"/>
      <color indexed="10"/>
      <name val="Arial Cyr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Arial Cyr"/>
      <charset val="204"/>
    </font>
    <font>
      <sz val="14"/>
      <color rgb="FFFF0000"/>
      <name val="Arial"/>
      <family val="2"/>
    </font>
    <font>
      <sz val="14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 Cyr"/>
    </font>
    <font>
      <sz val="36"/>
      <name val="Arial"/>
      <family val="2"/>
    </font>
    <font>
      <sz val="36"/>
      <name val="Arial Cyr"/>
      <charset val="204"/>
    </font>
    <font>
      <sz val="36"/>
      <name val="Arial"/>
      <family val="2"/>
      <charset val="204"/>
    </font>
    <font>
      <sz val="36"/>
      <color indexed="10"/>
      <name val="Arial"/>
      <family val="2"/>
    </font>
    <font>
      <sz val="10"/>
      <color rgb="FFFF0000"/>
      <name val="Arial Cyr"/>
      <charset val="204"/>
    </font>
    <font>
      <b/>
      <sz val="14"/>
      <name val="Arial Cyr"/>
    </font>
    <font>
      <b/>
      <sz val="14"/>
      <color rgb="FF0070C0"/>
      <name val="Arial Cyr"/>
      <family val="2"/>
      <charset val="204"/>
    </font>
    <font>
      <b/>
      <i/>
      <sz val="10"/>
      <color rgb="FFFF0000"/>
      <name val="Arial Cyr"/>
    </font>
    <font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name val="Arial Cyr"/>
    </font>
    <font>
      <sz val="14"/>
      <color indexed="10"/>
      <name val="Arial Cyr"/>
      <charset val="204"/>
    </font>
    <font>
      <sz val="14"/>
      <color rgb="FF000000"/>
      <name val="Times New Roman"/>
      <family val="1"/>
      <charset val="204"/>
    </font>
    <font>
      <sz val="14"/>
      <color indexed="10"/>
      <name val="Arial"/>
      <family val="2"/>
    </font>
    <font>
      <b/>
      <sz val="14"/>
      <color rgb="FFFF0000"/>
      <name val="Arial Cyr"/>
    </font>
    <font>
      <sz val="14"/>
      <color theme="1"/>
      <name val="Arial"/>
      <family val="2"/>
    </font>
    <font>
      <sz val="14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 diagonalUp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5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49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8" fillId="0" borderId="0" xfId="2" applyFont="1"/>
    <xf numFmtId="0" fontId="5" fillId="0" borderId="0" xfId="2" applyFont="1"/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9" fillId="0" borderId="0" xfId="2" applyFont="1"/>
    <xf numFmtId="0" fontId="5" fillId="0" borderId="13" xfId="2" applyFont="1" applyFill="1" applyBorder="1" applyAlignment="1">
      <alignment horizontal="center"/>
    </xf>
    <xf numFmtId="0" fontId="6" fillId="0" borderId="11" xfId="2" applyFont="1" applyFill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3" xfId="2" applyFont="1" applyBorder="1" applyAlignment="1">
      <alignment horizontal="left"/>
    </xf>
    <xf numFmtId="0" fontId="6" fillId="0" borderId="10" xfId="2" applyFont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11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0" fontId="5" fillId="0" borderId="15" xfId="2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20" fillId="0" borderId="0" xfId="2" applyFont="1" applyAlignment="1">
      <alignment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Border="1" applyProtection="1">
      <protection locked="0" hidden="1"/>
    </xf>
    <xf numFmtId="0" fontId="1" fillId="0" borderId="0" xfId="2" applyFill="1"/>
    <xf numFmtId="0" fontId="4" fillId="0" borderId="0" xfId="2" applyFont="1" applyFill="1"/>
    <xf numFmtId="0" fontId="1" fillId="0" borderId="0" xfId="2" applyFill="1" applyAlignment="1">
      <alignment horizontal="left" vertical="center" wrapText="1"/>
    </xf>
    <xf numFmtId="0" fontId="1" fillId="0" borderId="0" xfId="2" applyFill="1" applyBorder="1" applyProtection="1">
      <protection locked="0" hidden="1"/>
    </xf>
    <xf numFmtId="0" fontId="1" fillId="0" borderId="0" xfId="2" applyFill="1" applyBorder="1" applyAlignment="1">
      <alignment horizontal="left" vertical="center" wrapText="1"/>
    </xf>
    <xf numFmtId="0" fontId="1" fillId="0" borderId="0" xfId="2" applyBorder="1" applyAlignment="1">
      <alignment horizontal="left" vertical="center" wrapText="1"/>
    </xf>
    <xf numFmtId="14" fontId="4" fillId="0" borderId="0" xfId="2" applyNumberFormat="1" applyFont="1"/>
    <xf numFmtId="0" fontId="24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4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8" fillId="0" borderId="8" xfId="0" applyFont="1" applyBorder="1" applyAlignment="1">
      <alignment vertical="top" wrapText="1"/>
    </xf>
    <xf numFmtId="0" fontId="24" fillId="0" borderId="8" xfId="0" applyFont="1" applyBorder="1" applyAlignment="1">
      <alignment horizontal="left" wrapText="1"/>
    </xf>
    <xf numFmtId="0" fontId="24" fillId="0" borderId="8" xfId="0" applyFont="1" applyBorder="1" applyAlignment="1">
      <alignment wrapText="1"/>
    </xf>
    <xf numFmtId="0" fontId="28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7" fillId="0" borderId="0" xfId="0" applyFont="1" applyFill="1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164" fontId="30" fillId="0" borderId="25" xfId="2" applyNumberFormat="1" applyFont="1" applyFill="1" applyBorder="1" applyAlignment="1">
      <alignment horizontal="center"/>
    </xf>
    <xf numFmtId="1" fontId="30" fillId="0" borderId="31" xfId="2" applyNumberFormat="1" applyFont="1" applyFill="1" applyBorder="1" applyAlignment="1">
      <alignment horizontal="center"/>
    </xf>
    <xf numFmtId="0" fontId="31" fillId="0" borderId="13" xfId="2" applyFont="1" applyBorder="1" applyAlignment="1">
      <alignment horizontal="left"/>
    </xf>
    <xf numFmtId="0" fontId="32" fillId="0" borderId="1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0" fontId="1" fillId="0" borderId="8" xfId="2" applyBorder="1" applyAlignment="1" applyProtection="1">
      <alignment horizontal="left" vertical="center" wrapText="1"/>
      <protection locked="0" hidden="1"/>
    </xf>
    <xf numFmtId="0" fontId="1" fillId="0" borderId="8" xfId="2" applyBorder="1" applyProtection="1">
      <protection locked="0" hidden="1"/>
    </xf>
    <xf numFmtId="0" fontId="4" fillId="0" borderId="8" xfId="2" applyFont="1" applyFill="1" applyBorder="1" applyAlignment="1">
      <alignment horizontal="left" vertical="center" wrapText="1"/>
    </xf>
    <xf numFmtId="49" fontId="23" fillId="0" borderId="8" xfId="1" applyNumberFormat="1" applyFont="1" applyBorder="1" applyAlignment="1">
      <alignment horizontal="center" vertical="top"/>
    </xf>
    <xf numFmtId="0" fontId="9" fillId="0" borderId="8" xfId="1" applyFont="1" applyBorder="1" applyAlignment="1">
      <alignment vertical="top"/>
    </xf>
    <xf numFmtId="0" fontId="1" fillId="0" borderId="32" xfId="2" applyBorder="1" applyAlignment="1" applyProtection="1">
      <alignment horizontal="left" vertical="center" wrapText="1"/>
      <protection locked="0" hidden="1"/>
    </xf>
    <xf numFmtId="0" fontId="1" fillId="0" borderId="32" xfId="2" applyBorder="1" applyProtection="1">
      <protection locked="0" hidden="1"/>
    </xf>
    <xf numFmtId="165" fontId="5" fillId="0" borderId="33" xfId="2" applyNumberFormat="1" applyFont="1" applyBorder="1" applyAlignment="1"/>
    <xf numFmtId="165" fontId="5" fillId="0" borderId="9" xfId="2" applyNumberFormat="1" applyFont="1" applyBorder="1" applyAlignment="1"/>
    <xf numFmtId="0" fontId="16" fillId="0" borderId="18" xfId="0" applyFont="1" applyBorder="1" applyAlignment="1">
      <alignment horizontal="center" vertical="top" wrapText="1"/>
    </xf>
    <xf numFmtId="0" fontId="9" fillId="0" borderId="0" xfId="2" applyFont="1" applyBorder="1" applyAlignment="1">
      <alignment wrapText="1"/>
    </xf>
    <xf numFmtId="49" fontId="17" fillId="0" borderId="34" xfId="1" applyNumberFormat="1" applyFont="1" applyBorder="1" applyAlignment="1">
      <alignment horizontal="center" vertical="top"/>
    </xf>
    <xf numFmtId="164" fontId="17" fillId="0" borderId="8" xfId="1" applyNumberFormat="1" applyFont="1" applyBorder="1" applyAlignment="1">
      <alignment vertical="top"/>
    </xf>
    <xf numFmtId="0" fontId="11" fillId="0" borderId="35" xfId="2" applyFont="1" applyFill="1" applyBorder="1" applyAlignment="1">
      <alignment horizontal="left" vertical="center" wrapText="1"/>
    </xf>
    <xf numFmtId="1" fontId="33" fillId="0" borderId="0" xfId="2" applyNumberFormat="1" applyFont="1" applyFill="1" applyBorder="1" applyAlignment="1">
      <alignment horizontal="center"/>
    </xf>
    <xf numFmtId="49" fontId="17" fillId="0" borderId="36" xfId="1" applyNumberFormat="1" applyFont="1" applyBorder="1" applyAlignment="1">
      <alignment horizontal="center" vertical="top"/>
    </xf>
    <xf numFmtId="0" fontId="17" fillId="0" borderId="8" xfId="1" applyFont="1" applyBorder="1" applyAlignment="1">
      <alignment horizontal="center" vertical="top"/>
    </xf>
    <xf numFmtId="49" fontId="17" fillId="0" borderId="12" xfId="1" applyNumberFormat="1" applyFont="1" applyBorder="1" applyAlignment="1">
      <alignment horizontal="center" vertical="top"/>
    </xf>
    <xf numFmtId="0" fontId="17" fillId="0" borderId="8" xfId="2" applyFont="1" applyBorder="1" applyAlignment="1" applyProtection="1">
      <alignment horizontal="center" vertical="center" wrapText="1"/>
      <protection locked="0" hidden="1"/>
    </xf>
    <xf numFmtId="0" fontId="17" fillId="0" borderId="8" xfId="2" applyFont="1" applyBorder="1" applyAlignment="1" applyProtection="1">
      <alignment horizontal="center" vertical="center"/>
      <protection locked="0" hidden="1"/>
    </xf>
    <xf numFmtId="0" fontId="4" fillId="0" borderId="0" xfId="2" applyFont="1" applyFill="1" applyBorder="1"/>
    <xf numFmtId="0" fontId="10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0" fontId="1" fillId="0" borderId="0" xfId="2" applyNumberFormat="1" applyBorder="1" applyProtection="1">
      <protection locked="0" hidden="1"/>
    </xf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3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0" fontId="9" fillId="0" borderId="8" xfId="1" applyFont="1" applyBorder="1" applyAlignment="1" applyProtection="1">
      <alignment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0" fontId="1" fillId="0" borderId="0" xfId="2" applyAlignment="1" applyProtection="1">
      <alignment horizontal="left" vertical="center" wrapText="1"/>
    </xf>
    <xf numFmtId="0" fontId="1" fillId="0" borderId="0" xfId="2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0" fontId="0" fillId="0" borderId="8" xfId="0" applyBorder="1"/>
    <xf numFmtId="0" fontId="0" fillId="0" borderId="24" xfId="0" applyBorder="1"/>
    <xf numFmtId="0" fontId="29" fillId="0" borderId="8" xfId="0" applyFont="1" applyBorder="1"/>
    <xf numFmtId="0" fontId="29" fillId="0" borderId="32" xfId="0" applyFont="1" applyBorder="1"/>
    <xf numFmtId="1" fontId="36" fillId="0" borderId="5" xfId="0" applyNumberFormat="1" applyFont="1" applyFill="1" applyBorder="1"/>
    <xf numFmtId="0" fontId="5" fillId="0" borderId="45" xfId="2" applyFont="1" applyBorder="1" applyAlignment="1"/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0" fontId="24" fillId="0" borderId="21" xfId="0" applyFont="1" applyBorder="1" applyAlignment="1">
      <alignment vertical="top"/>
    </xf>
    <xf numFmtId="49" fontId="24" fillId="0" borderId="2" xfId="0" applyNumberFormat="1" applyFont="1" applyBorder="1" applyAlignment="1">
      <alignment vertical="top"/>
    </xf>
    <xf numFmtId="49" fontId="24" fillId="0" borderId="4" xfId="0" applyNumberFormat="1" applyFont="1" applyBorder="1" applyAlignment="1">
      <alignment vertical="top"/>
    </xf>
    <xf numFmtId="0" fontId="10" fillId="0" borderId="0" xfId="0" applyFont="1"/>
    <xf numFmtId="0" fontId="42" fillId="0" borderId="33" xfId="0" applyFont="1" applyBorder="1" applyAlignment="1">
      <alignment vertical="top" wrapText="1"/>
    </xf>
    <xf numFmtId="0" fontId="40" fillId="0" borderId="18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5" fillId="0" borderId="37" xfId="2" applyFont="1" applyBorder="1" applyAlignment="1"/>
    <xf numFmtId="0" fontId="5" fillId="0" borderId="15" xfId="2" applyFont="1" applyBorder="1" applyAlignment="1"/>
    <xf numFmtId="0" fontId="5" fillId="0" borderId="49" xfId="2" applyFont="1" applyBorder="1" applyAlignment="1"/>
    <xf numFmtId="0" fontId="6" fillId="0" borderId="10" xfId="2" applyFont="1" applyFill="1" applyBorder="1" applyAlignment="1">
      <alignment horizontal="center"/>
    </xf>
    <xf numFmtId="0" fontId="5" fillId="0" borderId="50" xfId="2" applyFont="1" applyBorder="1" applyAlignment="1"/>
    <xf numFmtId="0" fontId="5" fillId="0" borderId="5" xfId="2" applyFont="1" applyBorder="1" applyAlignment="1">
      <alignment horizontal="center" vertical="top" wrapText="1"/>
    </xf>
    <xf numFmtId="0" fontId="16" fillId="0" borderId="20" xfId="0" applyFont="1" applyBorder="1" applyAlignment="1">
      <alignment horizontal="center" vertical="top" wrapText="1"/>
    </xf>
    <xf numFmtId="164" fontId="18" fillId="0" borderId="8" xfId="1" applyNumberFormat="1" applyFont="1" applyBorder="1" applyAlignment="1" applyProtection="1">
      <alignment vertical="top"/>
    </xf>
    <xf numFmtId="164" fontId="18" fillId="0" borderId="8" xfId="1" applyNumberFormat="1" applyFont="1" applyBorder="1" applyAlignment="1">
      <alignment vertical="top"/>
    </xf>
    <xf numFmtId="0" fontId="0" fillId="0" borderId="0" xfId="0" applyAlignment="1">
      <alignment horizontal="right"/>
    </xf>
    <xf numFmtId="49" fontId="17" fillId="0" borderId="8" xfId="1" applyNumberFormat="1" applyFont="1" applyBorder="1" applyAlignment="1">
      <alignment horizontal="center" vertical="top"/>
    </xf>
    <xf numFmtId="0" fontId="36" fillId="0" borderId="26" xfId="0" applyFont="1" applyBorder="1"/>
    <xf numFmtId="1" fontId="36" fillId="0" borderId="26" xfId="0" applyNumberFormat="1" applyFont="1" applyBorder="1"/>
    <xf numFmtId="0" fontId="25" fillId="0" borderId="23" xfId="0" applyFont="1" applyBorder="1" applyAlignment="1">
      <alignment vertical="top" wrapText="1"/>
    </xf>
    <xf numFmtId="0" fontId="29" fillId="0" borderId="0" xfId="0" applyFont="1"/>
    <xf numFmtId="0" fontId="20" fillId="0" borderId="48" xfId="2" applyFont="1" applyBorder="1" applyAlignment="1">
      <alignment horizontal="left"/>
    </xf>
    <xf numFmtId="49" fontId="17" fillId="0" borderId="8" xfId="1" applyNumberFormat="1" applyFont="1" applyBorder="1" applyAlignment="1" applyProtection="1">
      <alignment horizontal="center" vertical="top"/>
    </xf>
    <xf numFmtId="0" fontId="0" fillId="2" borderId="0" xfId="0" applyFill="1"/>
    <xf numFmtId="0" fontId="0" fillId="0" borderId="0" xfId="0" applyFill="1"/>
    <xf numFmtId="164" fontId="1" fillId="0" borderId="8" xfId="2" applyNumberFormat="1" applyFill="1" applyBorder="1" applyProtection="1"/>
    <xf numFmtId="0" fontId="1" fillId="0" borderId="0" xfId="2" applyFill="1" applyProtection="1"/>
    <xf numFmtId="0" fontId="0" fillId="0" borderId="0" xfId="0" applyAlignment="1">
      <alignment horizontal="center"/>
    </xf>
    <xf numFmtId="165" fontId="0" fillId="0" borderId="52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4" fillId="0" borderId="53" xfId="0" applyNumberFormat="1" applyFont="1" applyBorder="1" applyAlignment="1">
      <alignment horizontal="center"/>
    </xf>
    <xf numFmtId="0" fontId="48" fillId="0" borderId="5" xfId="2" applyFont="1" applyBorder="1" applyAlignment="1">
      <alignment horizontal="center" vertical="top" wrapText="1"/>
    </xf>
    <xf numFmtId="0" fontId="45" fillId="0" borderId="20" xfId="0" applyFont="1" applyBorder="1" applyAlignment="1">
      <alignment horizontal="center" vertical="top" wrapText="1"/>
    </xf>
    <xf numFmtId="0" fontId="29" fillId="0" borderId="2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8" xfId="0" applyFont="1" applyFill="1" applyBorder="1"/>
    <xf numFmtId="0" fontId="19" fillId="0" borderId="8" xfId="0" applyFont="1" applyBorder="1"/>
    <xf numFmtId="0" fontId="19" fillId="0" borderId="26" xfId="0" applyFont="1" applyBorder="1"/>
    <xf numFmtId="0" fontId="19" fillId="0" borderId="27" xfId="0" applyFont="1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38" fillId="0" borderId="0" xfId="0" applyFon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38" fillId="0" borderId="5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8" fillId="0" borderId="58" xfId="0" applyFont="1" applyBorder="1" applyAlignment="1">
      <alignment horizontal="center"/>
    </xf>
    <xf numFmtId="164" fontId="44" fillId="0" borderId="42" xfId="0" applyNumberFormat="1" applyFont="1" applyBorder="1" applyAlignment="1">
      <alignment horizontal="center"/>
    </xf>
    <xf numFmtId="0" fontId="36" fillId="0" borderId="50" xfId="0" applyFont="1" applyBorder="1" applyAlignment="1">
      <alignment horizontal="center"/>
    </xf>
    <xf numFmtId="0" fontId="38" fillId="0" borderId="42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8" fillId="0" borderId="0" xfId="2" applyFont="1" applyBorder="1" applyAlignment="1">
      <alignment horizontal="left" vertical="center"/>
    </xf>
    <xf numFmtId="1" fontId="33" fillId="0" borderId="0" xfId="2" applyNumberFormat="1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left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14" fontId="1" fillId="0" borderId="0" xfId="2" applyNumberFormat="1" applyAlignment="1">
      <alignment wrapText="1"/>
    </xf>
    <xf numFmtId="0" fontId="5" fillId="0" borderId="39" xfId="2" applyFont="1" applyBorder="1" applyAlignment="1">
      <alignment horizontal="left" vertical="center" wrapText="1"/>
    </xf>
    <xf numFmtId="0" fontId="5" fillId="0" borderId="61" xfId="2" applyFont="1" applyBorder="1" applyAlignment="1">
      <alignment horizontal="left" vertical="center" wrapText="1"/>
    </xf>
    <xf numFmtId="0" fontId="4" fillId="0" borderId="61" xfId="2" applyFont="1" applyBorder="1" applyAlignment="1">
      <alignment horizontal="left" vertical="center" wrapText="1"/>
    </xf>
    <xf numFmtId="0" fontId="0" fillId="0" borderId="8" xfId="0" applyFill="1" applyBorder="1"/>
    <xf numFmtId="0" fontId="36" fillId="0" borderId="26" xfId="0" applyFont="1" applyFill="1" applyBorder="1"/>
    <xf numFmtId="0" fontId="17" fillId="0" borderId="61" xfId="2" applyFont="1" applyBorder="1" applyAlignment="1">
      <alignment horizontal="center" vertical="center" wrapText="1"/>
    </xf>
    <xf numFmtId="1" fontId="36" fillId="0" borderId="3" xfId="0" applyNumberFormat="1" applyFont="1" applyFill="1" applyBorder="1"/>
    <xf numFmtId="0" fontId="29" fillId="0" borderId="8" xfId="0" applyFont="1" applyFill="1" applyBorder="1" applyAlignment="1">
      <alignment horizontal="center"/>
    </xf>
    <xf numFmtId="1" fontId="29" fillId="0" borderId="26" xfId="0" applyNumberFormat="1" applyFont="1" applyFill="1" applyBorder="1"/>
    <xf numFmtId="0" fontId="29" fillId="0" borderId="26" xfId="0" applyFont="1" applyFill="1" applyBorder="1"/>
    <xf numFmtId="1" fontId="29" fillId="0" borderId="8" xfId="0" applyNumberFormat="1" applyFont="1" applyFill="1" applyBorder="1"/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61" xfId="2" applyFont="1" applyBorder="1" applyAlignment="1">
      <alignment horizontal="left" vertical="center" wrapText="1"/>
    </xf>
    <xf numFmtId="0" fontId="52" fillId="0" borderId="0" xfId="0" applyFont="1"/>
    <xf numFmtId="1" fontId="29" fillId="0" borderId="24" xfId="0" applyNumberFormat="1" applyFont="1" applyBorder="1" applyAlignment="1">
      <alignment horizontal="center"/>
    </xf>
    <xf numFmtId="1" fontId="29" fillId="0" borderId="8" xfId="0" applyNumberFormat="1" applyFont="1" applyBorder="1" applyAlignment="1">
      <alignment horizontal="center"/>
    </xf>
    <xf numFmtId="0" fontId="0" fillId="0" borderId="26" xfId="0" applyFill="1" applyBorder="1"/>
    <xf numFmtId="0" fontId="25" fillId="0" borderId="22" xfId="0" applyFont="1" applyBorder="1" applyAlignment="1">
      <alignment vertical="top" wrapText="1"/>
    </xf>
    <xf numFmtId="1" fontId="25" fillId="6" borderId="23" xfId="0" applyNumberFormat="1" applyFont="1" applyFill="1" applyBorder="1" applyAlignment="1">
      <alignment wrapText="1"/>
    </xf>
    <xf numFmtId="0" fontId="15" fillId="0" borderId="52" xfId="0" applyFont="1" applyBorder="1" applyAlignment="1">
      <alignment vertical="top"/>
    </xf>
    <xf numFmtId="1" fontId="36" fillId="0" borderId="20" xfId="0" applyNumberFormat="1" applyFont="1" applyFill="1" applyBorder="1"/>
    <xf numFmtId="0" fontId="37" fillId="0" borderId="23" xfId="0" applyFont="1" applyBorder="1" applyAlignment="1">
      <alignment horizontal="center" vertical="top" wrapText="1"/>
    </xf>
    <xf numFmtId="0" fontId="54" fillId="0" borderId="26" xfId="0" applyFont="1" applyFill="1" applyBorder="1"/>
    <xf numFmtId="0" fontId="0" fillId="0" borderId="43" xfId="0" applyBorder="1" applyAlignment="1">
      <alignment horizontal="center"/>
    </xf>
    <xf numFmtId="165" fontId="25" fillId="0" borderId="62" xfId="0" applyNumberFormat="1" applyFont="1" applyBorder="1" applyAlignment="1">
      <alignment horizontal="center"/>
    </xf>
    <xf numFmtId="165" fontId="25" fillId="0" borderId="22" xfId="0" applyNumberFormat="1" applyFont="1" applyBorder="1" applyAlignment="1">
      <alignment horizontal="center"/>
    </xf>
    <xf numFmtId="0" fontId="55" fillId="0" borderId="0" xfId="2" applyFont="1" applyBorder="1" applyAlignment="1">
      <alignment horizontal="left" vertical="center" wrapText="1"/>
    </xf>
    <xf numFmtId="0" fontId="4" fillId="0" borderId="39" xfId="2" applyFont="1" applyBorder="1" applyAlignment="1"/>
    <xf numFmtId="0" fontId="4" fillId="0" borderId="61" xfId="2" applyFont="1" applyBorder="1" applyAlignment="1"/>
    <xf numFmtId="0" fontId="5" fillId="0" borderId="49" xfId="2" applyFont="1" applyFill="1" applyBorder="1" applyAlignment="1"/>
    <xf numFmtId="0" fontId="5" fillId="0" borderId="16" xfId="2" applyFont="1" applyFill="1" applyBorder="1" applyAlignment="1">
      <alignment horizontal="center" vertical="top" wrapText="1"/>
    </xf>
    <xf numFmtId="0" fontId="16" fillId="0" borderId="18" xfId="0" applyFont="1" applyFill="1" applyBorder="1" applyAlignment="1">
      <alignment horizontal="center" vertical="top" wrapText="1"/>
    </xf>
    <xf numFmtId="0" fontId="11" fillId="0" borderId="67" xfId="2" applyFont="1" applyFill="1" applyBorder="1" applyAlignment="1">
      <alignment horizontal="left" vertical="center" wrapText="1"/>
    </xf>
    <xf numFmtId="0" fontId="4" fillId="0" borderId="24" xfId="2" applyFont="1" applyFill="1" applyBorder="1" applyAlignment="1">
      <alignment horizontal="left" vertical="center" wrapText="1"/>
    </xf>
    <xf numFmtId="0" fontId="17" fillId="0" borderId="24" xfId="2" applyFont="1" applyBorder="1" applyAlignment="1" applyProtection="1">
      <alignment horizontal="center" vertical="center" wrapText="1"/>
      <protection locked="0" hidden="1"/>
    </xf>
    <xf numFmtId="0" fontId="17" fillId="0" borderId="24" xfId="2" applyFont="1" applyBorder="1" applyAlignment="1" applyProtection="1">
      <alignment horizontal="center" vertical="center"/>
      <protection locked="0" hidden="1"/>
    </xf>
    <xf numFmtId="0" fontId="1" fillId="0" borderId="24" xfId="2" applyFont="1" applyBorder="1" applyProtection="1">
      <protection locked="0"/>
    </xf>
    <xf numFmtId="0" fontId="1" fillId="0" borderId="24" xfId="2" applyFont="1" applyFill="1" applyBorder="1" applyProtection="1">
      <protection locked="0"/>
    </xf>
    <xf numFmtId="0" fontId="1" fillId="0" borderId="11" xfId="2" applyFont="1" applyBorder="1" applyProtection="1">
      <protection locked="0"/>
    </xf>
    <xf numFmtId="164" fontId="1" fillId="0" borderId="16" xfId="2" applyNumberFormat="1" applyBorder="1" applyProtection="1"/>
    <xf numFmtId="0" fontId="17" fillId="0" borderId="12" xfId="1" applyFont="1" applyBorder="1" applyAlignment="1">
      <alignment horizontal="center" vertical="top"/>
    </xf>
    <xf numFmtId="49" fontId="17" fillId="0" borderId="51" xfId="1" applyNumberFormat="1" applyFont="1" applyBorder="1" applyAlignment="1">
      <alignment horizontal="center" vertical="top"/>
    </xf>
    <xf numFmtId="164" fontId="17" fillId="0" borderId="27" xfId="1" applyNumberFormat="1" applyFont="1" applyBorder="1" applyAlignment="1">
      <alignment vertical="top"/>
    </xf>
    <xf numFmtId="1" fontId="1" fillId="0" borderId="27" xfId="2" applyNumberFormat="1" applyBorder="1" applyProtection="1"/>
    <xf numFmtId="164" fontId="1" fillId="0" borderId="27" xfId="2" applyNumberFormat="1" applyFill="1" applyBorder="1" applyProtection="1"/>
    <xf numFmtId="164" fontId="1" fillId="0" borderId="18" xfId="2" applyNumberFormat="1" applyBorder="1" applyProtection="1"/>
    <xf numFmtId="0" fontId="15" fillId="0" borderId="8" xfId="0" applyFont="1" applyBorder="1" applyAlignment="1">
      <alignment vertical="top" wrapText="1"/>
    </xf>
    <xf numFmtId="0" fontId="41" fillId="0" borderId="0" xfId="0" applyFont="1" applyBorder="1"/>
    <xf numFmtId="0" fontId="0" fillId="0" borderId="0" xfId="0" applyBorder="1"/>
    <xf numFmtId="0" fontId="24" fillId="0" borderId="45" xfId="0" applyFont="1" applyBorder="1" applyAlignment="1">
      <alignment vertical="top"/>
    </xf>
    <xf numFmtId="0" fontId="0" fillId="0" borderId="50" xfId="0" applyBorder="1" applyAlignment="1">
      <alignment wrapText="1"/>
    </xf>
    <xf numFmtId="0" fontId="0" fillId="0" borderId="50" xfId="0" applyBorder="1" applyAlignment="1">
      <alignment vertical="top" wrapText="1"/>
    </xf>
    <xf numFmtId="0" fontId="15" fillId="0" borderId="50" xfId="0" applyFont="1" applyBorder="1" applyAlignment="1">
      <alignment vertical="top"/>
    </xf>
    <xf numFmtId="0" fontId="15" fillId="10" borderId="46" xfId="0" applyFont="1" applyFill="1" applyBorder="1"/>
    <xf numFmtId="0" fontId="15" fillId="0" borderId="17" xfId="0" applyFont="1" applyBorder="1"/>
    <xf numFmtId="0" fontId="15" fillId="0" borderId="16" xfId="0" applyFont="1" applyBorder="1"/>
    <xf numFmtId="0" fontId="38" fillId="0" borderId="16" xfId="0" applyFont="1" applyBorder="1"/>
    <xf numFmtId="0" fontId="38" fillId="0" borderId="18" xfId="0" applyFont="1" applyBorder="1"/>
    <xf numFmtId="0" fontId="24" fillId="0" borderId="0" xfId="1" applyFont="1" applyAlignment="1">
      <alignment vertical="top"/>
    </xf>
    <xf numFmtId="0" fontId="42" fillId="0" borderId="0" xfId="1" applyFont="1" applyAlignment="1">
      <alignment vertical="top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 vertical="top"/>
    </xf>
    <xf numFmtId="0" fontId="24" fillId="0" borderId="0" xfId="1" applyFont="1"/>
    <xf numFmtId="0" fontId="24" fillId="0" borderId="0" xfId="1" applyFont="1" applyBorder="1" applyAlignment="1">
      <alignment horizontal="center" vertical="top"/>
    </xf>
    <xf numFmtId="0" fontId="27" fillId="0" borderId="0" xfId="1" applyFont="1" applyBorder="1" applyAlignment="1">
      <alignment horizontal="center" vertical="top" wrapText="1"/>
    </xf>
    <xf numFmtId="0" fontId="57" fillId="0" borderId="0" xfId="1" applyFont="1" applyAlignment="1">
      <alignment horizontal="center" vertical="top"/>
    </xf>
    <xf numFmtId="0" fontId="24" fillId="0" borderId="24" xfId="1" applyFont="1" applyBorder="1" applyAlignment="1">
      <alignment vertical="top" wrapText="1"/>
    </xf>
    <xf numFmtId="0" fontId="24" fillId="0" borderId="11" xfId="1" applyFont="1" applyBorder="1" applyAlignment="1">
      <alignment vertical="top" wrapText="1"/>
    </xf>
    <xf numFmtId="0" fontId="24" fillId="0" borderId="16" xfId="1" applyFont="1" applyBorder="1" applyAlignment="1">
      <alignment vertical="top" wrapText="1"/>
    </xf>
    <xf numFmtId="0" fontId="24" fillId="0" borderId="8" xfId="1" applyFont="1" applyBorder="1" applyAlignment="1">
      <alignment vertical="top"/>
    </xf>
    <xf numFmtId="49" fontId="24" fillId="0" borderId="12" xfId="1" applyNumberFormat="1" applyFont="1" applyBorder="1" applyAlignment="1">
      <alignment vertical="top"/>
    </xf>
    <xf numFmtId="0" fontId="28" fillId="0" borderId="8" xfId="1" applyFont="1" applyBorder="1" applyAlignment="1">
      <alignment vertical="top"/>
    </xf>
    <xf numFmtId="0" fontId="28" fillId="0" borderId="8" xfId="1" applyFont="1" applyBorder="1" applyAlignment="1">
      <alignment horizontal="center" vertical="top"/>
    </xf>
    <xf numFmtId="0" fontId="28" fillId="0" borderId="27" xfId="1" applyFont="1" applyBorder="1" applyAlignment="1">
      <alignment vertical="top"/>
    </xf>
    <xf numFmtId="0" fontId="19" fillId="0" borderId="27" xfId="1" applyFont="1" applyBorder="1" applyAlignment="1">
      <alignment horizontal="center" vertical="top"/>
    </xf>
    <xf numFmtId="0" fontId="24" fillId="0" borderId="27" xfId="1" applyFont="1" applyBorder="1" applyAlignment="1">
      <alignment vertical="top"/>
    </xf>
    <xf numFmtId="0" fontId="24" fillId="0" borderId="18" xfId="1" applyFont="1" applyBorder="1" applyAlignment="1">
      <alignment vertical="top" wrapText="1"/>
    </xf>
    <xf numFmtId="0" fontId="28" fillId="0" borderId="8" xfId="1" applyFont="1" applyBorder="1" applyAlignment="1">
      <alignment vertical="top" wrapText="1"/>
    </xf>
    <xf numFmtId="0" fontId="24" fillId="0" borderId="19" xfId="1" applyFont="1" applyBorder="1" applyAlignment="1">
      <alignment vertical="top"/>
    </xf>
    <xf numFmtId="0" fontId="24" fillId="0" borderId="28" xfId="1" applyFont="1" applyBorder="1" applyAlignment="1">
      <alignment vertical="top"/>
    </xf>
    <xf numFmtId="0" fontId="24" fillId="0" borderId="29" xfId="1" applyFont="1" applyBorder="1" applyAlignment="1">
      <alignment vertical="top"/>
    </xf>
    <xf numFmtId="0" fontId="28" fillId="4" borderId="29" xfId="1" applyFont="1" applyFill="1" applyBorder="1" applyAlignment="1">
      <alignment vertical="top"/>
    </xf>
    <xf numFmtId="0" fontId="24" fillId="0" borderId="29" xfId="1" applyFont="1" applyBorder="1" applyAlignment="1">
      <alignment horizontal="center" vertical="top"/>
    </xf>
    <xf numFmtId="0" fontId="24" fillId="4" borderId="29" xfId="1" applyFont="1" applyFill="1" applyBorder="1" applyAlignment="1">
      <alignment vertical="top"/>
    </xf>
    <xf numFmtId="0" fontId="24" fillId="0" borderId="30" xfId="1" applyFont="1" applyBorder="1" applyAlignment="1">
      <alignment vertical="top" wrapText="1"/>
    </xf>
    <xf numFmtId="0" fontId="24" fillId="0" borderId="0" xfId="1" applyFont="1" applyBorder="1" applyAlignment="1">
      <alignment vertical="top"/>
    </xf>
    <xf numFmtId="49" fontId="24" fillId="0" borderId="0" xfId="1" applyNumberFormat="1" applyFont="1" applyBorder="1" applyAlignment="1">
      <alignment vertical="top"/>
    </xf>
    <xf numFmtId="0" fontId="24" fillId="0" borderId="0" xfId="1" applyFont="1" applyBorder="1" applyAlignment="1">
      <alignment vertical="top" wrapText="1"/>
    </xf>
    <xf numFmtId="0" fontId="24" fillId="0" borderId="0" xfId="1" applyFont="1" applyBorder="1"/>
    <xf numFmtId="49" fontId="24" fillId="0" borderId="0" xfId="1" applyNumberFormat="1" applyFont="1" applyBorder="1" applyAlignment="1">
      <alignment horizontal="center" vertical="top"/>
    </xf>
    <xf numFmtId="49" fontId="24" fillId="0" borderId="0" xfId="1" applyNumberFormat="1" applyFont="1" applyBorder="1" applyAlignment="1">
      <alignment vertical="top" wrapText="1"/>
    </xf>
    <xf numFmtId="49" fontId="24" fillId="0" borderId="0" xfId="1" applyNumberFormat="1" applyFont="1" applyBorder="1"/>
    <xf numFmtId="0" fontId="58" fillId="0" borderId="0" xfId="1" applyFont="1" applyAlignment="1">
      <alignment vertical="top" wrapText="1"/>
    </xf>
    <xf numFmtId="0" fontId="59" fillId="0" borderId="0" xfId="1" applyFont="1" applyBorder="1" applyAlignment="1">
      <alignment horizontal="center" vertical="top" wrapText="1"/>
    </xf>
    <xf numFmtId="0" fontId="58" fillId="0" borderId="8" xfId="1" applyFont="1" applyBorder="1" applyAlignment="1">
      <alignment vertical="top" wrapText="1"/>
    </xf>
    <xf numFmtId="0" fontId="58" fillId="0" borderId="8" xfId="1" applyFont="1" applyFill="1" applyBorder="1" applyAlignment="1">
      <alignment vertical="top" wrapText="1"/>
    </xf>
    <xf numFmtId="0" fontId="58" fillId="0" borderId="8" xfId="0" applyFont="1" applyBorder="1" applyAlignment="1">
      <alignment wrapText="1"/>
    </xf>
    <xf numFmtId="0" fontId="60" fillId="0" borderId="8" xfId="0" applyFont="1" applyBorder="1" applyAlignment="1">
      <alignment horizontal="justify"/>
    </xf>
    <xf numFmtId="0" fontId="58" fillId="0" borderId="27" xfId="1" applyFont="1" applyBorder="1" applyAlignment="1">
      <alignment vertical="top" wrapText="1"/>
    </xf>
    <xf numFmtId="0" fontId="58" fillId="4" borderId="29" xfId="1" applyFont="1" applyFill="1" applyBorder="1" applyAlignment="1">
      <alignment vertical="top" wrapText="1"/>
    </xf>
    <xf numFmtId="0" fontId="58" fillId="0" borderId="0" xfId="1" applyFont="1" applyBorder="1" applyAlignment="1">
      <alignment vertical="top"/>
    </xf>
    <xf numFmtId="49" fontId="58" fillId="0" borderId="0" xfId="1" applyNumberFormat="1" applyFont="1" applyBorder="1" applyAlignment="1">
      <alignment vertical="top"/>
    </xf>
    <xf numFmtId="0" fontId="58" fillId="0" borderId="0" xfId="1" applyFont="1" applyAlignment="1">
      <alignment vertical="top"/>
    </xf>
    <xf numFmtId="0" fontId="24" fillId="0" borderId="13" xfId="1" applyFont="1" applyBorder="1" applyAlignment="1">
      <alignment vertical="top" wrapText="1"/>
    </xf>
    <xf numFmtId="0" fontId="58" fillId="0" borderId="24" xfId="1" applyFont="1" applyBorder="1" applyAlignment="1">
      <alignment vertical="top" wrapText="1"/>
    </xf>
    <xf numFmtId="0" fontId="24" fillId="0" borderId="24" xfId="1" applyFont="1" applyBorder="1" applyAlignment="1">
      <alignment horizontal="center" vertical="top" wrapText="1"/>
    </xf>
    <xf numFmtId="0" fontId="54" fillId="0" borderId="8" xfId="1" applyFont="1" applyBorder="1" applyAlignment="1">
      <alignment horizontal="center" vertical="top"/>
    </xf>
    <xf numFmtId="0" fontId="7" fillId="0" borderId="0" xfId="2" applyFont="1" applyFill="1"/>
    <xf numFmtId="0" fontId="7" fillId="0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textRotation="90" wrapText="1"/>
    </xf>
    <xf numFmtId="0" fontId="7" fillId="0" borderId="0" xfId="2" applyFont="1"/>
    <xf numFmtId="1" fontId="62" fillId="9" borderId="12" xfId="0" applyNumberFormat="1" applyFont="1" applyFill="1" applyBorder="1" applyAlignment="1">
      <alignment horizontal="center"/>
    </xf>
    <xf numFmtId="164" fontId="18" fillId="11" borderId="16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center" wrapText="1"/>
      <protection locked="0"/>
    </xf>
    <xf numFmtId="1" fontId="29" fillId="0" borderId="12" xfId="0" applyNumberFormat="1" applyFont="1" applyBorder="1" applyAlignment="1">
      <alignment horizontal="center"/>
    </xf>
    <xf numFmtId="164" fontId="67" fillId="0" borderId="0" xfId="2" applyNumberFormat="1" applyFont="1" applyFill="1" applyBorder="1" applyAlignment="1">
      <alignment horizontal="center"/>
    </xf>
    <xf numFmtId="1" fontId="67" fillId="0" borderId="0" xfId="2" applyNumberFormat="1" applyFont="1" applyFill="1" applyBorder="1" applyAlignment="1">
      <alignment horizontal="center"/>
    </xf>
    <xf numFmtId="0" fontId="67" fillId="0" borderId="0" xfId="2" applyFont="1" applyFill="1" applyBorder="1"/>
    <xf numFmtId="0" fontId="68" fillId="0" borderId="0" xfId="0" applyFont="1" applyBorder="1" applyAlignment="1">
      <alignment horizontal="center"/>
    </xf>
    <xf numFmtId="164" fontId="67" fillId="0" borderId="0" xfId="2" applyNumberFormat="1" applyFont="1" applyBorder="1" applyAlignment="1">
      <alignment horizontal="center" vertical="center" wrapText="1"/>
    </xf>
    <xf numFmtId="0" fontId="67" fillId="0" borderId="0" xfId="2" applyFont="1"/>
    <xf numFmtId="49" fontId="67" fillId="0" borderId="0" xfId="2" applyNumberFormat="1" applyFont="1" applyBorder="1" applyAlignment="1">
      <alignment horizontal="center"/>
    </xf>
    <xf numFmtId="0" fontId="67" fillId="0" borderId="0" xfId="2" applyFont="1" applyBorder="1" applyAlignment="1">
      <alignment horizontal="center"/>
    </xf>
    <xf numFmtId="0" fontId="69" fillId="0" borderId="0" xfId="2" applyFont="1"/>
    <xf numFmtId="49" fontId="69" fillId="0" borderId="0" xfId="2" applyNumberFormat="1" applyFont="1" applyAlignment="1">
      <alignment horizontal="center" vertical="top"/>
    </xf>
    <xf numFmtId="0" fontId="69" fillId="0" borderId="0" xfId="0" applyFont="1" applyFill="1" applyBorder="1" applyAlignment="1">
      <alignment wrapText="1"/>
    </xf>
    <xf numFmtId="1" fontId="70" fillId="0" borderId="0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top"/>
    </xf>
    <xf numFmtId="164" fontId="11" fillId="11" borderId="8" xfId="0" applyNumberFormat="1" applyFont="1" applyFill="1" applyBorder="1" applyAlignment="1" applyProtection="1">
      <alignment horizontal="center" vertical="top"/>
    </xf>
    <xf numFmtId="0" fontId="0" fillId="0" borderId="0" xfId="0" applyAlignment="1">
      <alignment horizontal="center"/>
    </xf>
    <xf numFmtId="0" fontId="29" fillId="0" borderId="26" xfId="0" applyFont="1" applyBorder="1" applyAlignment="1">
      <alignment horizontal="center"/>
    </xf>
    <xf numFmtId="1" fontId="53" fillId="0" borderId="23" xfId="0" applyNumberFormat="1" applyFont="1" applyFill="1" applyBorder="1" applyAlignment="1">
      <alignment horizontal="center" vertical="top" wrapText="1"/>
    </xf>
    <xf numFmtId="164" fontId="2" fillId="11" borderId="5" xfId="2" applyNumberFormat="1" applyFont="1" applyFill="1" applyBorder="1" applyAlignment="1">
      <alignment horizontal="center" vertical="center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/>
      <protection locked="0"/>
    </xf>
    <xf numFmtId="164" fontId="11" fillId="11" borderId="5" xfId="2" applyNumberFormat="1" applyFont="1" applyFill="1" applyBorder="1" applyAlignment="1" applyProtection="1">
      <alignment horizontal="center"/>
      <protection locked="0"/>
    </xf>
    <xf numFmtId="164" fontId="11" fillId="11" borderId="8" xfId="2" applyNumberFormat="1" applyFont="1" applyFill="1" applyBorder="1" applyAlignment="1" applyProtection="1">
      <alignment horizontal="right" vertical="center" wrapText="1"/>
      <protection locked="0" hidden="1"/>
    </xf>
    <xf numFmtId="0" fontId="11" fillId="11" borderId="8" xfId="2" applyFont="1" applyFill="1" applyBorder="1" applyAlignment="1">
      <alignment horizontal="left" vertical="center" wrapText="1"/>
    </xf>
    <xf numFmtId="164" fontId="11" fillId="11" borderId="8" xfId="2" applyNumberFormat="1" applyFont="1" applyFill="1" applyBorder="1" applyAlignment="1" applyProtection="1">
      <alignment horizontal="right"/>
      <protection locked="0" hidden="1"/>
    </xf>
    <xf numFmtId="164" fontId="35" fillId="11" borderId="8" xfId="1" applyNumberFormat="1" applyFont="1" applyFill="1" applyBorder="1" applyAlignment="1">
      <alignment vertical="top"/>
    </xf>
    <xf numFmtId="164" fontId="11" fillId="11" borderId="8" xfId="1" applyNumberFormat="1" applyFont="1" applyFill="1" applyBorder="1" applyAlignment="1">
      <alignment horizontal="right" vertical="top"/>
    </xf>
    <xf numFmtId="164" fontId="11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protection locked="0"/>
    </xf>
    <xf numFmtId="164" fontId="17" fillId="11" borderId="5" xfId="2" applyNumberFormat="1" applyFont="1" applyFill="1" applyBorder="1" applyAlignment="1" applyProtection="1">
      <protection locked="0"/>
    </xf>
    <xf numFmtId="164" fontId="11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/>
    <xf numFmtId="164" fontId="17" fillId="11" borderId="5" xfId="2" applyNumberFormat="1" applyFont="1" applyFill="1" applyBorder="1" applyAlignment="1" applyProtection="1"/>
    <xf numFmtId="164" fontId="11" fillId="11" borderId="8" xfId="2" applyNumberFormat="1" applyFont="1" applyFill="1" applyBorder="1" applyAlignment="1" applyProtection="1">
      <alignment vertical="center" wrapText="1"/>
      <protection locked="0" hidden="1"/>
    </xf>
    <xf numFmtId="164" fontId="11" fillId="11" borderId="8" xfId="2" applyNumberFormat="1" applyFont="1" applyFill="1" applyBorder="1" applyAlignment="1" applyProtection="1">
      <protection locked="0" hidden="1"/>
    </xf>
    <xf numFmtId="164" fontId="11" fillId="11" borderId="8" xfId="2" applyNumberFormat="1" applyFont="1" applyFill="1" applyBorder="1" applyAlignment="1">
      <alignment vertical="center" wrapText="1"/>
    </xf>
    <xf numFmtId="164" fontId="11" fillId="11" borderId="8" xfId="2" applyNumberFormat="1" applyFont="1" applyFill="1" applyBorder="1" applyAlignment="1"/>
    <xf numFmtId="1" fontId="33" fillId="11" borderId="13" xfId="2" applyNumberFormat="1" applyFont="1" applyFill="1" applyBorder="1" applyAlignment="1">
      <alignment horizontal="center" vertical="center" wrapText="1"/>
    </xf>
    <xf numFmtId="164" fontId="7" fillId="11" borderId="24" xfId="2" applyNumberFormat="1" applyFont="1" applyFill="1" applyBorder="1" applyAlignment="1">
      <alignment horizontal="center" vertical="center" wrapText="1"/>
    </xf>
    <xf numFmtId="164" fontId="35" fillId="11" borderId="13" xfId="2" applyNumberFormat="1" applyFont="1" applyFill="1" applyBorder="1" applyAlignment="1">
      <alignment horizontal="center" vertical="center" wrapText="1"/>
    </xf>
    <xf numFmtId="164" fontId="7" fillId="11" borderId="11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/>
    </xf>
    <xf numFmtId="164" fontId="7" fillId="11" borderId="11" xfId="2" applyNumberFormat="1" applyFont="1" applyFill="1" applyBorder="1" applyAlignment="1">
      <alignment horizontal="center"/>
    </xf>
    <xf numFmtId="0" fontId="1" fillId="11" borderId="0" xfId="2" applyFill="1"/>
    <xf numFmtId="1" fontId="34" fillId="11" borderId="12" xfId="0" applyNumberFormat="1" applyFont="1" applyFill="1" applyBorder="1" applyAlignment="1">
      <alignment horizontal="center"/>
    </xf>
    <xf numFmtId="164" fontId="7" fillId="11" borderId="16" xfId="2" applyNumberFormat="1" applyFont="1" applyFill="1" applyBorder="1" applyAlignment="1">
      <alignment horizontal="center"/>
    </xf>
    <xf numFmtId="164" fontId="7" fillId="11" borderId="5" xfId="2" applyNumberFormat="1" applyFont="1" applyFill="1" applyBorder="1" applyAlignment="1">
      <alignment horizontal="center"/>
    </xf>
    <xf numFmtId="164" fontId="7" fillId="11" borderId="12" xfId="2" applyNumberFormat="1" applyFont="1" applyFill="1" applyBorder="1" applyAlignment="1">
      <alignment horizontal="center"/>
    </xf>
    <xf numFmtId="164" fontId="7" fillId="11" borderId="4" xfId="2" applyNumberFormat="1" applyFont="1" applyFill="1" applyBorder="1" applyAlignment="1">
      <alignment horizontal="center"/>
    </xf>
    <xf numFmtId="1" fontId="33" fillId="11" borderId="12" xfId="2" applyNumberFormat="1" applyFont="1" applyFill="1" applyBorder="1" applyAlignment="1">
      <alignment horizontal="center" vertical="center" wrapText="1"/>
    </xf>
    <xf numFmtId="164" fontId="7" fillId="11" borderId="4" xfId="2" quotePrefix="1" applyNumberFormat="1" applyFont="1" applyFill="1" applyBorder="1" applyAlignment="1">
      <alignment horizontal="center"/>
    </xf>
    <xf numFmtId="164" fontId="33" fillId="11" borderId="16" xfId="2" applyNumberFormat="1" applyFont="1" applyFill="1" applyBorder="1" applyAlignment="1">
      <alignment horizontal="center"/>
    </xf>
    <xf numFmtId="164" fontId="7" fillId="11" borderId="27" xfId="2" applyNumberFormat="1" applyFont="1" applyFill="1" applyBorder="1" applyAlignment="1">
      <alignment horizontal="center" vertical="center" wrapText="1"/>
    </xf>
    <xf numFmtId="164" fontId="7" fillId="11" borderId="18" xfId="2" applyNumberFormat="1" applyFont="1" applyFill="1" applyBorder="1" applyAlignment="1">
      <alignment horizontal="center"/>
    </xf>
    <xf numFmtId="164" fontId="7" fillId="11" borderId="20" xfId="2" applyNumberFormat="1" applyFont="1" applyFill="1" applyBorder="1" applyAlignment="1">
      <alignment horizontal="center"/>
    </xf>
    <xf numFmtId="164" fontId="7" fillId="11" borderId="19" xfId="2" applyNumberFormat="1" applyFont="1" applyFill="1" applyBorder="1" applyAlignment="1">
      <alignment horizontal="center"/>
    </xf>
    <xf numFmtId="164" fontId="7" fillId="11" borderId="21" xfId="2" applyNumberFormat="1" applyFont="1" applyFill="1" applyBorder="1" applyAlignment="1">
      <alignment horizontal="center"/>
    </xf>
    <xf numFmtId="164" fontId="2" fillId="11" borderId="11" xfId="2" applyNumberFormat="1" applyFont="1" applyFill="1" applyBorder="1" applyAlignment="1">
      <alignment horizontal="center" vertical="center" wrapText="1"/>
    </xf>
    <xf numFmtId="164" fontId="35" fillId="11" borderId="4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 vertical="center" wrapText="1"/>
    </xf>
    <xf numFmtId="164" fontId="7" fillId="11" borderId="14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/>
    </xf>
    <xf numFmtId="164" fontId="18" fillId="11" borderId="11" xfId="2" applyNumberFormat="1" applyFont="1" applyFill="1" applyBorder="1" applyAlignment="1">
      <alignment horizontal="center"/>
    </xf>
    <xf numFmtId="1" fontId="62" fillId="11" borderId="12" xfId="0" applyNumberFormat="1" applyFont="1" applyFill="1" applyBorder="1" applyAlignment="1">
      <alignment horizontal="center"/>
    </xf>
    <xf numFmtId="164" fontId="63" fillId="11" borderId="16" xfId="2" applyNumberFormat="1" applyFont="1" applyFill="1" applyBorder="1" applyAlignment="1">
      <alignment horizontal="center"/>
    </xf>
    <xf numFmtId="164" fontId="63" fillId="11" borderId="5" xfId="2" applyNumberFormat="1" applyFont="1" applyFill="1" applyBorder="1" applyAlignment="1">
      <alignment horizontal="center"/>
    </xf>
    <xf numFmtId="164" fontId="63" fillId="11" borderId="12" xfId="2" applyNumberFormat="1" applyFont="1" applyFill="1" applyBorder="1" applyAlignment="1">
      <alignment horizontal="center"/>
    </xf>
    <xf numFmtId="164" fontId="63" fillId="11" borderId="4" xfId="2" applyNumberFormat="1" applyFont="1" applyFill="1" applyBorder="1" applyAlignment="1">
      <alignment horizontal="center"/>
    </xf>
    <xf numFmtId="0" fontId="65" fillId="11" borderId="0" xfId="2" applyFont="1" applyFill="1"/>
    <xf numFmtId="164" fontId="35" fillId="11" borderId="12" xfId="2" applyNumberFormat="1" applyFont="1" applyFill="1" applyBorder="1" applyAlignment="1">
      <alignment horizontal="center" vertical="center" wrapText="1"/>
    </xf>
    <xf numFmtId="164" fontId="7" fillId="11" borderId="12" xfId="2" quotePrefix="1" applyNumberFormat="1" applyFont="1" applyFill="1" applyBorder="1" applyAlignment="1">
      <alignment horizontal="center"/>
    </xf>
    <xf numFmtId="0" fontId="1" fillId="11" borderId="0" xfId="2" applyFont="1" applyFill="1"/>
    <xf numFmtId="0" fontId="34" fillId="11" borderId="12" xfId="0" applyFont="1" applyFill="1" applyBorder="1" applyAlignment="1">
      <alignment horizontal="center" vertical="center"/>
    </xf>
    <xf numFmtId="164" fontId="18" fillId="11" borderId="5" xfId="2" applyNumberFormat="1" applyFont="1" applyFill="1" applyBorder="1" applyAlignment="1">
      <alignment horizontal="center"/>
    </xf>
    <xf numFmtId="164" fontId="17" fillId="11" borderId="8" xfId="1" applyNumberFormat="1" applyFont="1" applyFill="1" applyBorder="1" applyAlignment="1" applyProtection="1">
      <alignment horizontal="right" vertical="top"/>
    </xf>
    <xf numFmtId="0" fontId="1" fillId="11" borderId="32" xfId="2" applyFill="1" applyBorder="1" applyProtection="1">
      <protection locked="0" hidden="1"/>
    </xf>
    <xf numFmtId="164" fontId="17" fillId="11" borderId="8" xfId="1" applyNumberFormat="1" applyFont="1" applyFill="1" applyBorder="1" applyAlignment="1">
      <alignment vertical="top"/>
    </xf>
    <xf numFmtId="164" fontId="1" fillId="11" borderId="32" xfId="2" applyNumberFormat="1" applyFill="1" applyBorder="1" applyAlignment="1" applyProtection="1">
      <alignment horizontal="right"/>
      <protection locked="0"/>
    </xf>
    <xf numFmtId="0" fontId="5" fillId="0" borderId="12" xfId="2" applyFont="1" applyFill="1" applyBorder="1" applyAlignment="1">
      <alignment horizontal="center"/>
    </xf>
    <xf numFmtId="0" fontId="51" fillId="9" borderId="8" xfId="0" applyFont="1" applyFill="1" applyBorder="1" applyAlignment="1">
      <alignment horizontal="center"/>
    </xf>
    <xf numFmtId="0" fontId="6" fillId="0" borderId="11" xfId="2" applyFont="1" applyBorder="1" applyAlignment="1">
      <alignment horizontal="left"/>
    </xf>
    <xf numFmtId="164" fontId="18" fillId="11" borderId="20" xfId="2" applyNumberFormat="1" applyFont="1" applyFill="1" applyBorder="1" applyAlignment="1">
      <alignment horizontal="center"/>
    </xf>
    <xf numFmtId="164" fontId="35" fillId="11" borderId="19" xfId="2" applyNumberFormat="1" applyFont="1" applyFill="1" applyBorder="1" applyAlignment="1">
      <alignment horizontal="center" vertical="center" wrapText="1"/>
    </xf>
    <xf numFmtId="164" fontId="7" fillId="11" borderId="13" xfId="2" quotePrefix="1" applyNumberFormat="1" applyFont="1" applyFill="1" applyBorder="1" applyAlignment="1">
      <alignment horizontal="center"/>
    </xf>
    <xf numFmtId="164" fontId="18" fillId="11" borderId="18" xfId="2" applyNumberFormat="1" applyFont="1" applyFill="1" applyBorder="1" applyAlignment="1">
      <alignment horizontal="center"/>
    </xf>
    <xf numFmtId="164" fontId="35" fillId="11" borderId="21" xfId="2" applyNumberFormat="1" applyFont="1" applyFill="1" applyBorder="1" applyAlignment="1">
      <alignment horizontal="center" vertical="center" wrapText="1"/>
    </xf>
    <xf numFmtId="0" fontId="51" fillId="11" borderId="13" xfId="0" applyFont="1" applyFill="1" applyBorder="1" applyAlignment="1">
      <alignment horizontal="center"/>
    </xf>
    <xf numFmtId="0" fontId="51" fillId="11" borderId="12" xfId="0" applyFont="1" applyFill="1" applyBorder="1" applyAlignment="1">
      <alignment horizontal="center"/>
    </xf>
    <xf numFmtId="0" fontId="5" fillId="11" borderId="37" xfId="2" applyFont="1" applyFill="1" applyBorder="1" applyAlignment="1"/>
    <xf numFmtId="0" fontId="5" fillId="11" borderId="15" xfId="2" applyFont="1" applyFill="1" applyBorder="1" applyAlignment="1"/>
    <xf numFmtId="0" fontId="5" fillId="11" borderId="49" xfId="2" applyFont="1" applyFill="1" applyBorder="1" applyAlignment="1"/>
    <xf numFmtId="0" fontId="5" fillId="11" borderId="45" xfId="2" applyFont="1" applyFill="1" applyBorder="1" applyAlignment="1"/>
    <xf numFmtId="0" fontId="5" fillId="11" borderId="50" xfId="2" applyFont="1" applyFill="1" applyBorder="1" applyAlignment="1"/>
    <xf numFmtId="0" fontId="5" fillId="11" borderId="13" xfId="2" applyFont="1" applyFill="1" applyBorder="1" applyAlignment="1"/>
    <xf numFmtId="0" fontId="5" fillId="11" borderId="24" xfId="2" applyFont="1" applyFill="1" applyBorder="1" applyAlignment="1"/>
    <xf numFmtId="0" fontId="5" fillId="11" borderId="11" xfId="2" applyFont="1" applyFill="1" applyBorder="1" applyAlignment="1"/>
    <xf numFmtId="0" fontId="5" fillId="11" borderId="12" xfId="2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/>
    </xf>
    <xf numFmtId="0" fontId="6" fillId="11" borderId="16" xfId="2" applyFont="1" applyFill="1" applyBorder="1" applyAlignment="1">
      <alignment horizontal="center"/>
    </xf>
    <xf numFmtId="0" fontId="5" fillId="11" borderId="13" xfId="2" applyFont="1" applyFill="1" applyBorder="1" applyAlignment="1">
      <alignment horizontal="center"/>
    </xf>
    <xf numFmtId="0" fontId="6" fillId="11" borderId="11" xfId="2" applyFont="1" applyFill="1" applyBorder="1" applyAlignment="1">
      <alignment horizontal="center"/>
    </xf>
    <xf numFmtId="0" fontId="5" fillId="11" borderId="15" xfId="2" applyFont="1" applyFill="1" applyBorder="1" applyAlignment="1">
      <alignment horizontal="center"/>
    </xf>
    <xf numFmtId="0" fontId="5" fillId="11" borderId="14" xfId="2" applyFont="1" applyFill="1" applyBorder="1" applyAlignment="1">
      <alignment horizontal="center"/>
    </xf>
    <xf numFmtId="0" fontId="6" fillId="11" borderId="10" xfId="2" applyFont="1" applyFill="1" applyBorder="1" applyAlignment="1">
      <alignment horizontal="center"/>
    </xf>
    <xf numFmtId="164" fontId="30" fillId="11" borderId="8" xfId="2" applyNumberFormat="1" applyFont="1" applyFill="1" applyBorder="1" applyAlignment="1">
      <alignment horizontal="center"/>
    </xf>
    <xf numFmtId="1" fontId="30" fillId="11" borderId="16" xfId="2" applyNumberFormat="1" applyFont="1" applyFill="1" applyBorder="1" applyAlignment="1">
      <alignment horizontal="center"/>
    </xf>
    <xf numFmtId="0" fontId="6" fillId="11" borderId="10" xfId="2" applyFont="1" applyFill="1" applyBorder="1" applyAlignment="1">
      <alignment horizontal="left"/>
    </xf>
    <xf numFmtId="0" fontId="5" fillId="11" borderId="13" xfId="2" applyFont="1" applyFill="1" applyBorder="1" applyAlignment="1">
      <alignment horizontal="left"/>
    </xf>
    <xf numFmtId="0" fontId="6" fillId="11" borderId="11" xfId="2" applyFont="1" applyFill="1" applyBorder="1" applyAlignment="1">
      <alignment horizontal="left"/>
    </xf>
    <xf numFmtId="0" fontId="31" fillId="11" borderId="13" xfId="2" applyFont="1" applyFill="1" applyBorder="1" applyAlignment="1">
      <alignment horizontal="left"/>
    </xf>
    <xf numFmtId="0" fontId="32" fillId="11" borderId="13" xfId="2" applyFont="1" applyFill="1" applyBorder="1" applyAlignment="1">
      <alignment horizontal="left"/>
    </xf>
    <xf numFmtId="0" fontId="5" fillId="11" borderId="16" xfId="2" applyFont="1" applyFill="1" applyBorder="1" applyAlignment="1">
      <alignment horizontal="center" vertical="top" wrapText="1"/>
    </xf>
    <xf numFmtId="0" fontId="48" fillId="11" borderId="16" xfId="2" applyFont="1" applyFill="1" applyBorder="1" applyAlignment="1">
      <alignment horizontal="center" vertical="top" wrapText="1"/>
    </xf>
    <xf numFmtId="0" fontId="45" fillId="11" borderId="18" xfId="0" applyFont="1" applyFill="1" applyBorder="1" applyAlignment="1">
      <alignment horizontal="center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45" fillId="11" borderId="44" xfId="0" applyFont="1" applyFill="1" applyBorder="1" applyAlignment="1">
      <alignment horizontal="center" vertical="top" wrapText="1"/>
    </xf>
    <xf numFmtId="165" fontId="5" fillId="11" borderId="59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65" fontId="5" fillId="11" borderId="60" xfId="2" applyNumberFormat="1" applyFont="1" applyFill="1" applyBorder="1" applyAlignment="1">
      <alignment horizontal="center"/>
    </xf>
    <xf numFmtId="165" fontId="5" fillId="0" borderId="0" xfId="2" applyNumberFormat="1" applyFont="1" applyBorder="1" applyAlignment="1"/>
    <xf numFmtId="165" fontId="5" fillId="0" borderId="69" xfId="2" applyNumberFormat="1" applyFont="1" applyBorder="1" applyAlignment="1">
      <alignment horizontal="center"/>
    </xf>
    <xf numFmtId="165" fontId="5" fillId="0" borderId="70" xfId="2" applyNumberFormat="1" applyFont="1" applyBorder="1" applyAlignment="1">
      <alignment horizontal="center"/>
    </xf>
    <xf numFmtId="165" fontId="5" fillId="0" borderId="71" xfId="2" applyNumberFormat="1" applyFont="1" applyBorder="1" applyAlignment="1">
      <alignment horizontal="center"/>
    </xf>
    <xf numFmtId="164" fontId="7" fillId="11" borderId="8" xfId="2" applyNumberFormat="1" applyFont="1" applyFill="1" applyBorder="1" applyAlignment="1">
      <alignment horizontal="center" vertical="center" wrapText="1"/>
    </xf>
    <xf numFmtId="164" fontId="2" fillId="8" borderId="8" xfId="2" applyNumberFormat="1" applyFont="1" applyFill="1" applyBorder="1" applyAlignment="1">
      <alignment horizontal="center" vertical="center" wrapText="1"/>
    </xf>
    <xf numFmtId="165" fontId="5" fillId="0" borderId="59" xfId="2" applyNumberFormat="1" applyFont="1" applyBorder="1" applyAlignment="1"/>
    <xf numFmtId="165" fontId="5" fillId="7" borderId="60" xfId="2" applyNumberFormat="1" applyFont="1" applyFill="1" applyBorder="1" applyAlignment="1">
      <alignment horizontal="center"/>
    </xf>
    <xf numFmtId="165" fontId="5" fillId="0" borderId="33" xfId="2" applyNumberFormat="1" applyFont="1" applyFill="1" applyBorder="1" applyAlignment="1">
      <alignment horizontal="center"/>
    </xf>
    <xf numFmtId="165" fontId="5" fillId="0" borderId="0" xfId="2" applyNumberFormat="1" applyFont="1" applyFill="1" applyBorder="1" applyAlignment="1">
      <alignment horizontal="center"/>
    </xf>
    <xf numFmtId="165" fontId="5" fillId="0" borderId="54" xfId="2" applyNumberFormat="1" applyFont="1" applyBorder="1" applyAlignment="1"/>
    <xf numFmtId="165" fontId="5" fillId="0" borderId="39" xfId="2" applyNumberFormat="1" applyFont="1" applyBorder="1" applyAlignment="1"/>
    <xf numFmtId="165" fontId="5" fillId="11" borderId="33" xfId="2" applyNumberFormat="1" applyFont="1" applyFill="1" applyBorder="1" applyAlignment="1">
      <alignment horizontal="center"/>
    </xf>
    <xf numFmtId="165" fontId="5" fillId="11" borderId="9" xfId="2" applyNumberFormat="1" applyFont="1" applyFill="1" applyBorder="1" applyAlignment="1">
      <alignment horizontal="center"/>
    </xf>
    <xf numFmtId="165" fontId="5" fillId="11" borderId="69" xfId="2" applyNumberFormat="1" applyFont="1" applyFill="1" applyBorder="1" applyAlignment="1">
      <alignment horizontal="center"/>
    </xf>
    <xf numFmtId="165" fontId="5" fillId="11" borderId="70" xfId="2" applyNumberFormat="1" applyFont="1" applyFill="1" applyBorder="1" applyAlignment="1">
      <alignment horizontal="center"/>
    </xf>
    <xf numFmtId="164" fontId="7" fillId="11" borderId="16" xfId="2" quotePrefix="1" applyNumberFormat="1" applyFont="1" applyFill="1" applyBorder="1" applyAlignment="1">
      <alignment horizontal="center"/>
    </xf>
    <xf numFmtId="164" fontId="7" fillId="11" borderId="18" xfId="2" quotePrefix="1" applyNumberFormat="1" applyFont="1" applyFill="1" applyBorder="1" applyAlignment="1">
      <alignment horizontal="center"/>
    </xf>
    <xf numFmtId="0" fontId="4" fillId="11" borderId="19" xfId="2" applyFont="1" applyFill="1" applyBorder="1"/>
    <xf numFmtId="0" fontId="56" fillId="0" borderId="16" xfId="0" applyFont="1" applyBorder="1" applyAlignment="1">
      <alignment vertical="center"/>
    </xf>
    <xf numFmtId="164" fontId="35" fillId="11" borderId="14" xfId="2" applyNumberFormat="1" applyFont="1" applyFill="1" applyBorder="1" applyAlignment="1">
      <alignment horizontal="center" vertical="center" wrapText="1"/>
    </xf>
    <xf numFmtId="164" fontId="2" fillId="11" borderId="14" xfId="2" applyNumberFormat="1" applyFont="1" applyFill="1" applyBorder="1" applyAlignment="1">
      <alignment horizontal="center" vertical="center" wrapText="1"/>
    </xf>
    <xf numFmtId="164" fontId="2" fillId="11" borderId="16" xfId="2" applyNumberFormat="1" applyFont="1" applyFill="1" applyBorder="1" applyAlignment="1">
      <alignment horizontal="center" vertical="center" wrapText="1"/>
    </xf>
    <xf numFmtId="164" fontId="2" fillId="11" borderId="18" xfId="2" applyNumberFormat="1" applyFont="1" applyFill="1" applyBorder="1" applyAlignment="1">
      <alignment horizontal="center" vertical="center" wrapText="1"/>
    </xf>
    <xf numFmtId="164" fontId="7" fillId="11" borderId="16" xfId="2" applyNumberFormat="1" applyFont="1" applyFill="1" applyBorder="1" applyAlignment="1">
      <alignment horizontal="center" vertical="center" wrapText="1"/>
    </xf>
    <xf numFmtId="164" fontId="7" fillId="11" borderId="18" xfId="2" applyNumberFormat="1" applyFont="1" applyFill="1" applyBorder="1" applyAlignment="1">
      <alignment horizontal="center" vertical="center" wrapText="1"/>
    </xf>
    <xf numFmtId="164" fontId="63" fillId="11" borderId="5" xfId="2" quotePrefix="1" applyNumberFormat="1" applyFont="1" applyFill="1" applyBorder="1" applyAlignment="1">
      <alignment horizontal="center"/>
    </xf>
    <xf numFmtId="164" fontId="7" fillId="11" borderId="5" xfId="2" quotePrefix="1" applyNumberFormat="1" applyFont="1" applyFill="1" applyBorder="1" applyAlignment="1">
      <alignment horizontal="center"/>
    </xf>
    <xf numFmtId="164" fontId="7" fillId="11" borderId="11" xfId="2" quotePrefix="1" applyNumberFormat="1" applyFont="1" applyFill="1" applyBorder="1" applyAlignment="1">
      <alignment horizontal="center"/>
    </xf>
    <xf numFmtId="1" fontId="21" fillId="11" borderId="12" xfId="2" applyNumberFormat="1" applyFont="1" applyFill="1" applyBorder="1" applyAlignment="1">
      <alignment horizontal="center"/>
    </xf>
    <xf numFmtId="1" fontId="21" fillId="11" borderId="19" xfId="2" applyNumberFormat="1" applyFont="1" applyFill="1" applyBorder="1" applyAlignment="1">
      <alignment horizontal="center"/>
    </xf>
    <xf numFmtId="164" fontId="63" fillId="11" borderId="16" xfId="2" quotePrefix="1" applyNumberFormat="1" applyFont="1" applyFill="1" applyBorder="1" applyAlignment="1">
      <alignment horizontal="center"/>
    </xf>
    <xf numFmtId="1" fontId="33" fillId="11" borderId="12" xfId="2" applyNumberFormat="1" applyFont="1" applyFill="1" applyBorder="1" applyAlignment="1">
      <alignment horizontal="center"/>
    </xf>
    <xf numFmtId="1" fontId="33" fillId="11" borderId="19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 vertical="center" wrapText="1"/>
    </xf>
    <xf numFmtId="164" fontId="2" fillId="11" borderId="10" xfId="2" applyNumberFormat="1" applyFont="1" applyFill="1" applyBorder="1" applyAlignment="1">
      <alignment horizontal="center" vertical="center" wrapText="1"/>
    </xf>
    <xf numFmtId="164" fontId="2" fillId="11" borderId="20" xfId="2" applyNumberFormat="1" applyFont="1" applyFill="1" applyBorder="1" applyAlignment="1">
      <alignment horizontal="center" vertical="center" wrapText="1"/>
    </xf>
    <xf numFmtId="1" fontId="7" fillId="11" borderId="5" xfId="2" applyNumberFormat="1" applyFont="1" applyFill="1" applyBorder="1" applyAlignment="1">
      <alignment horizontal="center"/>
    </xf>
    <xf numFmtId="1" fontId="7" fillId="11" borderId="20" xfId="2" applyNumberFormat="1" applyFont="1" applyFill="1" applyBorder="1" applyAlignment="1">
      <alignment horizontal="center"/>
    </xf>
    <xf numFmtId="164" fontId="64" fillId="11" borderId="5" xfId="2" applyNumberFormat="1" applyFont="1" applyFill="1" applyBorder="1" applyAlignment="1">
      <alignment horizontal="center" vertical="center" wrapText="1"/>
    </xf>
    <xf numFmtId="0" fontId="21" fillId="11" borderId="21" xfId="2" applyFont="1" applyFill="1" applyBorder="1" applyAlignment="1">
      <alignment horizontal="center" vertical="top"/>
    </xf>
    <xf numFmtId="1" fontId="21" fillId="11" borderId="4" xfId="2" applyNumberFormat="1" applyFont="1" applyFill="1" applyBorder="1" applyAlignment="1">
      <alignment horizontal="center" vertical="center" wrapText="1"/>
    </xf>
    <xf numFmtId="164" fontId="35" fillId="11" borderId="11" xfId="2" applyNumberFormat="1" applyFont="1" applyFill="1" applyBorder="1" applyAlignment="1">
      <alignment horizontal="center" vertical="center" wrapText="1"/>
    </xf>
    <xf numFmtId="1" fontId="7" fillId="11" borderId="16" xfId="2" applyNumberFormat="1" applyFont="1" applyFill="1" applyBorder="1" applyAlignment="1">
      <alignment horizontal="center"/>
    </xf>
    <xf numFmtId="1" fontId="7" fillId="11" borderId="18" xfId="2" applyNumberFormat="1" applyFont="1" applyFill="1" applyBorder="1" applyAlignment="1">
      <alignment horizontal="center"/>
    </xf>
    <xf numFmtId="1" fontId="63" fillId="11" borderId="16" xfId="2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vertical="center" wrapText="1"/>
    </xf>
    <xf numFmtId="164" fontId="18" fillId="11" borderId="5" xfId="0" applyNumberFormat="1" applyFont="1" applyFill="1" applyBorder="1" applyAlignment="1">
      <alignment vertical="top"/>
    </xf>
    <xf numFmtId="164" fontId="18" fillId="11" borderId="20" xfId="0" applyNumberFormat="1" applyFont="1" applyFill="1" applyBorder="1" applyAlignment="1">
      <alignment vertical="top"/>
    </xf>
    <xf numFmtId="1" fontId="63" fillId="11" borderId="5" xfId="2" applyNumberFormat="1" applyFont="1" applyFill="1" applyBorder="1" applyAlignment="1">
      <alignment horizontal="center"/>
    </xf>
    <xf numFmtId="1" fontId="34" fillId="9" borderId="21" xfId="0" applyNumberFormat="1" applyFont="1" applyFill="1" applyBorder="1" applyAlignment="1">
      <alignment horizontal="center"/>
    </xf>
    <xf numFmtId="164" fontId="2" fillId="11" borderId="13" xfId="2" applyNumberFormat="1" applyFont="1" applyFill="1" applyBorder="1" applyAlignment="1">
      <alignment horizontal="center" vertical="center" wrapText="1"/>
    </xf>
    <xf numFmtId="1" fontId="43" fillId="11" borderId="19" xfId="2" applyNumberFormat="1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51" fillId="9" borderId="13" xfId="0" applyFont="1" applyFill="1" applyBorder="1" applyAlignment="1">
      <alignment horizontal="center"/>
    </xf>
    <xf numFmtId="0" fontId="51" fillId="9" borderId="12" xfId="0" applyFont="1" applyFill="1" applyBorder="1" applyAlignment="1">
      <alignment horizontal="center"/>
    </xf>
    <xf numFmtId="164" fontId="7" fillId="11" borderId="20" xfId="2" quotePrefix="1" applyNumberFormat="1" applyFont="1" applyFill="1" applyBorder="1" applyAlignment="1">
      <alignment horizontal="center"/>
    </xf>
    <xf numFmtId="164" fontId="7" fillId="11" borderId="21" xfId="2" quotePrefix="1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horizontal="center"/>
    </xf>
    <xf numFmtId="164" fontId="33" fillId="11" borderId="5" xfId="2" applyNumberFormat="1" applyFont="1" applyFill="1" applyBorder="1" applyAlignment="1">
      <alignment horizontal="center"/>
    </xf>
    <xf numFmtId="1" fontId="43" fillId="11" borderId="4" xfId="2" applyNumberFormat="1" applyFont="1" applyFill="1" applyBorder="1" applyAlignment="1">
      <alignment horizontal="center"/>
    </xf>
    <xf numFmtId="1" fontId="47" fillId="11" borderId="21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10" fillId="11" borderId="18" xfId="0" applyFont="1" applyFill="1" applyBorder="1" applyAlignment="1">
      <alignment horizontal="center"/>
    </xf>
    <xf numFmtId="1" fontId="18" fillId="11" borderId="12" xfId="2" applyNumberFormat="1" applyFont="1" applyFill="1" applyBorder="1" applyAlignment="1">
      <alignment horizontal="center" vertical="center" wrapText="1"/>
    </xf>
    <xf numFmtId="0" fontId="18" fillId="11" borderId="4" xfId="2" applyFont="1" applyFill="1" applyBorder="1" applyAlignment="1">
      <alignment horizontal="center" vertical="top"/>
    </xf>
    <xf numFmtId="164" fontId="35" fillId="11" borderId="66" xfId="2" applyNumberFormat="1" applyFont="1" applyFill="1" applyBorder="1" applyAlignment="1">
      <alignment horizontal="center" vertical="center" wrapText="1"/>
    </xf>
    <xf numFmtId="0" fontId="72" fillId="11" borderId="4" xfId="0" applyFont="1" applyFill="1" applyBorder="1" applyAlignment="1">
      <alignment horizontal="center"/>
    </xf>
    <xf numFmtId="1" fontId="50" fillId="11" borderId="4" xfId="0" applyNumberFormat="1" applyFont="1" applyFill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0" fontId="5" fillId="11" borderId="13" xfId="2" applyFont="1" applyFill="1" applyBorder="1" applyAlignment="1">
      <alignment horizontal="center"/>
    </xf>
    <xf numFmtId="49" fontId="24" fillId="0" borderId="25" xfId="1" applyNumberFormat="1" applyFont="1" applyBorder="1" applyAlignment="1">
      <alignment vertical="top"/>
    </xf>
    <xf numFmtId="0" fontId="28" fillId="0" borderId="26" xfId="1" applyFont="1" applyBorder="1" applyAlignment="1">
      <alignment vertical="top"/>
    </xf>
    <xf numFmtId="0" fontId="58" fillId="0" borderId="26" xfId="1" applyFont="1" applyBorder="1" applyAlignment="1">
      <alignment vertical="top" wrapText="1"/>
    </xf>
    <xf numFmtId="0" fontId="54" fillId="0" borderId="26" xfId="1" applyFont="1" applyBorder="1" applyAlignment="1">
      <alignment horizontal="center" vertical="top"/>
    </xf>
    <xf numFmtId="0" fontId="24" fillId="0" borderId="17" xfId="1" applyFont="1" applyBorder="1" applyAlignment="1">
      <alignment vertical="top" wrapText="1"/>
    </xf>
    <xf numFmtId="49" fontId="24" fillId="0" borderId="19" xfId="1" applyNumberFormat="1" applyFont="1" applyBorder="1" applyAlignment="1">
      <alignment vertical="top"/>
    </xf>
    <xf numFmtId="0" fontId="54" fillId="0" borderId="27" xfId="1" applyFont="1" applyBorder="1" applyAlignment="1">
      <alignment horizontal="center" vertical="top"/>
    </xf>
    <xf numFmtId="0" fontId="72" fillId="11" borderId="12" xfId="0" applyFont="1" applyFill="1" applyBorder="1" applyAlignment="1">
      <alignment horizontal="center"/>
    </xf>
    <xf numFmtId="1" fontId="50" fillId="11" borderId="19" xfId="0" applyNumberFormat="1" applyFont="1" applyFill="1" applyBorder="1" applyAlignment="1">
      <alignment horizontal="center"/>
    </xf>
    <xf numFmtId="164" fontId="2" fillId="11" borderId="16" xfId="2" applyNumberFormat="1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 vertical="top" wrapText="1"/>
    </xf>
    <xf numFmtId="0" fontId="73" fillId="11" borderId="20" xfId="0" applyFont="1" applyFill="1" applyBorder="1" applyAlignment="1">
      <alignment horizontal="center" vertical="top" wrapText="1"/>
    </xf>
    <xf numFmtId="1" fontId="18" fillId="10" borderId="11" xfId="2" applyNumberFormat="1" applyFont="1" applyFill="1" applyBorder="1" applyAlignment="1">
      <alignment horizontal="center" vertical="center" wrapText="1"/>
    </xf>
    <xf numFmtId="1" fontId="18" fillId="10" borderId="16" xfId="2" applyNumberFormat="1" applyFont="1" applyFill="1" applyBorder="1" applyAlignment="1">
      <alignment horizontal="center"/>
    </xf>
    <xf numFmtId="1" fontId="18" fillId="10" borderId="18" xfId="2" applyNumberFormat="1" applyFont="1" applyFill="1" applyBorder="1" applyAlignment="1">
      <alignment horizontal="center"/>
    </xf>
    <xf numFmtId="1" fontId="61" fillId="9" borderId="8" xfId="0" applyNumberFormat="1" applyFont="1" applyFill="1" applyBorder="1" applyAlignment="1">
      <alignment vertical="top"/>
    </xf>
    <xf numFmtId="0" fontId="25" fillId="0" borderId="23" xfId="0" applyFont="1" applyBorder="1" applyAlignment="1">
      <alignment horizontal="center" vertical="top" wrapText="1"/>
    </xf>
    <xf numFmtId="1" fontId="36" fillId="0" borderId="26" xfId="0" applyNumberFormat="1" applyFont="1" applyFill="1" applyBorder="1" applyAlignment="1">
      <alignment horizontal="center"/>
    </xf>
    <xf numFmtId="1" fontId="36" fillId="0" borderId="34" xfId="0" applyNumberFormat="1" applyFont="1" applyFill="1" applyBorder="1"/>
    <xf numFmtId="1" fontId="36" fillId="11" borderId="34" xfId="0" applyNumberFormat="1" applyFont="1" applyFill="1" applyBorder="1"/>
    <xf numFmtId="1" fontId="29" fillId="0" borderId="19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6" fillId="0" borderId="23" xfId="0" applyFont="1" applyFill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 vertical="top" wrapText="1"/>
    </xf>
    <xf numFmtId="0" fontId="37" fillId="0" borderId="23" xfId="0" applyFont="1" applyBorder="1" applyAlignment="1">
      <alignment horizontal="left" vertical="top" wrapText="1"/>
    </xf>
    <xf numFmtId="1" fontId="53" fillId="0" borderId="23" xfId="0" applyNumberFormat="1" applyFont="1" applyFill="1" applyBorder="1" applyAlignment="1">
      <alignment horizontal="left" vertical="top" wrapText="1"/>
    </xf>
    <xf numFmtId="0" fontId="15" fillId="0" borderId="52" xfId="0" applyFont="1" applyBorder="1" applyAlignment="1">
      <alignment horizontal="left" vertical="top"/>
    </xf>
    <xf numFmtId="1" fontId="25" fillId="6" borderId="23" xfId="0" applyNumberFormat="1" applyFont="1" applyFill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top"/>
    </xf>
    <xf numFmtId="164" fontId="18" fillId="11" borderId="10" xfId="2" applyNumberFormat="1" applyFont="1" applyFill="1" applyBorder="1" applyAlignment="1">
      <alignment horizontal="center" vertical="center" wrapText="1"/>
    </xf>
    <xf numFmtId="164" fontId="18" fillId="11" borderId="16" xfId="2" quotePrefix="1" applyNumberFormat="1" applyFont="1" applyFill="1" applyBorder="1" applyAlignment="1">
      <alignment horizontal="center"/>
    </xf>
    <xf numFmtId="164" fontId="18" fillId="11" borderId="5" xfId="2" quotePrefix="1" applyNumberFormat="1" applyFont="1" applyFill="1" applyBorder="1" applyAlignment="1">
      <alignment horizontal="center"/>
    </xf>
    <xf numFmtId="14" fontId="0" fillId="0" borderId="0" xfId="0" applyNumberFormat="1"/>
    <xf numFmtId="1" fontId="36" fillId="12" borderId="5" xfId="0" applyNumberFormat="1" applyFont="1" applyFill="1" applyBorder="1"/>
    <xf numFmtId="0" fontId="0" fillId="11" borderId="38" xfId="0" applyFill="1" applyBorder="1"/>
    <xf numFmtId="0" fontId="4" fillId="11" borderId="37" xfId="2" applyFont="1" applyFill="1" applyBorder="1"/>
    <xf numFmtId="0" fontId="4" fillId="11" borderId="36" xfId="2" applyFont="1" applyFill="1" applyBorder="1" applyAlignment="1">
      <alignment horizontal="right" vertical="top"/>
    </xf>
    <xf numFmtId="0" fontId="4" fillId="11" borderId="36" xfId="2" applyFont="1" applyFill="1" applyBorder="1"/>
    <xf numFmtId="0" fontId="51" fillId="9" borderId="1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6" fillId="0" borderId="8" xfId="0" applyFont="1" applyBorder="1" applyAlignment="1">
      <alignment vertical="center"/>
    </xf>
    <xf numFmtId="0" fontId="71" fillId="11" borderId="38" xfId="0" applyFont="1" applyFill="1" applyBorder="1"/>
    <xf numFmtId="0" fontId="0" fillId="11" borderId="42" xfId="0" applyFill="1" applyBorder="1"/>
    <xf numFmtId="0" fontId="56" fillId="11" borderId="16" xfId="0" applyFont="1" applyFill="1" applyBorder="1" applyAlignment="1">
      <alignment vertical="center"/>
    </xf>
    <xf numFmtId="164" fontId="7" fillId="11" borderId="41" xfId="2" applyNumberFormat="1" applyFont="1" applyFill="1" applyBorder="1" applyAlignment="1">
      <alignment horizontal="center" vertical="center" wrapText="1"/>
    </xf>
    <xf numFmtId="1" fontId="33" fillId="9" borderId="4" xfId="2" applyNumberFormat="1" applyFont="1" applyFill="1" applyBorder="1" applyAlignment="1">
      <alignment horizontal="center" vertical="center" wrapText="1"/>
    </xf>
    <xf numFmtId="1" fontId="62" fillId="9" borderId="4" xfId="0" applyNumberFormat="1" applyFont="1" applyFill="1" applyBorder="1" applyAlignment="1">
      <alignment horizontal="center"/>
    </xf>
    <xf numFmtId="165" fontId="5" fillId="0" borderId="60" xfId="2" applyNumberFormat="1" applyFont="1" applyBorder="1" applyAlignment="1"/>
    <xf numFmtId="164" fontId="35" fillId="11" borderId="8" xfId="2" applyNumberFormat="1" applyFont="1" applyFill="1" applyBorder="1" applyAlignment="1">
      <alignment horizontal="center" vertical="center" wrapText="1"/>
    </xf>
    <xf numFmtId="1" fontId="2" fillId="11" borderId="4" xfId="2" applyNumberFormat="1" applyFont="1" applyFill="1" applyBorder="1" applyAlignment="1">
      <alignment horizontal="center" vertical="center" wrapText="1"/>
    </xf>
    <xf numFmtId="164" fontId="18" fillId="11" borderId="73" xfId="2" applyNumberFormat="1" applyFont="1" applyFill="1" applyBorder="1" applyAlignment="1">
      <alignment horizontal="right" vertical="center" wrapText="1"/>
    </xf>
    <xf numFmtId="164" fontId="18" fillId="11" borderId="16" xfId="2" applyNumberFormat="1" applyFont="1" applyFill="1" applyBorder="1" applyAlignment="1">
      <alignment horizontal="right" vertical="center" wrapText="1"/>
    </xf>
    <xf numFmtId="0" fontId="4" fillId="0" borderId="0" xfId="2" applyFont="1" applyAlignment="1">
      <alignment textRotation="90"/>
    </xf>
    <xf numFmtId="0" fontId="4" fillId="0" borderId="0" xfId="2" applyFont="1" applyAlignment="1">
      <alignment horizontal="left" vertical="center" textRotation="90"/>
    </xf>
    <xf numFmtId="1" fontId="0" fillId="0" borderId="0" xfId="0" applyNumberFormat="1" applyFill="1"/>
    <xf numFmtId="1" fontId="38" fillId="0" borderId="0" xfId="0" applyNumberFormat="1" applyFont="1" applyFill="1"/>
    <xf numFmtId="1" fontId="0" fillId="0" borderId="0" xfId="0" applyNumberFormat="1"/>
    <xf numFmtId="14" fontId="0" fillId="0" borderId="0" xfId="0" applyNumberFormat="1" applyFill="1"/>
    <xf numFmtId="0" fontId="51" fillId="11" borderId="14" xfId="0" applyFont="1" applyFill="1" applyBorder="1" applyAlignment="1">
      <alignment horizontal="center"/>
    </xf>
    <xf numFmtId="0" fontId="51" fillId="11" borderId="4" xfId="0" applyFont="1" applyFill="1" applyBorder="1" applyAlignment="1">
      <alignment horizontal="center"/>
    </xf>
    <xf numFmtId="0" fontId="34" fillId="11" borderId="4" xfId="0" applyFont="1" applyFill="1" applyBorder="1" applyAlignment="1">
      <alignment horizontal="center" vertical="center"/>
    </xf>
    <xf numFmtId="1" fontId="21" fillId="11" borderId="4" xfId="2" applyNumberFormat="1" applyFont="1" applyFill="1" applyBorder="1" applyAlignment="1">
      <alignment horizontal="center"/>
    </xf>
    <xf numFmtId="164" fontId="35" fillId="11" borderId="15" xfId="2" applyNumberFormat="1" applyFont="1" applyFill="1" applyBorder="1" applyAlignment="1">
      <alignment horizontal="center" vertical="center" wrapText="1"/>
    </xf>
    <xf numFmtId="164" fontId="35" fillId="11" borderId="34" xfId="2" applyNumberFormat="1" applyFont="1" applyFill="1" applyBorder="1" applyAlignment="1">
      <alignment horizontal="center" vertical="center" wrapText="1"/>
    </xf>
    <xf numFmtId="164" fontId="35" fillId="11" borderId="74" xfId="2" applyNumberFormat="1" applyFont="1" applyFill="1" applyBorder="1" applyAlignment="1">
      <alignment horizontal="center" vertical="center" wrapText="1"/>
    </xf>
    <xf numFmtId="1" fontId="33" fillId="11" borderId="37" xfId="2" applyNumberFormat="1" applyFont="1" applyFill="1" applyBorder="1" applyAlignment="1">
      <alignment horizontal="center" vertical="center" wrapText="1"/>
    </xf>
    <xf numFmtId="1" fontId="62" fillId="11" borderId="36" xfId="0" applyNumberFormat="1" applyFont="1" applyFill="1" applyBorder="1" applyAlignment="1">
      <alignment horizontal="center"/>
    </xf>
    <xf numFmtId="1" fontId="33" fillId="11" borderId="36" xfId="2" applyNumberFormat="1" applyFont="1" applyFill="1" applyBorder="1" applyAlignment="1">
      <alignment horizontal="center" vertical="center" wrapText="1"/>
    </xf>
    <xf numFmtId="1" fontId="34" fillId="11" borderId="36" xfId="0" applyNumberFormat="1" applyFont="1" applyFill="1" applyBorder="1" applyAlignment="1">
      <alignment horizontal="center"/>
    </xf>
    <xf numFmtId="0" fontId="72" fillId="11" borderId="34" xfId="0" applyFont="1" applyFill="1" applyBorder="1" applyAlignment="1">
      <alignment horizontal="center"/>
    </xf>
    <xf numFmtId="1" fontId="50" fillId="11" borderId="74" xfId="0" applyNumberFormat="1" applyFont="1" applyFill="1" applyBorder="1" applyAlignment="1">
      <alignment horizontal="center"/>
    </xf>
    <xf numFmtId="1" fontId="2" fillId="11" borderId="15" xfId="2" applyNumberFormat="1" applyFont="1" applyFill="1" applyBorder="1" applyAlignment="1">
      <alignment horizontal="center" vertical="center" wrapText="1"/>
    </xf>
    <xf numFmtId="1" fontId="50" fillId="11" borderId="34" xfId="0" applyNumberFormat="1" applyFont="1" applyFill="1" applyBorder="1" applyAlignment="1">
      <alignment horizontal="center"/>
    </xf>
    <xf numFmtId="0" fontId="72" fillId="0" borderId="34" xfId="0" applyFont="1" applyFill="1" applyBorder="1" applyAlignment="1">
      <alignment horizontal="center"/>
    </xf>
    <xf numFmtId="164" fontId="7" fillId="11" borderId="37" xfId="2" applyNumberFormat="1" applyFont="1" applyFill="1" applyBorder="1" applyAlignment="1">
      <alignment horizontal="center"/>
    </xf>
    <xf numFmtId="164" fontId="7" fillId="11" borderId="36" xfId="2" applyNumberFormat="1" applyFont="1" applyFill="1" applyBorder="1" applyAlignment="1">
      <alignment horizontal="center"/>
    </xf>
    <xf numFmtId="164" fontId="7" fillId="11" borderId="51" xfId="2" applyNumberFormat="1" applyFont="1" applyFill="1" applyBorder="1" applyAlignment="1">
      <alignment horizontal="center"/>
    </xf>
    <xf numFmtId="1" fontId="33" fillId="11" borderId="15" xfId="2" applyNumberFormat="1" applyFont="1" applyFill="1" applyBorder="1" applyAlignment="1">
      <alignment horizontal="center" vertical="center" wrapText="1"/>
    </xf>
    <xf numFmtId="1" fontId="62" fillId="11" borderId="34" xfId="0" applyNumberFormat="1" applyFont="1" applyFill="1" applyBorder="1" applyAlignment="1">
      <alignment horizontal="center"/>
    </xf>
    <xf numFmtId="1" fontId="33" fillId="11" borderId="34" xfId="2" applyNumberFormat="1" applyFont="1" applyFill="1" applyBorder="1" applyAlignment="1">
      <alignment horizontal="center" vertical="center" wrapText="1"/>
    </xf>
    <xf numFmtId="1" fontId="34" fillId="11" borderId="34" xfId="0" applyNumberFormat="1" applyFont="1" applyFill="1" applyBorder="1" applyAlignment="1">
      <alignment horizontal="center"/>
    </xf>
    <xf numFmtId="1" fontId="33" fillId="11" borderId="34" xfId="2" applyNumberFormat="1" applyFont="1" applyFill="1" applyBorder="1" applyAlignment="1">
      <alignment horizontal="center"/>
    </xf>
    <xf numFmtId="1" fontId="33" fillId="11" borderId="74" xfId="2" applyNumberFormat="1" applyFont="1" applyFill="1" applyBorder="1" applyAlignment="1">
      <alignment horizontal="center"/>
    </xf>
    <xf numFmtId="0" fontId="72" fillId="11" borderId="36" xfId="0" applyFont="1" applyFill="1" applyBorder="1" applyAlignment="1">
      <alignment horizontal="center"/>
    </xf>
    <xf numFmtId="0" fontId="50" fillId="11" borderId="36" xfId="0" applyFont="1" applyFill="1" applyBorder="1" applyAlignment="1">
      <alignment horizontal="center" vertical="center"/>
    </xf>
    <xf numFmtId="1" fontId="18" fillId="11" borderId="36" xfId="2" applyNumberFormat="1" applyFont="1" applyFill="1" applyBorder="1" applyAlignment="1">
      <alignment horizontal="center"/>
    </xf>
    <xf numFmtId="1" fontId="18" fillId="11" borderId="51" xfId="2" applyNumberFormat="1" applyFont="1" applyFill="1" applyBorder="1" applyAlignment="1">
      <alignment horizontal="center"/>
    </xf>
    <xf numFmtId="1" fontId="33" fillId="11" borderId="36" xfId="2" applyNumberFormat="1" applyFont="1" applyFill="1" applyBorder="1" applyAlignment="1">
      <alignment horizontal="center"/>
    </xf>
    <xf numFmtId="1" fontId="33" fillId="11" borderId="51" xfId="2" applyNumberFormat="1" applyFont="1" applyFill="1" applyBorder="1" applyAlignment="1">
      <alignment horizontal="center"/>
    </xf>
    <xf numFmtId="0" fontId="51" fillId="11" borderId="37" xfId="0" applyFont="1" applyFill="1" applyBorder="1" applyAlignment="1">
      <alignment horizontal="center"/>
    </xf>
    <xf numFmtId="0" fontId="51" fillId="11" borderId="36" xfId="0" applyFont="1" applyFill="1" applyBorder="1" applyAlignment="1">
      <alignment horizontal="center"/>
    </xf>
    <xf numFmtId="0" fontId="34" fillId="11" borderId="36" xfId="0" applyFont="1" applyFill="1" applyBorder="1" applyAlignment="1">
      <alignment horizontal="center" vertical="center"/>
    </xf>
    <xf numFmtId="1" fontId="21" fillId="11" borderId="36" xfId="2" applyNumberFormat="1" applyFont="1" applyFill="1" applyBorder="1" applyAlignment="1">
      <alignment horizontal="center"/>
    </xf>
    <xf numFmtId="0" fontId="56" fillId="0" borderId="8" xfId="0" applyFont="1" applyBorder="1" applyAlignment="1">
      <alignment vertical="center" wrapText="1"/>
    </xf>
    <xf numFmtId="0" fontId="1" fillId="0" borderId="0" xfId="2" applyAlignment="1">
      <alignment horizontal="left" vertical="top" wrapText="1"/>
    </xf>
    <xf numFmtId="0" fontId="5" fillId="0" borderId="39" xfId="2" applyFont="1" applyBorder="1" applyAlignment="1">
      <alignment horizontal="left" vertical="top" wrapText="1"/>
    </xf>
    <xf numFmtId="0" fontId="5" fillId="0" borderId="61" xfId="2" applyFont="1" applyBorder="1" applyAlignment="1">
      <alignment horizontal="left" vertical="top" wrapText="1"/>
    </xf>
    <xf numFmtId="0" fontId="4" fillId="0" borderId="61" xfId="2" applyFont="1" applyBorder="1" applyAlignment="1">
      <alignment horizontal="left" vertical="top" wrapText="1"/>
    </xf>
    <xf numFmtId="0" fontId="17" fillId="0" borderId="0" xfId="0" applyFont="1" applyFill="1" applyBorder="1" applyAlignment="1">
      <alignment vertical="top" wrapText="1"/>
    </xf>
    <xf numFmtId="0" fontId="4" fillId="0" borderId="0" xfId="2" applyFont="1" applyFill="1" applyAlignment="1">
      <alignment horizontal="left" vertical="top" wrapText="1"/>
    </xf>
    <xf numFmtId="0" fontId="4" fillId="0" borderId="35" xfId="2" applyFont="1" applyFill="1" applyBorder="1" applyAlignment="1" applyProtection="1">
      <alignment horizontal="left" vertical="top" wrapText="1"/>
    </xf>
    <xf numFmtId="0" fontId="1" fillId="0" borderId="0" xfId="2" applyFill="1" applyBorder="1" applyAlignment="1" applyProtection="1">
      <alignment horizontal="left" vertical="top" wrapText="1"/>
    </xf>
    <xf numFmtId="0" fontId="1" fillId="0" borderId="0" xfId="2" applyFill="1" applyAlignment="1" applyProtection="1">
      <alignment horizontal="left" vertical="top" wrapText="1"/>
    </xf>
    <xf numFmtId="0" fontId="1" fillId="0" borderId="0" xfId="2" applyFill="1" applyAlignment="1">
      <alignment horizontal="left" vertical="top" wrapText="1"/>
    </xf>
    <xf numFmtId="1" fontId="61" fillId="9" borderId="27" xfId="2" applyNumberFormat="1" applyFont="1" applyFill="1" applyBorder="1" applyAlignment="1">
      <alignment horizontal="center" vertical="top"/>
    </xf>
    <xf numFmtId="0" fontId="51" fillId="9" borderId="27" xfId="0" applyFont="1" applyFill="1" applyBorder="1" applyAlignment="1">
      <alignment horizontal="center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165" fontId="5" fillId="11" borderId="59" xfId="2" applyNumberFormat="1" applyFont="1" applyFill="1" applyBorder="1" applyAlignment="1">
      <alignment horizontal="center"/>
    </xf>
    <xf numFmtId="165" fontId="5" fillId="0" borderId="33" xfId="2" applyNumberFormat="1" applyFont="1" applyBorder="1" applyAlignment="1">
      <alignment horizontal="center"/>
    </xf>
    <xf numFmtId="0" fontId="56" fillId="11" borderId="11" xfId="0" applyFont="1" applyFill="1" applyBorder="1" applyAlignment="1">
      <alignment vertical="center"/>
    </xf>
    <xf numFmtId="0" fontId="18" fillId="11" borderId="14" xfId="2" applyFont="1" applyFill="1" applyBorder="1" applyAlignment="1">
      <alignment horizontal="center" vertical="top"/>
    </xf>
    <xf numFmtId="1" fontId="18" fillId="11" borderId="4" xfId="2" applyNumberFormat="1" applyFont="1" applyFill="1" applyBorder="1" applyAlignment="1">
      <alignment horizontal="center" vertical="center" wrapText="1"/>
    </xf>
    <xf numFmtId="0" fontId="18" fillId="11" borderId="13" xfId="2" applyFont="1" applyFill="1" applyBorder="1" applyAlignment="1">
      <alignment horizontal="center" vertical="top"/>
    </xf>
    <xf numFmtId="0" fontId="18" fillId="11" borderId="12" xfId="2" applyFont="1" applyFill="1" applyBorder="1" applyAlignment="1">
      <alignment horizontal="center" vertical="top"/>
    </xf>
    <xf numFmtId="0" fontId="18" fillId="11" borderId="19" xfId="2" applyFont="1" applyFill="1" applyBorder="1" applyAlignment="1">
      <alignment horizontal="center" vertical="top"/>
    </xf>
    <xf numFmtId="0" fontId="75" fillId="0" borderId="8" xfId="0" applyFont="1" applyBorder="1" applyAlignment="1">
      <alignment vertical="center" textRotation="90"/>
    </xf>
    <xf numFmtId="0" fontId="17" fillId="11" borderId="24" xfId="2" applyFont="1" applyFill="1" applyBorder="1" applyAlignment="1" applyProtection="1">
      <alignment horizontal="center" vertical="center"/>
      <protection locked="0" hidden="1"/>
    </xf>
    <xf numFmtId="0" fontId="76" fillId="0" borderId="8" xfId="0" applyFont="1" applyBorder="1" applyAlignment="1">
      <alignment vertical="center" wrapText="1"/>
    </xf>
    <xf numFmtId="0" fontId="11" fillId="0" borderId="0" xfId="2" applyFont="1" applyAlignment="1">
      <alignment horizontal="left" vertical="center" textRotation="90"/>
    </xf>
    <xf numFmtId="0" fontId="11" fillId="0" borderId="0" xfId="2" applyFont="1" applyAlignment="1">
      <alignment textRotation="90"/>
    </xf>
    <xf numFmtId="0" fontId="11" fillId="0" borderId="0" xfId="2" applyFont="1" applyAlignment="1">
      <alignment horizontal="center" vertical="center" textRotation="90"/>
    </xf>
    <xf numFmtId="0" fontId="50" fillId="11" borderId="4" xfId="0" applyFont="1" applyFill="1" applyBorder="1" applyAlignment="1">
      <alignment horizontal="center" vertical="center"/>
    </xf>
    <xf numFmtId="1" fontId="18" fillId="11" borderId="4" xfId="2" applyNumberFormat="1" applyFont="1" applyFill="1" applyBorder="1" applyAlignment="1">
      <alignment horizontal="center"/>
    </xf>
    <xf numFmtId="1" fontId="18" fillId="11" borderId="19" xfId="2" applyNumberFormat="1" applyFont="1" applyFill="1" applyBorder="1" applyAlignment="1">
      <alignment horizontal="center"/>
    </xf>
    <xf numFmtId="1" fontId="2" fillId="11" borderId="14" xfId="2" applyNumberFormat="1" applyFont="1" applyFill="1" applyBorder="1" applyAlignment="1">
      <alignment horizontal="center" vertical="center" wrapText="1"/>
    </xf>
    <xf numFmtId="1" fontId="18" fillId="11" borderId="21" xfId="2" applyNumberFormat="1" applyFont="1" applyFill="1" applyBorder="1" applyAlignment="1">
      <alignment horizontal="center"/>
    </xf>
    <xf numFmtId="1" fontId="7" fillId="11" borderId="13" xfId="2" applyNumberFormat="1" applyFont="1" applyFill="1" applyBorder="1" applyAlignment="1">
      <alignment horizontal="center" vertical="center" wrapText="1"/>
    </xf>
    <xf numFmtId="1" fontId="10" fillId="11" borderId="12" xfId="0" applyNumberFormat="1" applyFont="1" applyFill="1" applyBorder="1" applyAlignment="1">
      <alignment horizontal="center"/>
    </xf>
    <xf numFmtId="1" fontId="7" fillId="11" borderId="12" xfId="2" applyNumberFormat="1" applyFont="1" applyFill="1" applyBorder="1" applyAlignment="1">
      <alignment horizontal="center" vertical="center" wrapText="1"/>
    </xf>
    <xf numFmtId="0" fontId="4" fillId="11" borderId="47" xfId="2" applyFont="1" applyFill="1" applyBorder="1" applyAlignment="1">
      <alignment horizontal="right" vertical="top"/>
    </xf>
    <xf numFmtId="0" fontId="2" fillId="11" borderId="71" xfId="0" applyFont="1" applyFill="1" applyBorder="1" applyAlignment="1">
      <alignment wrapText="1"/>
    </xf>
    <xf numFmtId="164" fontId="7" fillId="11" borderId="6" xfId="2" applyNumberFormat="1" applyFont="1" applyFill="1" applyBorder="1" applyAlignment="1">
      <alignment horizontal="center"/>
    </xf>
    <xf numFmtId="1" fontId="7" fillId="11" borderId="7" xfId="2" applyNumberFormat="1" applyFont="1" applyFill="1" applyBorder="1" applyAlignment="1">
      <alignment horizontal="center"/>
    </xf>
    <xf numFmtId="164" fontId="7" fillId="11" borderId="47" xfId="2" applyNumberFormat="1" applyFont="1" applyFill="1" applyBorder="1" applyAlignment="1">
      <alignment horizontal="center"/>
    </xf>
    <xf numFmtId="1" fontId="7" fillId="11" borderId="44" xfId="2" applyNumberFormat="1" applyFont="1" applyFill="1" applyBorder="1" applyAlignment="1">
      <alignment horizontal="center"/>
    </xf>
    <xf numFmtId="164" fontId="7" fillId="11" borderId="44" xfId="2" applyNumberFormat="1" applyFont="1" applyFill="1" applyBorder="1" applyAlignment="1">
      <alignment horizontal="center"/>
    </xf>
    <xf numFmtId="1" fontId="50" fillId="0" borderId="75" xfId="0" applyNumberFormat="1" applyFont="1" applyFill="1" applyBorder="1" applyAlignment="1">
      <alignment horizontal="center"/>
    </xf>
    <xf numFmtId="1" fontId="21" fillId="11" borderId="47" xfId="2" applyNumberFormat="1" applyFont="1" applyFill="1" applyBorder="1" applyAlignment="1">
      <alignment horizontal="center"/>
    </xf>
    <xf numFmtId="164" fontId="18" fillId="11" borderId="44" xfId="2" applyNumberFormat="1" applyFont="1" applyFill="1" applyBorder="1" applyAlignment="1">
      <alignment horizontal="center"/>
    </xf>
    <xf numFmtId="164" fontId="7" fillId="11" borderId="7" xfId="2" applyNumberFormat="1" applyFont="1" applyFill="1" applyBorder="1" applyAlignment="1">
      <alignment horizontal="center"/>
    </xf>
    <xf numFmtId="164" fontId="7" fillId="11" borderId="44" xfId="2" quotePrefix="1" applyNumberFormat="1" applyFont="1" applyFill="1" applyBorder="1" applyAlignment="1">
      <alignment horizontal="center"/>
    </xf>
    <xf numFmtId="1" fontId="21" fillId="11" borderId="76" xfId="2" applyNumberFormat="1" applyFont="1" applyFill="1" applyBorder="1" applyAlignment="1">
      <alignment horizontal="center"/>
    </xf>
    <xf numFmtId="164" fontId="7" fillId="11" borderId="7" xfId="2" quotePrefix="1" applyNumberFormat="1" applyFont="1" applyFill="1" applyBorder="1" applyAlignment="1">
      <alignment horizontal="center"/>
    </xf>
    <xf numFmtId="0" fontId="4" fillId="11" borderId="8" xfId="2" applyFont="1" applyFill="1" applyBorder="1" applyAlignment="1">
      <alignment horizontal="right" vertical="top"/>
    </xf>
    <xf numFmtId="0" fontId="2" fillId="11" borderId="8" xfId="0" applyFont="1" applyFill="1" applyBorder="1" applyAlignment="1">
      <alignment wrapText="1"/>
    </xf>
    <xf numFmtId="0" fontId="50" fillId="11" borderId="8" xfId="0" applyFont="1" applyFill="1" applyBorder="1" applyAlignment="1">
      <alignment horizontal="center" vertical="center"/>
    </xf>
    <xf numFmtId="164" fontId="7" fillId="11" borderId="8" xfId="2" applyNumberFormat="1" applyFont="1" applyFill="1" applyBorder="1" applyAlignment="1">
      <alignment horizontal="center"/>
    </xf>
    <xf numFmtId="1" fontId="18" fillId="11" borderId="8" xfId="0" applyNumberFormat="1" applyFont="1" applyFill="1" applyBorder="1" applyAlignment="1">
      <alignment vertical="top"/>
    </xf>
    <xf numFmtId="1" fontId="21" fillId="11" borderId="8" xfId="2" applyNumberFormat="1" applyFont="1" applyFill="1" applyBorder="1" applyAlignment="1">
      <alignment horizontal="center"/>
    </xf>
    <xf numFmtId="164" fontId="18" fillId="11" borderId="8" xfId="2" applyNumberFormat="1" applyFont="1" applyFill="1" applyBorder="1" applyAlignment="1">
      <alignment horizontal="center"/>
    </xf>
    <xf numFmtId="164" fontId="7" fillId="11" borderId="8" xfId="2" quotePrefix="1" applyNumberFormat="1" applyFont="1" applyFill="1" applyBorder="1" applyAlignment="1">
      <alignment horizontal="center"/>
    </xf>
    <xf numFmtId="0" fontId="1" fillId="11" borderId="8" xfId="2" applyFill="1" applyBorder="1"/>
    <xf numFmtId="1" fontId="2" fillId="11" borderId="55" xfId="2" applyNumberFormat="1" applyFont="1" applyFill="1" applyBorder="1" applyAlignment="1">
      <alignment horizontal="center" vertical="center" wrapText="1"/>
    </xf>
    <xf numFmtId="1" fontId="50" fillId="11" borderId="38" xfId="0" applyNumberFormat="1" applyFont="1" applyFill="1" applyBorder="1" applyAlignment="1">
      <alignment horizontal="center"/>
    </xf>
    <xf numFmtId="1" fontId="2" fillId="11" borderId="38" xfId="2" applyNumberFormat="1" applyFont="1" applyFill="1" applyBorder="1" applyAlignment="1">
      <alignment horizontal="center" vertical="center" wrapText="1"/>
    </xf>
    <xf numFmtId="164" fontId="7" fillId="11" borderId="38" xfId="2" applyNumberFormat="1" applyFont="1" applyFill="1" applyBorder="1" applyAlignment="1">
      <alignment horizontal="center"/>
    </xf>
    <xf numFmtId="1" fontId="46" fillId="11" borderId="38" xfId="2" applyNumberFormat="1" applyFont="1" applyFill="1" applyBorder="1" applyAlignment="1">
      <alignment horizontal="center" vertical="center" wrapText="1"/>
    </xf>
    <xf numFmtId="1" fontId="47" fillId="11" borderId="53" xfId="0" applyNumberFormat="1" applyFont="1" applyFill="1" applyBorder="1" applyAlignment="1">
      <alignment horizontal="center"/>
    </xf>
    <xf numFmtId="0" fontId="77" fillId="11" borderId="12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 vertical="center"/>
    </xf>
    <xf numFmtId="1" fontId="35" fillId="11" borderId="12" xfId="2" applyNumberFormat="1" applyFont="1" applyFill="1" applyBorder="1" applyAlignment="1">
      <alignment horizontal="center"/>
    </xf>
    <xf numFmtId="1" fontId="35" fillId="11" borderId="19" xfId="2" applyNumberFormat="1" applyFont="1" applyFill="1" applyBorder="1" applyAlignment="1">
      <alignment horizontal="center"/>
    </xf>
    <xf numFmtId="1" fontId="7" fillId="11" borderId="14" xfId="2" applyNumberFormat="1" applyFont="1" applyFill="1" applyBorder="1" applyAlignment="1">
      <alignment horizontal="center" vertical="center" wrapText="1"/>
    </xf>
    <xf numFmtId="1" fontId="10" fillId="11" borderId="4" xfId="0" applyNumberFormat="1" applyFont="1" applyFill="1" applyBorder="1" applyAlignment="1">
      <alignment horizontal="center"/>
    </xf>
    <xf numFmtId="1" fontId="7" fillId="11" borderId="4" xfId="2" applyNumberFormat="1" applyFont="1" applyFill="1" applyBorder="1" applyAlignment="1">
      <alignment horizontal="center" vertical="center" wrapText="1"/>
    </xf>
    <xf numFmtId="1" fontId="7" fillId="11" borderId="37" xfId="2" applyNumberFormat="1" applyFont="1" applyFill="1" applyBorder="1" applyAlignment="1">
      <alignment horizontal="center" vertical="center" wrapText="1"/>
    </xf>
    <xf numFmtId="1" fontId="10" fillId="11" borderId="36" xfId="0" applyNumberFormat="1" applyFont="1" applyFill="1" applyBorder="1" applyAlignment="1">
      <alignment horizontal="center"/>
    </xf>
    <xf numFmtId="1" fontId="7" fillId="11" borderId="36" xfId="2" applyNumberFormat="1" applyFont="1" applyFill="1" applyBorder="1" applyAlignment="1">
      <alignment horizontal="center" vertical="center" wrapText="1"/>
    </xf>
    <xf numFmtId="1" fontId="78" fillId="11" borderId="51" xfId="0" applyNumberFormat="1" applyFont="1" applyFill="1" applyBorder="1" applyAlignment="1">
      <alignment horizontal="center"/>
    </xf>
    <xf numFmtId="164" fontId="61" fillId="11" borderId="5" xfId="2" applyNumberFormat="1" applyFont="1" applyFill="1" applyBorder="1" applyAlignment="1">
      <alignment horizontal="center"/>
    </xf>
    <xf numFmtId="0" fontId="79" fillId="11" borderId="8" xfId="0" applyFont="1" applyFill="1" applyBorder="1" applyAlignment="1">
      <alignment vertical="center" textRotation="90"/>
    </xf>
    <xf numFmtId="0" fontId="17" fillId="11" borderId="24" xfId="2" applyFont="1" applyFill="1" applyBorder="1" applyAlignment="1" applyProtection="1">
      <alignment horizontal="center" vertical="center" wrapText="1"/>
      <protection locked="0" hidden="1"/>
    </xf>
    <xf numFmtId="0" fontId="0" fillId="11" borderId="64" xfId="0" applyFill="1" applyBorder="1"/>
    <xf numFmtId="0" fontId="0" fillId="11" borderId="57" xfId="0" applyFill="1" applyBorder="1"/>
    <xf numFmtId="1" fontId="80" fillId="0" borderId="0" xfId="2" applyNumberFormat="1" applyFont="1" applyFill="1" applyBorder="1" applyAlignment="1">
      <alignment horizontal="center"/>
    </xf>
    <xf numFmtId="164" fontId="35" fillId="11" borderId="18" xfId="2" applyNumberFormat="1" applyFont="1" applyFill="1" applyBorder="1" applyAlignment="1">
      <alignment horizontal="center"/>
    </xf>
    <xf numFmtId="1" fontId="35" fillId="0" borderId="0" xfId="2" applyNumberFormat="1" applyFont="1" applyFill="1" applyBorder="1" applyAlignment="1">
      <alignment horizontal="center"/>
    </xf>
    <xf numFmtId="0" fontId="77" fillId="11" borderId="13" xfId="0" applyFont="1" applyFill="1" applyBorder="1" applyAlignment="1">
      <alignment horizontal="center"/>
    </xf>
    <xf numFmtId="164" fontId="2" fillId="11" borderId="8" xfId="2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/>
    <xf numFmtId="0" fontId="0" fillId="0" borderId="0" xfId="0" applyFont="1" applyFill="1"/>
    <xf numFmtId="0" fontId="0" fillId="0" borderId="0" xfId="0" applyFont="1"/>
    <xf numFmtId="1" fontId="15" fillId="0" borderId="0" xfId="0" applyNumberFormat="1" applyFont="1" applyFill="1" applyBorder="1"/>
    <xf numFmtId="0" fontId="0" fillId="0" borderId="0" xfId="0" applyFont="1" applyBorder="1"/>
    <xf numFmtId="1" fontId="0" fillId="11" borderId="0" xfId="0" applyNumberFormat="1" applyFont="1" applyFill="1" applyBorder="1"/>
    <xf numFmtId="0" fontId="0" fillId="11" borderId="0" xfId="0" applyFont="1" applyFill="1" applyBorder="1"/>
    <xf numFmtId="1" fontId="15" fillId="11" borderId="0" xfId="0" applyNumberFormat="1" applyFont="1" applyFill="1" applyBorder="1"/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165" fontId="5" fillId="0" borderId="33" xfId="2" applyNumberFormat="1" applyFont="1" applyBorder="1" applyAlignment="1">
      <alignment horizontal="center"/>
    </xf>
    <xf numFmtId="0" fontId="0" fillId="0" borderId="25" xfId="0" applyFill="1" applyBorder="1"/>
    <xf numFmtId="0" fontId="0" fillId="0" borderId="12" xfId="0" applyBorder="1"/>
    <xf numFmtId="0" fontId="0" fillId="0" borderId="12" xfId="0" applyFill="1" applyBorder="1"/>
    <xf numFmtId="14" fontId="0" fillId="11" borderId="57" xfId="0" applyNumberFormat="1" applyFill="1" applyBorder="1"/>
    <xf numFmtId="0" fontId="0" fillId="0" borderId="19" xfId="0" applyBorder="1"/>
    <xf numFmtId="0" fontId="0" fillId="0" borderId="27" xfId="0" applyBorder="1"/>
    <xf numFmtId="0" fontId="36" fillId="0" borderId="29" xfId="0" applyFont="1" applyBorder="1"/>
    <xf numFmtId="1" fontId="36" fillId="0" borderId="29" xfId="0" applyNumberFormat="1" applyFont="1" applyBorder="1"/>
    <xf numFmtId="1" fontId="29" fillId="0" borderId="27" xfId="0" applyNumberFormat="1" applyFont="1" applyBorder="1" applyAlignment="1">
      <alignment horizontal="center"/>
    </xf>
    <xf numFmtId="1" fontId="36" fillId="0" borderId="29" xfId="0" applyNumberFormat="1" applyFont="1" applyFill="1" applyBorder="1" applyAlignment="1">
      <alignment horizontal="center"/>
    </xf>
    <xf numFmtId="0" fontId="0" fillId="11" borderId="53" xfId="0" applyFill="1" applyBorder="1"/>
    <xf numFmtId="0" fontId="39" fillId="11" borderId="57" xfId="0" applyFont="1" applyFill="1" applyBorder="1"/>
    <xf numFmtId="0" fontId="25" fillId="0" borderId="41" xfId="0" applyFont="1" applyBorder="1" applyAlignment="1">
      <alignment vertical="top" wrapText="1"/>
    </xf>
    <xf numFmtId="0" fontId="72" fillId="11" borderId="14" xfId="0" applyFont="1" applyFill="1" applyBorder="1" applyAlignment="1">
      <alignment horizontal="center"/>
    </xf>
    <xf numFmtId="0" fontId="72" fillId="11" borderId="13" xfId="0" applyFont="1" applyFill="1" applyBorder="1" applyAlignment="1">
      <alignment horizontal="center"/>
    </xf>
    <xf numFmtId="0" fontId="72" fillId="11" borderId="15" xfId="0" applyFont="1" applyFill="1" applyBorder="1" applyAlignment="1">
      <alignment horizontal="center"/>
    </xf>
    <xf numFmtId="0" fontId="72" fillId="11" borderId="37" xfId="0" applyFont="1" applyFill="1" applyBorder="1" applyAlignment="1">
      <alignment horizontal="center"/>
    </xf>
    <xf numFmtId="164" fontId="18" fillId="11" borderId="11" xfId="2" quotePrefix="1" applyNumberFormat="1" applyFont="1" applyFill="1" applyBorder="1" applyAlignment="1">
      <alignment horizontal="center"/>
    </xf>
    <xf numFmtId="0" fontId="81" fillId="11" borderId="14" xfId="0" applyFont="1" applyFill="1" applyBorder="1" applyAlignment="1">
      <alignment horizontal="center"/>
    </xf>
    <xf numFmtId="164" fontId="64" fillId="11" borderId="10" xfId="2" applyNumberFormat="1" applyFont="1" applyFill="1" applyBorder="1" applyAlignment="1">
      <alignment horizontal="center" vertical="center" wrapText="1"/>
    </xf>
    <xf numFmtId="164" fontId="63" fillId="11" borderId="13" xfId="2" applyNumberFormat="1" applyFont="1" applyFill="1" applyBorder="1" applyAlignment="1">
      <alignment horizontal="center" vertical="center" wrapText="1"/>
    </xf>
    <xf numFmtId="164" fontId="63" fillId="11" borderId="19" xfId="2" applyNumberFormat="1" applyFont="1" applyFill="1" applyBorder="1" applyAlignment="1">
      <alignment horizontal="center"/>
    </xf>
    <xf numFmtId="1" fontId="63" fillId="11" borderId="20" xfId="2" applyNumberFormat="1" applyFont="1" applyFill="1" applyBorder="1" applyAlignment="1">
      <alignment horizontal="center"/>
    </xf>
    <xf numFmtId="164" fontId="63" fillId="11" borderId="14" xfId="2" applyNumberFormat="1" applyFont="1" applyFill="1" applyBorder="1" applyAlignment="1">
      <alignment horizontal="center" vertical="center" wrapText="1"/>
    </xf>
    <xf numFmtId="164" fontId="63" fillId="11" borderId="21" xfId="2" applyNumberFormat="1" applyFont="1" applyFill="1" applyBorder="1" applyAlignment="1">
      <alignment horizontal="center"/>
    </xf>
    <xf numFmtId="164" fontId="63" fillId="11" borderId="6" xfId="2" applyNumberFormat="1" applyFont="1" applyFill="1" applyBorder="1" applyAlignment="1">
      <alignment horizontal="center"/>
    </xf>
    <xf numFmtId="1" fontId="63" fillId="11" borderId="7" xfId="2" applyNumberFormat="1" applyFont="1" applyFill="1" applyBorder="1" applyAlignment="1">
      <alignment horizontal="center"/>
    </xf>
    <xf numFmtId="164" fontId="63" fillId="11" borderId="10" xfId="2" applyNumberFormat="1" applyFont="1" applyFill="1" applyBorder="1" applyAlignment="1">
      <alignment horizontal="center" vertical="center" wrapText="1"/>
    </xf>
    <xf numFmtId="164" fontId="63" fillId="11" borderId="20" xfId="2" applyNumberFormat="1" applyFont="1" applyFill="1" applyBorder="1" applyAlignment="1">
      <alignment horizontal="center"/>
    </xf>
    <xf numFmtId="164" fontId="64" fillId="11" borderId="66" xfId="2" applyNumberFormat="1" applyFont="1" applyFill="1" applyBorder="1" applyAlignment="1">
      <alignment horizontal="center" vertical="center" wrapText="1"/>
    </xf>
    <xf numFmtId="164" fontId="64" fillId="11" borderId="12" xfId="2" applyNumberFormat="1" applyFont="1" applyFill="1" applyBorder="1" applyAlignment="1">
      <alignment horizontal="center" vertical="center" wrapText="1"/>
    </xf>
    <xf numFmtId="164" fontId="64" fillId="11" borderId="4" xfId="2" applyNumberFormat="1" applyFont="1" applyFill="1" applyBorder="1" applyAlignment="1">
      <alignment horizontal="center" vertical="center" wrapText="1"/>
    </xf>
    <xf numFmtId="1" fontId="63" fillId="11" borderId="21" xfId="2" applyNumberFormat="1" applyFont="1" applyFill="1" applyBorder="1" applyAlignment="1">
      <alignment horizontal="center"/>
    </xf>
    <xf numFmtId="0" fontId="81" fillId="11" borderId="4" xfId="0" applyFont="1" applyFill="1" applyBorder="1" applyAlignment="1">
      <alignment horizontal="center"/>
    </xf>
    <xf numFmtId="1" fontId="62" fillId="11" borderId="21" xfId="0" applyNumberFormat="1" applyFont="1" applyFill="1" applyBorder="1" applyAlignment="1">
      <alignment horizontal="center"/>
    </xf>
    <xf numFmtId="1" fontId="50" fillId="11" borderId="21" xfId="0" applyNumberFormat="1" applyFont="1" applyFill="1" applyBorder="1" applyAlignment="1">
      <alignment horizontal="center"/>
    </xf>
    <xf numFmtId="164" fontId="2" fillId="10" borderId="8" xfId="2" applyNumberFormat="1" applyFont="1" applyFill="1" applyBorder="1" applyAlignment="1">
      <alignment horizontal="center" vertical="center" wrapText="1"/>
    </xf>
    <xf numFmtId="164" fontId="2" fillId="10" borderId="18" xfId="2" applyNumberFormat="1" applyFont="1" applyFill="1" applyBorder="1" applyAlignment="1">
      <alignment horizontal="center" vertical="center" wrapText="1"/>
    </xf>
    <xf numFmtId="164" fontId="2" fillId="10" borderId="32" xfId="2" applyNumberFormat="1" applyFont="1" applyFill="1" applyBorder="1" applyAlignment="1">
      <alignment horizontal="center" vertical="center" wrapText="1"/>
    </xf>
    <xf numFmtId="164" fontId="2" fillId="10" borderId="27" xfId="2" applyNumberFormat="1" applyFont="1" applyFill="1" applyBorder="1" applyAlignment="1">
      <alignment horizontal="center" vertical="center" wrapText="1"/>
    </xf>
    <xf numFmtId="164" fontId="2" fillId="10" borderId="10" xfId="2" applyNumberFormat="1" applyFont="1" applyFill="1" applyBorder="1" applyAlignment="1">
      <alignment horizontal="center" vertical="center" wrapText="1"/>
    </xf>
    <xf numFmtId="164" fontId="2" fillId="10" borderId="5" xfId="2" applyNumberFormat="1" applyFont="1" applyFill="1" applyBorder="1" applyAlignment="1">
      <alignment horizontal="center" vertical="center" wrapText="1"/>
    </xf>
    <xf numFmtId="164" fontId="2" fillId="10" borderId="24" xfId="2" applyNumberFormat="1" applyFont="1" applyFill="1" applyBorder="1" applyAlignment="1">
      <alignment horizontal="center" vertical="center" wrapText="1"/>
    </xf>
    <xf numFmtId="164" fontId="2" fillId="10" borderId="16" xfId="2" applyNumberFormat="1" applyFont="1" applyFill="1" applyBorder="1" applyAlignment="1">
      <alignment horizontal="center" vertical="center" wrapText="1"/>
    </xf>
    <xf numFmtId="164" fontId="2" fillId="10" borderId="11" xfId="2" applyNumberFormat="1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left"/>
    </xf>
    <xf numFmtId="0" fontId="6" fillId="0" borderId="11" xfId="2" applyFont="1" applyFill="1" applyBorder="1" applyAlignment="1">
      <alignment horizontal="left"/>
    </xf>
    <xf numFmtId="165" fontId="5" fillId="0" borderId="22" xfId="2" applyNumberFormat="1" applyFont="1" applyFill="1" applyBorder="1" applyAlignment="1">
      <alignment horizontal="center"/>
    </xf>
    <xf numFmtId="165" fontId="5" fillId="0" borderId="52" xfId="2" applyNumberFormat="1" applyFont="1" applyFill="1" applyBorder="1" applyAlignment="1">
      <alignment horizontal="center"/>
    </xf>
    <xf numFmtId="164" fontId="7" fillId="0" borderId="13" xfId="2" applyNumberFormat="1" applyFont="1" applyFill="1" applyBorder="1" applyAlignment="1">
      <alignment horizontal="center"/>
    </xf>
    <xf numFmtId="0" fontId="1" fillId="0" borderId="11" xfId="2" applyFill="1" applyBorder="1"/>
    <xf numFmtId="164" fontId="7" fillId="0" borderId="12" xfId="2" applyNumberFormat="1" applyFont="1" applyFill="1" applyBorder="1" applyAlignment="1">
      <alignment horizontal="center"/>
    </xf>
    <xf numFmtId="0" fontId="1" fillId="0" borderId="16" xfId="2" applyFill="1" applyBorder="1"/>
    <xf numFmtId="164" fontId="7" fillId="0" borderId="19" xfId="2" applyNumberFormat="1" applyFont="1" applyFill="1" applyBorder="1" applyAlignment="1">
      <alignment horizontal="center"/>
    </xf>
    <xf numFmtId="0" fontId="1" fillId="0" borderId="18" xfId="2" applyFill="1" applyBorder="1"/>
    <xf numFmtId="165" fontId="5" fillId="0" borderId="45" xfId="2" applyNumberFormat="1" applyFont="1" applyFill="1" applyBorder="1" applyAlignment="1">
      <alignment horizontal="center"/>
    </xf>
    <xf numFmtId="165" fontId="5" fillId="0" borderId="46" xfId="2" applyNumberFormat="1" applyFont="1" applyFill="1" applyBorder="1" applyAlignment="1">
      <alignment horizontal="center"/>
    </xf>
    <xf numFmtId="164" fontId="7" fillId="0" borderId="14" xfId="2" applyNumberFormat="1" applyFont="1" applyFill="1" applyBorder="1" applyAlignment="1">
      <alignment horizontal="center"/>
    </xf>
    <xf numFmtId="164" fontId="63" fillId="0" borderId="4" xfId="2" applyNumberFormat="1" applyFont="1" applyFill="1" applyBorder="1" applyAlignment="1">
      <alignment horizontal="center"/>
    </xf>
    <xf numFmtId="0" fontId="65" fillId="0" borderId="16" xfId="2" applyFont="1" applyFill="1" applyBorder="1"/>
    <xf numFmtId="164" fontId="7" fillId="0" borderId="4" xfId="2" applyNumberFormat="1" applyFont="1" applyFill="1" applyBorder="1" applyAlignment="1">
      <alignment horizontal="center"/>
    </xf>
    <xf numFmtId="0" fontId="1" fillId="0" borderId="16" xfId="2" applyFont="1" applyFill="1" applyBorder="1"/>
    <xf numFmtId="164" fontId="7" fillId="0" borderId="21" xfId="2" applyNumberFormat="1" applyFont="1" applyFill="1" applyBorder="1" applyAlignment="1">
      <alignment horizontal="center"/>
    </xf>
    <xf numFmtId="165" fontId="5" fillId="0" borderId="59" xfId="2" applyNumberFormat="1" applyFont="1" applyFill="1" applyBorder="1" applyAlignment="1">
      <alignment horizontal="right"/>
    </xf>
    <xf numFmtId="165" fontId="5" fillId="0" borderId="43" xfId="2" applyNumberFormat="1" applyFont="1" applyFill="1" applyBorder="1" applyAlignment="1">
      <alignment horizontal="center"/>
    </xf>
    <xf numFmtId="164" fontId="63" fillId="0" borderId="12" xfId="2" applyNumberFormat="1" applyFont="1" applyFill="1" applyBorder="1" applyAlignment="1">
      <alignment horizontal="center"/>
    </xf>
    <xf numFmtId="165" fontId="5" fillId="0" borderId="0" xfId="2" applyNumberFormat="1" applyFont="1" applyFill="1" applyBorder="1" applyAlignment="1">
      <alignment horizontal="right"/>
    </xf>
    <xf numFmtId="164" fontId="7" fillId="0" borderId="47" xfId="2" applyNumberFormat="1" applyFont="1" applyFill="1" applyBorder="1" applyAlignment="1">
      <alignment horizontal="center"/>
    </xf>
    <xf numFmtId="0" fontId="1" fillId="0" borderId="44" xfId="2" applyFill="1" applyBorder="1"/>
    <xf numFmtId="165" fontId="5" fillId="0" borderId="40" xfId="2" applyNumberFormat="1" applyFont="1" applyFill="1" applyBorder="1" applyAlignment="1">
      <alignment horizontal="center"/>
    </xf>
    <xf numFmtId="165" fontId="5" fillId="0" borderId="72" xfId="2" applyNumberFormat="1" applyFont="1" applyFill="1" applyBorder="1" applyAlignment="1">
      <alignment horizontal="center"/>
    </xf>
    <xf numFmtId="164" fontId="18" fillId="0" borderId="13" xfId="2" quotePrefix="1" applyNumberFormat="1" applyFont="1" applyFill="1" applyBorder="1" applyAlignment="1">
      <alignment horizontal="center"/>
    </xf>
    <xf numFmtId="164" fontId="7" fillId="0" borderId="11" xfId="2" applyNumberFormat="1" applyFont="1" applyFill="1" applyBorder="1" applyAlignment="1">
      <alignment horizontal="center"/>
    </xf>
    <xf numFmtId="164" fontId="18" fillId="0" borderId="12" xfId="2" applyNumberFormat="1" applyFont="1" applyFill="1" applyBorder="1" applyAlignment="1">
      <alignment horizontal="center"/>
    </xf>
    <xf numFmtId="164" fontId="7" fillId="0" borderId="16" xfId="2" applyNumberFormat="1" applyFont="1" applyFill="1" applyBorder="1" applyAlignment="1">
      <alignment horizontal="center"/>
    </xf>
    <xf numFmtId="164" fontId="18" fillId="0" borderId="12" xfId="2" quotePrefix="1" applyNumberFormat="1" applyFont="1" applyFill="1" applyBorder="1" applyAlignment="1">
      <alignment horizontal="center"/>
    </xf>
    <xf numFmtId="164" fontId="7" fillId="0" borderId="12" xfId="2" quotePrefix="1" applyNumberFormat="1" applyFont="1" applyFill="1" applyBorder="1" applyAlignment="1">
      <alignment horizontal="center"/>
    </xf>
    <xf numFmtId="164" fontId="7" fillId="0" borderId="18" xfId="2" applyNumberFormat="1" applyFont="1" applyFill="1" applyBorder="1" applyAlignment="1">
      <alignment horizontal="center"/>
    </xf>
    <xf numFmtId="165" fontId="5" fillId="0" borderId="39" xfId="2" applyNumberFormat="1" applyFont="1" applyFill="1" applyBorder="1" applyAlignment="1">
      <alignment horizontal="center"/>
    </xf>
    <xf numFmtId="164" fontId="7" fillId="0" borderId="19" xfId="2" quotePrefix="1" applyNumberFormat="1" applyFont="1" applyFill="1" applyBorder="1" applyAlignment="1">
      <alignment horizontal="center"/>
    </xf>
    <xf numFmtId="164" fontId="18" fillId="0" borderId="5" xfId="2" applyNumberFormat="1" applyFont="1" applyFill="1" applyBorder="1" applyAlignment="1">
      <alignment horizontal="center"/>
    </xf>
    <xf numFmtId="164" fontId="7" fillId="0" borderId="16" xfId="2" quotePrefix="1" applyNumberFormat="1" applyFont="1" applyFill="1" applyBorder="1" applyAlignment="1">
      <alignment horizontal="center"/>
    </xf>
    <xf numFmtId="164" fontId="7" fillId="0" borderId="5" xfId="2" quotePrefix="1" applyNumberFormat="1" applyFont="1" applyFill="1" applyBorder="1" applyAlignment="1">
      <alignment horizontal="center"/>
    </xf>
    <xf numFmtId="164" fontId="7" fillId="0" borderId="5" xfId="2" applyNumberFormat="1" applyFont="1" applyFill="1" applyBorder="1" applyAlignment="1">
      <alignment horizontal="center"/>
    </xf>
    <xf numFmtId="1" fontId="61" fillId="9" borderId="24" xfId="2" applyNumberFormat="1" applyFont="1" applyFill="1" applyBorder="1" applyAlignment="1">
      <alignment horizontal="right" vertical="center" wrapText="1"/>
    </xf>
    <xf numFmtId="1" fontId="61" fillId="9" borderId="27" xfId="0" applyNumberFormat="1" applyFont="1" applyFill="1" applyBorder="1" applyAlignment="1">
      <alignment vertical="top"/>
    </xf>
    <xf numFmtId="0" fontId="4" fillId="11" borderId="51" xfId="2" applyFont="1" applyFill="1" applyBorder="1" applyAlignment="1">
      <alignment horizontal="right" vertical="top"/>
    </xf>
    <xf numFmtId="0" fontId="1" fillId="11" borderId="32" xfId="2" applyFill="1" applyBorder="1" applyAlignment="1" applyProtection="1">
      <alignment horizontal="left" vertical="center" wrapText="1"/>
      <protection locked="0" hidden="1"/>
    </xf>
    <xf numFmtId="0" fontId="1" fillId="11" borderId="8" xfId="2" applyFill="1" applyBorder="1" applyProtection="1">
      <protection locked="0" hidden="1"/>
    </xf>
    <xf numFmtId="0" fontId="17" fillId="0" borderId="8" xfId="2" applyFont="1" applyBorder="1" applyAlignment="1">
      <alignment horizontal="left" vertical="center" wrapText="1"/>
    </xf>
    <xf numFmtId="0" fontId="17" fillId="0" borderId="8" xfId="2" applyFont="1" applyBorder="1"/>
    <xf numFmtId="0" fontId="4" fillId="11" borderId="37" xfId="2" applyFont="1" applyFill="1" applyBorder="1" applyAlignment="1"/>
    <xf numFmtId="0" fontId="4" fillId="11" borderId="5" xfId="2" applyFont="1" applyFill="1" applyBorder="1"/>
    <xf numFmtId="0" fontId="4" fillId="11" borderId="5" xfId="2" applyFont="1" applyFill="1" applyBorder="1" applyAlignment="1"/>
    <xf numFmtId="0" fontId="4" fillId="11" borderId="36" xfId="2" applyFont="1" applyFill="1" applyBorder="1" applyAlignment="1"/>
    <xf numFmtId="0" fontId="4" fillId="11" borderId="51" xfId="2" applyFont="1" applyFill="1" applyBorder="1"/>
    <xf numFmtId="1" fontId="18" fillId="10" borderId="44" xfId="2" applyNumberFormat="1" applyFont="1" applyFill="1" applyBorder="1" applyAlignment="1">
      <alignment horizontal="center"/>
    </xf>
    <xf numFmtId="164" fontId="2" fillId="10" borderId="7" xfId="2" applyNumberFormat="1" applyFont="1" applyFill="1" applyBorder="1" applyAlignment="1">
      <alignment horizontal="center" vertical="center" wrapText="1"/>
    </xf>
    <xf numFmtId="164" fontId="18" fillId="11" borderId="7" xfId="2" applyNumberFormat="1" applyFont="1" applyFill="1" applyBorder="1" applyAlignment="1">
      <alignment horizontal="center"/>
    </xf>
    <xf numFmtId="0" fontId="10" fillId="11" borderId="44" xfId="0" applyFont="1" applyFill="1" applyBorder="1" applyAlignment="1">
      <alignment horizontal="center"/>
    </xf>
    <xf numFmtId="0" fontId="0" fillId="0" borderId="0" xfId="0" applyAlignment="1">
      <alignment textRotation="90"/>
    </xf>
    <xf numFmtId="0" fontId="29" fillId="0" borderId="0" xfId="0" applyFont="1" applyAlignment="1">
      <alignment textRotation="90"/>
    </xf>
    <xf numFmtId="0" fontId="1" fillId="0" borderId="0" xfId="2" applyAlignment="1">
      <alignment horizontal="left" vertical="center" textRotation="90"/>
    </xf>
    <xf numFmtId="164" fontId="7" fillId="13" borderId="13" xfId="2" applyNumberFormat="1" applyFont="1" applyFill="1" applyBorder="1" applyAlignment="1">
      <alignment horizontal="center"/>
    </xf>
    <xf numFmtId="164" fontId="7" fillId="13" borderId="11" xfId="2" applyNumberFormat="1" applyFont="1" applyFill="1" applyBorder="1" applyAlignment="1">
      <alignment horizontal="center"/>
    </xf>
    <xf numFmtId="164" fontId="63" fillId="13" borderId="12" xfId="2" applyNumberFormat="1" applyFont="1" applyFill="1" applyBorder="1" applyAlignment="1">
      <alignment horizontal="center"/>
    </xf>
    <xf numFmtId="164" fontId="63" fillId="13" borderId="16" xfId="2" applyNumberFormat="1" applyFont="1" applyFill="1" applyBorder="1" applyAlignment="1">
      <alignment horizontal="center"/>
    </xf>
    <xf numFmtId="164" fontId="7" fillId="13" borderId="12" xfId="2" applyNumberFormat="1" applyFont="1" applyFill="1" applyBorder="1" applyAlignment="1">
      <alignment horizontal="center"/>
    </xf>
    <xf numFmtId="164" fontId="7" fillId="13" borderId="16" xfId="2" applyNumberFormat="1" applyFont="1" applyFill="1" applyBorder="1" applyAlignment="1">
      <alignment horizontal="center"/>
    </xf>
    <xf numFmtId="164" fontId="7" fillId="13" borderId="19" xfId="2" applyNumberFormat="1" applyFont="1" applyFill="1" applyBorder="1" applyAlignment="1">
      <alignment horizontal="center"/>
    </xf>
    <xf numFmtId="164" fontId="7" fillId="13" borderId="18" xfId="2" applyNumberFormat="1" applyFont="1" applyFill="1" applyBorder="1" applyAlignment="1">
      <alignment horizontal="center"/>
    </xf>
    <xf numFmtId="1" fontId="36" fillId="11" borderId="5" xfId="0" applyNumberFormat="1" applyFont="1" applyFill="1" applyBorder="1"/>
    <xf numFmtId="0" fontId="0" fillId="11" borderId="9" xfId="0" applyFill="1" applyBorder="1"/>
    <xf numFmtId="0" fontId="56" fillId="10" borderId="8" xfId="0" applyFont="1" applyFill="1" applyBorder="1" applyAlignment="1">
      <alignment vertical="center" wrapText="1"/>
    </xf>
    <xf numFmtId="1" fontId="50" fillId="0" borderId="4" xfId="0" applyNumberFormat="1" applyFont="1" applyFill="1" applyBorder="1" applyAlignment="1">
      <alignment horizontal="center"/>
    </xf>
    <xf numFmtId="164" fontId="2" fillId="11" borderId="12" xfId="2" applyNumberFormat="1" applyFont="1" applyFill="1" applyBorder="1" applyAlignment="1">
      <alignment horizontal="center" vertical="center" wrapText="1"/>
    </xf>
    <xf numFmtId="1" fontId="18" fillId="11" borderId="40" xfId="2" applyNumberFormat="1" applyFont="1" applyFill="1" applyBorder="1" applyAlignment="1">
      <alignment horizontal="center" vertical="center" wrapText="1"/>
    </xf>
    <xf numFmtId="164" fontId="18" fillId="11" borderId="11" xfId="2" applyNumberFormat="1" applyFont="1" applyFill="1" applyBorder="1" applyAlignment="1">
      <alignment horizontal="center" vertical="center" wrapText="1"/>
    </xf>
    <xf numFmtId="0" fontId="18" fillId="11" borderId="12" xfId="2" applyFont="1" applyFill="1" applyBorder="1" applyAlignment="1">
      <alignment horizontal="center"/>
    </xf>
    <xf numFmtId="0" fontId="21" fillId="11" borderId="12" xfId="2" applyFont="1" applyFill="1" applyBorder="1" applyAlignment="1">
      <alignment horizontal="center" vertical="top"/>
    </xf>
    <xf numFmtId="0" fontId="21" fillId="11" borderId="47" xfId="2" applyFont="1" applyFill="1" applyBorder="1" applyAlignment="1">
      <alignment horizontal="center" vertical="top"/>
    </xf>
    <xf numFmtId="0" fontId="21" fillId="11" borderId="19" xfId="2" applyFont="1" applyFill="1" applyBorder="1" applyAlignment="1">
      <alignment horizontal="center" vertical="top"/>
    </xf>
    <xf numFmtId="1" fontId="18" fillId="11" borderId="27" xfId="0" applyNumberFormat="1" applyFont="1" applyFill="1" applyBorder="1" applyAlignment="1">
      <alignment vertical="top"/>
    </xf>
    <xf numFmtId="0" fontId="56" fillId="10" borderId="8" xfId="0" applyFont="1" applyFill="1" applyBorder="1" applyAlignment="1">
      <alignment vertical="top" wrapText="1"/>
    </xf>
    <xf numFmtId="0" fontId="56" fillId="11" borderId="8" xfId="0" applyFont="1" applyFill="1" applyBorder="1" applyAlignment="1">
      <alignment vertical="top" wrapText="1"/>
    </xf>
    <xf numFmtId="0" fontId="56" fillId="11" borderId="8" xfId="0" applyFont="1" applyFill="1" applyBorder="1" applyAlignment="1">
      <alignment vertical="center" wrapText="1"/>
    </xf>
    <xf numFmtId="0" fontId="72" fillId="11" borderId="8" xfId="0" applyFont="1" applyFill="1" applyBorder="1" applyAlignment="1">
      <alignment horizontal="center"/>
    </xf>
    <xf numFmtId="1" fontId="7" fillId="11" borderId="8" xfId="2" applyNumberFormat="1" applyFont="1" applyFill="1" applyBorder="1" applyAlignment="1">
      <alignment horizontal="center" vertical="center" wrapText="1"/>
    </xf>
    <xf numFmtId="1" fontId="10" fillId="11" borderId="8" xfId="0" applyNumberFormat="1" applyFont="1" applyFill="1" applyBorder="1" applyAlignment="1">
      <alignment horizontal="center"/>
    </xf>
    <xf numFmtId="164" fontId="82" fillId="11" borderId="13" xfId="2" applyNumberFormat="1" applyFont="1" applyFill="1" applyBorder="1" applyAlignment="1">
      <alignment horizontal="center" vertical="center" wrapText="1"/>
    </xf>
    <xf numFmtId="164" fontId="82" fillId="11" borderId="12" xfId="2" applyNumberFormat="1" applyFont="1" applyFill="1" applyBorder="1" applyAlignment="1">
      <alignment horizontal="center"/>
    </xf>
    <xf numFmtId="164" fontId="82" fillId="11" borderId="47" xfId="2" applyNumberFormat="1" applyFont="1" applyFill="1" applyBorder="1" applyAlignment="1">
      <alignment horizontal="center"/>
    </xf>
    <xf numFmtId="164" fontId="82" fillId="11" borderId="19" xfId="2" applyNumberFormat="1" applyFont="1" applyFill="1" applyBorder="1" applyAlignment="1">
      <alignment horizontal="center"/>
    </xf>
    <xf numFmtId="164" fontId="82" fillId="11" borderId="8" xfId="2" applyNumberFormat="1" applyFont="1" applyFill="1" applyBorder="1" applyAlignment="1">
      <alignment horizontal="center" vertical="center" wrapText="1"/>
    </xf>
    <xf numFmtId="164" fontId="82" fillId="11" borderId="8" xfId="2" applyNumberFormat="1" applyFont="1" applyFill="1" applyBorder="1" applyAlignment="1">
      <alignment horizontal="center"/>
    </xf>
    <xf numFmtId="0" fontId="83" fillId="0" borderId="8" xfId="0" applyFont="1" applyBorder="1" applyAlignment="1">
      <alignment vertical="center" textRotation="90"/>
    </xf>
    <xf numFmtId="0" fontId="4" fillId="11" borderId="36" xfId="2" applyFont="1" applyFill="1" applyBorder="1" applyAlignment="1">
      <alignment horizontal="left" vertical="top"/>
    </xf>
    <xf numFmtId="0" fontId="56" fillId="0" borderId="8" xfId="0" applyFont="1" applyBorder="1" applyAlignment="1">
      <alignment horizontal="left" vertical="center" wrapText="1"/>
    </xf>
    <xf numFmtId="0" fontId="51" fillId="9" borderId="4" xfId="0" applyFont="1" applyFill="1" applyBorder="1" applyAlignment="1">
      <alignment horizontal="left"/>
    </xf>
    <xf numFmtId="164" fontId="7" fillId="11" borderId="27" xfId="2" applyNumberFormat="1" applyFont="1" applyFill="1" applyBorder="1" applyAlignment="1">
      <alignment horizontal="left" vertical="center" wrapText="1"/>
    </xf>
    <xf numFmtId="164" fontId="2" fillId="11" borderId="20" xfId="2" applyNumberFormat="1" applyFont="1" applyFill="1" applyBorder="1" applyAlignment="1">
      <alignment horizontal="left" vertical="center" wrapText="1"/>
    </xf>
    <xf numFmtId="0" fontId="1" fillId="11" borderId="0" xfId="2" applyFill="1" applyAlignment="1">
      <alignment horizontal="left"/>
    </xf>
    <xf numFmtId="164" fontId="82" fillId="11" borderId="8" xfId="2" applyNumberFormat="1" applyFont="1" applyFill="1" applyBorder="1" applyAlignment="1">
      <alignment horizontal="center" vertical="top"/>
    </xf>
    <xf numFmtId="164" fontId="63" fillId="11" borderId="20" xfId="2" applyNumberFormat="1" applyFont="1" applyFill="1" applyBorder="1" applyAlignment="1">
      <alignment horizontal="center" vertical="top"/>
    </xf>
    <xf numFmtId="164" fontId="7" fillId="11" borderId="18" xfId="2" applyNumberFormat="1" applyFont="1" applyFill="1" applyBorder="1" applyAlignment="1">
      <alignment horizontal="center" vertical="top"/>
    </xf>
    <xf numFmtId="164" fontId="18" fillId="11" borderId="5" xfId="0" applyNumberFormat="1" applyFont="1" applyFill="1" applyBorder="1" applyAlignment="1">
      <alignment horizontal="center" vertical="top"/>
    </xf>
    <xf numFmtId="0" fontId="51" fillId="9" borderId="8" xfId="0" applyFont="1" applyFill="1" applyBorder="1" applyAlignment="1">
      <alignment horizontal="center" vertical="top"/>
    </xf>
    <xf numFmtId="164" fontId="2" fillId="10" borderId="20" xfId="2" applyNumberFormat="1" applyFont="1" applyFill="1" applyBorder="1" applyAlignment="1">
      <alignment horizontal="center" vertical="top" wrapText="1"/>
    </xf>
    <xf numFmtId="0" fontId="51" fillId="9" borderId="12" xfId="0" applyFont="1" applyFill="1" applyBorder="1" applyAlignment="1">
      <alignment horizontal="center" vertical="top"/>
    </xf>
    <xf numFmtId="164" fontId="7" fillId="11" borderId="20" xfId="2" applyNumberFormat="1" applyFont="1" applyFill="1" applyBorder="1" applyAlignment="1">
      <alignment horizontal="center" vertical="top"/>
    </xf>
    <xf numFmtId="164" fontId="2" fillId="10" borderId="18" xfId="2" applyNumberFormat="1" applyFont="1" applyFill="1" applyBorder="1" applyAlignment="1">
      <alignment horizontal="center" vertical="top" wrapText="1"/>
    </xf>
    <xf numFmtId="1" fontId="33" fillId="9" borderId="27" xfId="2" applyNumberFormat="1" applyFont="1" applyFill="1" applyBorder="1" applyAlignment="1">
      <alignment horizontal="center" vertical="top"/>
    </xf>
    <xf numFmtId="164" fontId="7" fillId="0" borderId="19" xfId="2" applyNumberFormat="1" applyFont="1" applyFill="1" applyBorder="1" applyAlignment="1">
      <alignment horizontal="center" vertical="top"/>
    </xf>
    <xf numFmtId="164" fontId="7" fillId="0" borderId="18" xfId="2" applyNumberFormat="1" applyFont="1" applyFill="1" applyBorder="1" applyAlignment="1">
      <alignment horizontal="center" vertical="top"/>
    </xf>
    <xf numFmtId="0" fontId="1" fillId="11" borderId="74" xfId="2" applyFill="1" applyBorder="1"/>
    <xf numFmtId="0" fontId="56" fillId="11" borderId="18" xfId="0" applyFont="1" applyFill="1" applyBorder="1" applyAlignment="1">
      <alignment vertical="center"/>
    </xf>
    <xf numFmtId="0" fontId="2" fillId="11" borderId="27" xfId="0" applyFont="1" applyFill="1" applyBorder="1" applyAlignment="1">
      <alignment wrapText="1"/>
    </xf>
    <xf numFmtId="0" fontId="56" fillId="0" borderId="27" xfId="0" applyFont="1" applyBorder="1" applyAlignment="1">
      <alignment vertical="center" wrapText="1"/>
    </xf>
    <xf numFmtId="0" fontId="1" fillId="0" borderId="0" xfId="2" applyAlignment="1">
      <alignment horizontal="center" textRotation="90"/>
    </xf>
    <xf numFmtId="0" fontId="25" fillId="0" borderId="41" xfId="0" applyFont="1" applyBorder="1" applyAlignment="1">
      <alignment horizontal="center" vertical="top"/>
    </xf>
    <xf numFmtId="0" fontId="25" fillId="0" borderId="29" xfId="0" applyFont="1" applyBorder="1" applyAlignment="1">
      <alignment horizontal="center" vertical="top"/>
    </xf>
    <xf numFmtId="0" fontId="25" fillId="0" borderId="24" xfId="0" applyFont="1" applyBorder="1" applyAlignment="1">
      <alignment horizontal="center" wrapText="1"/>
    </xf>
    <xf numFmtId="0" fontId="25" fillId="0" borderId="27" xfId="0" applyFont="1" applyBorder="1" applyAlignment="1">
      <alignment horizontal="center" wrapText="1"/>
    </xf>
    <xf numFmtId="0" fontId="25" fillId="0" borderId="41" xfId="0" applyFont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24" fillId="0" borderId="41" xfId="0" applyFont="1" applyBorder="1" applyAlignment="1">
      <alignment horizontal="center" vertical="top"/>
    </xf>
    <xf numFmtId="0" fontId="24" fillId="0" borderId="29" xfId="0" applyFont="1" applyBorder="1" applyAlignment="1">
      <alignment horizontal="center" vertical="top"/>
    </xf>
    <xf numFmtId="0" fontId="4" fillId="0" borderId="59" xfId="2" applyFont="1" applyBorder="1" applyAlignment="1"/>
    <xf numFmtId="0" fontId="4" fillId="0" borderId="33" xfId="2" applyFont="1" applyBorder="1" applyAlignment="1"/>
    <xf numFmtId="0" fontId="12" fillId="0" borderId="47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44" xfId="2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5" fillId="0" borderId="49" xfId="2" applyFont="1" applyBorder="1" applyAlignment="1">
      <alignment horizontal="left" vertical="center" textRotation="90" wrapText="1"/>
    </xf>
    <xf numFmtId="0" fontId="1" fillId="0" borderId="57" xfId="2" applyBorder="1" applyAlignment="1">
      <alignment horizontal="left" vertical="center" textRotation="90" wrapText="1"/>
    </xf>
    <xf numFmtId="0" fontId="1" fillId="0" borderId="68" xfId="2" applyBorder="1" applyAlignment="1">
      <alignment horizontal="left" vertical="center" textRotation="90" wrapText="1"/>
    </xf>
    <xf numFmtId="0" fontId="5" fillId="0" borderId="39" xfId="2" applyFont="1" applyBorder="1" applyAlignment="1">
      <alignment horizontal="left" vertical="center" textRotation="90" wrapText="1"/>
    </xf>
    <xf numFmtId="0" fontId="1" fillId="0" borderId="61" xfId="2" applyBorder="1" applyAlignment="1">
      <alignment horizontal="left" vertical="center" textRotation="90" wrapText="1"/>
    </xf>
    <xf numFmtId="0" fontId="5" fillId="0" borderId="13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5" fillId="0" borderId="40" xfId="2" applyFont="1" applyBorder="1" applyAlignment="1">
      <alignment horizontal="left" vertical="center" textRotation="90" wrapText="1"/>
    </xf>
    <xf numFmtId="0" fontId="1" fillId="0" borderId="65" xfId="2" applyBorder="1" applyAlignment="1">
      <alignment horizontal="left" vertical="center" textRotation="90" wrapText="1"/>
    </xf>
    <xf numFmtId="0" fontId="0" fillId="0" borderId="48" xfId="0" applyBorder="1" applyAlignment="1">
      <alignment horizontal="center"/>
    </xf>
    <xf numFmtId="0" fontId="5" fillId="0" borderId="66" xfId="2" applyFont="1" applyBorder="1" applyAlignment="1">
      <alignment horizontal="left"/>
    </xf>
    <xf numFmtId="0" fontId="5" fillId="0" borderId="10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22" fillId="0" borderId="32" xfId="2" applyFont="1" applyBorder="1" applyAlignment="1">
      <alignment horizontal="center" vertical="top" wrapText="1"/>
    </xf>
    <xf numFmtId="0" fontId="22" fillId="0" borderId="29" xfId="2" applyFont="1" applyBorder="1" applyAlignment="1">
      <alignment horizontal="center" vertical="top" wrapText="1"/>
    </xf>
    <xf numFmtId="0" fontId="5" fillId="0" borderId="7" xfId="2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0" fontId="13" fillId="0" borderId="29" xfId="2" applyFont="1" applyBorder="1" applyAlignment="1">
      <alignment horizontal="center" vertical="top" wrapText="1"/>
    </xf>
    <xf numFmtId="0" fontId="5" fillId="0" borderId="22" xfId="2" applyFont="1" applyBorder="1" applyAlignment="1">
      <alignment horizontal="left"/>
    </xf>
    <xf numFmtId="0" fontId="5" fillId="0" borderId="52" xfId="2" applyFont="1" applyBorder="1" applyAlignment="1">
      <alignment horizontal="left"/>
    </xf>
    <xf numFmtId="0" fontId="5" fillId="0" borderId="2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5" fillId="0" borderId="10" xfId="2" applyFont="1" applyFill="1" applyBorder="1" applyAlignment="1">
      <alignment horizontal="center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0" fontId="12" fillId="0" borderId="6" xfId="2" applyFont="1" applyBorder="1" applyAlignment="1">
      <alignment horizontal="center" vertical="top" wrapText="1"/>
    </xf>
    <xf numFmtId="0" fontId="14" fillId="0" borderId="56" xfId="0" applyFont="1" applyBorder="1" applyAlignment="1">
      <alignment vertical="top" wrapText="1"/>
    </xf>
    <xf numFmtId="0" fontId="12" fillId="0" borderId="47" xfId="2" applyFont="1" applyFill="1" applyBorder="1" applyAlignment="1">
      <alignment horizontal="center" vertical="top" wrapText="1"/>
    </xf>
    <xf numFmtId="0" fontId="14" fillId="0" borderId="28" xfId="0" applyFont="1" applyFill="1" applyBorder="1" applyAlignment="1">
      <alignment vertical="top" wrapText="1"/>
    </xf>
    <xf numFmtId="0" fontId="5" fillId="0" borderId="22" xfId="2" applyFont="1" applyFill="1" applyBorder="1" applyAlignment="1">
      <alignment horizontal="left"/>
    </xf>
    <xf numFmtId="0" fontId="5" fillId="0" borderId="52" xfId="2" applyFont="1" applyFill="1" applyBorder="1" applyAlignment="1">
      <alignment horizontal="left"/>
    </xf>
    <xf numFmtId="0" fontId="5" fillId="0" borderId="44" xfId="2" applyFont="1" applyFill="1" applyBorder="1" applyAlignment="1">
      <alignment horizontal="center" vertical="top" wrapText="1"/>
    </xf>
    <xf numFmtId="0" fontId="15" fillId="0" borderId="30" xfId="0" applyFont="1" applyFill="1" applyBorder="1" applyAlignment="1">
      <alignment horizontal="center" vertical="top" wrapText="1"/>
    </xf>
    <xf numFmtId="0" fontId="13" fillId="0" borderId="32" xfId="2" applyFont="1" applyBorder="1" applyAlignment="1">
      <alignment horizontal="center" vertical="top" wrapText="1"/>
    </xf>
    <xf numFmtId="165" fontId="5" fillId="11" borderId="59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65" fontId="5" fillId="11" borderId="60" xfId="2" applyNumberFormat="1" applyFont="1" applyFill="1" applyBorder="1" applyAlignment="1">
      <alignment horizontal="center"/>
    </xf>
    <xf numFmtId="0" fontId="12" fillId="11" borderId="47" xfId="2" applyFont="1" applyFill="1" applyBorder="1" applyAlignment="1">
      <alignment horizontal="center" vertical="top" wrapText="1"/>
    </xf>
    <xf numFmtId="0" fontId="14" fillId="11" borderId="28" xfId="0" applyFont="1" applyFill="1" applyBorder="1" applyAlignment="1">
      <alignment vertical="top" wrapText="1"/>
    </xf>
    <xf numFmtId="0" fontId="5" fillId="11" borderId="13" xfId="2" applyFont="1" applyFill="1" applyBorder="1" applyAlignment="1">
      <alignment horizontal="center"/>
    </xf>
    <xf numFmtId="0" fontId="5" fillId="11" borderId="11" xfId="2" applyFont="1" applyFill="1" applyBorder="1" applyAlignment="1">
      <alignment horizontal="center"/>
    </xf>
    <xf numFmtId="0" fontId="5" fillId="11" borderId="24" xfId="2" applyFont="1" applyFill="1" applyBorder="1" applyAlignment="1">
      <alignment horizontal="center"/>
    </xf>
    <xf numFmtId="0" fontId="22" fillId="11" borderId="32" xfId="2" applyFont="1" applyFill="1" applyBorder="1" applyAlignment="1">
      <alignment horizontal="center" vertical="top" wrapText="1"/>
    </xf>
    <xf numFmtId="0" fontId="22" fillId="11" borderId="29" xfId="2" applyFont="1" applyFill="1" applyBorder="1" applyAlignment="1">
      <alignment horizontal="center" vertical="top" wrapText="1"/>
    </xf>
    <xf numFmtId="0" fontId="13" fillId="11" borderId="29" xfId="2" applyFont="1" applyFill="1" applyBorder="1" applyAlignment="1">
      <alignment horizontal="center" vertical="top" wrapText="1"/>
    </xf>
    <xf numFmtId="0" fontId="5" fillId="0" borderId="55" xfId="2" applyFont="1" applyBorder="1" applyAlignment="1">
      <alignment horizontal="left" vertical="center" textRotation="90" wrapText="1"/>
    </xf>
    <xf numFmtId="0" fontId="1" fillId="0" borderId="38" xfId="2" applyBorder="1" applyAlignment="1">
      <alignment horizontal="left" vertical="center" textRotation="90" wrapText="1"/>
    </xf>
    <xf numFmtId="0" fontId="12" fillId="11" borderId="12" xfId="2" applyFont="1" applyFill="1" applyBorder="1" applyAlignment="1">
      <alignment horizontal="center" vertical="top" wrapText="1"/>
    </xf>
    <xf numFmtId="0" fontId="14" fillId="11" borderId="47" xfId="0" applyFont="1" applyFill="1" applyBorder="1" applyAlignment="1">
      <alignment vertical="top" wrapText="1"/>
    </xf>
    <xf numFmtId="0" fontId="12" fillId="11" borderId="6" xfId="2" applyFont="1" applyFill="1" applyBorder="1" applyAlignment="1">
      <alignment horizontal="center" vertical="top" wrapText="1"/>
    </xf>
    <xf numFmtId="0" fontId="14" fillId="11" borderId="56" xfId="0" applyFont="1" applyFill="1" applyBorder="1" applyAlignment="1">
      <alignment vertical="top" wrapText="1"/>
    </xf>
    <xf numFmtId="0" fontId="14" fillId="11" borderId="65" xfId="0" applyFont="1" applyFill="1" applyBorder="1" applyAlignment="1">
      <alignment vertical="top" wrapText="1"/>
    </xf>
    <xf numFmtId="0" fontId="13" fillId="11" borderId="32" xfId="2" applyFont="1" applyFill="1" applyBorder="1" applyAlignment="1">
      <alignment horizontal="center" vertical="top" wrapText="1"/>
    </xf>
    <xf numFmtId="0" fontId="5" fillId="11" borderId="44" xfId="2" applyFont="1" applyFill="1" applyBorder="1" applyAlignment="1">
      <alignment horizontal="center" vertical="top" wrapText="1"/>
    </xf>
    <xf numFmtId="0" fontId="15" fillId="11" borderId="30" xfId="0" applyFont="1" applyFill="1" applyBorder="1" applyAlignment="1">
      <alignment horizontal="center" vertical="top" wrapText="1"/>
    </xf>
    <xf numFmtId="0" fontId="49" fillId="11" borderId="8" xfId="2" applyFont="1" applyFill="1" applyBorder="1" applyAlignment="1">
      <alignment horizontal="center" vertical="top" wrapText="1"/>
    </xf>
    <xf numFmtId="0" fontId="49" fillId="11" borderId="32" xfId="2" applyFont="1" applyFill="1" applyBorder="1" applyAlignment="1">
      <alignment horizontal="center" vertical="top" wrapText="1"/>
    </xf>
    <xf numFmtId="0" fontId="5" fillId="11" borderId="15" xfId="2" applyFont="1" applyFill="1" applyBorder="1" applyAlignment="1">
      <alignment horizontal="center"/>
    </xf>
    <xf numFmtId="0" fontId="5" fillId="11" borderId="22" xfId="2" applyFont="1" applyFill="1" applyBorder="1" applyAlignment="1">
      <alignment horizontal="left"/>
    </xf>
    <xf numFmtId="0" fontId="5" fillId="11" borderId="52" xfId="2" applyFont="1" applyFill="1" applyBorder="1" applyAlignment="1">
      <alignment horizontal="left"/>
    </xf>
    <xf numFmtId="0" fontId="5" fillId="11" borderId="66" xfId="2" applyFont="1" applyFill="1" applyBorder="1" applyAlignment="1">
      <alignment horizontal="left"/>
    </xf>
    <xf numFmtId="0" fontId="5" fillId="11" borderId="10" xfId="2" applyFont="1" applyFill="1" applyBorder="1" applyAlignment="1">
      <alignment horizontal="left"/>
    </xf>
    <xf numFmtId="0" fontId="5" fillId="11" borderId="10" xfId="2" applyFont="1" applyFill="1" applyBorder="1" applyAlignment="1">
      <alignment horizontal="center"/>
    </xf>
    <xf numFmtId="165" fontId="5" fillId="0" borderId="33" xfId="2" applyNumberFormat="1" applyFont="1" applyBorder="1" applyAlignment="1">
      <alignment horizontal="center"/>
    </xf>
    <xf numFmtId="165" fontId="5" fillId="0" borderId="69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65" fontId="5" fillId="7" borderId="60" xfId="2" applyNumberFormat="1" applyFont="1" applyFill="1" applyBorder="1" applyAlignment="1">
      <alignment horizontal="center"/>
    </xf>
    <xf numFmtId="0" fontId="5" fillId="0" borderId="39" xfId="2" applyFont="1" applyBorder="1" applyAlignment="1">
      <alignment horizontal="left" vertical="center" wrapText="1"/>
    </xf>
    <xf numFmtId="0" fontId="5" fillId="0" borderId="61" xfId="2" applyFont="1" applyBorder="1" applyAlignment="1">
      <alignment horizontal="left" vertical="center" wrapText="1"/>
    </xf>
    <xf numFmtId="0" fontId="4" fillId="0" borderId="61" xfId="2" applyFont="1" applyBorder="1" applyAlignment="1">
      <alignment horizontal="left" vertical="center" wrapText="1"/>
    </xf>
    <xf numFmtId="165" fontId="5" fillId="0" borderId="9" xfId="2" applyNumberFormat="1" applyFont="1" applyBorder="1" applyAlignment="1">
      <alignment horizontal="center"/>
    </xf>
    <xf numFmtId="0" fontId="5" fillId="0" borderId="39" xfId="2" applyFont="1" applyBorder="1" applyAlignment="1">
      <alignment horizontal="center" vertical="center" wrapText="1"/>
    </xf>
    <xf numFmtId="0" fontId="5" fillId="0" borderId="61" xfId="2" applyFont="1" applyBorder="1" applyAlignment="1">
      <alignment horizontal="center" vertical="center" wrapText="1"/>
    </xf>
    <xf numFmtId="0" fontId="4" fillId="0" borderId="61" xfId="2" applyFont="1" applyBorder="1" applyAlignment="1">
      <alignment horizontal="center" vertical="center" wrapText="1"/>
    </xf>
  </cellXfs>
  <cellStyles count="3">
    <cellStyle name="Обычный" xfId="0" builtinId="0"/>
    <cellStyle name="Обычный_журнал_201_203" xfId="1"/>
    <cellStyle name="Обычный_журнал_201_203b" xfId="2"/>
  </cellStyles>
  <dxfs count="2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D5FFD5"/>
      <color rgb="FFCCFF66"/>
      <color rgb="FFBAE18F"/>
      <color rgb="FF99FFCC"/>
      <color rgb="FFFFFF99"/>
      <color rgb="FFFFFFCC"/>
      <color rgb="FFF98F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6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DC03462-DFDA-4C88-A7EB-A1F23150B9B8}" diskRevisions="1" revisionId="176">
  <header guid="{7DC03462-DFDA-4C88-A7EB-A1F23150B9B8}" dateTime="2017-04-07T14:05:12" maxSheetId="17" userName="Ніколенко Світлана Григорівна" r:id="rId6" minRId="97" maxRId="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6">
    <oc r="K3" t="inlineStr">
      <is>
        <t>=</t>
      </is>
    </oc>
    <nc r="K3"/>
  </rcc>
  <rcc rId="98" sId="6">
    <oc r="C16">
      <f>'201_2'!B8</f>
    </oc>
    <nc r="C16"/>
  </rcc>
  <rcc rId="99" sId="6">
    <oc r="C17">
      <f>'201_2'!#REF!</f>
    </oc>
    <nc r="C17">
      <f>'201_2'!B8</f>
    </nc>
  </rcc>
  <rcc rId="100" sId="6">
    <oc r="D17">
      <f>'201_2'!E8</f>
    </oc>
    <nc r="D17">
      <f>'201_2'!E8</f>
    </nc>
  </rcc>
  <rcc rId="101" sId="6">
    <oc r="D16">
      <f>'201_1'!E21</f>
    </oc>
    <nc r="D16"/>
  </rcc>
  <rcc rId="102" sId="6">
    <oc r="E16">
      <f>D16</f>
    </oc>
    <nc r="E16"/>
  </rcc>
  <rcc rId="103" sId="6">
    <oc r="L16">
      <f>IF((E16+K16)&gt;100,100,E16+K16)</f>
    </oc>
    <nc r="L16"/>
  </rcc>
  <rcc rId="104" sId="6" numFmtId="4">
    <oc r="F31">
      <v>0</v>
    </oc>
    <nc r="F31"/>
  </rcc>
  <rcc rId="105" sId="6" numFmtId="4">
    <oc r="F32">
      <v>60</v>
    </oc>
    <nc r="F32"/>
  </rcc>
  <rcc rId="106" sId="6" numFmtId="4">
    <oc r="F33">
      <v>0</v>
    </oc>
    <nc r="F33"/>
  </rcc>
  <rcc rId="107" sId="6" numFmtId="4">
    <oc r="F34">
      <v>0</v>
    </oc>
    <nc r="F34"/>
  </rcc>
  <rcc rId="108" sId="6" numFmtId="4">
    <oc r="F35">
      <v>60</v>
    </oc>
    <nc r="F35"/>
  </rcc>
  <rcc rId="109" sId="6" numFmtId="4">
    <oc r="F36">
      <v>56.571428571428569</v>
    </oc>
    <nc r="F36"/>
  </rcc>
  <rcc rId="110" sId="6" numFmtId="4">
    <oc r="F37">
      <v>24</v>
    </oc>
    <nc r="F37"/>
  </rcc>
  <rcc rId="111" sId="6" numFmtId="4">
    <oc r="F38">
      <v>60</v>
    </oc>
    <nc r="F38"/>
  </rcc>
  <rcc rId="112" sId="6" numFmtId="4">
    <oc r="F39">
      <v>1.7142857142857142</v>
    </oc>
    <nc r="F39"/>
  </rcc>
  <rcc rId="113" sId="6" numFmtId="4">
    <oc r="F40">
      <v>0</v>
    </oc>
    <nc r="F40"/>
  </rcc>
  <rcc rId="114" sId="6" numFmtId="4">
    <oc r="F41">
      <v>54.857142857142854</v>
    </oc>
    <nc r="F41"/>
  </rcc>
  <rcc rId="115" sId="6" numFmtId="4">
    <oc r="F42">
      <v>0</v>
    </oc>
    <nc r="F42"/>
  </rcc>
  <rcc rId="116" sId="6" numFmtId="4">
    <oc r="F43">
      <v>56.571428571428569</v>
    </oc>
    <nc r="F43"/>
  </rcc>
  <rcc rId="117" sId="6" numFmtId="4">
    <oc r="F44">
      <v>0</v>
    </oc>
    <nc r="F44"/>
  </rcc>
  <rcc rId="118" sId="6" numFmtId="4">
    <oc r="F45">
      <v>43.714285714285715</v>
    </oc>
    <nc r="F45"/>
  </rcc>
  <rcc rId="119" sId="6" numFmtId="4">
    <oc r="F46">
      <v>39.857142857142854</v>
    </oc>
    <nc r="F46"/>
  </rcc>
  <rcc rId="120" sId="6" numFmtId="4">
    <oc r="F47">
      <v>43.714285714285715</v>
    </oc>
    <nc r="F47"/>
  </rcc>
  <rcc rId="121" sId="6" numFmtId="4">
    <oc r="F48">
      <v>37.714285714285715</v>
    </oc>
    <nc r="F48"/>
  </rcc>
  <rcc rId="122" sId="6" numFmtId="4">
    <oc r="F49">
      <v>31.714285714285715</v>
    </oc>
    <nc r="F49"/>
  </rcc>
  <rcc rId="123" sId="6" numFmtId="4">
    <oc r="F50">
      <v>35.142857142857146</v>
    </oc>
    <nc r="F50"/>
  </rcc>
  <rcc rId="124" sId="6" numFmtId="4">
    <oc r="F51">
      <v>51</v>
    </oc>
    <nc r="F51"/>
  </rcc>
  <rcc rId="125" sId="6" numFmtId="4">
    <oc r="F52">
      <v>57.857142857142854</v>
    </oc>
    <nc r="F52"/>
  </rcc>
  <rcc rId="126" sId="6" numFmtId="4">
    <oc r="F53">
      <v>44.142857142857146</v>
    </oc>
    <nc r="F53"/>
  </rcc>
  <rcc rId="127" sId="6" numFmtId="4">
    <oc r="F54">
      <v>0</v>
    </oc>
    <nc r="F54"/>
  </rcc>
  <rcc rId="128" sId="6" numFmtId="4">
    <oc r="F55">
      <v>47.571428571428569</v>
    </oc>
    <nc r="F55"/>
  </rcc>
  <rcc rId="129" sId="6" numFmtId="4">
    <oc r="F59">
      <v>37.714285714285715</v>
    </oc>
    <nc r="F59"/>
  </rcc>
  <rcc rId="130" sId="6" numFmtId="4">
    <oc r="F60">
      <v>54.428571428571431</v>
    </oc>
    <nc r="F60"/>
  </rcc>
  <rcc rId="131" sId="6" numFmtId="4">
    <oc r="F61">
      <v>38.571428571428569</v>
    </oc>
    <nc r="F61"/>
  </rcc>
  <rcc rId="132" sId="6" numFmtId="4">
    <oc r="F62">
      <v>42.857142857142854</v>
    </oc>
    <nc r="F62"/>
  </rcc>
  <rcc rId="133" sId="6" numFmtId="4">
    <oc r="F63">
      <v>37.714285714285715</v>
    </oc>
    <nc r="F63"/>
  </rcc>
  <rcc rId="134" sId="6" numFmtId="4">
    <oc r="F64">
      <v>45.857142857142854</v>
    </oc>
    <nc r="F64"/>
  </rcc>
  <rcc rId="135" sId="6" numFmtId="4">
    <oc r="F65">
      <v>34.285714285714285</v>
    </oc>
    <nc r="F65"/>
  </rcc>
  <rcc rId="136" sId="6" numFmtId="4">
    <oc r="F66">
      <v>33.857142857142854</v>
    </oc>
    <nc r="F66"/>
  </rcc>
  <rcc rId="137" sId="6" numFmtId="4">
    <oc r="F67">
      <v>31.714285714285715</v>
    </oc>
    <nc r="F67"/>
  </rcc>
  <rcc rId="138" sId="6" numFmtId="4">
    <oc r="F68">
      <v>32.142857142857146</v>
    </oc>
    <nc r="F68"/>
  </rcc>
  <rcc rId="139" sId="6" numFmtId="4">
    <oc r="F69">
      <v>32.571428571428569</v>
    </oc>
    <nc r="F69"/>
  </rcc>
  <rcc rId="140" sId="6" numFmtId="4">
    <oc r="F70">
      <v>0</v>
    </oc>
    <nc r="F70"/>
  </rcc>
  <rcc rId="141" sId="6" numFmtId="4">
    <oc r="F71">
      <v>0</v>
    </oc>
    <nc r="F71"/>
  </rcc>
  <rcc rId="142" sId="6" numFmtId="4">
    <oc r="F72">
      <v>42.428571428571431</v>
    </oc>
    <nc r="F72"/>
  </rcc>
  <rcc rId="143" sId="6" numFmtId="4">
    <oc r="F73">
      <v>0</v>
    </oc>
    <nc r="F73"/>
  </rcc>
  <rcc rId="144" sId="6" numFmtId="4">
    <oc r="F74">
      <v>0</v>
    </oc>
    <nc r="F74"/>
  </rcc>
  <rcc rId="145" sId="6" numFmtId="4">
    <oc r="F75">
      <v>48</v>
    </oc>
    <nc r="F75"/>
  </rcc>
  <rcc rId="146" sId="6" numFmtId="4">
    <oc r="F76">
      <v>33.428571428571431</v>
    </oc>
    <nc r="F76"/>
  </rcc>
  <rcc rId="147" sId="6" numFmtId="4">
    <oc r="F77">
      <v>51</v>
    </oc>
    <nc r="F77"/>
  </rcc>
  <rcc rId="148" sId="6" numFmtId="4">
    <oc r="F78">
      <v>0</v>
    </oc>
    <nc r="F78"/>
  </rcc>
  <rcc rId="149" sId="6" numFmtId="4">
    <oc r="F79">
      <v>0</v>
    </oc>
    <nc r="F79"/>
  </rcc>
  <rcc rId="150" sId="6" numFmtId="4">
    <oc r="F80">
      <v>0</v>
    </oc>
    <nc r="F80"/>
  </rcc>
  <rcc rId="151" sId="6" numFmtId="4">
    <oc r="F81">
      <v>30.857142857142858</v>
    </oc>
    <nc r="F81"/>
  </rcc>
  <rcc rId="152" sId="6" numFmtId="4">
    <oc r="F87">
      <v>37.714285714285715</v>
    </oc>
    <nc r="F87"/>
  </rcc>
  <rcc rId="153" sId="6" numFmtId="4">
    <oc r="F88">
      <v>54.428571428571431</v>
    </oc>
    <nc r="F88"/>
  </rcc>
  <rcc rId="154" sId="6" numFmtId="4">
    <oc r="F89">
      <v>38.571428571428569</v>
    </oc>
    <nc r="F89"/>
  </rcc>
  <rcc rId="155" sId="6" numFmtId="4">
    <oc r="F90">
      <v>42.857142857142854</v>
    </oc>
    <nc r="F90"/>
  </rcc>
  <rcc rId="156" sId="6" numFmtId="4">
    <oc r="F91">
      <v>37.714285714285715</v>
    </oc>
    <nc r="F91"/>
  </rcc>
  <rcc rId="157" sId="6" numFmtId="4">
    <oc r="F92">
      <v>45.857142857142854</v>
    </oc>
    <nc r="F92"/>
  </rcc>
  <rcc rId="158" sId="6" numFmtId="4">
    <oc r="F93">
      <v>34.285714285714285</v>
    </oc>
    <nc r="F93"/>
  </rcc>
  <rcc rId="159" sId="6" numFmtId="4">
    <oc r="F94">
      <v>33.857142857142854</v>
    </oc>
    <nc r="F94"/>
  </rcc>
  <rcc rId="160" sId="6" numFmtId="4">
    <oc r="F95">
      <v>31.714285714285715</v>
    </oc>
    <nc r="F95"/>
  </rcc>
  <rcc rId="161" sId="6" numFmtId="4">
    <oc r="F96">
      <v>32.142857142857146</v>
    </oc>
    <nc r="F96"/>
  </rcc>
  <rcc rId="162" sId="6" numFmtId="4">
    <oc r="F97">
      <v>32.571428571428569</v>
    </oc>
    <nc r="F97"/>
  </rcc>
  <rcc rId="163" sId="6" numFmtId="4">
    <oc r="F98">
      <v>0</v>
    </oc>
    <nc r="F98"/>
  </rcc>
  <rcc rId="164" sId="6" numFmtId="4">
    <oc r="F99">
      <v>0</v>
    </oc>
    <nc r="F99"/>
  </rcc>
  <rcc rId="165" sId="6" numFmtId="4">
    <oc r="F100">
      <v>42.428571428571431</v>
    </oc>
    <nc r="F100"/>
  </rcc>
  <rcc rId="166" sId="6" numFmtId="4">
    <oc r="F101">
      <v>0</v>
    </oc>
    <nc r="F101"/>
  </rcc>
  <rcc rId="167" sId="6" numFmtId="4">
    <oc r="F82">
      <v>38.571428571428569</v>
    </oc>
    <nc r="F82"/>
  </rcc>
  <rcc rId="168" sId="6" numFmtId="4">
    <oc r="F83">
      <v>1.7142857142857142</v>
    </oc>
    <nc r="F83"/>
  </rcc>
  <rcc rId="169" sId="6" numFmtId="4">
    <oc r="F84">
      <v>31.714285714285715</v>
    </oc>
    <nc r="F84"/>
  </rcc>
  <rcc rId="170" sId="6">
    <oc r="C81">
      <f>'203_2'!#REF!</f>
    </oc>
    <nc r="C81">
      <f>'203_2'!B17</f>
    </nc>
  </rcc>
  <rcc rId="171" sId="6">
    <oc r="C82">
      <f>'203_2'!B17</f>
    </oc>
    <nc r="C82">
      <f>'203_2'!B18</f>
    </nc>
  </rcc>
  <rcc rId="172" sId="6">
    <oc r="D82">
      <f>'203_2'!E18</f>
    </oc>
    <nc r="D82">
      <f>'203_2'!E18</f>
    </nc>
  </rcc>
  <rcc rId="173" sId="6">
    <oc r="C83">
      <f>'203_2'!B18</f>
    </oc>
    <nc r="C83">
      <f>'203_2'!B19</f>
    </nc>
  </rcc>
  <rcc rId="174" sId="6">
    <oc r="D83">
      <f>'203_2'!E19</f>
    </oc>
    <nc r="D83">
      <f>'203_2'!E19</f>
    </nc>
  </rcc>
  <rcc rId="175" sId="6">
    <oc r="C84">
      <f>'203_2'!B19</f>
    </oc>
    <nc r="C84">
      <f>'203_2'!B20</f>
    </nc>
  </rcc>
  <rcc rId="176" sId="6">
    <oc r="D84">
      <f>'203_2'!E20</f>
    </oc>
    <nc r="D84">
      <f>'203_2'!E20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4.bin"/><Relationship Id="rId13" Type="http://schemas.openxmlformats.org/officeDocument/2006/relationships/printerSettings" Target="../printerSettings/printerSettings289.bin"/><Relationship Id="rId18" Type="http://schemas.openxmlformats.org/officeDocument/2006/relationships/printerSettings" Target="../printerSettings/printerSettings294.bin"/><Relationship Id="rId26" Type="http://schemas.openxmlformats.org/officeDocument/2006/relationships/printerSettings" Target="../printerSettings/printerSettings302.bin"/><Relationship Id="rId3" Type="http://schemas.openxmlformats.org/officeDocument/2006/relationships/printerSettings" Target="../printerSettings/printerSettings279.bin"/><Relationship Id="rId21" Type="http://schemas.openxmlformats.org/officeDocument/2006/relationships/printerSettings" Target="../printerSettings/printerSettings297.bin"/><Relationship Id="rId34" Type="http://schemas.openxmlformats.org/officeDocument/2006/relationships/printerSettings" Target="../printerSettings/printerSettings310.bin"/><Relationship Id="rId7" Type="http://schemas.openxmlformats.org/officeDocument/2006/relationships/printerSettings" Target="../printerSettings/printerSettings283.bin"/><Relationship Id="rId12" Type="http://schemas.openxmlformats.org/officeDocument/2006/relationships/printerSettings" Target="../printerSettings/printerSettings288.bin"/><Relationship Id="rId17" Type="http://schemas.openxmlformats.org/officeDocument/2006/relationships/printerSettings" Target="../printerSettings/printerSettings293.bin"/><Relationship Id="rId25" Type="http://schemas.openxmlformats.org/officeDocument/2006/relationships/printerSettings" Target="../printerSettings/printerSettings301.bin"/><Relationship Id="rId33" Type="http://schemas.openxmlformats.org/officeDocument/2006/relationships/printerSettings" Target="../printerSettings/printerSettings309.bin"/><Relationship Id="rId2" Type="http://schemas.openxmlformats.org/officeDocument/2006/relationships/printerSettings" Target="../printerSettings/printerSettings278.bin"/><Relationship Id="rId16" Type="http://schemas.openxmlformats.org/officeDocument/2006/relationships/printerSettings" Target="../printerSettings/printerSettings292.bin"/><Relationship Id="rId20" Type="http://schemas.openxmlformats.org/officeDocument/2006/relationships/printerSettings" Target="../printerSettings/printerSettings296.bin"/><Relationship Id="rId29" Type="http://schemas.openxmlformats.org/officeDocument/2006/relationships/printerSettings" Target="../printerSettings/printerSettings305.bin"/><Relationship Id="rId1" Type="http://schemas.openxmlformats.org/officeDocument/2006/relationships/printerSettings" Target="../printerSettings/printerSettings277.bin"/><Relationship Id="rId6" Type="http://schemas.openxmlformats.org/officeDocument/2006/relationships/printerSettings" Target="../printerSettings/printerSettings282.bin"/><Relationship Id="rId11" Type="http://schemas.openxmlformats.org/officeDocument/2006/relationships/printerSettings" Target="../printerSettings/printerSettings287.bin"/><Relationship Id="rId24" Type="http://schemas.openxmlformats.org/officeDocument/2006/relationships/printerSettings" Target="../printerSettings/printerSettings300.bin"/><Relationship Id="rId32" Type="http://schemas.openxmlformats.org/officeDocument/2006/relationships/printerSettings" Target="../printerSettings/printerSettings308.bin"/><Relationship Id="rId5" Type="http://schemas.openxmlformats.org/officeDocument/2006/relationships/printerSettings" Target="../printerSettings/printerSettings281.bin"/><Relationship Id="rId15" Type="http://schemas.openxmlformats.org/officeDocument/2006/relationships/printerSettings" Target="../printerSettings/printerSettings291.bin"/><Relationship Id="rId23" Type="http://schemas.openxmlformats.org/officeDocument/2006/relationships/printerSettings" Target="../printerSettings/printerSettings299.bin"/><Relationship Id="rId28" Type="http://schemas.openxmlformats.org/officeDocument/2006/relationships/printerSettings" Target="../printerSettings/printerSettings304.bin"/><Relationship Id="rId10" Type="http://schemas.openxmlformats.org/officeDocument/2006/relationships/printerSettings" Target="../printerSettings/printerSettings286.bin"/><Relationship Id="rId19" Type="http://schemas.openxmlformats.org/officeDocument/2006/relationships/printerSettings" Target="../printerSettings/printerSettings295.bin"/><Relationship Id="rId31" Type="http://schemas.openxmlformats.org/officeDocument/2006/relationships/printerSettings" Target="../printerSettings/printerSettings307.bin"/><Relationship Id="rId4" Type="http://schemas.openxmlformats.org/officeDocument/2006/relationships/printerSettings" Target="../printerSettings/printerSettings280.bin"/><Relationship Id="rId9" Type="http://schemas.openxmlformats.org/officeDocument/2006/relationships/printerSettings" Target="../printerSettings/printerSettings285.bin"/><Relationship Id="rId14" Type="http://schemas.openxmlformats.org/officeDocument/2006/relationships/printerSettings" Target="../printerSettings/printerSettings290.bin"/><Relationship Id="rId22" Type="http://schemas.openxmlformats.org/officeDocument/2006/relationships/printerSettings" Target="../printerSettings/printerSettings298.bin"/><Relationship Id="rId27" Type="http://schemas.openxmlformats.org/officeDocument/2006/relationships/printerSettings" Target="../printerSettings/printerSettings303.bin"/><Relationship Id="rId30" Type="http://schemas.openxmlformats.org/officeDocument/2006/relationships/printerSettings" Target="../printerSettings/printerSettings30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3.bin"/><Relationship Id="rId7" Type="http://schemas.openxmlformats.org/officeDocument/2006/relationships/printerSettings" Target="../printerSettings/printerSettings317.bin"/><Relationship Id="rId2" Type="http://schemas.openxmlformats.org/officeDocument/2006/relationships/printerSettings" Target="../printerSettings/printerSettings312.bin"/><Relationship Id="rId1" Type="http://schemas.openxmlformats.org/officeDocument/2006/relationships/printerSettings" Target="../printerSettings/printerSettings311.bin"/><Relationship Id="rId6" Type="http://schemas.openxmlformats.org/officeDocument/2006/relationships/printerSettings" Target="../printerSettings/printerSettings316.bin"/><Relationship Id="rId5" Type="http://schemas.openxmlformats.org/officeDocument/2006/relationships/printerSettings" Target="../printerSettings/printerSettings315.bin"/><Relationship Id="rId4" Type="http://schemas.openxmlformats.org/officeDocument/2006/relationships/printerSettings" Target="../printerSettings/printerSettings31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0.bin"/><Relationship Id="rId7" Type="http://schemas.openxmlformats.org/officeDocument/2006/relationships/printerSettings" Target="../printerSettings/printerSettings324.bin"/><Relationship Id="rId2" Type="http://schemas.openxmlformats.org/officeDocument/2006/relationships/printerSettings" Target="../printerSettings/printerSettings319.bin"/><Relationship Id="rId1" Type="http://schemas.openxmlformats.org/officeDocument/2006/relationships/printerSettings" Target="../printerSettings/printerSettings318.bin"/><Relationship Id="rId6" Type="http://schemas.openxmlformats.org/officeDocument/2006/relationships/printerSettings" Target="../printerSettings/printerSettings323.bin"/><Relationship Id="rId5" Type="http://schemas.openxmlformats.org/officeDocument/2006/relationships/printerSettings" Target="../printerSettings/printerSettings322.bin"/><Relationship Id="rId4" Type="http://schemas.openxmlformats.org/officeDocument/2006/relationships/printerSettings" Target="../printerSettings/printerSettings32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7.bin"/><Relationship Id="rId2" Type="http://schemas.openxmlformats.org/officeDocument/2006/relationships/printerSettings" Target="../printerSettings/printerSettings326.bin"/><Relationship Id="rId1" Type="http://schemas.openxmlformats.org/officeDocument/2006/relationships/printerSettings" Target="../printerSettings/printerSettings325.bin"/><Relationship Id="rId4" Type="http://schemas.openxmlformats.org/officeDocument/2006/relationships/printerSettings" Target="../printerSettings/printerSettings32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1.bin"/><Relationship Id="rId2" Type="http://schemas.openxmlformats.org/officeDocument/2006/relationships/printerSettings" Target="../printerSettings/printerSettings330.bin"/><Relationship Id="rId1" Type="http://schemas.openxmlformats.org/officeDocument/2006/relationships/printerSettings" Target="../printerSettings/printerSettings32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13" Type="http://schemas.openxmlformats.org/officeDocument/2006/relationships/printerSettings" Target="../printerSettings/printerSettings43.bin"/><Relationship Id="rId18" Type="http://schemas.openxmlformats.org/officeDocument/2006/relationships/printerSettings" Target="../printerSettings/printerSettings48.bin"/><Relationship Id="rId26" Type="http://schemas.openxmlformats.org/officeDocument/2006/relationships/printerSettings" Target="../printerSettings/printerSettings56.bin"/><Relationship Id="rId39" Type="http://schemas.openxmlformats.org/officeDocument/2006/relationships/printerSettings" Target="../printerSettings/printerSettings69.bin"/><Relationship Id="rId3" Type="http://schemas.openxmlformats.org/officeDocument/2006/relationships/printerSettings" Target="../printerSettings/printerSettings33.bin"/><Relationship Id="rId21" Type="http://schemas.openxmlformats.org/officeDocument/2006/relationships/printerSettings" Target="../printerSettings/printerSettings51.bin"/><Relationship Id="rId34" Type="http://schemas.openxmlformats.org/officeDocument/2006/relationships/printerSettings" Target="../printerSettings/printerSettings64.bin"/><Relationship Id="rId7" Type="http://schemas.openxmlformats.org/officeDocument/2006/relationships/printerSettings" Target="../printerSettings/printerSettings37.bin"/><Relationship Id="rId12" Type="http://schemas.openxmlformats.org/officeDocument/2006/relationships/printerSettings" Target="../printerSettings/printerSettings42.bin"/><Relationship Id="rId17" Type="http://schemas.openxmlformats.org/officeDocument/2006/relationships/printerSettings" Target="../printerSettings/printerSettings47.bin"/><Relationship Id="rId25" Type="http://schemas.openxmlformats.org/officeDocument/2006/relationships/printerSettings" Target="../printerSettings/printerSettings55.bin"/><Relationship Id="rId33" Type="http://schemas.openxmlformats.org/officeDocument/2006/relationships/printerSettings" Target="../printerSettings/printerSettings63.bin"/><Relationship Id="rId38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32.bin"/><Relationship Id="rId16" Type="http://schemas.openxmlformats.org/officeDocument/2006/relationships/printerSettings" Target="../printerSettings/printerSettings46.bin"/><Relationship Id="rId20" Type="http://schemas.openxmlformats.org/officeDocument/2006/relationships/printerSettings" Target="../printerSettings/printerSettings50.bin"/><Relationship Id="rId29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11" Type="http://schemas.openxmlformats.org/officeDocument/2006/relationships/printerSettings" Target="../printerSettings/printerSettings41.bin"/><Relationship Id="rId24" Type="http://schemas.openxmlformats.org/officeDocument/2006/relationships/printerSettings" Target="../printerSettings/printerSettings54.bin"/><Relationship Id="rId32" Type="http://schemas.openxmlformats.org/officeDocument/2006/relationships/printerSettings" Target="../printerSettings/printerSettings62.bin"/><Relationship Id="rId37" Type="http://schemas.openxmlformats.org/officeDocument/2006/relationships/printerSettings" Target="../printerSettings/printerSettings67.bin"/><Relationship Id="rId40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35.bin"/><Relationship Id="rId15" Type="http://schemas.openxmlformats.org/officeDocument/2006/relationships/printerSettings" Target="../printerSettings/printerSettings45.bin"/><Relationship Id="rId23" Type="http://schemas.openxmlformats.org/officeDocument/2006/relationships/printerSettings" Target="../printerSettings/printerSettings53.bin"/><Relationship Id="rId28" Type="http://schemas.openxmlformats.org/officeDocument/2006/relationships/printerSettings" Target="../printerSettings/printerSettings58.bin"/><Relationship Id="rId36" Type="http://schemas.openxmlformats.org/officeDocument/2006/relationships/printerSettings" Target="../printerSettings/printerSettings66.bin"/><Relationship Id="rId10" Type="http://schemas.openxmlformats.org/officeDocument/2006/relationships/printerSettings" Target="../printerSettings/printerSettings40.bin"/><Relationship Id="rId19" Type="http://schemas.openxmlformats.org/officeDocument/2006/relationships/printerSettings" Target="../printerSettings/printerSettings49.bin"/><Relationship Id="rId31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Relationship Id="rId14" Type="http://schemas.openxmlformats.org/officeDocument/2006/relationships/printerSettings" Target="../printerSettings/printerSettings44.bin"/><Relationship Id="rId22" Type="http://schemas.openxmlformats.org/officeDocument/2006/relationships/printerSettings" Target="../printerSettings/printerSettings52.bin"/><Relationship Id="rId27" Type="http://schemas.openxmlformats.org/officeDocument/2006/relationships/printerSettings" Target="../printerSettings/printerSettings57.bin"/><Relationship Id="rId30" Type="http://schemas.openxmlformats.org/officeDocument/2006/relationships/printerSettings" Target="../printerSettings/printerSettings60.bin"/><Relationship Id="rId35" Type="http://schemas.openxmlformats.org/officeDocument/2006/relationships/printerSettings" Target="../printerSettings/printerSettings6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3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79.bin"/><Relationship Id="rId12" Type="http://schemas.openxmlformats.org/officeDocument/2006/relationships/printerSettings" Target="../printerSettings/printerSettings84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11" Type="http://schemas.openxmlformats.org/officeDocument/2006/relationships/printerSettings" Target="../printerSettings/printerSettings83.bin"/><Relationship Id="rId5" Type="http://schemas.openxmlformats.org/officeDocument/2006/relationships/printerSettings" Target="../printerSettings/printerSettings77.bin"/><Relationship Id="rId10" Type="http://schemas.openxmlformats.org/officeDocument/2006/relationships/printerSettings" Target="../printerSettings/printerSettings82.bin"/><Relationship Id="rId4" Type="http://schemas.openxmlformats.org/officeDocument/2006/relationships/printerSettings" Target="../printerSettings/printerSettings76.bin"/><Relationship Id="rId9" Type="http://schemas.openxmlformats.org/officeDocument/2006/relationships/printerSettings" Target="../printerSettings/printerSettings8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97.bin"/><Relationship Id="rId18" Type="http://schemas.openxmlformats.org/officeDocument/2006/relationships/printerSettings" Target="../printerSettings/printerSettings102.bin"/><Relationship Id="rId26" Type="http://schemas.openxmlformats.org/officeDocument/2006/relationships/printerSettings" Target="../printerSettings/printerSettings110.bin"/><Relationship Id="rId39" Type="http://schemas.openxmlformats.org/officeDocument/2006/relationships/printerSettings" Target="../printerSettings/printerSettings123.bin"/><Relationship Id="rId3" Type="http://schemas.openxmlformats.org/officeDocument/2006/relationships/printerSettings" Target="../printerSettings/printerSettings87.bin"/><Relationship Id="rId21" Type="http://schemas.openxmlformats.org/officeDocument/2006/relationships/printerSettings" Target="../printerSettings/printerSettings105.bin"/><Relationship Id="rId34" Type="http://schemas.openxmlformats.org/officeDocument/2006/relationships/printerSettings" Target="../printerSettings/printerSettings118.bin"/><Relationship Id="rId42" Type="http://schemas.openxmlformats.org/officeDocument/2006/relationships/printerSettings" Target="../printerSettings/printerSettings126.bin"/><Relationship Id="rId47" Type="http://schemas.openxmlformats.org/officeDocument/2006/relationships/printerSettings" Target="../printerSettings/printerSettings131.bin"/><Relationship Id="rId7" Type="http://schemas.openxmlformats.org/officeDocument/2006/relationships/printerSettings" Target="../printerSettings/printerSettings91.bin"/><Relationship Id="rId12" Type="http://schemas.openxmlformats.org/officeDocument/2006/relationships/printerSettings" Target="../printerSettings/printerSettings96.bin"/><Relationship Id="rId17" Type="http://schemas.openxmlformats.org/officeDocument/2006/relationships/printerSettings" Target="../printerSettings/printerSettings101.bin"/><Relationship Id="rId25" Type="http://schemas.openxmlformats.org/officeDocument/2006/relationships/printerSettings" Target="../printerSettings/printerSettings109.bin"/><Relationship Id="rId33" Type="http://schemas.openxmlformats.org/officeDocument/2006/relationships/printerSettings" Target="../printerSettings/printerSettings117.bin"/><Relationship Id="rId38" Type="http://schemas.openxmlformats.org/officeDocument/2006/relationships/printerSettings" Target="../printerSettings/printerSettings122.bin"/><Relationship Id="rId46" Type="http://schemas.openxmlformats.org/officeDocument/2006/relationships/printerSettings" Target="../printerSettings/printerSettings130.bin"/><Relationship Id="rId2" Type="http://schemas.openxmlformats.org/officeDocument/2006/relationships/printerSettings" Target="../printerSettings/printerSettings86.bin"/><Relationship Id="rId16" Type="http://schemas.openxmlformats.org/officeDocument/2006/relationships/printerSettings" Target="../printerSettings/printerSettings100.bin"/><Relationship Id="rId20" Type="http://schemas.openxmlformats.org/officeDocument/2006/relationships/printerSettings" Target="../printerSettings/printerSettings104.bin"/><Relationship Id="rId29" Type="http://schemas.openxmlformats.org/officeDocument/2006/relationships/printerSettings" Target="../printerSettings/printerSettings113.bin"/><Relationship Id="rId41" Type="http://schemas.openxmlformats.org/officeDocument/2006/relationships/printerSettings" Target="../printerSettings/printerSettings125.bin"/><Relationship Id="rId1" Type="http://schemas.openxmlformats.org/officeDocument/2006/relationships/printerSettings" Target="../printerSettings/printerSettings85.bin"/><Relationship Id="rId6" Type="http://schemas.openxmlformats.org/officeDocument/2006/relationships/printerSettings" Target="../printerSettings/printerSettings90.bin"/><Relationship Id="rId11" Type="http://schemas.openxmlformats.org/officeDocument/2006/relationships/printerSettings" Target="../printerSettings/printerSettings95.bin"/><Relationship Id="rId24" Type="http://schemas.openxmlformats.org/officeDocument/2006/relationships/printerSettings" Target="../printerSettings/printerSettings108.bin"/><Relationship Id="rId32" Type="http://schemas.openxmlformats.org/officeDocument/2006/relationships/printerSettings" Target="../printerSettings/printerSettings116.bin"/><Relationship Id="rId37" Type="http://schemas.openxmlformats.org/officeDocument/2006/relationships/printerSettings" Target="../printerSettings/printerSettings121.bin"/><Relationship Id="rId40" Type="http://schemas.openxmlformats.org/officeDocument/2006/relationships/printerSettings" Target="../printerSettings/printerSettings124.bin"/><Relationship Id="rId45" Type="http://schemas.openxmlformats.org/officeDocument/2006/relationships/printerSettings" Target="../printerSettings/printerSettings129.bin"/><Relationship Id="rId5" Type="http://schemas.openxmlformats.org/officeDocument/2006/relationships/printerSettings" Target="../printerSettings/printerSettings89.bin"/><Relationship Id="rId15" Type="http://schemas.openxmlformats.org/officeDocument/2006/relationships/printerSettings" Target="../printerSettings/printerSettings99.bin"/><Relationship Id="rId23" Type="http://schemas.openxmlformats.org/officeDocument/2006/relationships/printerSettings" Target="../printerSettings/printerSettings107.bin"/><Relationship Id="rId28" Type="http://schemas.openxmlformats.org/officeDocument/2006/relationships/printerSettings" Target="../printerSettings/printerSettings112.bin"/><Relationship Id="rId36" Type="http://schemas.openxmlformats.org/officeDocument/2006/relationships/printerSettings" Target="../printerSettings/printerSettings120.bin"/><Relationship Id="rId49" Type="http://schemas.openxmlformats.org/officeDocument/2006/relationships/printerSettings" Target="../printerSettings/printerSettings133.bin"/><Relationship Id="rId10" Type="http://schemas.openxmlformats.org/officeDocument/2006/relationships/printerSettings" Target="../printerSettings/printerSettings94.bin"/><Relationship Id="rId19" Type="http://schemas.openxmlformats.org/officeDocument/2006/relationships/printerSettings" Target="../printerSettings/printerSettings103.bin"/><Relationship Id="rId31" Type="http://schemas.openxmlformats.org/officeDocument/2006/relationships/printerSettings" Target="../printerSettings/printerSettings115.bin"/><Relationship Id="rId44" Type="http://schemas.openxmlformats.org/officeDocument/2006/relationships/printerSettings" Target="../printerSettings/printerSettings128.bin"/><Relationship Id="rId4" Type="http://schemas.openxmlformats.org/officeDocument/2006/relationships/printerSettings" Target="../printerSettings/printerSettings88.bin"/><Relationship Id="rId9" Type="http://schemas.openxmlformats.org/officeDocument/2006/relationships/printerSettings" Target="../printerSettings/printerSettings93.bin"/><Relationship Id="rId14" Type="http://schemas.openxmlformats.org/officeDocument/2006/relationships/printerSettings" Target="../printerSettings/printerSettings98.bin"/><Relationship Id="rId22" Type="http://schemas.openxmlformats.org/officeDocument/2006/relationships/printerSettings" Target="../printerSettings/printerSettings106.bin"/><Relationship Id="rId27" Type="http://schemas.openxmlformats.org/officeDocument/2006/relationships/printerSettings" Target="../printerSettings/printerSettings111.bin"/><Relationship Id="rId30" Type="http://schemas.openxmlformats.org/officeDocument/2006/relationships/printerSettings" Target="../printerSettings/printerSettings114.bin"/><Relationship Id="rId35" Type="http://schemas.openxmlformats.org/officeDocument/2006/relationships/printerSettings" Target="../printerSettings/printerSettings119.bin"/><Relationship Id="rId43" Type="http://schemas.openxmlformats.org/officeDocument/2006/relationships/printerSettings" Target="../printerSettings/printerSettings127.bin"/><Relationship Id="rId48" Type="http://schemas.openxmlformats.org/officeDocument/2006/relationships/printerSettings" Target="../printerSettings/printerSettings132.bin"/><Relationship Id="rId8" Type="http://schemas.openxmlformats.org/officeDocument/2006/relationships/printerSettings" Target="../printerSettings/printerSettings9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1.bin"/><Relationship Id="rId13" Type="http://schemas.openxmlformats.org/officeDocument/2006/relationships/printerSettings" Target="../printerSettings/printerSettings146.bin"/><Relationship Id="rId18" Type="http://schemas.openxmlformats.org/officeDocument/2006/relationships/printerSettings" Target="../printerSettings/printerSettings151.bin"/><Relationship Id="rId26" Type="http://schemas.openxmlformats.org/officeDocument/2006/relationships/printerSettings" Target="../printerSettings/printerSettings159.bin"/><Relationship Id="rId3" Type="http://schemas.openxmlformats.org/officeDocument/2006/relationships/printerSettings" Target="../printerSettings/printerSettings136.bin"/><Relationship Id="rId21" Type="http://schemas.openxmlformats.org/officeDocument/2006/relationships/printerSettings" Target="../printerSettings/printerSettings154.bin"/><Relationship Id="rId7" Type="http://schemas.openxmlformats.org/officeDocument/2006/relationships/printerSettings" Target="../printerSettings/printerSettings140.bin"/><Relationship Id="rId12" Type="http://schemas.openxmlformats.org/officeDocument/2006/relationships/printerSettings" Target="../printerSettings/printerSettings145.bin"/><Relationship Id="rId17" Type="http://schemas.openxmlformats.org/officeDocument/2006/relationships/printerSettings" Target="../printerSettings/printerSettings150.bin"/><Relationship Id="rId25" Type="http://schemas.openxmlformats.org/officeDocument/2006/relationships/printerSettings" Target="../printerSettings/printerSettings158.bin"/><Relationship Id="rId2" Type="http://schemas.openxmlformats.org/officeDocument/2006/relationships/printerSettings" Target="../printerSettings/printerSettings135.bin"/><Relationship Id="rId16" Type="http://schemas.openxmlformats.org/officeDocument/2006/relationships/printerSettings" Target="../printerSettings/printerSettings149.bin"/><Relationship Id="rId20" Type="http://schemas.openxmlformats.org/officeDocument/2006/relationships/printerSettings" Target="../printerSettings/printerSettings153.bin"/><Relationship Id="rId29" Type="http://schemas.openxmlformats.org/officeDocument/2006/relationships/printerSettings" Target="../printerSettings/printerSettings162.bin"/><Relationship Id="rId1" Type="http://schemas.openxmlformats.org/officeDocument/2006/relationships/printerSettings" Target="../printerSettings/printerSettings134.bin"/><Relationship Id="rId6" Type="http://schemas.openxmlformats.org/officeDocument/2006/relationships/printerSettings" Target="../printerSettings/printerSettings139.bin"/><Relationship Id="rId11" Type="http://schemas.openxmlformats.org/officeDocument/2006/relationships/printerSettings" Target="../printerSettings/printerSettings144.bin"/><Relationship Id="rId24" Type="http://schemas.openxmlformats.org/officeDocument/2006/relationships/printerSettings" Target="../printerSettings/printerSettings157.bin"/><Relationship Id="rId32" Type="http://schemas.openxmlformats.org/officeDocument/2006/relationships/printerSettings" Target="../printerSettings/printerSettings165.bin"/><Relationship Id="rId5" Type="http://schemas.openxmlformats.org/officeDocument/2006/relationships/printerSettings" Target="../printerSettings/printerSettings138.bin"/><Relationship Id="rId15" Type="http://schemas.openxmlformats.org/officeDocument/2006/relationships/printerSettings" Target="../printerSettings/printerSettings148.bin"/><Relationship Id="rId23" Type="http://schemas.openxmlformats.org/officeDocument/2006/relationships/printerSettings" Target="../printerSettings/printerSettings156.bin"/><Relationship Id="rId28" Type="http://schemas.openxmlformats.org/officeDocument/2006/relationships/printerSettings" Target="../printerSettings/printerSettings161.bin"/><Relationship Id="rId10" Type="http://schemas.openxmlformats.org/officeDocument/2006/relationships/printerSettings" Target="../printerSettings/printerSettings143.bin"/><Relationship Id="rId19" Type="http://schemas.openxmlformats.org/officeDocument/2006/relationships/printerSettings" Target="../printerSettings/printerSettings152.bin"/><Relationship Id="rId31" Type="http://schemas.openxmlformats.org/officeDocument/2006/relationships/printerSettings" Target="../printerSettings/printerSettings164.bin"/><Relationship Id="rId4" Type="http://schemas.openxmlformats.org/officeDocument/2006/relationships/printerSettings" Target="../printerSettings/printerSettings137.bin"/><Relationship Id="rId9" Type="http://schemas.openxmlformats.org/officeDocument/2006/relationships/printerSettings" Target="../printerSettings/printerSettings142.bin"/><Relationship Id="rId14" Type="http://schemas.openxmlformats.org/officeDocument/2006/relationships/printerSettings" Target="../printerSettings/printerSettings147.bin"/><Relationship Id="rId22" Type="http://schemas.openxmlformats.org/officeDocument/2006/relationships/printerSettings" Target="../printerSettings/printerSettings155.bin"/><Relationship Id="rId27" Type="http://schemas.openxmlformats.org/officeDocument/2006/relationships/printerSettings" Target="../printerSettings/printerSettings160.bin"/><Relationship Id="rId30" Type="http://schemas.openxmlformats.org/officeDocument/2006/relationships/printerSettings" Target="../printerSettings/printerSettings16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3.bin"/><Relationship Id="rId13" Type="http://schemas.openxmlformats.org/officeDocument/2006/relationships/printerSettings" Target="../printerSettings/printerSettings178.bin"/><Relationship Id="rId18" Type="http://schemas.openxmlformats.org/officeDocument/2006/relationships/printerSettings" Target="../printerSettings/printerSettings183.bin"/><Relationship Id="rId26" Type="http://schemas.openxmlformats.org/officeDocument/2006/relationships/printerSettings" Target="../printerSettings/printerSettings191.bin"/><Relationship Id="rId3" Type="http://schemas.openxmlformats.org/officeDocument/2006/relationships/printerSettings" Target="../printerSettings/printerSettings168.bin"/><Relationship Id="rId21" Type="http://schemas.openxmlformats.org/officeDocument/2006/relationships/printerSettings" Target="../printerSettings/printerSettings186.bin"/><Relationship Id="rId34" Type="http://schemas.openxmlformats.org/officeDocument/2006/relationships/printerSettings" Target="../printerSettings/printerSettings199.bin"/><Relationship Id="rId7" Type="http://schemas.openxmlformats.org/officeDocument/2006/relationships/printerSettings" Target="../printerSettings/printerSettings172.bin"/><Relationship Id="rId12" Type="http://schemas.openxmlformats.org/officeDocument/2006/relationships/printerSettings" Target="../printerSettings/printerSettings177.bin"/><Relationship Id="rId17" Type="http://schemas.openxmlformats.org/officeDocument/2006/relationships/printerSettings" Target="../printerSettings/printerSettings182.bin"/><Relationship Id="rId25" Type="http://schemas.openxmlformats.org/officeDocument/2006/relationships/printerSettings" Target="../printerSettings/printerSettings190.bin"/><Relationship Id="rId33" Type="http://schemas.openxmlformats.org/officeDocument/2006/relationships/printerSettings" Target="../printerSettings/printerSettings198.bin"/><Relationship Id="rId2" Type="http://schemas.openxmlformats.org/officeDocument/2006/relationships/printerSettings" Target="../printerSettings/printerSettings167.bin"/><Relationship Id="rId16" Type="http://schemas.openxmlformats.org/officeDocument/2006/relationships/printerSettings" Target="../printerSettings/printerSettings181.bin"/><Relationship Id="rId20" Type="http://schemas.openxmlformats.org/officeDocument/2006/relationships/printerSettings" Target="../printerSettings/printerSettings185.bin"/><Relationship Id="rId29" Type="http://schemas.openxmlformats.org/officeDocument/2006/relationships/printerSettings" Target="../printerSettings/printerSettings194.bin"/><Relationship Id="rId1" Type="http://schemas.openxmlformats.org/officeDocument/2006/relationships/printerSettings" Target="../printerSettings/printerSettings166.bin"/><Relationship Id="rId6" Type="http://schemas.openxmlformats.org/officeDocument/2006/relationships/printerSettings" Target="../printerSettings/printerSettings171.bin"/><Relationship Id="rId11" Type="http://schemas.openxmlformats.org/officeDocument/2006/relationships/printerSettings" Target="../printerSettings/printerSettings176.bin"/><Relationship Id="rId24" Type="http://schemas.openxmlformats.org/officeDocument/2006/relationships/printerSettings" Target="../printerSettings/printerSettings189.bin"/><Relationship Id="rId32" Type="http://schemas.openxmlformats.org/officeDocument/2006/relationships/printerSettings" Target="../printerSettings/printerSettings197.bin"/><Relationship Id="rId5" Type="http://schemas.openxmlformats.org/officeDocument/2006/relationships/printerSettings" Target="../printerSettings/printerSettings170.bin"/><Relationship Id="rId15" Type="http://schemas.openxmlformats.org/officeDocument/2006/relationships/printerSettings" Target="../printerSettings/printerSettings180.bin"/><Relationship Id="rId23" Type="http://schemas.openxmlformats.org/officeDocument/2006/relationships/printerSettings" Target="../printerSettings/printerSettings188.bin"/><Relationship Id="rId28" Type="http://schemas.openxmlformats.org/officeDocument/2006/relationships/printerSettings" Target="../printerSettings/printerSettings193.bin"/><Relationship Id="rId10" Type="http://schemas.openxmlformats.org/officeDocument/2006/relationships/printerSettings" Target="../printerSettings/printerSettings175.bin"/><Relationship Id="rId19" Type="http://schemas.openxmlformats.org/officeDocument/2006/relationships/printerSettings" Target="../printerSettings/printerSettings184.bin"/><Relationship Id="rId31" Type="http://schemas.openxmlformats.org/officeDocument/2006/relationships/printerSettings" Target="../printerSettings/printerSettings196.bin"/><Relationship Id="rId4" Type="http://schemas.openxmlformats.org/officeDocument/2006/relationships/printerSettings" Target="../printerSettings/printerSettings169.bin"/><Relationship Id="rId9" Type="http://schemas.openxmlformats.org/officeDocument/2006/relationships/printerSettings" Target="../printerSettings/printerSettings174.bin"/><Relationship Id="rId14" Type="http://schemas.openxmlformats.org/officeDocument/2006/relationships/printerSettings" Target="../printerSettings/printerSettings179.bin"/><Relationship Id="rId22" Type="http://schemas.openxmlformats.org/officeDocument/2006/relationships/printerSettings" Target="../printerSettings/printerSettings187.bin"/><Relationship Id="rId27" Type="http://schemas.openxmlformats.org/officeDocument/2006/relationships/printerSettings" Target="../printerSettings/printerSettings192.bin"/><Relationship Id="rId30" Type="http://schemas.openxmlformats.org/officeDocument/2006/relationships/printerSettings" Target="../printerSettings/printerSettings19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7.bin"/><Relationship Id="rId13" Type="http://schemas.openxmlformats.org/officeDocument/2006/relationships/printerSettings" Target="../printerSettings/printerSettings212.bin"/><Relationship Id="rId18" Type="http://schemas.openxmlformats.org/officeDocument/2006/relationships/printerSettings" Target="../printerSettings/printerSettings217.bin"/><Relationship Id="rId26" Type="http://schemas.openxmlformats.org/officeDocument/2006/relationships/printerSettings" Target="../printerSettings/printerSettings225.bin"/><Relationship Id="rId39" Type="http://schemas.openxmlformats.org/officeDocument/2006/relationships/printerSettings" Target="../printerSettings/printerSettings238.bin"/><Relationship Id="rId3" Type="http://schemas.openxmlformats.org/officeDocument/2006/relationships/printerSettings" Target="../printerSettings/printerSettings202.bin"/><Relationship Id="rId21" Type="http://schemas.openxmlformats.org/officeDocument/2006/relationships/printerSettings" Target="../printerSettings/printerSettings220.bin"/><Relationship Id="rId34" Type="http://schemas.openxmlformats.org/officeDocument/2006/relationships/printerSettings" Target="../printerSettings/printerSettings233.bin"/><Relationship Id="rId42" Type="http://schemas.openxmlformats.org/officeDocument/2006/relationships/printerSettings" Target="../printerSettings/printerSettings241.bin"/><Relationship Id="rId7" Type="http://schemas.openxmlformats.org/officeDocument/2006/relationships/printerSettings" Target="../printerSettings/printerSettings206.bin"/><Relationship Id="rId12" Type="http://schemas.openxmlformats.org/officeDocument/2006/relationships/printerSettings" Target="../printerSettings/printerSettings211.bin"/><Relationship Id="rId17" Type="http://schemas.openxmlformats.org/officeDocument/2006/relationships/printerSettings" Target="../printerSettings/printerSettings216.bin"/><Relationship Id="rId25" Type="http://schemas.openxmlformats.org/officeDocument/2006/relationships/printerSettings" Target="../printerSettings/printerSettings224.bin"/><Relationship Id="rId33" Type="http://schemas.openxmlformats.org/officeDocument/2006/relationships/printerSettings" Target="../printerSettings/printerSettings232.bin"/><Relationship Id="rId38" Type="http://schemas.openxmlformats.org/officeDocument/2006/relationships/printerSettings" Target="../printerSettings/printerSettings237.bin"/><Relationship Id="rId2" Type="http://schemas.openxmlformats.org/officeDocument/2006/relationships/printerSettings" Target="../printerSettings/printerSettings201.bin"/><Relationship Id="rId16" Type="http://schemas.openxmlformats.org/officeDocument/2006/relationships/printerSettings" Target="../printerSettings/printerSettings215.bin"/><Relationship Id="rId20" Type="http://schemas.openxmlformats.org/officeDocument/2006/relationships/printerSettings" Target="../printerSettings/printerSettings219.bin"/><Relationship Id="rId29" Type="http://schemas.openxmlformats.org/officeDocument/2006/relationships/printerSettings" Target="../printerSettings/printerSettings228.bin"/><Relationship Id="rId41" Type="http://schemas.openxmlformats.org/officeDocument/2006/relationships/printerSettings" Target="../printerSettings/printerSettings240.bin"/><Relationship Id="rId1" Type="http://schemas.openxmlformats.org/officeDocument/2006/relationships/printerSettings" Target="../printerSettings/printerSettings200.bin"/><Relationship Id="rId6" Type="http://schemas.openxmlformats.org/officeDocument/2006/relationships/printerSettings" Target="../printerSettings/printerSettings205.bin"/><Relationship Id="rId11" Type="http://schemas.openxmlformats.org/officeDocument/2006/relationships/printerSettings" Target="../printerSettings/printerSettings210.bin"/><Relationship Id="rId24" Type="http://schemas.openxmlformats.org/officeDocument/2006/relationships/printerSettings" Target="../printerSettings/printerSettings223.bin"/><Relationship Id="rId32" Type="http://schemas.openxmlformats.org/officeDocument/2006/relationships/printerSettings" Target="../printerSettings/printerSettings231.bin"/><Relationship Id="rId37" Type="http://schemas.openxmlformats.org/officeDocument/2006/relationships/printerSettings" Target="../printerSettings/printerSettings236.bin"/><Relationship Id="rId40" Type="http://schemas.openxmlformats.org/officeDocument/2006/relationships/printerSettings" Target="../printerSettings/printerSettings239.bin"/><Relationship Id="rId5" Type="http://schemas.openxmlformats.org/officeDocument/2006/relationships/printerSettings" Target="../printerSettings/printerSettings204.bin"/><Relationship Id="rId15" Type="http://schemas.openxmlformats.org/officeDocument/2006/relationships/printerSettings" Target="../printerSettings/printerSettings214.bin"/><Relationship Id="rId23" Type="http://schemas.openxmlformats.org/officeDocument/2006/relationships/printerSettings" Target="../printerSettings/printerSettings222.bin"/><Relationship Id="rId28" Type="http://schemas.openxmlformats.org/officeDocument/2006/relationships/printerSettings" Target="../printerSettings/printerSettings227.bin"/><Relationship Id="rId36" Type="http://schemas.openxmlformats.org/officeDocument/2006/relationships/printerSettings" Target="../printerSettings/printerSettings235.bin"/><Relationship Id="rId10" Type="http://schemas.openxmlformats.org/officeDocument/2006/relationships/printerSettings" Target="../printerSettings/printerSettings209.bin"/><Relationship Id="rId19" Type="http://schemas.openxmlformats.org/officeDocument/2006/relationships/printerSettings" Target="../printerSettings/printerSettings218.bin"/><Relationship Id="rId31" Type="http://schemas.openxmlformats.org/officeDocument/2006/relationships/printerSettings" Target="../printerSettings/printerSettings230.bin"/><Relationship Id="rId4" Type="http://schemas.openxmlformats.org/officeDocument/2006/relationships/printerSettings" Target="../printerSettings/printerSettings203.bin"/><Relationship Id="rId9" Type="http://schemas.openxmlformats.org/officeDocument/2006/relationships/printerSettings" Target="../printerSettings/printerSettings208.bin"/><Relationship Id="rId14" Type="http://schemas.openxmlformats.org/officeDocument/2006/relationships/printerSettings" Target="../printerSettings/printerSettings213.bin"/><Relationship Id="rId22" Type="http://schemas.openxmlformats.org/officeDocument/2006/relationships/printerSettings" Target="../printerSettings/printerSettings221.bin"/><Relationship Id="rId27" Type="http://schemas.openxmlformats.org/officeDocument/2006/relationships/printerSettings" Target="../printerSettings/printerSettings226.bin"/><Relationship Id="rId30" Type="http://schemas.openxmlformats.org/officeDocument/2006/relationships/printerSettings" Target="../printerSettings/printerSettings229.bin"/><Relationship Id="rId35" Type="http://schemas.openxmlformats.org/officeDocument/2006/relationships/printerSettings" Target="../printerSettings/printerSettings234.bin"/><Relationship Id="rId43" Type="http://schemas.openxmlformats.org/officeDocument/2006/relationships/printerSettings" Target="../printerSettings/printerSettings24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0.bin"/><Relationship Id="rId13" Type="http://schemas.openxmlformats.org/officeDocument/2006/relationships/printerSettings" Target="../printerSettings/printerSettings255.bin"/><Relationship Id="rId18" Type="http://schemas.openxmlformats.org/officeDocument/2006/relationships/printerSettings" Target="../printerSettings/printerSettings260.bin"/><Relationship Id="rId26" Type="http://schemas.openxmlformats.org/officeDocument/2006/relationships/printerSettings" Target="../printerSettings/printerSettings268.bin"/><Relationship Id="rId3" Type="http://schemas.openxmlformats.org/officeDocument/2006/relationships/printerSettings" Target="../printerSettings/printerSettings245.bin"/><Relationship Id="rId21" Type="http://schemas.openxmlformats.org/officeDocument/2006/relationships/printerSettings" Target="../printerSettings/printerSettings263.bin"/><Relationship Id="rId34" Type="http://schemas.openxmlformats.org/officeDocument/2006/relationships/printerSettings" Target="../printerSettings/printerSettings276.bin"/><Relationship Id="rId7" Type="http://schemas.openxmlformats.org/officeDocument/2006/relationships/printerSettings" Target="../printerSettings/printerSettings249.bin"/><Relationship Id="rId12" Type="http://schemas.openxmlformats.org/officeDocument/2006/relationships/printerSettings" Target="../printerSettings/printerSettings254.bin"/><Relationship Id="rId17" Type="http://schemas.openxmlformats.org/officeDocument/2006/relationships/printerSettings" Target="../printerSettings/printerSettings259.bin"/><Relationship Id="rId25" Type="http://schemas.openxmlformats.org/officeDocument/2006/relationships/printerSettings" Target="../printerSettings/printerSettings267.bin"/><Relationship Id="rId33" Type="http://schemas.openxmlformats.org/officeDocument/2006/relationships/printerSettings" Target="../printerSettings/printerSettings275.bin"/><Relationship Id="rId2" Type="http://schemas.openxmlformats.org/officeDocument/2006/relationships/printerSettings" Target="../printerSettings/printerSettings244.bin"/><Relationship Id="rId16" Type="http://schemas.openxmlformats.org/officeDocument/2006/relationships/printerSettings" Target="../printerSettings/printerSettings258.bin"/><Relationship Id="rId20" Type="http://schemas.openxmlformats.org/officeDocument/2006/relationships/printerSettings" Target="../printerSettings/printerSettings262.bin"/><Relationship Id="rId29" Type="http://schemas.openxmlformats.org/officeDocument/2006/relationships/printerSettings" Target="../printerSettings/printerSettings271.bin"/><Relationship Id="rId1" Type="http://schemas.openxmlformats.org/officeDocument/2006/relationships/printerSettings" Target="../printerSettings/printerSettings243.bin"/><Relationship Id="rId6" Type="http://schemas.openxmlformats.org/officeDocument/2006/relationships/printerSettings" Target="../printerSettings/printerSettings248.bin"/><Relationship Id="rId11" Type="http://schemas.openxmlformats.org/officeDocument/2006/relationships/printerSettings" Target="../printerSettings/printerSettings253.bin"/><Relationship Id="rId24" Type="http://schemas.openxmlformats.org/officeDocument/2006/relationships/printerSettings" Target="../printerSettings/printerSettings266.bin"/><Relationship Id="rId32" Type="http://schemas.openxmlformats.org/officeDocument/2006/relationships/printerSettings" Target="../printerSettings/printerSettings274.bin"/><Relationship Id="rId5" Type="http://schemas.openxmlformats.org/officeDocument/2006/relationships/printerSettings" Target="../printerSettings/printerSettings247.bin"/><Relationship Id="rId15" Type="http://schemas.openxmlformats.org/officeDocument/2006/relationships/printerSettings" Target="../printerSettings/printerSettings257.bin"/><Relationship Id="rId23" Type="http://schemas.openxmlformats.org/officeDocument/2006/relationships/printerSettings" Target="../printerSettings/printerSettings265.bin"/><Relationship Id="rId28" Type="http://schemas.openxmlformats.org/officeDocument/2006/relationships/printerSettings" Target="../printerSettings/printerSettings270.bin"/><Relationship Id="rId10" Type="http://schemas.openxmlformats.org/officeDocument/2006/relationships/printerSettings" Target="../printerSettings/printerSettings252.bin"/><Relationship Id="rId19" Type="http://schemas.openxmlformats.org/officeDocument/2006/relationships/printerSettings" Target="../printerSettings/printerSettings261.bin"/><Relationship Id="rId31" Type="http://schemas.openxmlformats.org/officeDocument/2006/relationships/printerSettings" Target="../printerSettings/printerSettings273.bin"/><Relationship Id="rId4" Type="http://schemas.openxmlformats.org/officeDocument/2006/relationships/printerSettings" Target="../printerSettings/printerSettings246.bin"/><Relationship Id="rId9" Type="http://schemas.openxmlformats.org/officeDocument/2006/relationships/printerSettings" Target="../printerSettings/printerSettings251.bin"/><Relationship Id="rId14" Type="http://schemas.openxmlformats.org/officeDocument/2006/relationships/printerSettings" Target="../printerSettings/printerSettings256.bin"/><Relationship Id="rId22" Type="http://schemas.openxmlformats.org/officeDocument/2006/relationships/printerSettings" Target="../printerSettings/printerSettings264.bin"/><Relationship Id="rId27" Type="http://schemas.openxmlformats.org/officeDocument/2006/relationships/printerSettings" Target="../printerSettings/printerSettings269.bin"/><Relationship Id="rId30" Type="http://schemas.openxmlformats.org/officeDocument/2006/relationships/printerSettings" Target="../printerSettings/printerSettings27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" workbookViewId="0">
      <pane xSplit="2" ySplit="1" topLeftCell="G3" activePane="bottomRight" state="frozen"/>
      <selection activeCell="A2" sqref="A2"/>
      <selection pane="topRight" activeCell="C2" sqref="C2"/>
      <selection pane="bottomLeft" activeCell="A3" sqref="A3"/>
      <selection pane="bottomRight" activeCell="A54" sqref="A54:XFD106"/>
    </sheetView>
  </sheetViews>
  <sheetFormatPr defaultRowHeight="12.75" x14ac:dyDescent="0.2"/>
  <cols>
    <col min="1" max="1" width="6.28515625" customWidth="1"/>
    <col min="2" max="2" width="37.42578125" customWidth="1"/>
    <col min="17" max="17" width="7.5703125" customWidth="1"/>
    <col min="18" max="18" width="10.7109375" style="169" customWidth="1"/>
  </cols>
  <sheetData>
    <row r="1" spans="1:18" ht="13.5" thickBot="1" x14ac:dyDescent="0.25">
      <c r="A1" s="169"/>
      <c r="C1" s="169" t="s">
        <v>281</v>
      </c>
      <c r="D1" s="223" t="s">
        <v>282</v>
      </c>
      <c r="E1" s="223" t="s">
        <v>283</v>
      </c>
      <c r="F1" s="223" t="s">
        <v>284</v>
      </c>
      <c r="G1" s="223" t="s">
        <v>285</v>
      </c>
      <c r="H1" s="223" t="s">
        <v>286</v>
      </c>
      <c r="I1" s="223" t="s">
        <v>287</v>
      </c>
      <c r="J1" s="223" t="s">
        <v>288</v>
      </c>
      <c r="K1" s="223" t="s">
        <v>289</v>
      </c>
      <c r="L1" s="223" t="s">
        <v>290</v>
      </c>
      <c r="M1" s="223" t="s">
        <v>291</v>
      </c>
      <c r="N1" s="223" t="s">
        <v>292</v>
      </c>
      <c r="O1" s="223" t="s">
        <v>293</v>
      </c>
      <c r="P1" s="223" t="s">
        <v>294</v>
      </c>
      <c r="Q1" s="169"/>
    </row>
    <row r="2" spans="1:18" ht="16.5" thickBot="1" x14ac:dyDescent="0.3">
      <c r="A2" s="201"/>
      <c r="B2" s="199" t="s">
        <v>268</v>
      </c>
      <c r="C2" s="237">
        <v>41281</v>
      </c>
      <c r="D2" s="236">
        <f>C2+7</f>
        <v>41288</v>
      </c>
      <c r="E2" s="236">
        <f t="shared" ref="E2:P2" si="0">D2+7</f>
        <v>41295</v>
      </c>
      <c r="F2" s="236">
        <f t="shared" si="0"/>
        <v>41302</v>
      </c>
      <c r="G2" s="236">
        <f t="shared" si="0"/>
        <v>41309</v>
      </c>
      <c r="H2" s="236">
        <f t="shared" si="0"/>
        <v>41316</v>
      </c>
      <c r="I2" s="236">
        <f t="shared" si="0"/>
        <v>41323</v>
      </c>
      <c r="J2" s="236">
        <f t="shared" si="0"/>
        <v>41330</v>
      </c>
      <c r="K2" s="236">
        <f t="shared" si="0"/>
        <v>41337</v>
      </c>
      <c r="L2" s="236">
        <f t="shared" si="0"/>
        <v>41344</v>
      </c>
      <c r="M2" s="236">
        <f t="shared" si="0"/>
        <v>41351</v>
      </c>
      <c r="N2" s="236">
        <f t="shared" si="0"/>
        <v>41358</v>
      </c>
      <c r="O2" s="236">
        <f t="shared" si="0"/>
        <v>41365</v>
      </c>
      <c r="P2" s="236">
        <f t="shared" si="0"/>
        <v>41372</v>
      </c>
      <c r="Q2" s="170" t="s">
        <v>266</v>
      </c>
      <c r="R2" s="235" t="s">
        <v>267</v>
      </c>
    </row>
    <row r="3" spans="1:18" ht="15.75" x14ac:dyDescent="0.25">
      <c r="A3" s="196">
        <f>ROW()-2</f>
        <v>1</v>
      </c>
      <c r="B3" s="189" t="str">
        <f>Підсумки!C3</f>
        <v>Бардук Юрій Васильович</v>
      </c>
      <c r="C3" s="179"/>
      <c r="D3" s="179"/>
      <c r="E3" s="179"/>
      <c r="F3" s="179"/>
      <c r="G3" s="179"/>
      <c r="H3" s="179"/>
      <c r="I3" s="171"/>
      <c r="J3" s="171"/>
      <c r="K3" s="171"/>
      <c r="L3" s="171"/>
      <c r="M3" s="171"/>
      <c r="N3" s="171"/>
      <c r="O3" s="171"/>
      <c r="P3" s="172"/>
      <c r="Q3" s="197">
        <f>14-SUM(C3:P3)</f>
        <v>14</v>
      </c>
      <c r="R3" s="198">
        <f>Підсумки!E3</f>
        <v>0</v>
      </c>
    </row>
    <row r="4" spans="1:18" ht="15.75" x14ac:dyDescent="0.25">
      <c r="A4" s="173">
        <f t="shared" ref="A4:A25" si="1">ROW()-2</f>
        <v>2</v>
      </c>
      <c r="B4" s="188" t="str">
        <f>Підсумки!C4</f>
        <v>Бондаренко Уляна Анатоліївна</v>
      </c>
      <c r="C4" s="180"/>
      <c r="D4" s="180"/>
      <c r="E4" s="180"/>
      <c r="F4" s="180"/>
      <c r="G4" s="180"/>
      <c r="H4" s="180"/>
      <c r="I4" s="174"/>
      <c r="J4" s="174"/>
      <c r="K4" s="174"/>
      <c r="L4" s="174"/>
      <c r="M4" s="174"/>
      <c r="N4" s="174"/>
      <c r="O4" s="174"/>
      <c r="P4" s="175"/>
      <c r="Q4" s="197">
        <f t="shared" ref="Q4:Q25" si="2">14-SUM(C4:P4)</f>
        <v>14</v>
      </c>
      <c r="R4" s="198">
        <f>Підсумки!E4</f>
        <v>15</v>
      </c>
    </row>
    <row r="5" spans="1:18" ht="15.75" x14ac:dyDescent="0.25">
      <c r="A5" s="173">
        <f t="shared" si="1"/>
        <v>3</v>
      </c>
      <c r="B5" s="188" t="str">
        <f>Підсумки!C5</f>
        <v>Гиляка Василь Олександрович</v>
      </c>
      <c r="C5" s="180"/>
      <c r="D5" s="180"/>
      <c r="E5" s="180"/>
      <c r="F5" s="180"/>
      <c r="G5" s="180"/>
      <c r="H5" s="180"/>
      <c r="I5" s="174"/>
      <c r="J5" s="174"/>
      <c r="K5" s="174"/>
      <c r="L5" s="174"/>
      <c r="M5" s="174"/>
      <c r="N5" s="174"/>
      <c r="O5" s="174"/>
      <c r="P5" s="175"/>
      <c r="Q5" s="197">
        <f t="shared" si="2"/>
        <v>14</v>
      </c>
      <c r="R5" s="198">
        <f>Підсумки!E5</f>
        <v>21</v>
      </c>
    </row>
    <row r="6" spans="1:18" ht="15.75" x14ac:dyDescent="0.25">
      <c r="A6" s="173">
        <f t="shared" si="1"/>
        <v>4</v>
      </c>
      <c r="B6" s="188" t="str">
        <f>Підсумки!C6</f>
        <v>Головатий Владислав Русланович</v>
      </c>
      <c r="C6" s="180"/>
      <c r="D6" s="180"/>
      <c r="E6" s="180"/>
      <c r="F6" s="180"/>
      <c r="G6" s="180"/>
      <c r="H6" s="180"/>
      <c r="I6" s="174"/>
      <c r="J6" s="174"/>
      <c r="K6" s="174"/>
      <c r="L6" s="174"/>
      <c r="M6" s="174"/>
      <c r="N6" s="174"/>
      <c r="O6" s="174"/>
      <c r="P6" s="175"/>
      <c r="Q6" s="197">
        <f t="shared" si="2"/>
        <v>14</v>
      </c>
      <c r="R6" s="198">
        <f>Підсумки!E6</f>
        <v>0</v>
      </c>
    </row>
    <row r="7" spans="1:18" ht="15.75" x14ac:dyDescent="0.25">
      <c r="A7" s="173">
        <f t="shared" si="1"/>
        <v>5</v>
      </c>
      <c r="B7" s="188" t="str">
        <f>Підсумки!C7</f>
        <v>Доробанський Максим Юрійович</v>
      </c>
      <c r="C7" s="180"/>
      <c r="D7" s="180"/>
      <c r="E7" s="180"/>
      <c r="F7" s="180"/>
      <c r="G7" s="180"/>
      <c r="H7" s="180"/>
      <c r="I7" s="174"/>
      <c r="J7" s="174"/>
      <c r="K7" s="174"/>
      <c r="L7" s="174"/>
      <c r="M7" s="174"/>
      <c r="N7" s="174"/>
      <c r="O7" s="174"/>
      <c r="P7" s="175"/>
      <c r="Q7" s="197">
        <f t="shared" si="2"/>
        <v>14</v>
      </c>
      <c r="R7" s="198">
        <f>Підсумки!E7</f>
        <v>0</v>
      </c>
    </row>
    <row r="8" spans="1:18" ht="15.75" x14ac:dyDescent="0.25">
      <c r="A8" s="173">
        <f t="shared" si="1"/>
        <v>6</v>
      </c>
      <c r="B8" s="188" t="str">
        <f>Підсумки!C8</f>
        <v>Задорожна Олена Андріївна</v>
      </c>
      <c r="C8" s="180"/>
      <c r="D8" s="180"/>
      <c r="E8" s="180"/>
      <c r="F8" s="180"/>
      <c r="G8" s="180"/>
      <c r="H8" s="180"/>
      <c r="I8" s="174"/>
      <c r="J8" s="174"/>
      <c r="K8" s="174"/>
      <c r="L8" s="174"/>
      <c r="M8" s="174"/>
      <c r="N8" s="174"/>
      <c r="O8" s="174"/>
      <c r="P8" s="175"/>
      <c r="Q8" s="197">
        <f t="shared" si="2"/>
        <v>14</v>
      </c>
      <c r="R8" s="198">
        <f>Підсумки!E8</f>
        <v>19</v>
      </c>
    </row>
    <row r="9" spans="1:18" ht="15.75" x14ac:dyDescent="0.25">
      <c r="A9" s="173">
        <f t="shared" si="1"/>
        <v>7</v>
      </c>
      <c r="B9" s="188" t="str">
        <f>Підсумки!C9</f>
        <v>Іващенко Сергій Вікторович</v>
      </c>
      <c r="C9" s="180"/>
      <c r="D9" s="180"/>
      <c r="E9" s="180"/>
      <c r="F9" s="180"/>
      <c r="G9" s="180"/>
      <c r="H9" s="180"/>
      <c r="I9" s="174"/>
      <c r="J9" s="174"/>
      <c r="K9" s="174"/>
      <c r="L9" s="174"/>
      <c r="M9" s="174"/>
      <c r="N9" s="174"/>
      <c r="O9" s="174"/>
      <c r="P9" s="175"/>
      <c r="Q9" s="197">
        <f t="shared" si="2"/>
        <v>14</v>
      </c>
      <c r="R9" s="198">
        <f>Підсумки!E9</f>
        <v>0</v>
      </c>
    </row>
    <row r="10" spans="1:18" ht="15.75" x14ac:dyDescent="0.25">
      <c r="A10" s="173">
        <f t="shared" si="1"/>
        <v>8</v>
      </c>
      <c r="B10" s="188" t="str">
        <f>Підсумки!C10</f>
        <v>Каланжова Анастасія Сергіївна</v>
      </c>
      <c r="C10" s="180"/>
      <c r="D10" s="180"/>
      <c r="E10" s="180"/>
      <c r="F10" s="180"/>
      <c r="G10" s="180"/>
      <c r="H10" s="180"/>
      <c r="I10" s="174"/>
      <c r="J10" s="174"/>
      <c r="K10" s="174"/>
      <c r="L10" s="174"/>
      <c r="M10" s="174"/>
      <c r="N10" s="174"/>
      <c r="O10" s="174"/>
      <c r="P10" s="175"/>
      <c r="Q10" s="197">
        <f t="shared" si="2"/>
        <v>14</v>
      </c>
      <c r="R10" s="198">
        <f>Підсумки!E10</f>
        <v>4</v>
      </c>
    </row>
    <row r="11" spans="1:18" ht="15.75" x14ac:dyDescent="0.25">
      <c r="A11" s="173">
        <f t="shared" si="1"/>
        <v>9</v>
      </c>
      <c r="B11" s="188" t="str">
        <f>Підсумки!C11</f>
        <v>Кліменко Дмитро Олександрович</v>
      </c>
      <c r="C11" s="180"/>
      <c r="D11" s="180"/>
      <c r="E11" s="180"/>
      <c r="F11" s="180"/>
      <c r="G11" s="180"/>
      <c r="H11" s="180"/>
      <c r="I11" s="174"/>
      <c r="J11" s="174"/>
      <c r="K11" s="174"/>
      <c r="L11" s="174"/>
      <c r="M11" s="174"/>
      <c r="N11" s="174"/>
      <c r="O11" s="174"/>
      <c r="P11" s="175"/>
      <c r="Q11" s="197">
        <f t="shared" si="2"/>
        <v>14</v>
      </c>
      <c r="R11" s="198">
        <f>Підсумки!E11</f>
        <v>0</v>
      </c>
    </row>
    <row r="12" spans="1:18" ht="15.75" x14ac:dyDescent="0.25">
      <c r="A12" s="173">
        <f t="shared" si="1"/>
        <v>10</v>
      </c>
      <c r="B12" s="188" t="str">
        <f>Підсумки!C12</f>
        <v>Лепетинський Едуард Романович</v>
      </c>
      <c r="C12" s="180"/>
      <c r="D12" s="180"/>
      <c r="E12" s="180"/>
      <c r="F12" s="180"/>
      <c r="G12" s="180"/>
      <c r="H12" s="180"/>
      <c r="I12" s="174"/>
      <c r="J12" s="174"/>
      <c r="K12" s="174"/>
      <c r="L12" s="174"/>
      <c r="M12" s="174"/>
      <c r="N12" s="174"/>
      <c r="O12" s="174"/>
      <c r="P12" s="175"/>
      <c r="Q12" s="197">
        <f t="shared" si="2"/>
        <v>14</v>
      </c>
      <c r="R12" s="198">
        <f>Підсумки!E12</f>
        <v>0</v>
      </c>
    </row>
    <row r="13" spans="1:18" ht="15.75" x14ac:dyDescent="0.25">
      <c r="A13" s="173">
        <f t="shared" si="1"/>
        <v>11</v>
      </c>
      <c r="B13" s="188" t="str">
        <f>Підсумки!C13</f>
        <v>Місюк Тетяна Олегівна</v>
      </c>
      <c r="C13" s="180"/>
      <c r="D13" s="180"/>
      <c r="E13" s="180"/>
      <c r="F13" s="180"/>
      <c r="G13" s="180"/>
      <c r="H13" s="180"/>
      <c r="I13" s="174"/>
      <c r="J13" s="174"/>
      <c r="K13" s="174"/>
      <c r="L13" s="174"/>
      <c r="M13" s="174"/>
      <c r="N13" s="174"/>
      <c r="O13" s="174"/>
      <c r="P13" s="175"/>
      <c r="Q13" s="197">
        <f t="shared" si="2"/>
        <v>14</v>
      </c>
      <c r="R13" s="198">
        <f>Підсумки!E13</f>
        <v>11</v>
      </c>
    </row>
    <row r="14" spans="1:18" ht="15.75" x14ac:dyDescent="0.25">
      <c r="A14" s="173">
        <f t="shared" si="1"/>
        <v>12</v>
      </c>
      <c r="B14" s="188" t="str">
        <f>Підсумки!C14</f>
        <v>Олейніченко Євген Євгенович</v>
      </c>
      <c r="C14" s="180"/>
      <c r="D14" s="180"/>
      <c r="E14" s="180"/>
      <c r="F14" s="180"/>
      <c r="G14" s="180"/>
      <c r="H14" s="180"/>
      <c r="I14" s="174"/>
      <c r="J14" s="174"/>
      <c r="K14" s="174"/>
      <c r="L14" s="174"/>
      <c r="M14" s="174"/>
      <c r="N14" s="174"/>
      <c r="O14" s="174"/>
      <c r="P14" s="175"/>
      <c r="Q14" s="197">
        <f t="shared" si="2"/>
        <v>14</v>
      </c>
      <c r="R14" s="198">
        <f>Підсумки!E14</f>
        <v>20</v>
      </c>
    </row>
    <row r="15" spans="1:18" ht="15.75" x14ac:dyDescent="0.25">
      <c r="A15" s="173">
        <f t="shared" si="1"/>
        <v>13</v>
      </c>
      <c r="B15" s="188">
        <f>Підсумки!C16</f>
        <v>0</v>
      </c>
      <c r="C15" s="180"/>
      <c r="D15" s="180"/>
      <c r="E15" s="180"/>
      <c r="F15" s="180"/>
      <c r="G15" s="180"/>
      <c r="H15" s="180"/>
      <c r="I15" s="174"/>
      <c r="J15" s="174"/>
      <c r="K15" s="174"/>
      <c r="L15" s="174"/>
      <c r="M15" s="174"/>
      <c r="N15" s="174"/>
      <c r="O15" s="174"/>
      <c r="P15" s="175"/>
      <c r="Q15" s="197">
        <f t="shared" si="2"/>
        <v>14</v>
      </c>
      <c r="R15" s="198">
        <f>Підсумки!E16</f>
        <v>0</v>
      </c>
    </row>
    <row r="16" spans="1:18" ht="15.75" x14ac:dyDescent="0.25">
      <c r="A16" s="173">
        <f t="shared" si="1"/>
        <v>14</v>
      </c>
      <c r="B16" s="188" t="str">
        <f>Підсумки!C17</f>
        <v>Поливач Андрій Юрійович</v>
      </c>
      <c r="C16" s="180"/>
      <c r="D16" s="180"/>
      <c r="E16" s="180"/>
      <c r="F16" s="180"/>
      <c r="G16" s="180"/>
      <c r="H16" s="180"/>
      <c r="I16" s="174"/>
      <c r="J16" s="174"/>
      <c r="K16" s="174"/>
      <c r="L16" s="174"/>
      <c r="M16" s="174"/>
      <c r="N16" s="174"/>
      <c r="O16" s="174"/>
      <c r="P16" s="175"/>
      <c r="Q16" s="197">
        <f t="shared" si="2"/>
        <v>14</v>
      </c>
      <c r="R16" s="198">
        <f>Підсумки!E17</f>
        <v>0</v>
      </c>
    </row>
    <row r="17" spans="1:18" ht="15.75" x14ac:dyDescent="0.25">
      <c r="A17" s="173">
        <f t="shared" si="1"/>
        <v>15</v>
      </c>
      <c r="B17" s="188" t="str">
        <f>Підсумки!C18</f>
        <v>Рубан Олександр Сергійович</v>
      </c>
      <c r="C17" s="180"/>
      <c r="D17" s="180"/>
      <c r="E17" s="180"/>
      <c r="F17" s="180"/>
      <c r="G17" s="180"/>
      <c r="H17" s="180"/>
      <c r="I17" s="174"/>
      <c r="J17" s="174"/>
      <c r="K17" s="174"/>
      <c r="L17" s="174"/>
      <c r="M17" s="174"/>
      <c r="N17" s="174"/>
      <c r="O17" s="174"/>
      <c r="P17" s="175"/>
      <c r="Q17" s="197">
        <f t="shared" si="2"/>
        <v>14</v>
      </c>
      <c r="R17" s="198">
        <f>Підсумки!E18</f>
        <v>0</v>
      </c>
    </row>
    <row r="18" spans="1:18" ht="15.75" x14ac:dyDescent="0.25">
      <c r="A18" s="173">
        <f t="shared" si="1"/>
        <v>16</v>
      </c>
      <c r="B18" s="188" t="str">
        <f>Підсумки!C19</f>
        <v>Самойленко Віталій Олександрович</v>
      </c>
      <c r="C18" s="180"/>
      <c r="D18" s="180"/>
      <c r="E18" s="180"/>
      <c r="F18" s="180"/>
      <c r="G18" s="180"/>
      <c r="H18" s="180"/>
      <c r="I18" s="174"/>
      <c r="J18" s="174"/>
      <c r="K18" s="174"/>
      <c r="L18" s="174"/>
      <c r="M18" s="174"/>
      <c r="N18" s="174"/>
      <c r="O18" s="174"/>
      <c r="P18" s="175"/>
      <c r="Q18" s="197">
        <f t="shared" si="2"/>
        <v>14</v>
      </c>
      <c r="R18" s="198">
        <f>Підсумки!E19</f>
        <v>0</v>
      </c>
    </row>
    <row r="19" spans="1:18" ht="15.75" x14ac:dyDescent="0.25">
      <c r="A19" s="173">
        <f t="shared" si="1"/>
        <v>17</v>
      </c>
      <c r="B19" s="188" t="str">
        <f>Підсумки!C20</f>
        <v>Серпутько Юрій Олександрович</v>
      </c>
      <c r="C19" s="180"/>
      <c r="D19" s="180"/>
      <c r="E19" s="180"/>
      <c r="F19" s="180"/>
      <c r="G19" s="180"/>
      <c r="H19" s="180"/>
      <c r="I19" s="174"/>
      <c r="J19" s="174"/>
      <c r="K19" s="174"/>
      <c r="L19" s="174"/>
      <c r="M19" s="174"/>
      <c r="N19" s="174"/>
      <c r="O19" s="174"/>
      <c r="P19" s="175"/>
      <c r="Q19" s="197">
        <f t="shared" si="2"/>
        <v>14</v>
      </c>
      <c r="R19" s="198">
        <f>Підсумки!E20</f>
        <v>0</v>
      </c>
    </row>
    <row r="20" spans="1:18" ht="15.75" x14ac:dyDescent="0.25">
      <c r="A20" s="173">
        <f t="shared" si="1"/>
        <v>18</v>
      </c>
      <c r="B20" s="188" t="str">
        <f>Підсумки!C21</f>
        <v>Тарасова Анастасія Олександрівна</v>
      </c>
      <c r="C20" s="180"/>
      <c r="D20" s="180"/>
      <c r="E20" s="180"/>
      <c r="F20" s="180"/>
      <c r="G20" s="180"/>
      <c r="H20" s="180"/>
      <c r="I20" s="174"/>
      <c r="J20" s="174"/>
      <c r="K20" s="174"/>
      <c r="L20" s="174"/>
      <c r="M20" s="174"/>
      <c r="N20" s="174"/>
      <c r="O20" s="174"/>
      <c r="P20" s="175"/>
      <c r="Q20" s="197">
        <f t="shared" si="2"/>
        <v>14</v>
      </c>
      <c r="R20" s="198">
        <f>Підсумки!E21</f>
        <v>0</v>
      </c>
    </row>
    <row r="21" spans="1:18" ht="15.75" x14ac:dyDescent="0.25">
      <c r="A21" s="173">
        <f t="shared" si="1"/>
        <v>19</v>
      </c>
      <c r="B21" s="188" t="str">
        <f>Підсумки!C22</f>
        <v>Ткаченко Дмитро Іванович</v>
      </c>
      <c r="C21" s="180"/>
      <c r="D21" s="180"/>
      <c r="E21" s="180"/>
      <c r="F21" s="180"/>
      <c r="G21" s="180"/>
      <c r="H21" s="180"/>
      <c r="I21" s="174"/>
      <c r="J21" s="174"/>
      <c r="K21" s="174"/>
      <c r="L21" s="174"/>
      <c r="M21" s="174"/>
      <c r="N21" s="174"/>
      <c r="O21" s="174"/>
      <c r="P21" s="175"/>
      <c r="Q21" s="197">
        <f t="shared" si="2"/>
        <v>14</v>
      </c>
      <c r="R21" s="198">
        <f>Підсумки!E22</f>
        <v>0</v>
      </c>
    </row>
    <row r="22" spans="1:18" ht="15.75" x14ac:dyDescent="0.25">
      <c r="A22" s="173">
        <f t="shared" si="1"/>
        <v>20</v>
      </c>
      <c r="B22" s="188" t="str">
        <f>Підсумки!C23</f>
        <v>Трухов Артем Сергійович</v>
      </c>
      <c r="C22" s="180"/>
      <c r="D22" s="180"/>
      <c r="E22" s="180"/>
      <c r="F22" s="180"/>
      <c r="G22" s="180"/>
      <c r="H22" s="180"/>
      <c r="I22" s="174"/>
      <c r="J22" s="174"/>
      <c r="K22" s="174"/>
      <c r="L22" s="174"/>
      <c r="M22" s="174"/>
      <c r="N22" s="174"/>
      <c r="O22" s="174"/>
      <c r="P22" s="175"/>
      <c r="Q22" s="197">
        <f t="shared" si="2"/>
        <v>14</v>
      </c>
      <c r="R22" s="198">
        <f>Підсумки!E23</f>
        <v>0</v>
      </c>
    </row>
    <row r="23" spans="1:18" ht="15.75" x14ac:dyDescent="0.25">
      <c r="A23" s="173">
        <f t="shared" si="1"/>
        <v>21</v>
      </c>
      <c r="B23" s="188" t="str">
        <f>Підсумки!C24</f>
        <v>Фоменко Іван Вікторович</v>
      </c>
      <c r="C23" s="180"/>
      <c r="D23" s="180"/>
      <c r="E23" s="180"/>
      <c r="F23" s="180"/>
      <c r="G23" s="180"/>
      <c r="H23" s="180"/>
      <c r="I23" s="174"/>
      <c r="J23" s="174"/>
      <c r="K23" s="174"/>
      <c r="L23" s="174"/>
      <c r="M23" s="174"/>
      <c r="N23" s="174"/>
      <c r="O23" s="174"/>
      <c r="P23" s="175"/>
      <c r="Q23" s="197">
        <f t="shared" si="2"/>
        <v>14</v>
      </c>
      <c r="R23" s="198">
        <f>Підсумки!E24</f>
        <v>0</v>
      </c>
    </row>
    <row r="24" spans="1:18" ht="15.75" x14ac:dyDescent="0.25">
      <c r="A24" s="174">
        <f t="shared" si="1"/>
        <v>22</v>
      </c>
      <c r="B24" s="188" t="str">
        <f>Підсумки!C25</f>
        <v>Хачатрян Олександра Леонідівна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97">
        <f t="shared" si="2"/>
        <v>14</v>
      </c>
      <c r="R24" s="198">
        <f>Підсумки!E25</f>
        <v>0</v>
      </c>
    </row>
    <row r="25" spans="1:18" ht="15.75" x14ac:dyDescent="0.25">
      <c r="A25" s="174">
        <f t="shared" si="1"/>
        <v>23</v>
      </c>
      <c r="B25" s="188" t="str">
        <f>Підсумки!C26</f>
        <v>Хрищук Олександр Сергійович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97">
        <f t="shared" si="2"/>
        <v>14</v>
      </c>
      <c r="R25" s="198">
        <f>Підсумки!E26</f>
        <v>0</v>
      </c>
    </row>
    <row r="26" spans="1:18" ht="15.75" x14ac:dyDescent="0.25">
      <c r="A26" s="191"/>
      <c r="B26" s="192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3"/>
      <c r="R26" s="194"/>
    </row>
    <row r="27" spans="1:18" ht="13.5" thickBot="1" x14ac:dyDescent="0.25">
      <c r="A27" s="169"/>
      <c r="C27" s="178">
        <f t="shared" ref="C27:H27" si="3">SUM(C3:C24)</f>
        <v>0</v>
      </c>
      <c r="D27" s="178">
        <f t="shared" si="3"/>
        <v>0</v>
      </c>
      <c r="E27" s="178">
        <f t="shared" si="3"/>
        <v>0</v>
      </c>
      <c r="F27" s="178">
        <f t="shared" si="3"/>
        <v>0</v>
      </c>
      <c r="G27" s="178">
        <f t="shared" si="3"/>
        <v>0</v>
      </c>
      <c r="H27" s="178">
        <f t="shared" si="3"/>
        <v>0</v>
      </c>
      <c r="I27" s="178">
        <f t="shared" ref="I27:P27" si="4">SUM(I3:I24)</f>
        <v>0</v>
      </c>
      <c r="J27" s="178">
        <f t="shared" si="4"/>
        <v>0</v>
      </c>
      <c r="K27" s="178">
        <f t="shared" si="4"/>
        <v>0</v>
      </c>
      <c r="L27" s="178">
        <f t="shared" si="4"/>
        <v>0</v>
      </c>
      <c r="M27" s="178">
        <f t="shared" si="4"/>
        <v>0</v>
      </c>
      <c r="N27" s="178">
        <f t="shared" si="4"/>
        <v>0</v>
      </c>
      <c r="O27" s="178">
        <f t="shared" si="4"/>
        <v>0</v>
      </c>
      <c r="P27" s="178">
        <f t="shared" si="4"/>
        <v>0</v>
      </c>
      <c r="Q27" s="178"/>
    </row>
    <row r="28" spans="1:18" ht="16.5" thickBot="1" x14ac:dyDescent="0.3">
      <c r="A28" s="201"/>
      <c r="B28" s="199" t="s">
        <v>244</v>
      </c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</row>
    <row r="29" spans="1:18" ht="15.75" x14ac:dyDescent="0.25">
      <c r="A29" s="171">
        <v>1</v>
      </c>
      <c r="B29" s="189" t="str">
        <f>Підсумки!C31</f>
        <v>Бабенко Володимир Миколайович</v>
      </c>
      <c r="C29" s="179"/>
      <c r="D29" s="179"/>
      <c r="E29" s="179"/>
      <c r="F29" s="179"/>
      <c r="G29" s="179"/>
      <c r="H29" s="179"/>
      <c r="I29" s="171"/>
      <c r="J29" s="171"/>
      <c r="K29" s="171"/>
      <c r="L29" s="171"/>
      <c r="M29" s="171"/>
      <c r="N29" s="171"/>
      <c r="O29" s="171"/>
      <c r="P29" s="172"/>
      <c r="Q29" s="200">
        <f>14-SUM(C29:P29)</f>
        <v>14</v>
      </c>
      <c r="R29" s="198">
        <f>Підсумки!E31</f>
        <v>0</v>
      </c>
    </row>
    <row r="30" spans="1:18" ht="15.75" x14ac:dyDescent="0.25">
      <c r="A30" s="174">
        <v>2</v>
      </c>
      <c r="B30" s="189" t="str">
        <f>Підсумки!C32</f>
        <v>Бабіч Євгеній Андріанович</v>
      </c>
      <c r="C30" s="180"/>
      <c r="D30" s="180"/>
      <c r="E30" s="180"/>
      <c r="F30" s="180"/>
      <c r="G30" s="180"/>
      <c r="H30" s="180"/>
      <c r="I30" s="174"/>
      <c r="J30" s="174"/>
      <c r="K30" s="174"/>
      <c r="L30" s="174"/>
      <c r="M30" s="174"/>
      <c r="N30" s="174"/>
      <c r="O30" s="174"/>
      <c r="P30" s="175"/>
      <c r="Q30" s="200">
        <f t="shared" ref="Q30:Q51" si="5">14-SUM(C30:P30)</f>
        <v>14</v>
      </c>
      <c r="R30" s="198">
        <f>Підсумки!E32</f>
        <v>0</v>
      </c>
    </row>
    <row r="31" spans="1:18" ht="15.75" x14ac:dyDescent="0.25">
      <c r="A31" s="174">
        <v>3</v>
      </c>
      <c r="B31" s="189" t="str">
        <f>Підсумки!C33</f>
        <v>Васюта Ганна Сергіївна</v>
      </c>
      <c r="C31" s="180"/>
      <c r="D31" s="180"/>
      <c r="E31" s="180"/>
      <c r="F31" s="180"/>
      <c r="G31" s="180"/>
      <c r="H31" s="180"/>
      <c r="I31" s="174"/>
      <c r="J31" s="174"/>
      <c r="K31" s="174"/>
      <c r="L31" s="174"/>
      <c r="M31" s="174"/>
      <c r="N31" s="174"/>
      <c r="O31" s="174"/>
      <c r="P31" s="175"/>
      <c r="Q31" s="200">
        <f t="shared" si="5"/>
        <v>14</v>
      </c>
      <c r="R31" s="198">
        <f>Підсумки!E33</f>
        <v>0</v>
      </c>
    </row>
    <row r="32" spans="1:18" ht="15.75" x14ac:dyDescent="0.25">
      <c r="A32" s="174">
        <v>4</v>
      </c>
      <c r="B32" s="189" t="str">
        <f>Підсумки!C34</f>
        <v>Вострікова Марія Василівна</v>
      </c>
      <c r="C32" s="180"/>
      <c r="D32" s="180"/>
      <c r="E32" s="180"/>
      <c r="F32" s="180"/>
      <c r="G32" s="180"/>
      <c r="H32" s="180"/>
      <c r="I32" s="174"/>
      <c r="J32" s="174"/>
      <c r="K32" s="174"/>
      <c r="L32" s="174"/>
      <c r="M32" s="174"/>
      <c r="N32" s="174"/>
      <c r="O32" s="174"/>
      <c r="P32" s="175"/>
      <c r="Q32" s="200">
        <f t="shared" si="5"/>
        <v>14</v>
      </c>
      <c r="R32" s="198">
        <f>Підсумки!E34</f>
        <v>0</v>
      </c>
    </row>
    <row r="33" spans="1:18" ht="15.75" x14ac:dyDescent="0.25">
      <c r="A33" s="174">
        <v>5</v>
      </c>
      <c r="B33" s="189" t="str">
        <f>Підсумки!C35</f>
        <v>Гуска Анастасія Олегівна</v>
      </c>
      <c r="C33" s="180"/>
      <c r="D33" s="180"/>
      <c r="E33" s="180"/>
      <c r="F33" s="180"/>
      <c r="G33" s="180"/>
      <c r="H33" s="180"/>
      <c r="I33" s="174"/>
      <c r="J33" s="174"/>
      <c r="K33" s="174"/>
      <c r="L33" s="174"/>
      <c r="M33" s="174"/>
      <c r="N33" s="174"/>
      <c r="O33" s="174"/>
      <c r="P33" s="175"/>
      <c r="Q33" s="200">
        <f t="shared" si="5"/>
        <v>14</v>
      </c>
      <c r="R33" s="198">
        <f>Підсумки!E35</f>
        <v>0</v>
      </c>
    </row>
    <row r="34" spans="1:18" ht="15.75" x14ac:dyDescent="0.25">
      <c r="A34" s="174">
        <v>6</v>
      </c>
      <c r="B34" s="189" t="str">
        <f>Підсумки!C36</f>
        <v>Зейналова Наталія Русланівна</v>
      </c>
      <c r="C34" s="180"/>
      <c r="D34" s="180"/>
      <c r="E34" s="180"/>
      <c r="F34" s="180"/>
      <c r="G34" s="180"/>
      <c r="H34" s="180"/>
      <c r="I34" s="174"/>
      <c r="J34" s="174"/>
      <c r="K34" s="174"/>
      <c r="L34" s="174"/>
      <c r="M34" s="174"/>
      <c r="N34" s="174"/>
      <c r="O34" s="174"/>
      <c r="P34" s="175"/>
      <c r="Q34" s="200">
        <f t="shared" si="5"/>
        <v>14</v>
      </c>
      <c r="R34" s="198">
        <f>Підсумки!E36</f>
        <v>0</v>
      </c>
    </row>
    <row r="35" spans="1:18" ht="15.75" x14ac:dyDescent="0.25">
      <c r="A35" s="174">
        <v>7</v>
      </c>
      <c r="B35" s="189" t="str">
        <f>Підсумки!C37</f>
        <v>Казакевич Дмитро Андрійович</v>
      </c>
      <c r="C35" s="180"/>
      <c r="D35" s="180"/>
      <c r="E35" s="180"/>
      <c r="F35" s="180"/>
      <c r="G35" s="180"/>
      <c r="H35" s="180"/>
      <c r="I35" s="174"/>
      <c r="J35" s="174"/>
      <c r="K35" s="174"/>
      <c r="L35" s="174"/>
      <c r="M35" s="174"/>
      <c r="N35" s="174"/>
      <c r="O35" s="174"/>
      <c r="P35" s="175"/>
      <c r="Q35" s="200">
        <f t="shared" si="5"/>
        <v>14</v>
      </c>
      <c r="R35" s="198">
        <f>Підсумки!E37</f>
        <v>21.5</v>
      </c>
    </row>
    <row r="36" spans="1:18" ht="15.75" x14ac:dyDescent="0.25">
      <c r="A36" s="174">
        <v>8</v>
      </c>
      <c r="B36" s="189" t="str">
        <f>Підсумки!C38</f>
        <v>Кім Владислав Севастянович</v>
      </c>
      <c r="C36" s="180"/>
      <c r="D36" s="180"/>
      <c r="E36" s="180"/>
      <c r="F36" s="180"/>
      <c r="G36" s="180"/>
      <c r="H36" s="180"/>
      <c r="I36" s="174"/>
      <c r="J36" s="174"/>
      <c r="K36" s="174"/>
      <c r="L36" s="174"/>
      <c r="M36" s="174"/>
      <c r="N36" s="174"/>
      <c r="O36" s="174"/>
      <c r="P36" s="175"/>
      <c r="Q36" s="200">
        <f t="shared" si="5"/>
        <v>14</v>
      </c>
      <c r="R36" s="198">
        <f>Підсумки!E38</f>
        <v>0</v>
      </c>
    </row>
    <row r="37" spans="1:18" ht="15.75" x14ac:dyDescent="0.25">
      <c r="A37" s="174">
        <v>9</v>
      </c>
      <c r="B37" s="189" t="str">
        <f>Підсумки!C39</f>
        <v>Клочко Анастасія Сергіївна</v>
      </c>
      <c r="C37" s="180"/>
      <c r="D37" s="180"/>
      <c r="E37" s="180"/>
      <c r="F37" s="180"/>
      <c r="G37" s="180"/>
      <c r="H37" s="180"/>
      <c r="I37" s="174"/>
      <c r="J37" s="174"/>
      <c r="K37" s="174"/>
      <c r="L37" s="174"/>
      <c r="M37" s="174"/>
      <c r="N37" s="174"/>
      <c r="O37" s="174"/>
      <c r="P37" s="175"/>
      <c r="Q37" s="200">
        <f t="shared" si="5"/>
        <v>14</v>
      </c>
      <c r="R37" s="198">
        <f>Підсумки!E39</f>
        <v>0</v>
      </c>
    </row>
    <row r="38" spans="1:18" ht="15.75" x14ac:dyDescent="0.25">
      <c r="A38" s="174">
        <v>10</v>
      </c>
      <c r="B38" s="189" t="str">
        <f>Підсумки!C40</f>
        <v>Коротін Ілля Олександрович</v>
      </c>
      <c r="C38" s="180"/>
      <c r="D38" s="180"/>
      <c r="E38" s="180"/>
      <c r="F38" s="180"/>
      <c r="G38" s="180"/>
      <c r="H38" s="180"/>
      <c r="I38" s="174"/>
      <c r="J38" s="174"/>
      <c r="K38" s="174"/>
      <c r="L38" s="174"/>
      <c r="M38" s="174"/>
      <c r="N38" s="174"/>
      <c r="O38" s="174"/>
      <c r="P38" s="175"/>
      <c r="Q38" s="200">
        <f t="shared" si="5"/>
        <v>14</v>
      </c>
      <c r="R38" s="198">
        <f>Підсумки!E40</f>
        <v>0</v>
      </c>
    </row>
    <row r="39" spans="1:18" ht="15.75" x14ac:dyDescent="0.25">
      <c r="A39" s="174">
        <v>11</v>
      </c>
      <c r="B39" s="189" t="str">
        <f>Підсумки!C41</f>
        <v>Литовченко Олександра Вадимівна</v>
      </c>
      <c r="C39" s="180"/>
      <c r="D39" s="180"/>
      <c r="E39" s="180"/>
      <c r="F39" s="180"/>
      <c r="G39" s="180"/>
      <c r="H39" s="180"/>
      <c r="I39" s="174"/>
      <c r="J39" s="174"/>
      <c r="K39" s="174"/>
      <c r="L39" s="174"/>
      <c r="M39" s="174"/>
      <c r="N39" s="174"/>
      <c r="O39" s="174"/>
      <c r="P39" s="175"/>
      <c r="Q39" s="200">
        <f t="shared" si="5"/>
        <v>14</v>
      </c>
      <c r="R39" s="198">
        <f>Підсумки!E41</f>
        <v>0</v>
      </c>
    </row>
    <row r="40" spans="1:18" ht="15.75" x14ac:dyDescent="0.25">
      <c r="A40" s="174">
        <v>12</v>
      </c>
      <c r="B40" s="189">
        <f>Підсумки!C42</f>
        <v>0</v>
      </c>
      <c r="C40" s="180"/>
      <c r="D40" s="180"/>
      <c r="E40" s="180"/>
      <c r="F40" s="180"/>
      <c r="G40" s="180"/>
      <c r="H40" s="180"/>
      <c r="I40" s="174"/>
      <c r="J40" s="174"/>
      <c r="K40" s="174"/>
      <c r="L40" s="174"/>
      <c r="M40" s="174"/>
      <c r="N40" s="174"/>
      <c r="O40" s="174"/>
      <c r="P40" s="175"/>
      <c r="Q40" s="200">
        <f t="shared" si="5"/>
        <v>14</v>
      </c>
      <c r="R40" s="198">
        <f>Підсумки!E42</f>
        <v>0</v>
      </c>
    </row>
    <row r="41" spans="1:18" ht="15.75" x14ac:dyDescent="0.25">
      <c r="A41" s="174">
        <v>13</v>
      </c>
      <c r="B41" s="189" t="str">
        <f>Підсумки!C43</f>
        <v>Мішуков Кирило Павлович</v>
      </c>
      <c r="C41" s="180"/>
      <c r="D41" s="180"/>
      <c r="E41" s="180"/>
      <c r="F41" s="180"/>
      <c r="G41" s="180"/>
      <c r="H41" s="180"/>
      <c r="I41" s="174"/>
      <c r="J41" s="174"/>
      <c r="K41" s="174"/>
      <c r="L41" s="174"/>
      <c r="M41" s="174"/>
      <c r="N41" s="174"/>
      <c r="O41" s="174"/>
      <c r="P41" s="175"/>
      <c r="Q41" s="200">
        <f t="shared" si="5"/>
        <v>14</v>
      </c>
      <c r="R41" s="198">
        <f>Підсумки!E43</f>
        <v>0</v>
      </c>
    </row>
    <row r="42" spans="1:18" ht="15.75" x14ac:dyDescent="0.25">
      <c r="A42" s="174">
        <v>14</v>
      </c>
      <c r="B42" s="189" t="str">
        <f>Підсумки!C44</f>
        <v>Мельничук Іван Олегович</v>
      </c>
      <c r="C42" s="180"/>
      <c r="D42" s="180"/>
      <c r="E42" s="180"/>
      <c r="F42" s="180"/>
      <c r="G42" s="180"/>
      <c r="H42" s="180"/>
      <c r="I42" s="174"/>
      <c r="J42" s="174"/>
      <c r="K42" s="174"/>
      <c r="L42" s="174"/>
      <c r="M42" s="174"/>
      <c r="N42" s="174"/>
      <c r="O42" s="174"/>
      <c r="P42" s="175"/>
      <c r="Q42" s="200">
        <f t="shared" si="5"/>
        <v>14</v>
      </c>
      <c r="R42" s="198">
        <f>Підсумки!E44</f>
        <v>21</v>
      </c>
    </row>
    <row r="43" spans="1:18" ht="15.75" x14ac:dyDescent="0.25">
      <c r="A43" s="174">
        <v>15</v>
      </c>
      <c r="B43" s="189" t="str">
        <f>Підсумки!C45</f>
        <v>Пересунько Ігор Сергійович</v>
      </c>
      <c r="C43" s="180"/>
      <c r="D43" s="180"/>
      <c r="E43" s="180"/>
      <c r="F43" s="180"/>
      <c r="G43" s="180"/>
      <c r="H43" s="180"/>
      <c r="I43" s="174"/>
      <c r="J43" s="174"/>
      <c r="K43" s="174"/>
      <c r="L43" s="174"/>
      <c r="M43" s="174"/>
      <c r="N43" s="174"/>
      <c r="O43" s="174"/>
      <c r="P43" s="175"/>
      <c r="Q43" s="200">
        <f t="shared" si="5"/>
        <v>14</v>
      </c>
      <c r="R43" s="198">
        <f>Підсумки!E45</f>
        <v>11</v>
      </c>
    </row>
    <row r="44" spans="1:18" ht="15.75" x14ac:dyDescent="0.25">
      <c r="A44" s="174">
        <v>16</v>
      </c>
      <c r="B44" s="189" t="str">
        <f>Підсумки!C46</f>
        <v>Піскун Марія Віталіївна</v>
      </c>
      <c r="C44" s="180"/>
      <c r="D44" s="180"/>
      <c r="E44" s="180"/>
      <c r="F44" s="180"/>
      <c r="G44" s="180"/>
      <c r="H44" s="180"/>
      <c r="I44" s="174"/>
      <c r="J44" s="174"/>
      <c r="K44" s="174"/>
      <c r="L44" s="174"/>
      <c r="M44" s="174"/>
      <c r="N44" s="174"/>
      <c r="O44" s="174"/>
      <c r="P44" s="175"/>
      <c r="Q44" s="200">
        <f t="shared" si="5"/>
        <v>14</v>
      </c>
      <c r="R44" s="198">
        <f>Підсумки!E46</f>
        <v>0</v>
      </c>
    </row>
    <row r="45" spans="1:18" ht="15.75" x14ac:dyDescent="0.25">
      <c r="A45" s="174">
        <v>17</v>
      </c>
      <c r="B45" s="189" t="str">
        <f>Підсумки!C47</f>
        <v>Сатура Андрій Віталійович</v>
      </c>
      <c r="C45" s="180"/>
      <c r="D45" s="180"/>
      <c r="E45" s="180"/>
      <c r="F45" s="180"/>
      <c r="G45" s="180"/>
      <c r="H45" s="180"/>
      <c r="I45" s="174"/>
      <c r="J45" s="174"/>
      <c r="K45" s="174"/>
      <c r="L45" s="174"/>
      <c r="M45" s="174"/>
      <c r="N45" s="174"/>
      <c r="O45" s="174"/>
      <c r="P45" s="175"/>
      <c r="Q45" s="200">
        <f t="shared" si="5"/>
        <v>14</v>
      </c>
      <c r="R45" s="198">
        <f>Підсумки!E47</f>
        <v>24</v>
      </c>
    </row>
    <row r="46" spans="1:18" ht="15.75" x14ac:dyDescent="0.25">
      <c r="A46" s="174">
        <v>18</v>
      </c>
      <c r="B46" s="189" t="str">
        <f>Підсумки!C48</f>
        <v>Січевський Станіслав Вікторович</v>
      </c>
      <c r="C46" s="180"/>
      <c r="D46" s="180"/>
      <c r="E46" s="180"/>
      <c r="F46" s="180"/>
      <c r="G46" s="180"/>
      <c r="H46" s="180"/>
      <c r="I46" s="174"/>
      <c r="J46" s="174"/>
      <c r="K46" s="174"/>
      <c r="L46" s="174"/>
      <c r="M46" s="174"/>
      <c r="N46" s="174"/>
      <c r="O46" s="174"/>
      <c r="P46" s="175"/>
      <c r="Q46" s="200">
        <f t="shared" si="5"/>
        <v>14</v>
      </c>
      <c r="R46" s="198">
        <f>Підсумки!E48</f>
        <v>26</v>
      </c>
    </row>
    <row r="47" spans="1:18" ht="15.75" x14ac:dyDescent="0.25">
      <c r="A47" s="174">
        <v>19</v>
      </c>
      <c r="B47" s="189" t="str">
        <f>Підсумки!C49</f>
        <v>Cтанкевіч Андрій Олександрович</v>
      </c>
      <c r="C47" s="180"/>
      <c r="D47" s="180"/>
      <c r="E47" s="180"/>
      <c r="F47" s="180"/>
      <c r="G47" s="180"/>
      <c r="H47" s="180"/>
      <c r="I47" s="174"/>
      <c r="J47" s="174"/>
      <c r="K47" s="174"/>
      <c r="L47" s="174"/>
      <c r="M47" s="174"/>
      <c r="N47" s="174"/>
      <c r="O47" s="174"/>
      <c r="P47" s="175"/>
      <c r="Q47" s="200">
        <f t="shared" si="5"/>
        <v>14</v>
      </c>
      <c r="R47" s="198">
        <f>Підсумки!E49</f>
        <v>25</v>
      </c>
    </row>
    <row r="48" spans="1:18" ht="15.75" x14ac:dyDescent="0.25">
      <c r="A48" s="174">
        <v>20</v>
      </c>
      <c r="B48" s="189" t="str">
        <f>Підсумки!C50</f>
        <v>Стець Єлизавета Петрівна</v>
      </c>
      <c r="C48" s="180"/>
      <c r="D48" s="180"/>
      <c r="E48" s="180"/>
      <c r="F48" s="180"/>
      <c r="G48" s="180"/>
      <c r="H48" s="180"/>
      <c r="I48" s="174"/>
      <c r="J48" s="174"/>
      <c r="K48" s="174"/>
      <c r="L48" s="174"/>
      <c r="M48" s="174"/>
      <c r="N48" s="174"/>
      <c r="O48" s="174"/>
      <c r="P48" s="175"/>
      <c r="Q48" s="200">
        <f t="shared" si="5"/>
        <v>14</v>
      </c>
      <c r="R48" s="198">
        <f>Підсумки!E50</f>
        <v>2</v>
      </c>
    </row>
    <row r="49" spans="1:18" ht="15.75" x14ac:dyDescent="0.25">
      <c r="A49" s="174">
        <v>21</v>
      </c>
      <c r="B49" s="189" t="str">
        <f>Підсумки!C51</f>
        <v>Розторгуєв Василь Аркадійович</v>
      </c>
      <c r="C49" s="180"/>
      <c r="D49" s="180"/>
      <c r="E49" s="180"/>
      <c r="F49" s="180"/>
      <c r="G49" s="180"/>
      <c r="H49" s="180"/>
      <c r="I49" s="174"/>
      <c r="J49" s="174"/>
      <c r="K49" s="174"/>
      <c r="L49" s="174"/>
      <c r="M49" s="174"/>
      <c r="N49" s="174"/>
      <c r="O49" s="174"/>
      <c r="P49" s="175"/>
      <c r="Q49" s="200">
        <f t="shared" si="5"/>
        <v>14</v>
      </c>
      <c r="R49" s="198">
        <f>Підсумки!E51</f>
        <v>0</v>
      </c>
    </row>
    <row r="50" spans="1:18" ht="15.75" x14ac:dyDescent="0.25">
      <c r="A50" s="174">
        <v>22</v>
      </c>
      <c r="B50" s="189" t="str">
        <f>Підсумки!C52</f>
        <v>Федоров Олександр Сергійович</v>
      </c>
      <c r="C50" s="180"/>
      <c r="D50" s="180"/>
      <c r="E50" s="180"/>
      <c r="F50" s="180"/>
      <c r="G50" s="180"/>
      <c r="H50" s="180"/>
      <c r="I50" s="174"/>
      <c r="J50" s="174"/>
      <c r="K50" s="174"/>
      <c r="L50" s="174"/>
      <c r="M50" s="174"/>
      <c r="N50" s="174"/>
      <c r="O50" s="174"/>
      <c r="P50" s="175"/>
      <c r="Q50" s="200">
        <f t="shared" si="5"/>
        <v>14</v>
      </c>
      <c r="R50" s="198">
        <f>Підсумки!E52</f>
        <v>5</v>
      </c>
    </row>
    <row r="51" spans="1:18" ht="16.5" thickBot="1" x14ac:dyDescent="0.3">
      <c r="A51" s="176"/>
      <c r="B51" s="190"/>
      <c r="C51" s="181"/>
      <c r="D51" s="181"/>
      <c r="E51" s="181"/>
      <c r="F51" s="181"/>
      <c r="G51" s="181"/>
      <c r="H51" s="181"/>
      <c r="I51" s="176"/>
      <c r="J51" s="176"/>
      <c r="K51" s="176"/>
      <c r="L51" s="176"/>
      <c r="M51" s="176"/>
      <c r="N51" s="176"/>
      <c r="O51" s="176"/>
      <c r="P51" s="177"/>
      <c r="Q51" s="195">
        <f t="shared" si="5"/>
        <v>14</v>
      </c>
      <c r="R51" s="182">
        <f>Підсумки!E53</f>
        <v>18</v>
      </c>
    </row>
    <row r="52" spans="1:18" x14ac:dyDescent="0.2">
      <c r="A52" s="171"/>
      <c r="C52" s="178">
        <f t="shared" ref="C52:P52" si="6">SUM(C29:C50)</f>
        <v>0</v>
      </c>
      <c r="D52" s="178">
        <f t="shared" si="6"/>
        <v>0</v>
      </c>
      <c r="E52" s="178">
        <f t="shared" si="6"/>
        <v>0</v>
      </c>
      <c r="F52" s="178">
        <f t="shared" si="6"/>
        <v>0</v>
      </c>
      <c r="G52" s="178">
        <f t="shared" si="6"/>
        <v>0</v>
      </c>
      <c r="H52" s="178">
        <f t="shared" si="6"/>
        <v>0</v>
      </c>
      <c r="I52" s="178">
        <f t="shared" si="6"/>
        <v>0</v>
      </c>
      <c r="J52" s="178">
        <f t="shared" si="6"/>
        <v>0</v>
      </c>
      <c r="K52" s="178">
        <f t="shared" si="6"/>
        <v>0</v>
      </c>
      <c r="L52" s="178">
        <f t="shared" si="6"/>
        <v>0</v>
      </c>
      <c r="M52" s="178">
        <f t="shared" si="6"/>
        <v>0</v>
      </c>
      <c r="N52" s="178">
        <f t="shared" si="6"/>
        <v>0</v>
      </c>
      <c r="O52" s="178">
        <f t="shared" si="6"/>
        <v>0</v>
      </c>
      <c r="P52" s="178">
        <f t="shared" si="6"/>
        <v>0</v>
      </c>
      <c r="Q52" s="178"/>
    </row>
  </sheetData>
  <customSheetViews>
    <customSheetView guid="{C5D960BD-C1A6-4228-A267-A87ADCF0AB55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2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5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6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7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1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2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3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4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5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6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7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8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9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0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3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24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25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26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27"/>
      <headerFooter alignWithMargins="0"/>
    </customSheetView>
    <customSheetView guid="{6C8D603E-9A1B-49F4-AEFE-06707C7BCD53}" showPageBreaks="1">
      <pane xSplit="2" ySplit="1" topLeftCell="D2" activePane="bottomRight" state="frozen"/>
      <selection pane="bottomRight" activeCell="C5" sqref="C5"/>
      <pageMargins left="0.75" right="0.75" top="1" bottom="1" header="0.5" footer="0.5"/>
      <pageSetup orientation="portrait" r:id="rId28"/>
      <headerFooter alignWithMargins="0"/>
    </customSheetView>
    <customSheetView guid="{17400EAF-4B0B-49FE-8262-4A59DA70D10F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29"/>
      <headerFooter alignWithMargins="0"/>
    </customSheetView>
  </customSheetViews>
  <phoneticPr fontId="0" type="noConversion"/>
  <pageMargins left="0.75" right="0.75" top="1" bottom="1" header="0.5" footer="0.5"/>
  <pageSetup paperSize="0" orientation="portrait" horizontalDpi="0" verticalDpi="0" copies="0" r:id="rId3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B144"/>
  <sheetViews>
    <sheetView showGridLines="0" zoomScale="75" zoomScaleNormal="75" workbookViewId="0">
      <pane xSplit="5" ySplit="6" topLeftCell="K7" activePane="bottomRight" state="frozen"/>
      <selection pane="topRight" activeCell="F1" sqref="F1"/>
      <selection pane="bottomLeft" activeCell="A7" sqref="A7"/>
      <selection pane="bottomRight" activeCell="T8" sqref="T8"/>
    </sheetView>
  </sheetViews>
  <sheetFormatPr defaultColWidth="9.28515625" defaultRowHeight="12.75" x14ac:dyDescent="0.2"/>
  <cols>
    <col min="1" max="1" width="4.28515625" style="1" customWidth="1"/>
    <col min="2" max="2" width="47.2851562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6" style="30" customWidth="1"/>
    <col min="7" max="7" width="11.28515625" style="1" customWidth="1"/>
    <col min="8" max="8" width="15.28515625" style="1" customWidth="1"/>
    <col min="9" max="9" width="12.28515625" style="1" customWidth="1"/>
    <col min="10" max="10" width="13.7109375" style="1" customWidth="1"/>
    <col min="11" max="11" width="11.28515625" style="1" customWidth="1"/>
    <col min="12" max="12" width="14.5703125" style="1" customWidth="1"/>
    <col min="13" max="13" width="11.5703125" style="1" customWidth="1"/>
    <col min="14" max="14" width="9.7109375" style="1" customWidth="1"/>
    <col min="15" max="15" width="12.28515625" style="1" customWidth="1"/>
    <col min="16" max="16" width="9.7109375" style="1" customWidth="1"/>
    <col min="17" max="17" width="13.28515625" style="1" customWidth="1"/>
    <col min="18" max="18" width="13.140625" style="1" customWidth="1"/>
    <col min="19" max="19" width="11.28515625" style="1" customWidth="1"/>
    <col min="20" max="20" width="12" style="1" customWidth="1"/>
    <col min="21" max="21" width="11.85546875" style="1" customWidth="1"/>
    <col min="22" max="22" width="10.5703125" style="1" customWidth="1"/>
    <col min="23" max="23" width="12.7109375" style="1" customWidth="1"/>
    <col min="24" max="24" width="13.28515625" style="1" customWidth="1"/>
    <col min="25" max="25" width="9.28515625" style="1" customWidth="1"/>
    <col min="26" max="26" width="12.5703125" style="1" customWidth="1"/>
    <col min="27" max="27" width="9.7109375" style="1" customWidth="1"/>
    <col min="28" max="28" width="13.5703125" style="1" customWidth="1"/>
    <col min="29" max="29" width="10.28515625" style="1" customWidth="1"/>
    <col min="30" max="30" width="13.5703125" style="1" customWidth="1"/>
    <col min="31" max="31" width="10.28515625" style="1" customWidth="1"/>
    <col min="32" max="33" width="11.7109375" style="1" customWidth="1"/>
    <col min="34" max="34" width="11.5703125" style="1" customWidth="1"/>
    <col min="35" max="35" width="10.7109375" style="1" customWidth="1"/>
    <col min="36" max="37" width="11" style="1" customWidth="1"/>
    <col min="38" max="38" width="13.28515625" style="1" customWidth="1"/>
    <col min="39" max="39" width="9.85546875" style="1" customWidth="1"/>
    <col min="40" max="40" width="10.7109375" style="1" customWidth="1"/>
    <col min="41" max="41" width="10" style="1" customWidth="1"/>
    <col min="42" max="42" width="10.28515625" style="1" customWidth="1"/>
    <col min="43" max="43" width="11.28515625" style="1" customWidth="1"/>
    <col min="44" max="44" width="8" style="1" customWidth="1"/>
    <col min="45" max="45" width="10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285156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W1" s="1" t="s">
        <v>265</v>
      </c>
    </row>
    <row r="2" spans="1:44" ht="26.25" customHeight="1" thickBot="1" x14ac:dyDescent="0.25">
      <c r="A2" s="21"/>
      <c r="B2" s="238" t="s">
        <v>364</v>
      </c>
      <c r="C2" s="202" t="s">
        <v>464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8" t="s">
        <v>189</v>
      </c>
      <c r="T2" s="908"/>
      <c r="U2" t="s">
        <v>202</v>
      </c>
      <c r="V2" s="908"/>
      <c r="W2" s="908"/>
      <c r="X2" t="s">
        <v>176</v>
      </c>
      <c r="Y2" s="157" t="s">
        <v>207</v>
      </c>
      <c r="Z2" s="521" t="s">
        <v>176</v>
      </c>
      <c r="AA2" s="521"/>
      <c r="AB2" s="521" t="s">
        <v>176</v>
      </c>
      <c r="AC2" s="521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">
      <c r="A3" s="239"/>
      <c r="B3" s="972" t="s">
        <v>262</v>
      </c>
      <c r="C3" s="946" t="s">
        <v>131</v>
      </c>
      <c r="D3" s="906" t="s">
        <v>174</v>
      </c>
      <c r="E3" s="902" t="s">
        <v>38</v>
      </c>
      <c r="F3" s="904" t="s">
        <v>132</v>
      </c>
      <c r="G3" s="905"/>
      <c r="H3" s="904" t="s">
        <v>133</v>
      </c>
      <c r="I3" s="911"/>
      <c r="J3" s="148" t="s">
        <v>134</v>
      </c>
      <c r="K3" s="149"/>
      <c r="L3" s="150"/>
      <c r="M3" s="904" t="s">
        <v>135</v>
      </c>
      <c r="N3" s="905"/>
      <c r="O3" s="904" t="s">
        <v>136</v>
      </c>
      <c r="P3" s="919"/>
      <c r="Q3" s="905"/>
      <c r="R3" s="138" t="s">
        <v>137</v>
      </c>
      <c r="S3" s="152"/>
      <c r="T3" s="152"/>
      <c r="U3" s="904" t="s">
        <v>138</v>
      </c>
      <c r="V3" s="905"/>
      <c r="W3" s="148" t="s">
        <v>139</v>
      </c>
      <c r="X3" s="149"/>
      <c r="Y3" s="150"/>
      <c r="Z3" s="909" t="s">
        <v>140</v>
      </c>
      <c r="AA3" s="910"/>
      <c r="AB3" s="904" t="s">
        <v>141</v>
      </c>
      <c r="AC3" s="911"/>
      <c r="AD3" s="917" t="s">
        <v>142</v>
      </c>
      <c r="AE3" s="918"/>
      <c r="AF3" s="904" t="s">
        <v>143</v>
      </c>
      <c r="AG3" s="920"/>
      <c r="AH3" s="905"/>
      <c r="AI3" s="904" t="s">
        <v>144</v>
      </c>
      <c r="AJ3" s="920"/>
      <c r="AK3" s="905"/>
      <c r="AL3" s="930" t="s">
        <v>245</v>
      </c>
      <c r="AM3" s="931"/>
    </row>
    <row r="4" spans="1:44" ht="22.5" customHeight="1" x14ac:dyDescent="0.25">
      <c r="A4" s="240"/>
      <c r="B4" s="973"/>
      <c r="C4" s="947"/>
      <c r="D4" s="907"/>
      <c r="E4" s="903"/>
      <c r="F4" s="33" t="s">
        <v>145</v>
      </c>
      <c r="G4" s="34"/>
      <c r="H4" s="33" t="s">
        <v>146</v>
      </c>
      <c r="I4" s="151"/>
      <c r="J4" s="409" t="s">
        <v>147</v>
      </c>
      <c r="K4" s="39"/>
      <c r="L4" s="46"/>
      <c r="M4" s="33" t="s">
        <v>148</v>
      </c>
      <c r="N4" s="34"/>
      <c r="O4" s="36" t="s">
        <v>149</v>
      </c>
      <c r="P4" s="43"/>
      <c r="Q4" s="23"/>
      <c r="R4" s="35"/>
      <c r="S4" s="36" t="s">
        <v>150</v>
      </c>
      <c r="T4" s="22"/>
      <c r="U4" s="36" t="s">
        <v>257</v>
      </c>
      <c r="V4" s="23"/>
      <c r="W4" s="520" t="s">
        <v>257</v>
      </c>
      <c r="X4" s="75" t="s">
        <v>237</v>
      </c>
      <c r="Y4" s="76"/>
      <c r="Z4" s="520" t="s">
        <v>257</v>
      </c>
      <c r="AA4" s="38"/>
      <c r="AB4" s="520" t="s">
        <v>257</v>
      </c>
      <c r="AC4" s="22"/>
      <c r="AD4" s="37" t="s">
        <v>151</v>
      </c>
      <c r="AE4" s="411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71" t="s">
        <v>309</v>
      </c>
      <c r="AM4" s="772"/>
    </row>
    <row r="5" spans="1:44" ht="37.35" customHeight="1" x14ac:dyDescent="0.2">
      <c r="A5" s="240"/>
      <c r="B5" s="974"/>
      <c r="C5" s="947"/>
      <c r="D5" s="907"/>
      <c r="E5" s="903"/>
      <c r="F5" s="895" t="s">
        <v>172</v>
      </c>
      <c r="G5" s="897" t="s">
        <v>166</v>
      </c>
      <c r="H5" s="895" t="s">
        <v>172</v>
      </c>
      <c r="I5" s="914" t="s">
        <v>166</v>
      </c>
      <c r="J5" s="895" t="s">
        <v>172</v>
      </c>
      <c r="K5" s="912" t="s">
        <v>221</v>
      </c>
      <c r="L5" s="47" t="s">
        <v>152</v>
      </c>
      <c r="M5" s="895" t="s">
        <v>172</v>
      </c>
      <c r="N5" s="522" t="s">
        <v>166</v>
      </c>
      <c r="O5" s="895" t="s">
        <v>172</v>
      </c>
      <c r="P5" s="912" t="s">
        <v>220</v>
      </c>
      <c r="Q5" s="47" t="s">
        <v>152</v>
      </c>
      <c r="R5" s="926" t="s">
        <v>172</v>
      </c>
      <c r="S5" s="912" t="s">
        <v>256</v>
      </c>
      <c r="T5" s="183" t="s">
        <v>152</v>
      </c>
      <c r="U5" s="895" t="s">
        <v>172</v>
      </c>
      <c r="V5" s="897" t="s">
        <v>166</v>
      </c>
      <c r="W5" s="895" t="s">
        <v>172</v>
      </c>
      <c r="X5" s="912" t="s">
        <v>173</v>
      </c>
      <c r="Y5" s="47" t="s">
        <v>152</v>
      </c>
      <c r="Z5" s="926" t="s">
        <v>172</v>
      </c>
      <c r="AA5" s="522" t="s">
        <v>166</v>
      </c>
      <c r="AB5" s="895" t="s">
        <v>172</v>
      </c>
      <c r="AC5" s="522" t="s">
        <v>166</v>
      </c>
      <c r="AD5" s="895" t="s">
        <v>172</v>
      </c>
      <c r="AE5" s="897" t="s">
        <v>166</v>
      </c>
      <c r="AF5" s="895" t="s">
        <v>172</v>
      </c>
      <c r="AG5" s="934" t="s">
        <v>304</v>
      </c>
      <c r="AH5" s="47" t="s">
        <v>152</v>
      </c>
      <c r="AI5" s="895" t="s">
        <v>172</v>
      </c>
      <c r="AJ5" s="934" t="s">
        <v>305</v>
      </c>
      <c r="AK5" s="47" t="s">
        <v>152</v>
      </c>
      <c r="AL5" s="928" t="s">
        <v>172</v>
      </c>
      <c r="AM5" s="932" t="s">
        <v>166</v>
      </c>
    </row>
    <row r="6" spans="1:44" ht="28.9" customHeight="1" thickBot="1" x14ac:dyDescent="0.25">
      <c r="A6" s="240"/>
      <c r="B6" s="974"/>
      <c r="C6" s="947"/>
      <c r="D6" s="907"/>
      <c r="E6" s="903"/>
      <c r="F6" s="896"/>
      <c r="G6" s="898"/>
      <c r="H6" s="896"/>
      <c r="I6" s="915"/>
      <c r="J6" s="896"/>
      <c r="K6" s="916"/>
      <c r="L6" s="89">
        <v>6</v>
      </c>
      <c r="M6" s="896"/>
      <c r="N6" s="523"/>
      <c r="O6" s="896"/>
      <c r="P6" s="916"/>
      <c r="Q6" s="89">
        <v>16</v>
      </c>
      <c r="R6" s="927"/>
      <c r="S6" s="913"/>
      <c r="T6" s="184">
        <v>6</v>
      </c>
      <c r="U6" s="896"/>
      <c r="V6" s="898"/>
      <c r="W6" s="896"/>
      <c r="X6" s="916"/>
      <c r="Y6" s="89">
        <v>20</v>
      </c>
      <c r="Z6" s="927"/>
      <c r="AA6" s="523"/>
      <c r="AB6" s="896"/>
      <c r="AC6" s="523"/>
      <c r="AD6" s="896"/>
      <c r="AE6" s="898"/>
      <c r="AF6" s="896"/>
      <c r="AG6" s="916"/>
      <c r="AH6" s="89" t="s">
        <v>342</v>
      </c>
      <c r="AI6" s="896"/>
      <c r="AJ6" s="916"/>
      <c r="AK6" s="89" t="s">
        <v>343</v>
      </c>
      <c r="AL6" s="929"/>
      <c r="AM6" s="933"/>
    </row>
    <row r="7" spans="1:44" ht="22.5" customHeight="1" thickBot="1" x14ac:dyDescent="0.3">
      <c r="A7" s="240"/>
      <c r="B7" s="974"/>
      <c r="C7" s="901"/>
      <c r="D7" s="907"/>
      <c r="E7" s="903"/>
      <c r="F7" s="461">
        <v>42748</v>
      </c>
      <c r="G7" s="88"/>
      <c r="H7" s="87">
        <v>42382</v>
      </c>
      <c r="I7" s="460"/>
      <c r="J7" s="205">
        <f>F7+14</f>
        <v>42762</v>
      </c>
      <c r="K7" s="206"/>
      <c r="L7" s="207"/>
      <c r="M7" s="139">
        <f>H7+14</f>
        <v>42396</v>
      </c>
      <c r="N7" s="140"/>
      <c r="O7" s="633">
        <f>J7+14</f>
        <v>42776</v>
      </c>
      <c r="P7" s="634"/>
      <c r="Q7" s="635"/>
      <c r="R7" s="637">
        <f>M7+14</f>
        <v>42410</v>
      </c>
      <c r="S7" s="206"/>
      <c r="T7" s="207"/>
      <c r="U7" s="205">
        <f>O7+14</f>
        <v>42790</v>
      </c>
      <c r="V7" s="207"/>
      <c r="W7" s="205">
        <f>R7+14</f>
        <v>42424</v>
      </c>
      <c r="X7" s="206"/>
      <c r="Y7" s="207"/>
      <c r="Z7" s="205">
        <f>U7+14</f>
        <v>42804</v>
      </c>
      <c r="AA7" s="207"/>
      <c r="AB7" s="205">
        <f>W7+14</f>
        <v>42438</v>
      </c>
      <c r="AC7" s="207"/>
      <c r="AD7" s="205">
        <f>Z7+14</f>
        <v>42818</v>
      </c>
      <c r="AE7" s="207"/>
      <c r="AF7" s="923">
        <f>AB7+14</f>
        <v>42452</v>
      </c>
      <c r="AG7" s="924"/>
      <c r="AH7" s="925"/>
      <c r="AI7" s="923">
        <f>AD7+14</f>
        <v>42832</v>
      </c>
      <c r="AJ7" s="924"/>
      <c r="AK7" s="925"/>
      <c r="AL7" s="789">
        <f>AD7+14</f>
        <v>42832</v>
      </c>
      <c r="AM7" s="790"/>
    </row>
    <row r="8" spans="1:44" s="374" customFormat="1" ht="26.25" customHeight="1" x14ac:dyDescent="0.25">
      <c r="A8" s="817">
        <v>1</v>
      </c>
      <c r="B8" s="620" t="s">
        <v>403</v>
      </c>
      <c r="C8" s="565">
        <v>12</v>
      </c>
      <c r="D8" s="369">
        <f t="shared" ref="D8:D21" si="0">SUM(L8,Q8,T8,Y8,AA8,AC8,AH8,AK8)</f>
        <v>21</v>
      </c>
      <c r="E8" s="388">
        <f t="shared" ref="E8:E21" si="1">SUM(D8:D8)</f>
        <v>21</v>
      </c>
      <c r="F8" s="749"/>
      <c r="G8" s="745"/>
      <c r="H8" s="390"/>
      <c r="I8" s="371"/>
      <c r="J8" s="639"/>
      <c r="K8" s="565">
        <f>C8</f>
        <v>12</v>
      </c>
      <c r="L8" s="373">
        <v>4</v>
      </c>
      <c r="M8" s="639"/>
      <c r="N8" s="373"/>
      <c r="O8" s="598"/>
      <c r="P8" s="410">
        <f>C8</f>
        <v>12</v>
      </c>
      <c r="Q8" s="762">
        <f t="shared" ref="Q8:Q20" si="2">IF(P8=0,"",VLOOKUP(P8,Підс3,2,FALSE))</f>
        <v>12</v>
      </c>
      <c r="R8" s="598"/>
      <c r="S8" s="505">
        <f>C8</f>
        <v>12</v>
      </c>
      <c r="T8" s="373">
        <v>5</v>
      </c>
      <c r="U8" s="653" t="s">
        <v>459</v>
      </c>
      <c r="V8" s="392"/>
      <c r="W8" s="681"/>
      <c r="X8" s="505">
        <f>C8</f>
        <v>12</v>
      </c>
      <c r="Y8" s="768" t="str">
        <f t="shared" ref="Y8:Y21" si="3">IF(X8=0,"",VLOOKUP(X8,Підс3,3,FALSE))</f>
        <v xml:space="preserve"> </v>
      </c>
      <c r="Z8" s="391"/>
      <c r="AA8" s="392"/>
      <c r="AB8" s="372"/>
      <c r="AC8" s="373"/>
      <c r="AD8" s="391"/>
      <c r="AE8" s="392"/>
      <c r="AF8" s="592"/>
      <c r="AG8" s="410">
        <f>C8</f>
        <v>12</v>
      </c>
      <c r="AH8" s="373"/>
      <c r="AI8" s="368"/>
      <c r="AJ8" s="505">
        <f>C8</f>
        <v>12</v>
      </c>
      <c r="AK8" s="392"/>
      <c r="AL8" s="775"/>
      <c r="AM8" s="776"/>
    </row>
    <row r="9" spans="1:44" s="399" customFormat="1" ht="19.5" thickBot="1" x14ac:dyDescent="0.3">
      <c r="A9" s="564">
        <v>2</v>
      </c>
      <c r="B9" s="620" t="s">
        <v>405</v>
      </c>
      <c r="C9" s="573">
        <v>1</v>
      </c>
      <c r="D9" s="454">
        <f t="shared" si="0"/>
        <v>11</v>
      </c>
      <c r="E9" s="472">
        <f t="shared" si="1"/>
        <v>11</v>
      </c>
      <c r="F9" s="398"/>
      <c r="G9" s="489"/>
      <c r="H9" s="378"/>
      <c r="I9" s="495"/>
      <c r="J9" s="640"/>
      <c r="K9" s="573">
        <f>C9</f>
        <v>1</v>
      </c>
      <c r="L9" s="376">
        <v>4</v>
      </c>
      <c r="M9" s="640"/>
      <c r="N9" s="395"/>
      <c r="O9" s="599"/>
      <c r="P9" s="410">
        <f t="shared" ref="P9:P21" si="4">C9</f>
        <v>1</v>
      </c>
      <c r="Q9" s="762">
        <f t="shared" si="2"/>
        <v>7</v>
      </c>
      <c r="R9" s="599"/>
      <c r="S9" s="324">
        <f>C9</f>
        <v>1</v>
      </c>
      <c r="T9" s="376"/>
      <c r="U9" s="519" t="s">
        <v>458</v>
      </c>
      <c r="V9" s="476"/>
      <c r="W9" s="682"/>
      <c r="X9" s="324">
        <f>C9</f>
        <v>1</v>
      </c>
      <c r="Y9" s="762" t="str">
        <f t="shared" si="3"/>
        <v xml:space="preserve"> </v>
      </c>
      <c r="Z9" s="379"/>
      <c r="AA9" s="396"/>
      <c r="AB9" s="397"/>
      <c r="AC9" s="481"/>
      <c r="AD9" s="379"/>
      <c r="AE9" s="396"/>
      <c r="AF9" s="593"/>
      <c r="AG9" s="410">
        <f t="shared" ref="AG9:AG21" si="5">C9</f>
        <v>1</v>
      </c>
      <c r="AH9" s="466"/>
      <c r="AI9" s="394"/>
      <c r="AJ9" s="324">
        <f>C9</f>
        <v>1</v>
      </c>
      <c r="AK9" s="477"/>
      <c r="AL9" s="791"/>
      <c r="AM9" s="785"/>
    </row>
    <row r="10" spans="1:44" s="374" customFormat="1" ht="18.75" x14ac:dyDescent="0.25">
      <c r="A10" s="817">
        <v>3</v>
      </c>
      <c r="B10" s="620" t="s">
        <v>353</v>
      </c>
      <c r="C10" s="566">
        <v>13</v>
      </c>
      <c r="D10" s="454">
        <f t="shared" si="0"/>
        <v>0</v>
      </c>
      <c r="E10" s="472">
        <f t="shared" si="1"/>
        <v>0</v>
      </c>
      <c r="F10" s="398"/>
      <c r="G10" s="489"/>
      <c r="H10" s="378"/>
      <c r="I10" s="493"/>
      <c r="J10" s="516"/>
      <c r="K10" s="573">
        <f t="shared" ref="K10:K20" si="6">C10</f>
        <v>13</v>
      </c>
      <c r="L10" s="376"/>
      <c r="M10" s="516"/>
      <c r="N10" s="376"/>
      <c r="O10" s="599"/>
      <c r="P10" s="410">
        <f t="shared" si="4"/>
        <v>13</v>
      </c>
      <c r="Q10" s="762" t="str">
        <f t="shared" si="2"/>
        <v xml:space="preserve"> </v>
      </c>
      <c r="R10" s="599"/>
      <c r="S10" s="324">
        <f t="shared" ref="S10:S21" si="7">C10</f>
        <v>13</v>
      </c>
      <c r="T10" s="376"/>
      <c r="U10" s="576" t="s">
        <v>458</v>
      </c>
      <c r="V10" s="477"/>
      <c r="W10" s="683"/>
      <c r="X10" s="324">
        <f t="shared" ref="X10:X21" si="8">C10</f>
        <v>13</v>
      </c>
      <c r="Y10" s="762" t="str">
        <f t="shared" si="3"/>
        <v xml:space="preserve"> </v>
      </c>
      <c r="Z10" s="379"/>
      <c r="AA10" s="377"/>
      <c r="AB10" s="378"/>
      <c r="AC10" s="466"/>
      <c r="AD10" s="379"/>
      <c r="AE10" s="377"/>
      <c r="AF10" s="594"/>
      <c r="AG10" s="410">
        <f t="shared" si="5"/>
        <v>13</v>
      </c>
      <c r="AH10" s="466"/>
      <c r="AI10" s="380"/>
      <c r="AJ10" s="324">
        <f t="shared" ref="AJ10:AJ20" si="9">C10</f>
        <v>13</v>
      </c>
      <c r="AK10" s="477"/>
      <c r="AL10" s="777"/>
      <c r="AM10" s="778"/>
    </row>
    <row r="11" spans="1:44" s="374" customFormat="1" ht="19.5" thickBot="1" x14ac:dyDescent="0.3">
      <c r="A11" s="564">
        <v>4</v>
      </c>
      <c r="B11" s="620" t="s">
        <v>406</v>
      </c>
      <c r="C11" s="573">
        <v>2</v>
      </c>
      <c r="D11" s="454">
        <f t="shared" si="0"/>
        <v>24</v>
      </c>
      <c r="E11" s="472">
        <f t="shared" si="1"/>
        <v>24</v>
      </c>
      <c r="F11" s="398"/>
      <c r="G11" s="489"/>
      <c r="H11" s="378"/>
      <c r="I11" s="493"/>
      <c r="J11" s="516"/>
      <c r="K11" s="573">
        <f t="shared" si="6"/>
        <v>2</v>
      </c>
      <c r="L11" s="376">
        <v>6</v>
      </c>
      <c r="M11" s="516"/>
      <c r="N11" s="376"/>
      <c r="O11" s="599"/>
      <c r="P11" s="410">
        <f t="shared" si="4"/>
        <v>2</v>
      </c>
      <c r="Q11" s="762">
        <f t="shared" si="2"/>
        <v>12</v>
      </c>
      <c r="R11" s="599"/>
      <c r="S11" s="324">
        <f t="shared" si="7"/>
        <v>2</v>
      </c>
      <c r="T11" s="376">
        <v>6</v>
      </c>
      <c r="U11" s="519" t="s">
        <v>458</v>
      </c>
      <c r="V11" s="477"/>
      <c r="W11" s="682"/>
      <c r="X11" s="324">
        <f t="shared" si="8"/>
        <v>2</v>
      </c>
      <c r="Y11" s="762" t="str">
        <f t="shared" si="3"/>
        <v xml:space="preserve"> </v>
      </c>
      <c r="Z11" s="379"/>
      <c r="AA11" s="377"/>
      <c r="AB11" s="378"/>
      <c r="AC11" s="376"/>
      <c r="AD11" s="379"/>
      <c r="AE11" s="377"/>
      <c r="AF11" s="595"/>
      <c r="AG11" s="410">
        <f t="shared" si="5"/>
        <v>2</v>
      </c>
      <c r="AH11" s="376"/>
      <c r="AI11" s="375"/>
      <c r="AJ11" s="324">
        <f t="shared" si="9"/>
        <v>2</v>
      </c>
      <c r="AK11" s="377"/>
      <c r="AL11" s="777"/>
      <c r="AM11" s="778"/>
    </row>
    <row r="12" spans="1:44" s="374" customFormat="1" ht="18.75" x14ac:dyDescent="0.25">
      <c r="A12" s="817">
        <v>5</v>
      </c>
      <c r="B12" s="620" t="s">
        <v>407</v>
      </c>
      <c r="C12" s="566">
        <v>7</v>
      </c>
      <c r="D12" s="454">
        <f t="shared" si="0"/>
        <v>26</v>
      </c>
      <c r="E12" s="472">
        <f t="shared" si="1"/>
        <v>26</v>
      </c>
      <c r="F12" s="398"/>
      <c r="G12" s="489"/>
      <c r="H12" s="378"/>
      <c r="I12" s="493"/>
      <c r="J12" s="640"/>
      <c r="K12" s="573">
        <f t="shared" si="6"/>
        <v>7</v>
      </c>
      <c r="L12" s="376">
        <v>6</v>
      </c>
      <c r="M12" s="640"/>
      <c r="N12" s="376"/>
      <c r="O12" s="599"/>
      <c r="P12" s="410">
        <f t="shared" si="4"/>
        <v>7</v>
      </c>
      <c r="Q12" s="762">
        <f t="shared" si="2"/>
        <v>15</v>
      </c>
      <c r="R12" s="599"/>
      <c r="S12" s="324">
        <f t="shared" si="7"/>
        <v>7</v>
      </c>
      <c r="T12" s="376">
        <v>5</v>
      </c>
      <c r="U12" s="576" t="s">
        <v>459</v>
      </c>
      <c r="V12" s="377"/>
      <c r="W12" s="683"/>
      <c r="X12" s="324">
        <f t="shared" si="8"/>
        <v>7</v>
      </c>
      <c r="Y12" s="762" t="str">
        <f t="shared" si="3"/>
        <v xml:space="preserve"> </v>
      </c>
      <c r="Z12" s="379"/>
      <c r="AA12" s="377"/>
      <c r="AB12" s="378"/>
      <c r="AC12" s="376"/>
      <c r="AD12" s="379"/>
      <c r="AE12" s="377"/>
      <c r="AF12" s="594"/>
      <c r="AG12" s="410">
        <f t="shared" si="5"/>
        <v>7</v>
      </c>
      <c r="AH12" s="376"/>
      <c r="AI12" s="380"/>
      <c r="AJ12" s="324">
        <f t="shared" si="9"/>
        <v>7</v>
      </c>
      <c r="AK12" s="377"/>
      <c r="AL12" s="777"/>
      <c r="AM12" s="778"/>
    </row>
    <row r="13" spans="1:44" s="374" customFormat="1" ht="18.75" x14ac:dyDescent="0.25">
      <c r="A13" s="818">
        <v>6</v>
      </c>
      <c r="B13" s="620" t="s">
        <v>416</v>
      </c>
      <c r="C13" s="573">
        <v>6</v>
      </c>
      <c r="D13" s="454">
        <f t="shared" si="0"/>
        <v>25</v>
      </c>
      <c r="E13" s="472">
        <f t="shared" si="1"/>
        <v>25</v>
      </c>
      <c r="F13" s="398"/>
      <c r="G13" s="489"/>
      <c r="H13" s="378"/>
      <c r="I13" s="493"/>
      <c r="J13" s="516"/>
      <c r="K13" s="573">
        <f t="shared" si="6"/>
        <v>6</v>
      </c>
      <c r="L13" s="376">
        <v>4</v>
      </c>
      <c r="M13" s="516"/>
      <c r="N13" s="376"/>
      <c r="O13" s="599"/>
      <c r="P13" s="410">
        <f t="shared" si="4"/>
        <v>6</v>
      </c>
      <c r="Q13" s="762">
        <f t="shared" si="2"/>
        <v>16</v>
      </c>
      <c r="R13" s="599"/>
      <c r="S13" s="324">
        <f t="shared" si="7"/>
        <v>6</v>
      </c>
      <c r="T13" s="376">
        <v>5</v>
      </c>
      <c r="U13" s="519" t="s">
        <v>459</v>
      </c>
      <c r="V13" s="377"/>
      <c r="W13" s="682"/>
      <c r="X13" s="324">
        <f t="shared" si="8"/>
        <v>6</v>
      </c>
      <c r="Y13" s="762" t="str">
        <f t="shared" si="3"/>
        <v xml:space="preserve"> </v>
      </c>
      <c r="Z13" s="379"/>
      <c r="AA13" s="377"/>
      <c r="AB13" s="378"/>
      <c r="AC13" s="376"/>
      <c r="AD13" s="379"/>
      <c r="AE13" s="377"/>
      <c r="AF13" s="595"/>
      <c r="AG13" s="410">
        <f t="shared" si="5"/>
        <v>6</v>
      </c>
      <c r="AH13" s="376"/>
      <c r="AI13" s="375"/>
      <c r="AJ13" s="324">
        <f t="shared" si="9"/>
        <v>6</v>
      </c>
      <c r="AK13" s="376"/>
      <c r="AL13" s="777"/>
      <c r="AM13" s="778"/>
    </row>
    <row r="14" spans="1:44" s="402" customFormat="1" ht="18.75" x14ac:dyDescent="0.25">
      <c r="A14" s="819">
        <v>7</v>
      </c>
      <c r="B14" s="620" t="s">
        <v>408</v>
      </c>
      <c r="C14" s="566"/>
      <c r="D14" s="454">
        <f t="shared" si="0"/>
        <v>2</v>
      </c>
      <c r="E14" s="472">
        <f t="shared" si="1"/>
        <v>2</v>
      </c>
      <c r="F14" s="398"/>
      <c r="G14" s="489"/>
      <c r="H14" s="378"/>
      <c r="I14" s="493"/>
      <c r="J14" s="516"/>
      <c r="K14" s="573">
        <f t="shared" si="6"/>
        <v>0</v>
      </c>
      <c r="L14" s="376">
        <v>2</v>
      </c>
      <c r="M14" s="516"/>
      <c r="N14" s="376"/>
      <c r="O14" s="599"/>
      <c r="P14" s="410">
        <f t="shared" si="4"/>
        <v>0</v>
      </c>
      <c r="Q14" s="762" t="str">
        <f t="shared" si="2"/>
        <v/>
      </c>
      <c r="R14" s="599"/>
      <c r="S14" s="324">
        <f t="shared" si="7"/>
        <v>0</v>
      </c>
      <c r="T14" s="376"/>
      <c r="U14" s="576" t="s">
        <v>459</v>
      </c>
      <c r="V14" s="477"/>
      <c r="W14" s="683"/>
      <c r="X14" s="324">
        <f t="shared" si="8"/>
        <v>0</v>
      </c>
      <c r="Y14" s="762" t="str">
        <f t="shared" si="3"/>
        <v/>
      </c>
      <c r="Z14" s="379"/>
      <c r="AA14" s="377"/>
      <c r="AB14" s="378"/>
      <c r="AC14" s="466"/>
      <c r="AD14" s="379"/>
      <c r="AE14" s="377"/>
      <c r="AF14" s="594"/>
      <c r="AG14" s="410">
        <f t="shared" si="5"/>
        <v>0</v>
      </c>
      <c r="AH14" s="376"/>
      <c r="AI14" s="380"/>
      <c r="AJ14" s="324">
        <f t="shared" si="9"/>
        <v>0</v>
      </c>
      <c r="AK14" s="477"/>
      <c r="AL14" s="777"/>
      <c r="AM14" s="787"/>
    </row>
    <row r="15" spans="1:44" s="399" customFormat="1" ht="18.75" x14ac:dyDescent="0.25">
      <c r="A15" s="818">
        <v>8</v>
      </c>
      <c r="B15" s="620" t="s">
        <v>409</v>
      </c>
      <c r="C15" s="573">
        <v>8</v>
      </c>
      <c r="D15" s="454">
        <f t="shared" si="0"/>
        <v>0</v>
      </c>
      <c r="E15" s="472">
        <f t="shared" si="1"/>
        <v>0</v>
      </c>
      <c r="F15" s="398"/>
      <c r="G15" s="489"/>
      <c r="H15" s="378"/>
      <c r="I15" s="495"/>
      <c r="J15" s="640"/>
      <c r="K15" s="573">
        <f t="shared" si="6"/>
        <v>8</v>
      </c>
      <c r="L15" s="376"/>
      <c r="M15" s="640"/>
      <c r="N15" s="395"/>
      <c r="O15" s="599"/>
      <c r="P15" s="410">
        <f t="shared" si="4"/>
        <v>8</v>
      </c>
      <c r="Q15" s="762" t="str">
        <f t="shared" si="2"/>
        <v xml:space="preserve"> </v>
      </c>
      <c r="R15" s="599"/>
      <c r="S15" s="324">
        <f t="shared" si="7"/>
        <v>8</v>
      </c>
      <c r="T15" s="376"/>
      <c r="U15" s="519" t="s">
        <v>458</v>
      </c>
      <c r="V15" s="476"/>
      <c r="W15" s="682"/>
      <c r="X15" s="324">
        <f t="shared" si="8"/>
        <v>8</v>
      </c>
      <c r="Y15" s="762" t="str">
        <f t="shared" si="3"/>
        <v xml:space="preserve"> </v>
      </c>
      <c r="Z15" s="379"/>
      <c r="AA15" s="396"/>
      <c r="AB15" s="397"/>
      <c r="AC15" s="481"/>
      <c r="AD15" s="379"/>
      <c r="AE15" s="396"/>
      <c r="AF15" s="593"/>
      <c r="AG15" s="410">
        <f t="shared" si="5"/>
        <v>8</v>
      </c>
      <c r="AH15" s="376"/>
      <c r="AI15" s="394"/>
      <c r="AJ15" s="324">
        <f t="shared" si="9"/>
        <v>8</v>
      </c>
      <c r="AK15" s="808"/>
      <c r="AL15" s="791"/>
      <c r="AM15" s="785"/>
    </row>
    <row r="16" spans="1:44" s="374" customFormat="1" ht="18.75" x14ac:dyDescent="0.25">
      <c r="A16" s="819">
        <v>9</v>
      </c>
      <c r="B16" s="620" t="s">
        <v>410</v>
      </c>
      <c r="C16" s="566"/>
      <c r="D16" s="454">
        <f t="shared" si="0"/>
        <v>5</v>
      </c>
      <c r="E16" s="472">
        <f t="shared" si="1"/>
        <v>5</v>
      </c>
      <c r="F16" s="398"/>
      <c r="G16" s="489"/>
      <c r="H16" s="378"/>
      <c r="I16" s="493"/>
      <c r="J16" s="516"/>
      <c r="K16" s="573">
        <f t="shared" si="6"/>
        <v>0</v>
      </c>
      <c r="L16" s="376"/>
      <c r="M16" s="516"/>
      <c r="N16" s="376"/>
      <c r="O16" s="599"/>
      <c r="P16" s="410">
        <f t="shared" si="4"/>
        <v>0</v>
      </c>
      <c r="Q16" s="762" t="str">
        <f t="shared" si="2"/>
        <v/>
      </c>
      <c r="R16" s="599"/>
      <c r="S16" s="324">
        <f t="shared" si="7"/>
        <v>0</v>
      </c>
      <c r="T16" s="376">
        <v>5</v>
      </c>
      <c r="U16" s="576" t="s">
        <v>459</v>
      </c>
      <c r="V16" s="477"/>
      <c r="W16" s="683"/>
      <c r="X16" s="324">
        <f t="shared" si="8"/>
        <v>0</v>
      </c>
      <c r="Y16" s="762" t="str">
        <f t="shared" si="3"/>
        <v/>
      </c>
      <c r="Z16" s="379"/>
      <c r="AA16" s="377"/>
      <c r="AB16" s="378"/>
      <c r="AC16" s="466"/>
      <c r="AD16" s="379"/>
      <c r="AE16" s="377"/>
      <c r="AF16" s="594"/>
      <c r="AG16" s="410">
        <f t="shared" si="5"/>
        <v>0</v>
      </c>
      <c r="AH16" s="376"/>
      <c r="AI16" s="380"/>
      <c r="AJ16" s="324">
        <f t="shared" si="9"/>
        <v>0</v>
      </c>
      <c r="AK16" s="477"/>
      <c r="AL16" s="777"/>
      <c r="AM16" s="778"/>
    </row>
    <row r="17" spans="1:54" s="374" customFormat="1" ht="27" customHeight="1" x14ac:dyDescent="0.25">
      <c r="A17" s="818">
        <v>10</v>
      </c>
      <c r="B17" s="620" t="s">
        <v>411</v>
      </c>
      <c r="C17" s="573">
        <v>9</v>
      </c>
      <c r="D17" s="454">
        <f t="shared" si="0"/>
        <v>18</v>
      </c>
      <c r="E17" s="472">
        <f t="shared" si="1"/>
        <v>18</v>
      </c>
      <c r="F17" s="398"/>
      <c r="G17" s="489"/>
      <c r="H17" s="378"/>
      <c r="I17" s="493"/>
      <c r="J17" s="516"/>
      <c r="K17" s="573">
        <f t="shared" si="6"/>
        <v>9</v>
      </c>
      <c r="L17" s="376">
        <v>3</v>
      </c>
      <c r="M17" s="516"/>
      <c r="N17" s="376"/>
      <c r="O17" s="599"/>
      <c r="P17" s="410">
        <f t="shared" si="4"/>
        <v>9</v>
      </c>
      <c r="Q17" s="762">
        <f t="shared" si="2"/>
        <v>10</v>
      </c>
      <c r="R17" s="599"/>
      <c r="S17" s="324">
        <f t="shared" si="7"/>
        <v>9</v>
      </c>
      <c r="T17" s="376">
        <v>5</v>
      </c>
      <c r="U17" s="519" t="s">
        <v>459</v>
      </c>
      <c r="V17" s="477"/>
      <c r="W17" s="682"/>
      <c r="X17" s="324">
        <f t="shared" si="8"/>
        <v>9</v>
      </c>
      <c r="Y17" s="762" t="str">
        <f t="shared" si="3"/>
        <v xml:space="preserve"> </v>
      </c>
      <c r="Z17" s="379"/>
      <c r="AA17" s="377"/>
      <c r="AB17" s="378"/>
      <c r="AC17" s="466"/>
      <c r="AD17" s="379"/>
      <c r="AE17" s="377"/>
      <c r="AF17" s="595"/>
      <c r="AG17" s="410">
        <f t="shared" si="5"/>
        <v>9</v>
      </c>
      <c r="AH17" s="376"/>
      <c r="AI17" s="375"/>
      <c r="AJ17" s="324">
        <f t="shared" si="9"/>
        <v>9</v>
      </c>
      <c r="AK17" s="477"/>
      <c r="AL17" s="777"/>
      <c r="AM17" s="778"/>
    </row>
    <row r="18" spans="1:54" s="374" customFormat="1" ht="18.75" x14ac:dyDescent="0.25">
      <c r="A18" s="819">
        <v>11</v>
      </c>
      <c r="B18" s="620" t="s">
        <v>412</v>
      </c>
      <c r="C18" s="566">
        <v>5</v>
      </c>
      <c r="D18" s="454">
        <f t="shared" si="0"/>
        <v>2</v>
      </c>
      <c r="E18" s="472">
        <f t="shared" si="1"/>
        <v>2</v>
      </c>
      <c r="F18" s="398"/>
      <c r="G18" s="499"/>
      <c r="H18" s="378"/>
      <c r="I18" s="493"/>
      <c r="J18" s="640"/>
      <c r="K18" s="573">
        <f t="shared" si="6"/>
        <v>5</v>
      </c>
      <c r="L18" s="376">
        <v>2</v>
      </c>
      <c r="M18" s="640"/>
      <c r="N18" s="376"/>
      <c r="O18" s="599"/>
      <c r="P18" s="410">
        <f t="shared" si="4"/>
        <v>5</v>
      </c>
      <c r="Q18" s="762" t="str">
        <f t="shared" si="2"/>
        <v xml:space="preserve"> </v>
      </c>
      <c r="R18" s="599"/>
      <c r="S18" s="324">
        <f t="shared" si="7"/>
        <v>5</v>
      </c>
      <c r="T18" s="376"/>
      <c r="U18" s="379" t="s">
        <v>458</v>
      </c>
      <c r="V18" s="377"/>
      <c r="W18" s="684"/>
      <c r="X18" s="324">
        <f t="shared" si="8"/>
        <v>5</v>
      </c>
      <c r="Y18" s="762" t="str">
        <f t="shared" si="3"/>
        <v xml:space="preserve"> </v>
      </c>
      <c r="Z18" s="379"/>
      <c r="AA18" s="377"/>
      <c r="AB18" s="378"/>
      <c r="AC18" s="466"/>
      <c r="AD18" s="379"/>
      <c r="AE18" s="377"/>
      <c r="AF18" s="594"/>
      <c r="AG18" s="410">
        <f t="shared" si="5"/>
        <v>5</v>
      </c>
      <c r="AH18" s="376"/>
      <c r="AI18" s="380"/>
      <c r="AJ18" s="324">
        <f t="shared" si="9"/>
        <v>5</v>
      </c>
      <c r="AK18" s="477"/>
      <c r="AL18" s="777"/>
      <c r="AM18" s="778"/>
    </row>
    <row r="19" spans="1:54" s="374" customFormat="1" ht="18.75" x14ac:dyDescent="0.25">
      <c r="A19" s="818">
        <v>12</v>
      </c>
      <c r="B19" s="620" t="s">
        <v>413</v>
      </c>
      <c r="C19" s="573">
        <v>4</v>
      </c>
      <c r="D19" s="454">
        <f t="shared" si="0"/>
        <v>2</v>
      </c>
      <c r="E19" s="472">
        <f t="shared" si="1"/>
        <v>2</v>
      </c>
      <c r="F19" s="398"/>
      <c r="G19" s="499"/>
      <c r="H19" s="378"/>
      <c r="I19" s="493"/>
      <c r="J19" s="516"/>
      <c r="K19" s="573">
        <f t="shared" si="6"/>
        <v>4</v>
      </c>
      <c r="L19" s="376">
        <v>2</v>
      </c>
      <c r="M19" s="516"/>
      <c r="N19" s="376"/>
      <c r="O19" s="599"/>
      <c r="P19" s="410">
        <f t="shared" si="4"/>
        <v>4</v>
      </c>
      <c r="Q19" s="762" t="str">
        <f t="shared" si="2"/>
        <v xml:space="preserve"> </v>
      </c>
      <c r="R19" s="599"/>
      <c r="S19" s="324">
        <f t="shared" si="7"/>
        <v>4</v>
      </c>
      <c r="T19" s="376"/>
      <c r="U19" s="379" t="s">
        <v>458</v>
      </c>
      <c r="V19" s="377"/>
      <c r="W19" s="684"/>
      <c r="X19" s="324">
        <f t="shared" si="8"/>
        <v>4</v>
      </c>
      <c r="Y19" s="762" t="str">
        <f t="shared" si="3"/>
        <v xml:space="preserve"> </v>
      </c>
      <c r="Z19" s="379"/>
      <c r="AA19" s="377"/>
      <c r="AB19" s="378"/>
      <c r="AC19" s="466"/>
      <c r="AD19" s="379"/>
      <c r="AE19" s="377"/>
      <c r="AF19" s="594"/>
      <c r="AG19" s="410">
        <f t="shared" si="5"/>
        <v>4</v>
      </c>
      <c r="AH19" s="376"/>
      <c r="AI19" s="380"/>
      <c r="AJ19" s="324">
        <f t="shared" si="9"/>
        <v>4</v>
      </c>
      <c r="AK19" s="477"/>
      <c r="AL19" s="777"/>
      <c r="AM19" s="778"/>
    </row>
    <row r="20" spans="1:54" s="374" customFormat="1" ht="18.75" x14ac:dyDescent="0.25">
      <c r="A20" s="820">
        <v>13</v>
      </c>
      <c r="B20" s="620" t="s">
        <v>414</v>
      </c>
      <c r="C20" s="566">
        <v>3</v>
      </c>
      <c r="D20" s="454">
        <f t="shared" si="0"/>
        <v>0</v>
      </c>
      <c r="E20" s="472">
        <f t="shared" si="1"/>
        <v>0</v>
      </c>
      <c r="F20" s="398"/>
      <c r="G20" s="499"/>
      <c r="H20" s="378"/>
      <c r="I20" s="493"/>
      <c r="J20" s="491"/>
      <c r="K20" s="573">
        <f t="shared" si="6"/>
        <v>3</v>
      </c>
      <c r="L20" s="376"/>
      <c r="M20" s="378"/>
      <c r="N20" s="376"/>
      <c r="O20" s="599"/>
      <c r="P20" s="410">
        <f t="shared" si="4"/>
        <v>3</v>
      </c>
      <c r="Q20" s="762" t="str">
        <f t="shared" si="2"/>
        <v xml:space="preserve"> </v>
      </c>
      <c r="R20" s="511"/>
      <c r="S20" s="324">
        <f t="shared" si="7"/>
        <v>3</v>
      </c>
      <c r="T20" s="376"/>
      <c r="U20" s="379" t="s">
        <v>459</v>
      </c>
      <c r="V20" s="503"/>
      <c r="W20" s="685"/>
      <c r="X20" s="324">
        <f t="shared" si="8"/>
        <v>3</v>
      </c>
      <c r="Y20" s="762" t="str">
        <f t="shared" si="3"/>
        <v xml:space="preserve"> </v>
      </c>
      <c r="Z20" s="379"/>
      <c r="AA20" s="377"/>
      <c r="AB20" s="378"/>
      <c r="AC20" s="376"/>
      <c r="AD20" s="379"/>
      <c r="AE20" s="377"/>
      <c r="AF20" s="614"/>
      <c r="AG20" s="410">
        <f t="shared" si="5"/>
        <v>3</v>
      </c>
      <c r="AH20" s="376"/>
      <c r="AI20" s="482"/>
      <c r="AJ20" s="324">
        <f t="shared" si="9"/>
        <v>3</v>
      </c>
      <c r="AK20" s="377"/>
      <c r="AL20" s="777"/>
      <c r="AM20" s="778"/>
    </row>
    <row r="21" spans="1:54" s="374" customFormat="1" ht="19.5" thickBot="1" x14ac:dyDescent="0.3">
      <c r="A21" s="821">
        <v>14</v>
      </c>
      <c r="B21" s="883" t="s">
        <v>415</v>
      </c>
      <c r="C21" s="573"/>
      <c r="D21" s="383">
        <f t="shared" si="0"/>
        <v>0</v>
      </c>
      <c r="E21" s="473">
        <f t="shared" si="1"/>
        <v>0</v>
      </c>
      <c r="F21" s="750"/>
      <c r="G21" s="748"/>
      <c r="H21" s="386"/>
      <c r="I21" s="494"/>
      <c r="J21" s="490"/>
      <c r="K21" s="811"/>
      <c r="L21" s="384"/>
      <c r="M21" s="386"/>
      <c r="N21" s="384"/>
      <c r="O21" s="599"/>
      <c r="P21" s="410">
        <f t="shared" si="4"/>
        <v>0</v>
      </c>
      <c r="Q21" s="762"/>
      <c r="R21" s="502"/>
      <c r="S21" s="324">
        <f t="shared" si="7"/>
        <v>0</v>
      </c>
      <c r="T21" s="384"/>
      <c r="U21" s="387"/>
      <c r="V21" s="504"/>
      <c r="W21" s="686"/>
      <c r="X21" s="324">
        <f t="shared" si="8"/>
        <v>0</v>
      </c>
      <c r="Y21" s="765" t="str">
        <f t="shared" si="3"/>
        <v/>
      </c>
      <c r="Z21" s="387"/>
      <c r="AA21" s="385"/>
      <c r="AB21" s="386"/>
      <c r="AC21" s="384"/>
      <c r="AD21" s="387"/>
      <c r="AE21" s="385"/>
      <c r="AF21" s="615"/>
      <c r="AG21" s="410">
        <f t="shared" si="5"/>
        <v>0</v>
      </c>
      <c r="AH21" s="384"/>
      <c r="AI21" s="483"/>
      <c r="AJ21" s="324"/>
      <c r="AK21" s="385"/>
      <c r="AL21" s="779"/>
      <c r="AM21" s="780"/>
    </row>
    <row r="22" spans="1:54" ht="18" x14ac:dyDescent="0.25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9</v>
      </c>
      <c r="M22" s="20"/>
      <c r="N22" s="79"/>
      <c r="O22" s="104"/>
      <c r="P22" s="79"/>
      <c r="Q22" s="94"/>
      <c r="R22" s="79"/>
      <c r="S22" s="79"/>
      <c r="T22" s="104">
        <f>COUNT(T8:T21)</f>
        <v>6</v>
      </c>
      <c r="U22" s="79"/>
      <c r="V22" s="104"/>
      <c r="W22" s="94"/>
      <c r="X22" s="79"/>
      <c r="Y22" s="104">
        <f>COUNT(Y8:Y21)</f>
        <v>0</v>
      </c>
      <c r="Z22" s="79"/>
      <c r="AA22" s="94"/>
      <c r="AB22" s="79"/>
      <c r="AC22" s="79"/>
      <c r="AD22" s="79"/>
      <c r="AE22" s="79"/>
      <c r="AF22" s="104"/>
      <c r="AG22" s="79"/>
      <c r="AH22" s="79"/>
      <c r="AI22" s="79"/>
      <c r="AJ22" s="79"/>
      <c r="AK22" s="94"/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13</v>
      </c>
      <c r="AZ22" s="29"/>
      <c r="BA22" s="29"/>
      <c r="BB22" s="29"/>
    </row>
    <row r="23" spans="1:54" ht="18" x14ac:dyDescent="0.25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 x14ac:dyDescent="0.2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.75" x14ac:dyDescent="0.2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.75" x14ac:dyDescent="0.2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75" x14ac:dyDescent="0.25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75" x14ac:dyDescent="0.2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75" x14ac:dyDescent="0.25">
      <c r="A29" s="52"/>
      <c r="B29" s="49"/>
      <c r="C29" s="26"/>
      <c r="D29" s="26"/>
      <c r="E29" s="26"/>
      <c r="F29" s="26"/>
      <c r="G29" s="20"/>
      <c r="H29" s="20" t="s">
        <v>344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69" customHeight="1" x14ac:dyDescent="0.2">
      <c r="A30" s="52"/>
      <c r="B30" s="49"/>
      <c r="C30" s="26"/>
      <c r="D30" s="649" t="s">
        <v>405</v>
      </c>
      <c r="E30" s="649" t="s">
        <v>406</v>
      </c>
      <c r="F30" s="827"/>
      <c r="G30" s="827"/>
      <c r="H30" s="827"/>
      <c r="I30" s="827" t="s">
        <v>416</v>
      </c>
      <c r="J30" s="827" t="s">
        <v>407</v>
      </c>
      <c r="K30" s="827"/>
      <c r="L30" s="827" t="s">
        <v>411</v>
      </c>
      <c r="M30" s="827"/>
      <c r="N30" s="827"/>
      <c r="O30" s="827" t="s">
        <v>403</v>
      </c>
      <c r="P30" s="827"/>
      <c r="Q30" s="827"/>
      <c r="R30" s="827" t="s">
        <v>405</v>
      </c>
      <c r="S30" s="20"/>
      <c r="T30" s="20"/>
      <c r="U30" s="20"/>
      <c r="V30" s="20"/>
      <c r="W30" s="20"/>
      <c r="X30" s="20"/>
      <c r="Y30" s="20"/>
      <c r="Z30" s="20"/>
    </row>
    <row r="31" spans="1:54" ht="26.25" customHeight="1" x14ac:dyDescent="0.2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6" t="s">
        <v>236</v>
      </c>
      <c r="T31" s="116" t="s">
        <v>170</v>
      </c>
      <c r="U31" s="116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 x14ac:dyDescent="0.2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06">
        <f>IF($D40=0," ",$D40)</f>
        <v>7</v>
      </c>
      <c r="U32" s="106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 x14ac:dyDescent="0.2">
      <c r="A33" s="51"/>
      <c r="B33" s="95" t="s">
        <v>1</v>
      </c>
      <c r="C33" s="156">
        <v>2</v>
      </c>
      <c r="D33" s="351">
        <v>1</v>
      </c>
      <c r="E33" s="352">
        <v>1</v>
      </c>
      <c r="F33" s="351"/>
      <c r="G33" s="351"/>
      <c r="H33" s="353"/>
      <c r="I33" s="353">
        <v>2</v>
      </c>
      <c r="J33" s="353">
        <v>2</v>
      </c>
      <c r="K33" s="353"/>
      <c r="L33" s="354">
        <v>2</v>
      </c>
      <c r="M33" s="353"/>
      <c r="N33" s="353"/>
      <c r="O33" s="353">
        <v>2</v>
      </c>
      <c r="P33" s="353"/>
      <c r="Q33" s="351"/>
      <c r="R33" s="351"/>
      <c r="S33" s="131">
        <v>2</v>
      </c>
      <c r="T33" s="106">
        <f>IF($E40=0," ",$E40)</f>
        <v>12</v>
      </c>
      <c r="U33" s="106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 x14ac:dyDescent="0.2">
      <c r="A34" s="51"/>
      <c r="B34" s="95" t="s">
        <v>3</v>
      </c>
      <c r="C34" s="156">
        <v>2</v>
      </c>
      <c r="D34" s="351">
        <v>1</v>
      </c>
      <c r="E34" s="352">
        <v>2</v>
      </c>
      <c r="F34" s="355"/>
      <c r="G34" s="351"/>
      <c r="H34" s="353"/>
      <c r="I34" s="353">
        <v>2</v>
      </c>
      <c r="J34" s="353">
        <v>2</v>
      </c>
      <c r="K34" s="353"/>
      <c r="L34" s="354">
        <v>2</v>
      </c>
      <c r="M34" s="353"/>
      <c r="N34" s="353"/>
      <c r="O34" s="353">
        <v>2</v>
      </c>
      <c r="P34" s="353"/>
      <c r="Q34" s="355"/>
      <c r="R34" s="355"/>
      <c r="S34" s="131">
        <v>3</v>
      </c>
      <c r="T34" s="106" t="str">
        <f>IF($F40=0," ",$F40)</f>
        <v xml:space="preserve"> </v>
      </c>
      <c r="U34" s="106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5</v>
      </c>
      <c r="C35" s="156">
        <v>2</v>
      </c>
      <c r="D35" s="351">
        <v>1</v>
      </c>
      <c r="E35" s="352">
        <v>1</v>
      </c>
      <c r="F35" s="355"/>
      <c r="G35" s="351"/>
      <c r="H35" s="353"/>
      <c r="I35" s="353">
        <v>2</v>
      </c>
      <c r="J35" s="353">
        <v>2</v>
      </c>
      <c r="K35" s="353"/>
      <c r="L35" s="354">
        <v>2</v>
      </c>
      <c r="M35" s="353"/>
      <c r="N35" s="353"/>
      <c r="O35" s="353">
        <v>1</v>
      </c>
      <c r="P35" s="353"/>
      <c r="Q35" s="355"/>
      <c r="R35" s="355"/>
      <c r="S35" s="131">
        <v>4</v>
      </c>
      <c r="T35" s="106" t="str">
        <f>IF($G40=0," ",$G40)</f>
        <v xml:space="preserve"> </v>
      </c>
      <c r="U35" s="106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 x14ac:dyDescent="0.2">
      <c r="A36" s="51"/>
      <c r="B36" s="95" t="s">
        <v>6</v>
      </c>
      <c r="C36" s="156">
        <v>2</v>
      </c>
      <c r="D36" s="351">
        <v>1</v>
      </c>
      <c r="E36" s="352">
        <v>1</v>
      </c>
      <c r="F36" s="355"/>
      <c r="G36" s="351"/>
      <c r="H36" s="353"/>
      <c r="I36" s="353">
        <v>2</v>
      </c>
      <c r="J36" s="353">
        <v>2</v>
      </c>
      <c r="K36" s="353"/>
      <c r="L36" s="354">
        <v>1</v>
      </c>
      <c r="M36" s="353"/>
      <c r="N36" s="353"/>
      <c r="O36" s="353">
        <v>1</v>
      </c>
      <c r="P36" s="353"/>
      <c r="Q36" s="355"/>
      <c r="R36" s="355"/>
      <c r="S36" s="131">
        <v>5</v>
      </c>
      <c r="T36" s="106" t="str">
        <f>IF($H40=0," ",$H40)</f>
        <v xml:space="preserve"> </v>
      </c>
      <c r="U36" s="106" t="str">
        <f>IF($H46=0," ",$H46)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 x14ac:dyDescent="0.2">
      <c r="A37" s="51"/>
      <c r="B37" s="95" t="s">
        <v>7</v>
      </c>
      <c r="C37" s="156">
        <v>4</v>
      </c>
      <c r="D37" s="351">
        <v>2</v>
      </c>
      <c r="E37" s="352">
        <v>3</v>
      </c>
      <c r="F37" s="355"/>
      <c r="G37" s="351"/>
      <c r="H37" s="353"/>
      <c r="I37" s="353">
        <v>4</v>
      </c>
      <c r="J37" s="353">
        <v>4</v>
      </c>
      <c r="K37" s="353"/>
      <c r="L37" s="354">
        <v>0</v>
      </c>
      <c r="M37" s="353"/>
      <c r="N37" s="353"/>
      <c r="O37" s="353">
        <v>2</v>
      </c>
      <c r="P37" s="353"/>
      <c r="Q37" s="353"/>
      <c r="R37" s="353"/>
      <c r="S37" s="131">
        <v>6</v>
      </c>
      <c r="T37" s="106">
        <f>IF($I40=0," ",$I40)</f>
        <v>16</v>
      </c>
      <c r="U37" s="106" t="str">
        <f>IF($I46=0," ",$I46)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8</v>
      </c>
      <c r="C38" s="156">
        <v>2</v>
      </c>
      <c r="D38" s="351">
        <v>1</v>
      </c>
      <c r="E38" s="352">
        <v>2</v>
      </c>
      <c r="F38" s="355"/>
      <c r="G38" s="351"/>
      <c r="H38" s="353"/>
      <c r="I38" s="353">
        <v>2</v>
      </c>
      <c r="J38" s="353">
        <v>2</v>
      </c>
      <c r="K38" s="353"/>
      <c r="L38" s="354">
        <v>2</v>
      </c>
      <c r="M38" s="353"/>
      <c r="N38" s="353"/>
      <c r="O38" s="353">
        <v>2</v>
      </c>
      <c r="P38" s="353"/>
      <c r="Q38" s="353"/>
      <c r="R38" s="353"/>
      <c r="S38" s="131">
        <v>7</v>
      </c>
      <c r="T38" s="106">
        <f>IF($J40=0," ",$J40)</f>
        <v>15</v>
      </c>
      <c r="U38" s="106" t="str">
        <f>IF($J46=0," ",$J46)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160</v>
      </c>
      <c r="C39" s="156">
        <v>2</v>
      </c>
      <c r="D39" s="351">
        <v>0</v>
      </c>
      <c r="E39" s="352">
        <v>2</v>
      </c>
      <c r="F39" s="355"/>
      <c r="G39" s="351"/>
      <c r="H39" s="353"/>
      <c r="I39" s="353">
        <v>2</v>
      </c>
      <c r="J39" s="353">
        <v>1</v>
      </c>
      <c r="K39" s="353"/>
      <c r="L39" s="354">
        <v>1</v>
      </c>
      <c r="M39" s="353"/>
      <c r="N39" s="353"/>
      <c r="O39" s="353">
        <v>2</v>
      </c>
      <c r="P39" s="353"/>
      <c r="Q39" s="353"/>
      <c r="R39" s="353"/>
      <c r="S39" s="131">
        <v>8</v>
      </c>
      <c r="T39" s="106" t="str">
        <f>IF($K40=0," ",$K40)</f>
        <v xml:space="preserve"> </v>
      </c>
      <c r="U39" s="106" t="str">
        <f>IF($K46=0," ",$K46)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1" t="s">
        <v>38</v>
      </c>
      <c r="C40" s="156">
        <f>SUM(C33:C39)</f>
        <v>16</v>
      </c>
      <c r="D40" s="156">
        <f t="shared" ref="D40:R40" si="10">SUM(D33:D39)</f>
        <v>7</v>
      </c>
      <c r="E40" s="156">
        <f t="shared" si="10"/>
        <v>12</v>
      </c>
      <c r="F40" s="156">
        <f t="shared" si="10"/>
        <v>0</v>
      </c>
      <c r="G40" s="156">
        <f t="shared" si="10"/>
        <v>0</v>
      </c>
      <c r="H40" s="156">
        <f t="shared" si="10"/>
        <v>0</v>
      </c>
      <c r="I40" s="156">
        <f t="shared" si="10"/>
        <v>16</v>
      </c>
      <c r="J40" s="156">
        <f t="shared" si="10"/>
        <v>15</v>
      </c>
      <c r="K40" s="156">
        <f t="shared" si="10"/>
        <v>0</v>
      </c>
      <c r="L40" s="156">
        <f t="shared" si="10"/>
        <v>10</v>
      </c>
      <c r="M40" s="156">
        <f t="shared" si="10"/>
        <v>0</v>
      </c>
      <c r="N40" s="156">
        <f t="shared" si="10"/>
        <v>0</v>
      </c>
      <c r="O40" s="156">
        <f t="shared" si="10"/>
        <v>12</v>
      </c>
      <c r="P40" s="156">
        <f t="shared" si="10"/>
        <v>0</v>
      </c>
      <c r="Q40" s="156">
        <f t="shared" si="10"/>
        <v>0</v>
      </c>
      <c r="R40" s="156">
        <f t="shared" si="10"/>
        <v>0</v>
      </c>
      <c r="S40" s="131">
        <v>9</v>
      </c>
      <c r="T40" s="106">
        <f>IF($L40=0," ",$L40)</f>
        <v>10</v>
      </c>
      <c r="U40" s="106" t="str">
        <f>IF($L46=0," ",$L46)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06"/>
      <c r="Q41" s="81"/>
      <c r="R41" s="81"/>
      <c r="S41" s="131">
        <v>10</v>
      </c>
      <c r="T41" s="106" t="str">
        <f>IF($M40=0," ",$M40)</f>
        <v xml:space="preserve"> </v>
      </c>
      <c r="U41" s="106" t="str">
        <f>IF($M46=0," ",$M46)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 x14ac:dyDescent="0.2">
      <c r="A42" s="51"/>
      <c r="B42" s="97" t="s">
        <v>13</v>
      </c>
      <c r="C42" s="156">
        <v>10</v>
      </c>
      <c r="D42" s="364"/>
      <c r="E42" s="364"/>
      <c r="F42" s="364"/>
      <c r="G42" s="365"/>
      <c r="H42" s="365"/>
      <c r="I42" s="365"/>
      <c r="J42" s="365"/>
      <c r="K42" s="365"/>
      <c r="L42" s="365"/>
      <c r="M42" s="365"/>
      <c r="N42" s="365"/>
      <c r="O42" s="365"/>
      <c r="P42" s="365"/>
      <c r="Q42" s="365"/>
      <c r="R42" s="365"/>
      <c r="S42" s="131">
        <v>11</v>
      </c>
      <c r="T42" s="106" t="str">
        <f>IF($N40=0," ",$N40)</f>
        <v xml:space="preserve"> </v>
      </c>
      <c r="U42" s="106" t="str">
        <f>IF($N46=0," ",$N46)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">
      <c r="A43" s="51"/>
      <c r="B43" s="97" t="s">
        <v>161</v>
      </c>
      <c r="C43" s="156">
        <v>2</v>
      </c>
      <c r="D43" s="364"/>
      <c r="E43" s="364"/>
      <c r="F43" s="364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131">
        <v>12</v>
      </c>
      <c r="T43" s="106">
        <f>IF($O40=0," ",$O40)</f>
        <v>12</v>
      </c>
      <c r="U43" s="106" t="str">
        <f>IF($O46=0," ",$O46)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15</v>
      </c>
      <c r="C44" s="156">
        <v>4</v>
      </c>
      <c r="D44" s="366"/>
      <c r="E44" s="366"/>
      <c r="F44" s="366"/>
      <c r="G44" s="367"/>
      <c r="H44" s="367"/>
      <c r="I44" s="367"/>
      <c r="J44" s="367"/>
      <c r="K44" s="367"/>
      <c r="L44" s="367"/>
      <c r="M44" s="367"/>
      <c r="N44" s="367"/>
      <c r="O44" s="367"/>
      <c r="P44" s="367"/>
      <c r="Q44" s="367"/>
      <c r="R44" s="367"/>
      <c r="S44" s="131">
        <v>13</v>
      </c>
      <c r="T44" s="106" t="str">
        <f>IF($P40=0," ",$P40)</f>
        <v xml:space="preserve"> </v>
      </c>
      <c r="U44" s="106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 x14ac:dyDescent="0.2">
      <c r="A45" s="51"/>
      <c r="B45" s="158" t="s">
        <v>227</v>
      </c>
      <c r="C45" s="156">
        <v>4</v>
      </c>
      <c r="D45" s="366"/>
      <c r="E45" s="366"/>
      <c r="F45" s="366"/>
      <c r="G45" s="367"/>
      <c r="H45" s="367"/>
      <c r="I45" s="367"/>
      <c r="J45" s="367"/>
      <c r="K45" s="367"/>
      <c r="L45" s="367"/>
      <c r="M45" s="367"/>
      <c r="N45" s="367"/>
      <c r="O45" s="367"/>
      <c r="P45" s="367"/>
      <c r="Q45" s="367"/>
      <c r="R45" s="367"/>
      <c r="S45" s="131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1"/>
      <c r="B46" s="91" t="s">
        <v>38</v>
      </c>
      <c r="C46" s="156">
        <f>SUM(C42:C45)</f>
        <v>20</v>
      </c>
      <c r="D46" s="156">
        <f t="shared" ref="D46:R46" si="11">SUM(D42:D45)</f>
        <v>0</v>
      </c>
      <c r="E46" s="156">
        <f t="shared" si="11"/>
        <v>0</v>
      </c>
      <c r="F46" s="156">
        <f t="shared" si="11"/>
        <v>0</v>
      </c>
      <c r="G46" s="156">
        <f t="shared" si="11"/>
        <v>0</v>
      </c>
      <c r="H46" s="156">
        <f t="shared" si="11"/>
        <v>0</v>
      </c>
      <c r="I46" s="156">
        <f t="shared" si="11"/>
        <v>0</v>
      </c>
      <c r="J46" s="156">
        <f t="shared" si="11"/>
        <v>0</v>
      </c>
      <c r="K46" s="156">
        <f t="shared" si="11"/>
        <v>0</v>
      </c>
      <c r="L46" s="156">
        <f t="shared" si="11"/>
        <v>0</v>
      </c>
      <c r="M46" s="156">
        <f t="shared" si="11"/>
        <v>0</v>
      </c>
      <c r="N46" s="156">
        <f t="shared" si="11"/>
        <v>0</v>
      </c>
      <c r="O46" s="156">
        <f t="shared" si="11"/>
        <v>0</v>
      </c>
      <c r="P46" s="156">
        <f t="shared" si="11"/>
        <v>0</v>
      </c>
      <c r="Q46" s="156">
        <f t="shared" si="11"/>
        <v>0</v>
      </c>
      <c r="R46" s="156">
        <f t="shared" si="11"/>
        <v>0</v>
      </c>
      <c r="S46" s="131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 t="s">
        <v>345</v>
      </c>
      <c r="W46" s="29" t="s">
        <v>345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 x14ac:dyDescent="0.2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1"/>
      <c r="T47" s="20">
        <f>COUNTIF(T32:T46,"&gt;0")</f>
        <v>6</v>
      </c>
      <c r="U47" s="20">
        <f>COUNTIF(U32:U46,"&gt;0")</f>
        <v>0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3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</sheetData>
  <customSheetViews>
    <customSheetView guid="{C5D960BD-C1A6-4228-A267-A87ADCF0AB55}" scale="60" showPageBreaks="1" showGridLines="0" fitToPage="1" printArea="1">
      <pane xSplit="5" ySplit="6" topLeftCell="F7" activePane="bottomRight" state="frozen"/>
      <selection pane="bottomRight" activeCell="M49" sqref="M49"/>
      <pageMargins left="0.56000000000000005" right="0.57999999999999996" top="0.64" bottom="0.65" header="0.5" footer="0.5"/>
      <pageSetup paperSize="9" scale="33" fitToWidth="2" orientation="portrait" horizontalDpi="4294967293" r:id="rId1"/>
      <headerFooter alignWithMargins="0">
        <oddHeader>&amp;C2006/2007 уч.рік 5 трим</oddHeader>
      </headerFooter>
    </customSheetView>
    <customSheetView guid="{C2F30B35-D639-4BB4-A50F-41AB6A913442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2"/>
      <headerFooter alignWithMargins="0">
        <oddHeader>&amp;C2006/2007 уч.рік 5 трим</oddHeader>
      </headerFooter>
    </customSheetView>
    <customSheetView guid="{134EDDCA-7309-47EE-BAAB-632C7B2A96A3}" scale="70" showPageBreaks="1" showGridLines="0" fitToPage="1" printArea="1">
      <pane xSplit="6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2" fitToWidth="2" orientation="portrait" horizontalDpi="4294967293" r:id="rId3"/>
      <headerFooter alignWithMargins="0">
        <oddHeader>&amp;C2006/2007 уч.рік 5 трим</oddHeader>
      </headerFooter>
    </customSheetView>
    <customSheetView guid="{E3076869-5D4E-4B4E-B56C-23BD0053E0A2}" scale="70" showPageBreaks="1" showGridLines="0" fitToPage="1" printArea="1">
      <pane xSplit="5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1" fitToWidth="2" orientation="portrait" horizontalDpi="4294967293" verticalDpi="200" r:id="rId4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/>
      <headerFooter alignWithMargins="0">
        <oddHeader>&amp;C2006/2007 уч.рік 5 трим</oddHeader>
      </headerFooter>
    </customSheetView>
    <customSheetView guid="{52C4EB7E-D421-4F3C-9418-E2E13C53098F}" scale="75" showPageBreaks="1" showGridLines="0" fitToPage="1" printArea="1">
      <pane xSplit="6" ySplit="6" topLeftCell="Q7" activePane="bottomRight" state="frozen"/>
      <selection pane="bottomRight" activeCell="Q49" sqref="Q49"/>
      <pageMargins left="0.56000000000000005" right="0.57999999999999996" top="0.64" bottom="0.65" header="0.5" footer="0.5"/>
      <pageSetup paperSize="9" scale="47" fitToWidth="2" orientation="landscape" r:id="rId5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6" fitToWidth="2" orientation="landscape" r:id="rId6"/>
      <headerFooter alignWithMargins="0">
        <oddHeader>&amp;C2006/2007 уч.рік 5 трим</oddHeader>
      </headerFooter>
    </customSheetView>
    <customSheetView guid="{0DACDB9F-1DED-4CA1-A223-ED8CF3AAE05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7" fitToWidth="2" orientation="landscape" r:id="rId7"/>
      <headerFooter alignWithMargins="0">
        <oddHeader>&amp;C2006/2007 уч.рік 5 трим</oddHeader>
      </headerFooter>
    </customSheetView>
    <customSheetView guid="{54CA7618-6F98-4F47-B371-BA051FE75870}" scale="75" showGridLines="0" fitToPage="1">
      <pane xSplit="6" ySplit="6" topLeftCell="I7" activePane="bottomRight" state="frozen"/>
      <selection pane="bottomRight" activeCell="I15" sqref="I15"/>
      <pageMargins left="0.56000000000000005" right="0.57999999999999996" top="0.64" bottom="0.65" header="0.5" footer="0.5"/>
      <pageSetup paperSize="9" scale="45" fitToWidth="2" orientation="landscape" r:id="rId8"/>
      <headerFooter alignWithMargins="0">
        <oddHeader>&amp;C2006/2007 уч.рік 5 трим</oddHeader>
      </headerFooter>
    </customSheetView>
    <customSheetView guid="{3EF0F3E9-9201-4028-86FF-6B06B2998A48}" scale="75" showPageBreaks="1" showGridLines="0" fitToPage="1" printArea="1">
      <pane xSplit="6" ySplit="6" topLeftCell="AC7" activePane="bottomRight" state="frozen"/>
      <selection pane="bottomRight" activeCell="B15" sqref="B15"/>
      <pageMargins left="0.56000000000000005" right="0.57999999999999996" top="0.64" bottom="0.65" header="0.5" footer="0.5"/>
      <pageSetup paperSize="9" scale="48" fitToWidth="2" orientation="landscape" r:id="rId9"/>
      <headerFooter alignWithMargins="0">
        <oddHeader>&amp;C2006/2007 уч.рік 5 трим</oddHeader>
      </headerFooter>
    </customSheetView>
    <customSheetView guid="{30318990-97FA-4B74-8A96-20B9CEE7B653}" scale="75" showGridLines="0" fitToPage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0"/>
      <headerFooter alignWithMargins="0">
        <oddHeader>&amp;C2006/2007 уч.рік 5 трим</oddHeader>
      </headerFooter>
    </customSheetView>
    <customSheetView guid="{D36C8CE2-BD51-473C-907A-C6FC583FFDFD}" scale="75" showPageBreaks="1" showGridLines="0" fitToPage="1" printArea="1" showRuler="0">
      <pane xSplit="6" ySplit="6" topLeftCell="G10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1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V7" activePane="bottomRight" state="frozen"/>
      <selection pane="bottomRight" activeCell="BB7" sqref="BB7"/>
      <pageMargins left="0.56000000000000005" right="0.57999999999999996" top="0.64" bottom="0.65" header="0.5" footer="0.5"/>
      <pageSetup paperSize="9" scale="48" fitToWidth="2" orientation="landscape" r:id="rId12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G7" activePane="bottomRight" state="frozen"/>
      <selection pane="bottomRight" activeCell="AM27" sqref="AM27"/>
      <pageMargins left="0.56000000000000005" right="0.57999999999999996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M7" activePane="bottomRight" state="frozen"/>
      <selection pane="bottomRight" activeCell="U17" sqref="U17"/>
      <pageMargins left="0.56000000000000005" right="0.57999999999999996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L7" activePane="bottomRight" state="frozen"/>
      <selection pane="bottomRight" activeCell="B2" sqref="B2:B6"/>
      <pageMargins left="0.56000000000000005" right="0.57999999999999996" top="0.64" bottom="0.65" header="0.5" footer="0.5"/>
      <pageSetup paperSize="9" scale="53" fitToWidth="2" orientation="landscape" r:id="rId18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H7" activePane="bottomRight" state="frozen"/>
      <selection pane="bottomRight" activeCell="B13" sqref="B13"/>
      <pageMargins left="0.56000000000000005" right="0.57999999999999996" top="0.64" bottom="0.65" header="0.5" footer="0.5"/>
      <pageSetup paperSize="9" scale="48" fitToWidth="2" orientation="landscape" r:id="rId21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O7" activePane="bottomRight" state="frozen"/>
      <selection pane="bottomRight" activeCell="AR19" sqref="AR19"/>
      <pageMargins left="0.56000000000000005" right="0.57999999999999996" top="0.64" bottom="0.65" header="0.5" footer="0.5"/>
      <pageSetup paperSize="9" scale="48" fitToWidth="2" orientation="landscape" r:id="rId22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3"/>
      <headerFooter alignWithMargins="0">
        <oddHeader>&amp;C2006/2007 уч.рік 5 трим</oddHeader>
      </headerFooter>
    </customSheetView>
    <customSheetView guid="{63677729-B220-4674-B8DA-E23D188A7DD0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4"/>
      <headerFooter alignWithMargins="0">
        <oddHeader>&amp;C2006/2007 уч.рік 5 трим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5"/>
      <headerFooter alignWithMargins="0">
        <oddHeader>&amp;C2006/2007 уч.рік 5 трим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5" fitToWidth="2" orientation="landscape" r:id="rId26"/>
      <headerFooter alignWithMargins="0">
        <oddHeader>&amp;C2006/2007 уч.рік 5 трим</oddHeader>
      </headerFooter>
    </customSheetView>
    <customSheetView guid="{9581BC83-4638-4839-B4A7-A6430282DE49}" scale="75" showPageBreaks="1" showGridLines="0" fitToPage="1" printArea="1" showRuler="0">
      <pane xSplit="6" ySplit="6" topLeftCell="AW7" activePane="bottomRight" state="frozen"/>
      <selection pane="bottomRight" activeCell="B3" sqref="B3:B7"/>
      <pageMargins left="0.37" right="0.37" top="0.64" bottom="0.65" header="0.5" footer="0.5"/>
      <pageSetup paperSize="9" scale="36" fitToWidth="2" orientation="landscape" r:id="rId27"/>
      <headerFooter alignWithMargins="0">
        <oddHeader>&amp;C2006/2007 уч.рік 5 трим</oddHeader>
      </headerFooter>
    </customSheetView>
    <customSheetView guid="{96BFE75B-9E94-4DC9-803C-D5A288E717C0}" scale="75" showPageBreaks="1" showGridLines="0" fitToPage="1" printArea="1">
      <pane xSplit="6" ySplit="6" topLeftCell="AQ7" activePane="bottomRight" state="frozen"/>
      <selection pane="bottomRight" activeCell="F13" sqref="F13"/>
      <pageMargins left="0.56000000000000005" right="0.57999999999999996" top="0.64" bottom="0.65" header="0.5" footer="0.5"/>
      <pageSetup paperSize="9" scale="47" fitToWidth="2" orientation="landscape" r:id="rId28"/>
      <headerFooter alignWithMargins="0">
        <oddHeader>&amp;C2006/2007 уч.рік 5 трим</oddHeader>
      </headerFooter>
    </customSheetView>
    <customSheetView guid="{33A37079-C128-4ED3-AE01-CFA8F2347C5B}" scale="75" showPageBreaks="1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3" fitToWidth="2" orientation="landscape" r:id="rId29"/>
      <headerFooter alignWithMargins="0">
        <oddHeader>&amp;C2006/2007 уч.рік 5 трим</oddHeader>
      </headerFooter>
    </customSheetView>
    <customSheetView guid="{4BCF288A-A595-4C42-82E7-535EDC2AC415}" scale="75" showPageBreaks="1" showGridLines="0" fitToPage="1" printArea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9" scale="31" fitToWidth="2" orientation="portrait" horizontalDpi="4294967293" r:id="rId30"/>
      <headerFooter alignWithMargins="0">
        <oddHeader>&amp;C2006/2007 уч.рік 5 трим</oddHeader>
      </headerFooter>
    </customSheetView>
    <customSheetView guid="{1C44C54F-C0A4-451D-B8A0-B8C17D7E284D}" scale="60" showPageBreaks="1" showGridLines="0" fitToPage="1" printArea="1">
      <pane xSplit="6" ySplit="6" topLeftCell="AC7" activePane="bottomRight" state="frozen"/>
      <selection pane="bottomRight" activeCell="C3" sqref="C3:C7"/>
      <pageMargins left="0.56000000000000005" right="0.57999999999999996" top="0.64" bottom="0.65" header="0.5" footer="0.5"/>
      <pageSetup paperSize="9" scale="31" fitToWidth="2" orientation="portrait" horizontalDpi="4294967293" verticalDpi="0" r:id="rId31"/>
      <headerFooter alignWithMargins="0">
        <oddHeader>&amp;C2006/2007 уч.рік 5 трим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Q45" sqref="Q45"/>
      <pageMargins left="0.56000000000000005" right="0.57999999999999996" top="0.64" bottom="0.65" header="0.5" footer="0.5"/>
      <pageSetup paperSize="9" scale="32" fitToWidth="2" orientation="portrait" horizontalDpi="4294967293" r:id="rId32"/>
      <headerFooter alignWithMargins="0">
        <oddHeader>&amp;C2006/2007 уч.рік 5 трим</oddHeader>
      </headerFooter>
    </customSheetView>
    <customSheetView guid="{17400EAF-4B0B-49FE-8262-4A59DA70D10F}" scale="75" showPageBreaks="1" showGridLines="0" fitToPage="1" printArea="1">
      <pane xSplit="5" ySplit="6" topLeftCell="K7" activePane="bottomRight" state="frozen"/>
      <selection pane="bottomRight" activeCell="T8" sqref="T8"/>
      <pageMargins left="0.56000000000000005" right="0.57999999999999996" top="0.64" bottom="0.65" header="0.5" footer="0.5"/>
      <pageSetup paperSize="9" scale="32" fitToWidth="2" orientation="portrait" horizontalDpi="4294967293" r:id="rId33"/>
      <headerFooter alignWithMargins="0">
        <oddHeader>&amp;C2006/2007 уч.рік 5 трим</oddHeader>
      </headerFooter>
    </customSheetView>
  </customSheetViews>
  <mergeCells count="44">
    <mergeCell ref="AL3:AM3"/>
    <mergeCell ref="AL5:AL6"/>
    <mergeCell ref="AM5:AM6"/>
    <mergeCell ref="AI7:AK7"/>
    <mergeCell ref="AG5:AG6"/>
    <mergeCell ref="AI3:AK3"/>
    <mergeCell ref="AF5:AF6"/>
    <mergeCell ref="AI5:AI6"/>
    <mergeCell ref="AJ5:AJ6"/>
    <mergeCell ref="AF7:AH7"/>
    <mergeCell ref="AB3:AC3"/>
    <mergeCell ref="AB5:AB6"/>
    <mergeCell ref="AE5:AE6"/>
    <mergeCell ref="AD5:AD6"/>
    <mergeCell ref="AD3:AE3"/>
    <mergeCell ref="AF3:AH3"/>
    <mergeCell ref="Z5:Z6"/>
    <mergeCell ref="Z3:AA3"/>
    <mergeCell ref="U3:V3"/>
    <mergeCell ref="X5:X6"/>
    <mergeCell ref="W5:W6"/>
    <mergeCell ref="V2:W2"/>
    <mergeCell ref="U5:U6"/>
    <mergeCell ref="S2:T2"/>
    <mergeCell ref="O3:Q3"/>
    <mergeCell ref="P5:P6"/>
    <mergeCell ref="O5:O6"/>
    <mergeCell ref="R5:R6"/>
    <mergeCell ref="S5:S6"/>
    <mergeCell ref="V5:V6"/>
    <mergeCell ref="B3:B7"/>
    <mergeCell ref="F5:F6"/>
    <mergeCell ref="G5:G6"/>
    <mergeCell ref="M3:N3"/>
    <mergeCell ref="J5:J6"/>
    <mergeCell ref="K5:K6"/>
    <mergeCell ref="M5:M6"/>
    <mergeCell ref="H3:I3"/>
    <mergeCell ref="C3:C7"/>
    <mergeCell ref="D3:D7"/>
    <mergeCell ref="F3:G3"/>
    <mergeCell ref="E3:E7"/>
    <mergeCell ref="H5:H6"/>
    <mergeCell ref="I5:I6"/>
  </mergeCells>
  <phoneticPr fontId="1" type="noConversion"/>
  <conditionalFormatting sqref="M27:M28 F22:F23">
    <cfRule type="cellIs" dxfId="7" priority="2" stopIfTrue="1" operator="greaterThan">
      <formula>21</formula>
    </cfRule>
  </conditionalFormatting>
  <conditionalFormatting sqref="E8:E21">
    <cfRule type="cellIs" dxfId="6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32" fitToWidth="2" orientation="portrait" horizontalDpi="4294967293" r:id="rId34"/>
  <headerFooter alignWithMargins="0">
    <oddHeader>&amp;C2006/2007 уч.рік 5 трим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45"/>
  <sheetViews>
    <sheetView showGridLines="0" tabSelected="1" zoomScale="70" zoomScaleNormal="9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B26" sqref="B26"/>
    </sheetView>
  </sheetViews>
  <sheetFormatPr defaultColWidth="9.28515625" defaultRowHeight="12.75" x14ac:dyDescent="0.2"/>
  <cols>
    <col min="1" max="1" width="4.28515625" style="1" customWidth="1"/>
    <col min="2" max="2" width="43.570312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1" style="30" customWidth="1"/>
    <col min="7" max="7" width="12.7109375" style="1" customWidth="1"/>
    <col min="8" max="8" width="9.7109375" style="1" customWidth="1"/>
    <col min="9" max="9" width="12.28515625" style="1" customWidth="1"/>
    <col min="10" max="10" width="10.42578125" style="1" customWidth="1"/>
    <col min="11" max="11" width="11.140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0.28515625" style="1" customWidth="1"/>
    <col min="16" max="16" width="9.7109375" style="1" customWidth="1"/>
    <col min="17" max="17" width="11.7109375" style="1" customWidth="1"/>
    <col min="18" max="18" width="13.140625" style="1" customWidth="1"/>
    <col min="19" max="19" width="9.42578125" style="1" customWidth="1"/>
    <col min="20" max="20" width="9.28515625" style="1" customWidth="1"/>
    <col min="21" max="21" width="13" style="1" customWidth="1"/>
    <col min="22" max="22" width="15" style="1" customWidth="1"/>
    <col min="23" max="23" width="10.42578125" style="1" customWidth="1"/>
    <col min="24" max="24" width="13.28515625" style="1" customWidth="1"/>
    <col min="25" max="25" width="9.28515625" style="1" customWidth="1"/>
    <col min="26" max="26" width="8.42578125" style="1" customWidth="1"/>
    <col min="27" max="27" width="9.7109375" style="1" customWidth="1"/>
    <col min="28" max="28" width="13.5703125" style="1" customWidth="1"/>
    <col min="29" max="29" width="11.42578125" style="1" customWidth="1"/>
    <col min="30" max="30" width="13.5703125" style="1" customWidth="1"/>
    <col min="31" max="31" width="10.28515625" style="1" customWidth="1"/>
    <col min="32" max="32" width="10.42578125" style="1" customWidth="1"/>
    <col min="33" max="33" width="11.7109375" style="1" customWidth="1"/>
    <col min="34" max="34" width="11.42578125" style="1" customWidth="1"/>
    <col min="35" max="35" width="10.7109375" style="1" customWidth="1"/>
    <col min="36" max="36" width="11" style="1" customWidth="1"/>
    <col min="37" max="37" width="9.7109375" style="1" customWidth="1"/>
    <col min="38" max="38" width="10.710937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W1" s="1" t="s">
        <v>265</v>
      </c>
    </row>
    <row r="2" spans="1:44" ht="48.75" customHeight="1" thickBot="1" x14ac:dyDescent="0.25">
      <c r="A2" s="20"/>
      <c r="B2" s="238" t="s">
        <v>296</v>
      </c>
      <c r="C2" s="202" t="s">
        <v>464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8" t="s">
        <v>189</v>
      </c>
      <c r="T2" s="908"/>
      <c r="U2" t="s">
        <v>202</v>
      </c>
      <c r="V2" s="908"/>
      <c r="W2" s="908"/>
      <c r="X2" t="s">
        <v>176</v>
      </c>
      <c r="Y2" s="157"/>
      <c r="Z2" s="521" t="s">
        <v>176</v>
      </c>
      <c r="AA2" s="521"/>
      <c r="AB2" s="521" t="s">
        <v>176</v>
      </c>
      <c r="AC2" s="521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">
      <c r="A3" s="893"/>
      <c r="B3" s="968" t="s">
        <v>307</v>
      </c>
      <c r="C3" s="946" t="s">
        <v>131</v>
      </c>
      <c r="D3" s="906" t="s">
        <v>174</v>
      </c>
      <c r="E3" s="902" t="s">
        <v>38</v>
      </c>
      <c r="F3" s="904" t="s">
        <v>132</v>
      </c>
      <c r="G3" s="905"/>
      <c r="H3" s="904" t="s">
        <v>133</v>
      </c>
      <c r="I3" s="911"/>
      <c r="J3" s="148" t="s">
        <v>134</v>
      </c>
      <c r="K3" s="149"/>
      <c r="L3" s="150"/>
      <c r="M3" s="904" t="s">
        <v>135</v>
      </c>
      <c r="N3" s="905"/>
      <c r="O3" s="904" t="s">
        <v>136</v>
      </c>
      <c r="P3" s="919"/>
      <c r="Q3" s="905"/>
      <c r="R3" s="138" t="s">
        <v>137</v>
      </c>
      <c r="S3" s="152"/>
      <c r="T3" s="152"/>
      <c r="U3" s="904" t="s">
        <v>138</v>
      </c>
      <c r="V3" s="905"/>
      <c r="W3" s="148" t="s">
        <v>139</v>
      </c>
      <c r="X3" s="149"/>
      <c r="Y3" s="241"/>
      <c r="Z3" s="909" t="s">
        <v>140</v>
      </c>
      <c r="AA3" s="910"/>
      <c r="AB3" s="904" t="s">
        <v>141</v>
      </c>
      <c r="AC3" s="911"/>
      <c r="AD3" s="917" t="s">
        <v>142</v>
      </c>
      <c r="AE3" s="918"/>
      <c r="AF3" s="904" t="s">
        <v>143</v>
      </c>
      <c r="AG3" s="920"/>
      <c r="AH3" s="905"/>
      <c r="AI3" s="904" t="s">
        <v>144</v>
      </c>
      <c r="AJ3" s="920"/>
      <c r="AK3" s="911"/>
      <c r="AL3" s="930" t="s">
        <v>245</v>
      </c>
      <c r="AM3" s="931"/>
    </row>
    <row r="4" spans="1:44" ht="22.5" customHeight="1" x14ac:dyDescent="0.25">
      <c r="A4" s="894"/>
      <c r="B4" s="969"/>
      <c r="C4" s="947"/>
      <c r="D4" s="907"/>
      <c r="E4" s="903"/>
      <c r="F4" s="348" t="s">
        <v>145</v>
      </c>
      <c r="G4" s="34"/>
      <c r="H4" s="348" t="s">
        <v>146</v>
      </c>
      <c r="I4" s="151"/>
      <c r="J4" s="409" t="s">
        <v>147</v>
      </c>
      <c r="K4" s="39"/>
      <c r="L4" s="46"/>
      <c r="M4" s="348" t="s">
        <v>148</v>
      </c>
      <c r="N4" s="34"/>
      <c r="O4" s="346" t="s">
        <v>149</v>
      </c>
      <c r="P4" s="347"/>
      <c r="Q4" s="23"/>
      <c r="R4" s="35"/>
      <c r="S4" s="346" t="s">
        <v>150</v>
      </c>
      <c r="T4" s="22"/>
      <c r="U4" s="346" t="s">
        <v>257</v>
      </c>
      <c r="V4" s="23"/>
      <c r="W4" s="520" t="s">
        <v>257</v>
      </c>
      <c r="X4" s="75" t="s">
        <v>237</v>
      </c>
      <c r="Y4" s="76"/>
      <c r="Z4" s="520" t="s">
        <v>257</v>
      </c>
      <c r="AA4" s="38"/>
      <c r="AB4" s="520" t="s">
        <v>257</v>
      </c>
      <c r="AC4" s="22"/>
      <c r="AD4" s="37" t="s">
        <v>151</v>
      </c>
      <c r="AE4" s="411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71" t="s">
        <v>309</v>
      </c>
      <c r="AM4" s="772"/>
    </row>
    <row r="5" spans="1:44" ht="37.35" customHeight="1" x14ac:dyDescent="0.2">
      <c r="A5" s="894"/>
      <c r="B5" s="970"/>
      <c r="C5" s="947"/>
      <c r="D5" s="907"/>
      <c r="E5" s="903"/>
      <c r="F5" s="895" t="s">
        <v>172</v>
      </c>
      <c r="G5" s="897" t="s">
        <v>166</v>
      </c>
      <c r="H5" s="895" t="s">
        <v>172</v>
      </c>
      <c r="I5" s="914" t="s">
        <v>166</v>
      </c>
      <c r="J5" s="895" t="s">
        <v>172</v>
      </c>
      <c r="K5" s="912" t="s">
        <v>221</v>
      </c>
      <c r="L5" s="47" t="s">
        <v>152</v>
      </c>
      <c r="M5" s="895" t="s">
        <v>172</v>
      </c>
      <c r="N5" s="522" t="s">
        <v>166</v>
      </c>
      <c r="O5" s="895" t="s">
        <v>172</v>
      </c>
      <c r="P5" s="912" t="s">
        <v>220</v>
      </c>
      <c r="Q5" s="47" t="s">
        <v>152</v>
      </c>
      <c r="R5" s="926" t="s">
        <v>172</v>
      </c>
      <c r="S5" s="912" t="s">
        <v>256</v>
      </c>
      <c r="T5" s="153" t="s">
        <v>152</v>
      </c>
      <c r="U5" s="895" t="s">
        <v>172</v>
      </c>
      <c r="V5" s="897" t="s">
        <v>166</v>
      </c>
      <c r="W5" s="895" t="s">
        <v>172</v>
      </c>
      <c r="X5" s="912" t="s">
        <v>173</v>
      </c>
      <c r="Y5" s="242" t="s">
        <v>152</v>
      </c>
      <c r="Z5" s="926" t="s">
        <v>172</v>
      </c>
      <c r="AA5" s="522" t="s">
        <v>166</v>
      </c>
      <c r="AB5" s="895" t="s">
        <v>172</v>
      </c>
      <c r="AC5" s="522" t="s">
        <v>166</v>
      </c>
      <c r="AD5" s="895" t="s">
        <v>172</v>
      </c>
      <c r="AE5" s="897" t="s">
        <v>166</v>
      </c>
      <c r="AF5" s="895" t="s">
        <v>172</v>
      </c>
      <c r="AG5" s="934" t="s">
        <v>304</v>
      </c>
      <c r="AH5" s="47" t="s">
        <v>152</v>
      </c>
      <c r="AI5" s="895" t="s">
        <v>172</v>
      </c>
      <c r="AJ5" s="934" t="s">
        <v>305</v>
      </c>
      <c r="AK5" s="153" t="s">
        <v>152</v>
      </c>
      <c r="AL5" s="928" t="s">
        <v>172</v>
      </c>
      <c r="AM5" s="932" t="s">
        <v>166</v>
      </c>
    </row>
    <row r="6" spans="1:44" ht="28.9" customHeight="1" thickBot="1" x14ac:dyDescent="0.25">
      <c r="A6" s="894"/>
      <c r="B6" s="970"/>
      <c r="C6" s="947"/>
      <c r="D6" s="907"/>
      <c r="E6" s="903"/>
      <c r="F6" s="896"/>
      <c r="G6" s="898"/>
      <c r="H6" s="896"/>
      <c r="I6" s="915"/>
      <c r="J6" s="896"/>
      <c r="K6" s="916"/>
      <c r="L6" s="89">
        <v>6</v>
      </c>
      <c r="M6" s="896"/>
      <c r="N6" s="523"/>
      <c r="O6" s="896"/>
      <c r="P6" s="916"/>
      <c r="Q6" s="89">
        <v>16</v>
      </c>
      <c r="R6" s="927"/>
      <c r="S6" s="913"/>
      <c r="T6" s="154">
        <v>6</v>
      </c>
      <c r="U6" s="896"/>
      <c r="V6" s="898"/>
      <c r="W6" s="896"/>
      <c r="X6" s="916"/>
      <c r="Y6" s="243">
        <v>20</v>
      </c>
      <c r="Z6" s="927"/>
      <c r="AA6" s="523"/>
      <c r="AB6" s="896"/>
      <c r="AC6" s="523"/>
      <c r="AD6" s="896"/>
      <c r="AE6" s="898"/>
      <c r="AF6" s="896"/>
      <c r="AG6" s="916"/>
      <c r="AH6" s="89" t="s">
        <v>342</v>
      </c>
      <c r="AI6" s="896"/>
      <c r="AJ6" s="916"/>
      <c r="AK6" s="154" t="s">
        <v>343</v>
      </c>
      <c r="AL6" s="929"/>
      <c r="AM6" s="933"/>
    </row>
    <row r="7" spans="1:44" ht="16.5" thickBot="1" x14ac:dyDescent="0.3">
      <c r="A7" s="894"/>
      <c r="B7" s="970"/>
      <c r="C7" s="901"/>
      <c r="D7" s="907"/>
      <c r="E7" s="903"/>
      <c r="F7" s="87">
        <v>42751</v>
      </c>
      <c r="G7" s="450"/>
      <c r="H7" s="456">
        <f>F7+7</f>
        <v>42758</v>
      </c>
      <c r="I7" s="574"/>
      <c r="J7" s="923">
        <f>F7+14</f>
        <v>42765</v>
      </c>
      <c r="K7" s="924"/>
      <c r="L7" s="925"/>
      <c r="M7" s="964">
        <f>H7+14</f>
        <v>42772</v>
      </c>
      <c r="N7" s="971"/>
      <c r="O7" s="923">
        <f>J7+14</f>
        <v>42779</v>
      </c>
      <c r="P7" s="924"/>
      <c r="Q7" s="925"/>
      <c r="R7" s="923">
        <f>M7+14</f>
        <v>42786</v>
      </c>
      <c r="S7" s="924"/>
      <c r="T7" s="924"/>
      <c r="U7" s="923">
        <f>O7+14</f>
        <v>42793</v>
      </c>
      <c r="V7" s="925"/>
      <c r="W7" s="923">
        <f>R7+14+7</f>
        <v>42807</v>
      </c>
      <c r="X7" s="924"/>
      <c r="Y7" s="967"/>
      <c r="Z7" s="923">
        <f>U7+14+7</f>
        <v>42814</v>
      </c>
      <c r="AA7" s="925"/>
      <c r="AB7" s="964">
        <f>W7+14</f>
        <v>42821</v>
      </c>
      <c r="AC7" s="966"/>
      <c r="AD7" s="451">
        <f>Z7+14</f>
        <v>42828</v>
      </c>
      <c r="AE7" s="452"/>
      <c r="AF7" s="964">
        <f>AB7+14</f>
        <v>42835</v>
      </c>
      <c r="AG7" s="965"/>
      <c r="AH7" s="453"/>
      <c r="AI7" s="923">
        <f>AD7+14</f>
        <v>42842</v>
      </c>
      <c r="AJ7" s="924"/>
      <c r="AK7" s="924"/>
      <c r="AL7" s="773">
        <f>AF7+14</f>
        <v>42849</v>
      </c>
      <c r="AM7" s="774"/>
    </row>
    <row r="8" spans="1:44" s="374" customFormat="1" ht="18.75" x14ac:dyDescent="0.25">
      <c r="A8" s="562">
        <v>1</v>
      </c>
      <c r="B8" s="850" t="s">
        <v>419</v>
      </c>
      <c r="C8" s="565">
        <v>1</v>
      </c>
      <c r="D8" s="369">
        <f t="shared" ref="D8:D21" si="0">SUM(L8,Q8,T8,Y8,AA8,AC8,AH8,AK8)</f>
        <v>49</v>
      </c>
      <c r="E8" s="388">
        <f t="shared" ref="E8:E21" si="1">SUM(D8:D8)</f>
        <v>49</v>
      </c>
      <c r="F8" s="744"/>
      <c r="G8" s="745"/>
      <c r="H8" s="740"/>
      <c r="I8" s="492"/>
      <c r="J8" s="852" t="s">
        <v>458</v>
      </c>
      <c r="K8" s="810">
        <f>C8</f>
        <v>1</v>
      </c>
      <c r="L8" s="556">
        <v>4</v>
      </c>
      <c r="M8" s="740" t="s">
        <v>458</v>
      </c>
      <c r="N8" s="492"/>
      <c r="O8" s="741" t="s">
        <v>458</v>
      </c>
      <c r="P8" s="410">
        <f>C8</f>
        <v>1</v>
      </c>
      <c r="Q8" s="762">
        <f t="shared" ref="Q8:Q19" si="2">IF(P8=0,"",VLOOKUP(P8,Підс2,2,FALSE))</f>
        <v>16</v>
      </c>
      <c r="R8" s="739"/>
      <c r="S8" s="505">
        <f>C8</f>
        <v>1</v>
      </c>
      <c r="T8" s="393">
        <v>6</v>
      </c>
      <c r="U8" s="391" t="s">
        <v>459</v>
      </c>
      <c r="V8" s="392"/>
      <c r="W8" s="706" t="s">
        <v>458</v>
      </c>
      <c r="X8" s="505">
        <f>C8</f>
        <v>1</v>
      </c>
      <c r="Y8" s="762">
        <f t="shared" ref="Y8:Y19" si="3">IF(X8=0,"",VLOOKUP(X8,Підс2,3,FALSE))</f>
        <v>20</v>
      </c>
      <c r="Z8" s="739"/>
      <c r="AA8" s="392"/>
      <c r="AB8" s="372"/>
      <c r="AC8" s="373"/>
      <c r="AD8" s="391"/>
      <c r="AE8" s="392"/>
      <c r="AF8" s="742"/>
      <c r="AG8" s="410">
        <f>C8</f>
        <v>1</v>
      </c>
      <c r="AH8" s="743">
        <f>3+0+0</f>
        <v>3</v>
      </c>
      <c r="AI8" s="417"/>
      <c r="AJ8" s="505">
        <f>C8</f>
        <v>1</v>
      </c>
      <c r="AK8" s="509"/>
      <c r="AL8" s="775"/>
      <c r="AM8" s="776"/>
    </row>
    <row r="9" spans="1:44" s="374" customFormat="1" ht="18.75" x14ac:dyDescent="0.25">
      <c r="A9" s="563">
        <v>2</v>
      </c>
      <c r="B9" s="850" t="s">
        <v>422</v>
      </c>
      <c r="C9" s="566">
        <v>2</v>
      </c>
      <c r="D9" s="454">
        <f t="shared" si="0"/>
        <v>11</v>
      </c>
      <c r="E9" s="472">
        <f t="shared" si="1"/>
        <v>11</v>
      </c>
      <c r="F9" s="759"/>
      <c r="G9" s="499"/>
      <c r="H9" s="532"/>
      <c r="I9" s="493"/>
      <c r="J9" s="852" t="s">
        <v>459</v>
      </c>
      <c r="K9" s="540">
        <f>C9</f>
        <v>2</v>
      </c>
      <c r="L9" s="404">
        <v>5</v>
      </c>
      <c r="M9" s="532" t="s">
        <v>458</v>
      </c>
      <c r="N9" s="493"/>
      <c r="O9" s="596" t="s">
        <v>458</v>
      </c>
      <c r="P9" s="410">
        <f t="shared" ref="P9:P19" si="4">C9</f>
        <v>2</v>
      </c>
      <c r="Q9" s="762" t="str">
        <f t="shared" si="2"/>
        <v xml:space="preserve"> </v>
      </c>
      <c r="R9" s="518"/>
      <c r="S9" s="506">
        <f>C9</f>
        <v>2</v>
      </c>
      <c r="T9" s="325">
        <v>6</v>
      </c>
      <c r="U9" s="379" t="s">
        <v>458</v>
      </c>
      <c r="V9" s="377"/>
      <c r="W9" s="687" t="s">
        <v>458</v>
      </c>
      <c r="X9" s="506">
        <f>C9</f>
        <v>2</v>
      </c>
      <c r="Y9" s="762" t="str">
        <f t="shared" si="3"/>
        <v xml:space="preserve"> </v>
      </c>
      <c r="Z9" s="518"/>
      <c r="AA9" s="377"/>
      <c r="AB9" s="378"/>
      <c r="AC9" s="376"/>
      <c r="AD9" s="379"/>
      <c r="AE9" s="377"/>
      <c r="AF9" s="610"/>
      <c r="AG9" s="410">
        <f t="shared" ref="AG9:AG19" si="5">C9</f>
        <v>2</v>
      </c>
      <c r="AH9" s="557"/>
      <c r="AI9" s="418"/>
      <c r="AJ9" s="506">
        <f>C9</f>
        <v>2</v>
      </c>
      <c r="AK9" s="404"/>
      <c r="AL9" s="777"/>
      <c r="AM9" s="778"/>
    </row>
    <row r="10" spans="1:44" s="374" customFormat="1" ht="18.75" x14ac:dyDescent="0.25">
      <c r="A10" s="564">
        <v>3</v>
      </c>
      <c r="B10" s="850" t="s">
        <v>423</v>
      </c>
      <c r="C10" s="566">
        <v>3</v>
      </c>
      <c r="D10" s="454">
        <f t="shared" si="0"/>
        <v>0</v>
      </c>
      <c r="E10" s="472">
        <f t="shared" si="1"/>
        <v>0</v>
      </c>
      <c r="F10" s="759"/>
      <c r="G10" s="499"/>
      <c r="H10" s="532"/>
      <c r="I10" s="493"/>
      <c r="J10" s="852" t="s">
        <v>458</v>
      </c>
      <c r="K10" s="540">
        <f t="shared" ref="K10:K19" si="6">C10</f>
        <v>3</v>
      </c>
      <c r="L10" s="404"/>
      <c r="M10" s="532" t="s">
        <v>458</v>
      </c>
      <c r="N10" s="493"/>
      <c r="O10" s="596" t="s">
        <v>459</v>
      </c>
      <c r="P10" s="410">
        <f t="shared" si="4"/>
        <v>3</v>
      </c>
      <c r="Q10" s="762" t="str">
        <f t="shared" si="2"/>
        <v xml:space="preserve"> </v>
      </c>
      <c r="R10" s="518"/>
      <c r="S10" s="506">
        <f t="shared" ref="S10:S19" si="7">C10</f>
        <v>3</v>
      </c>
      <c r="T10" s="325"/>
      <c r="U10" s="379" t="s">
        <v>458</v>
      </c>
      <c r="V10" s="377"/>
      <c r="W10" s="687" t="s">
        <v>457</v>
      </c>
      <c r="X10" s="506">
        <f t="shared" ref="X10:X19" si="8">C10</f>
        <v>3</v>
      </c>
      <c r="Y10" s="762" t="str">
        <f t="shared" si="3"/>
        <v xml:space="preserve"> </v>
      </c>
      <c r="Z10" s="518"/>
      <c r="AA10" s="377"/>
      <c r="AB10" s="378"/>
      <c r="AC10" s="376"/>
      <c r="AD10" s="379"/>
      <c r="AE10" s="377"/>
      <c r="AF10" s="610"/>
      <c r="AG10" s="410">
        <f t="shared" si="5"/>
        <v>3</v>
      </c>
      <c r="AH10" s="557"/>
      <c r="AI10" s="418"/>
      <c r="AJ10" s="506">
        <f t="shared" ref="AJ10:AJ19" si="9">C10</f>
        <v>3</v>
      </c>
      <c r="AK10" s="404"/>
      <c r="AL10" s="777"/>
      <c r="AM10" s="778"/>
    </row>
    <row r="11" spans="1:44" s="374" customFormat="1" ht="24" customHeight="1" x14ac:dyDescent="0.25">
      <c r="A11" s="563">
        <v>4</v>
      </c>
      <c r="B11" s="850" t="s">
        <v>424</v>
      </c>
      <c r="C11" s="566">
        <v>4</v>
      </c>
      <c r="D11" s="454">
        <f t="shared" si="0"/>
        <v>45</v>
      </c>
      <c r="E11" s="472">
        <f t="shared" si="1"/>
        <v>45</v>
      </c>
      <c r="F11" s="759"/>
      <c r="G11" s="499"/>
      <c r="H11" s="532"/>
      <c r="I11" s="493"/>
      <c r="J11" s="852" t="s">
        <v>458</v>
      </c>
      <c r="K11" s="540">
        <f t="shared" si="6"/>
        <v>4</v>
      </c>
      <c r="L11" s="404">
        <v>4</v>
      </c>
      <c r="M11" s="532" t="s">
        <v>458</v>
      </c>
      <c r="N11" s="493"/>
      <c r="O11" s="596" t="s">
        <v>458</v>
      </c>
      <c r="P11" s="410">
        <f t="shared" si="4"/>
        <v>4</v>
      </c>
      <c r="Q11" s="762">
        <f t="shared" si="2"/>
        <v>15</v>
      </c>
      <c r="R11" s="518"/>
      <c r="S11" s="506">
        <f t="shared" si="7"/>
        <v>4</v>
      </c>
      <c r="T11" s="325">
        <v>6</v>
      </c>
      <c r="U11" s="379" t="s">
        <v>458</v>
      </c>
      <c r="V11" s="377"/>
      <c r="W11" s="687" t="s">
        <v>458</v>
      </c>
      <c r="X11" s="506">
        <f t="shared" si="8"/>
        <v>4</v>
      </c>
      <c r="Y11" s="762">
        <f t="shared" si="3"/>
        <v>20</v>
      </c>
      <c r="Z11" s="518"/>
      <c r="AA11" s="377"/>
      <c r="AB11" s="378"/>
      <c r="AC11" s="376"/>
      <c r="AD11" s="379"/>
      <c r="AE11" s="377"/>
      <c r="AF11" s="610"/>
      <c r="AG11" s="410">
        <f t="shared" si="5"/>
        <v>4</v>
      </c>
      <c r="AH11" s="557"/>
      <c r="AI11" s="418"/>
      <c r="AJ11" s="506">
        <f t="shared" si="9"/>
        <v>4</v>
      </c>
      <c r="AK11" s="404"/>
      <c r="AL11" s="777"/>
      <c r="AM11" s="778"/>
    </row>
    <row r="12" spans="1:44" s="374" customFormat="1" ht="37.5" x14ac:dyDescent="0.25">
      <c r="A12" s="564">
        <v>5</v>
      </c>
      <c r="B12" s="850" t="s">
        <v>428</v>
      </c>
      <c r="C12" s="566">
        <v>5</v>
      </c>
      <c r="D12" s="454">
        <f t="shared" si="0"/>
        <v>0</v>
      </c>
      <c r="E12" s="472">
        <f t="shared" si="1"/>
        <v>0</v>
      </c>
      <c r="F12" s="759"/>
      <c r="G12" s="499"/>
      <c r="H12" s="532"/>
      <c r="I12" s="493"/>
      <c r="J12" s="852" t="s">
        <v>458</v>
      </c>
      <c r="K12" s="540">
        <f t="shared" si="6"/>
        <v>5</v>
      </c>
      <c r="L12" s="404"/>
      <c r="M12" s="532" t="s">
        <v>459</v>
      </c>
      <c r="N12" s="493"/>
      <c r="O12" s="596" t="s">
        <v>459</v>
      </c>
      <c r="P12" s="410">
        <f t="shared" si="4"/>
        <v>5</v>
      </c>
      <c r="Q12" s="762" t="str">
        <f t="shared" si="2"/>
        <v xml:space="preserve"> </v>
      </c>
      <c r="R12" s="518"/>
      <c r="S12" s="506">
        <f t="shared" si="7"/>
        <v>5</v>
      </c>
      <c r="T12" s="325"/>
      <c r="U12" s="379" t="s">
        <v>459</v>
      </c>
      <c r="V12" s="377"/>
      <c r="W12" s="687" t="s">
        <v>457</v>
      </c>
      <c r="X12" s="506">
        <f t="shared" si="8"/>
        <v>5</v>
      </c>
      <c r="Y12" s="762" t="str">
        <f t="shared" si="3"/>
        <v xml:space="preserve"> </v>
      </c>
      <c r="Z12" s="518"/>
      <c r="AA12" s="377"/>
      <c r="AB12" s="378"/>
      <c r="AC12" s="376"/>
      <c r="AD12" s="379"/>
      <c r="AE12" s="377"/>
      <c r="AF12" s="610"/>
      <c r="AG12" s="410">
        <f t="shared" si="5"/>
        <v>5</v>
      </c>
      <c r="AH12" s="325"/>
      <c r="AI12" s="418"/>
      <c r="AJ12" s="506">
        <f t="shared" si="9"/>
        <v>5</v>
      </c>
      <c r="AK12" s="404"/>
      <c r="AL12" s="777"/>
      <c r="AM12" s="778"/>
    </row>
    <row r="13" spans="1:44" s="374" customFormat="1" ht="18.75" x14ac:dyDescent="0.25">
      <c r="A13" s="563">
        <v>6</v>
      </c>
      <c r="B13" s="850" t="s">
        <v>425</v>
      </c>
      <c r="C13" s="566">
        <v>6</v>
      </c>
      <c r="D13" s="454">
        <f t="shared" si="0"/>
        <v>5</v>
      </c>
      <c r="E13" s="472">
        <f t="shared" si="1"/>
        <v>5</v>
      </c>
      <c r="F13" s="759"/>
      <c r="G13" s="499"/>
      <c r="H13" s="532"/>
      <c r="I13" s="493"/>
      <c r="J13" s="852" t="s">
        <v>459</v>
      </c>
      <c r="K13" s="540">
        <f t="shared" si="6"/>
        <v>6</v>
      </c>
      <c r="L13" s="404">
        <v>5</v>
      </c>
      <c r="M13" s="532" t="s">
        <v>458</v>
      </c>
      <c r="N13" s="493"/>
      <c r="O13" s="596" t="s">
        <v>458</v>
      </c>
      <c r="P13" s="410">
        <f t="shared" si="4"/>
        <v>6</v>
      </c>
      <c r="Q13" s="762" t="str">
        <f t="shared" si="2"/>
        <v xml:space="preserve"> </v>
      </c>
      <c r="R13" s="518"/>
      <c r="S13" s="506">
        <f t="shared" si="7"/>
        <v>6</v>
      </c>
      <c r="T13" s="325"/>
      <c r="U13" s="379" t="s">
        <v>459</v>
      </c>
      <c r="V13" s="377"/>
      <c r="W13" s="687" t="s">
        <v>457</v>
      </c>
      <c r="X13" s="506">
        <f t="shared" si="8"/>
        <v>6</v>
      </c>
      <c r="Y13" s="762" t="str">
        <f t="shared" si="3"/>
        <v xml:space="preserve"> </v>
      </c>
      <c r="Z13" s="518"/>
      <c r="AA13" s="377"/>
      <c r="AB13" s="378"/>
      <c r="AC13" s="376"/>
      <c r="AD13" s="379"/>
      <c r="AE13" s="377"/>
      <c r="AF13" s="610"/>
      <c r="AG13" s="410">
        <f t="shared" si="5"/>
        <v>6</v>
      </c>
      <c r="AH13" s="325"/>
      <c r="AI13" s="418"/>
      <c r="AJ13" s="506">
        <f t="shared" si="9"/>
        <v>6</v>
      </c>
      <c r="AK13" s="404"/>
      <c r="AL13" s="777"/>
      <c r="AM13" s="778"/>
    </row>
    <row r="14" spans="1:44" s="374" customFormat="1" ht="18.75" x14ac:dyDescent="0.25">
      <c r="A14" s="564">
        <v>7</v>
      </c>
      <c r="B14" s="850" t="s">
        <v>426</v>
      </c>
      <c r="C14" s="566">
        <v>7</v>
      </c>
      <c r="D14" s="454">
        <f t="shared" si="0"/>
        <v>0</v>
      </c>
      <c r="E14" s="472">
        <f t="shared" si="1"/>
        <v>0</v>
      </c>
      <c r="F14" s="759"/>
      <c r="G14" s="499"/>
      <c r="H14" s="532"/>
      <c r="I14" s="493"/>
      <c r="J14" s="852" t="s">
        <v>459</v>
      </c>
      <c r="K14" s="540">
        <f t="shared" si="6"/>
        <v>7</v>
      </c>
      <c r="L14" s="404"/>
      <c r="M14" s="532" t="s">
        <v>458</v>
      </c>
      <c r="N14" s="493"/>
      <c r="O14" s="596" t="s">
        <v>458</v>
      </c>
      <c r="P14" s="410">
        <f t="shared" si="4"/>
        <v>7</v>
      </c>
      <c r="Q14" s="762" t="str">
        <f t="shared" si="2"/>
        <v xml:space="preserve"> </v>
      </c>
      <c r="R14" s="518"/>
      <c r="S14" s="506">
        <f t="shared" si="7"/>
        <v>7</v>
      </c>
      <c r="T14" s="325"/>
      <c r="U14" s="379" t="s">
        <v>459</v>
      </c>
      <c r="V14" s="377"/>
      <c r="W14" s="687" t="s">
        <v>457</v>
      </c>
      <c r="X14" s="506">
        <f t="shared" si="8"/>
        <v>7</v>
      </c>
      <c r="Y14" s="762" t="str">
        <f t="shared" si="3"/>
        <v xml:space="preserve"> </v>
      </c>
      <c r="Z14" s="518"/>
      <c r="AA14" s="377"/>
      <c r="AB14" s="378"/>
      <c r="AC14" s="376"/>
      <c r="AD14" s="379"/>
      <c r="AE14" s="377"/>
      <c r="AF14" s="610"/>
      <c r="AG14" s="410">
        <f t="shared" si="5"/>
        <v>7</v>
      </c>
      <c r="AH14" s="325"/>
      <c r="AI14" s="418"/>
      <c r="AJ14" s="506">
        <f t="shared" si="9"/>
        <v>7</v>
      </c>
      <c r="AK14" s="404"/>
      <c r="AL14" s="777"/>
      <c r="AM14" s="778"/>
    </row>
    <row r="15" spans="1:44" s="374" customFormat="1" ht="18.75" x14ac:dyDescent="0.25">
      <c r="A15" s="563">
        <v>8</v>
      </c>
      <c r="B15" s="850" t="s">
        <v>427</v>
      </c>
      <c r="C15" s="566">
        <v>8</v>
      </c>
      <c r="D15" s="454">
        <f t="shared" si="0"/>
        <v>0</v>
      </c>
      <c r="E15" s="472">
        <f t="shared" si="1"/>
        <v>0</v>
      </c>
      <c r="F15" s="759"/>
      <c r="G15" s="499"/>
      <c r="H15" s="532"/>
      <c r="I15" s="493"/>
      <c r="J15" s="852" t="s">
        <v>459</v>
      </c>
      <c r="K15" s="540">
        <f t="shared" si="6"/>
        <v>8</v>
      </c>
      <c r="L15" s="404"/>
      <c r="M15" s="532" t="s">
        <v>459</v>
      </c>
      <c r="N15" s="493"/>
      <c r="O15" s="596" t="s">
        <v>459</v>
      </c>
      <c r="P15" s="410">
        <f t="shared" si="4"/>
        <v>8</v>
      </c>
      <c r="Q15" s="762" t="str">
        <f t="shared" si="2"/>
        <v xml:space="preserve"> </v>
      </c>
      <c r="R15" s="518"/>
      <c r="S15" s="506">
        <f t="shared" si="7"/>
        <v>8</v>
      </c>
      <c r="T15" s="325"/>
      <c r="U15" s="379" t="s">
        <v>458</v>
      </c>
      <c r="V15" s="377"/>
      <c r="W15" s="687" t="s">
        <v>457</v>
      </c>
      <c r="X15" s="506">
        <f t="shared" si="8"/>
        <v>8</v>
      </c>
      <c r="Y15" s="762" t="str">
        <f t="shared" si="3"/>
        <v xml:space="preserve"> </v>
      </c>
      <c r="Z15" s="518"/>
      <c r="AA15" s="377"/>
      <c r="AB15" s="378"/>
      <c r="AC15" s="376"/>
      <c r="AD15" s="379"/>
      <c r="AE15" s="377"/>
      <c r="AF15" s="610"/>
      <c r="AG15" s="410">
        <f t="shared" si="5"/>
        <v>8</v>
      </c>
      <c r="AH15" s="325"/>
      <c r="AI15" s="418"/>
      <c r="AJ15" s="506">
        <f t="shared" si="9"/>
        <v>8</v>
      </c>
      <c r="AK15" s="806"/>
      <c r="AL15" s="777"/>
      <c r="AM15" s="778"/>
    </row>
    <row r="16" spans="1:44" s="374" customFormat="1" ht="18" customHeight="1" x14ac:dyDescent="0.25">
      <c r="A16" s="564">
        <v>9</v>
      </c>
      <c r="B16" s="851" t="s">
        <v>429</v>
      </c>
      <c r="C16" s="566">
        <v>9</v>
      </c>
      <c r="D16" s="454">
        <f t="shared" si="0"/>
        <v>20</v>
      </c>
      <c r="E16" s="472">
        <f t="shared" si="1"/>
        <v>20</v>
      </c>
      <c r="F16" s="759"/>
      <c r="G16" s="499"/>
      <c r="H16" s="532"/>
      <c r="I16" s="493"/>
      <c r="J16" s="853" t="s">
        <v>458</v>
      </c>
      <c r="K16" s="540">
        <f t="shared" si="6"/>
        <v>9</v>
      </c>
      <c r="L16" s="404">
        <v>4</v>
      </c>
      <c r="M16" s="532" t="s">
        <v>458</v>
      </c>
      <c r="N16" s="493"/>
      <c r="O16" s="596" t="s">
        <v>459</v>
      </c>
      <c r="P16" s="410">
        <f t="shared" si="4"/>
        <v>9</v>
      </c>
      <c r="Q16" s="762" t="str">
        <f t="shared" si="2"/>
        <v xml:space="preserve"> </v>
      </c>
      <c r="R16" s="518"/>
      <c r="S16" s="506">
        <f t="shared" si="7"/>
        <v>9</v>
      </c>
      <c r="T16" s="325"/>
      <c r="U16" s="379" t="s">
        <v>459</v>
      </c>
      <c r="V16" s="377"/>
      <c r="W16" s="687" t="s">
        <v>457</v>
      </c>
      <c r="X16" s="506">
        <f t="shared" si="8"/>
        <v>9</v>
      </c>
      <c r="Y16" s="762">
        <f t="shared" si="3"/>
        <v>16</v>
      </c>
      <c r="Z16" s="518"/>
      <c r="AA16" s="377"/>
      <c r="AB16" s="378"/>
      <c r="AC16" s="376"/>
      <c r="AD16" s="379"/>
      <c r="AE16" s="377"/>
      <c r="AF16" s="610"/>
      <c r="AG16" s="410">
        <f t="shared" si="5"/>
        <v>9</v>
      </c>
      <c r="AH16" s="325"/>
      <c r="AI16" s="418"/>
      <c r="AJ16" s="506">
        <f t="shared" si="9"/>
        <v>9</v>
      </c>
      <c r="AK16" s="404"/>
      <c r="AL16" s="777"/>
      <c r="AM16" s="778"/>
    </row>
    <row r="17" spans="1:51" s="374" customFormat="1" ht="27" customHeight="1" x14ac:dyDescent="0.25">
      <c r="A17" s="563">
        <v>10</v>
      </c>
      <c r="B17" s="851" t="s">
        <v>433</v>
      </c>
      <c r="C17" s="566">
        <v>10</v>
      </c>
      <c r="D17" s="454">
        <f t="shared" si="0"/>
        <v>0</v>
      </c>
      <c r="E17" s="472">
        <f t="shared" si="1"/>
        <v>0</v>
      </c>
      <c r="F17" s="759"/>
      <c r="G17" s="499"/>
      <c r="H17" s="532"/>
      <c r="I17" s="493"/>
      <c r="J17" s="853" t="s">
        <v>459</v>
      </c>
      <c r="K17" s="540">
        <f t="shared" si="6"/>
        <v>10</v>
      </c>
      <c r="L17" s="404"/>
      <c r="M17" s="532" t="s">
        <v>459</v>
      </c>
      <c r="N17" s="493"/>
      <c r="O17" s="596" t="s">
        <v>459</v>
      </c>
      <c r="P17" s="410">
        <f t="shared" si="4"/>
        <v>10</v>
      </c>
      <c r="Q17" s="762" t="str">
        <f t="shared" si="2"/>
        <v xml:space="preserve"> </v>
      </c>
      <c r="R17" s="518"/>
      <c r="S17" s="506">
        <f t="shared" si="7"/>
        <v>10</v>
      </c>
      <c r="T17" s="707"/>
      <c r="U17" s="379" t="s">
        <v>459</v>
      </c>
      <c r="V17" s="377"/>
      <c r="W17" s="687" t="s">
        <v>457</v>
      </c>
      <c r="X17" s="506">
        <f t="shared" si="8"/>
        <v>10</v>
      </c>
      <c r="Y17" s="762" t="str">
        <f t="shared" si="3"/>
        <v xml:space="preserve"> </v>
      </c>
      <c r="Z17" s="518"/>
      <c r="AA17" s="377"/>
      <c r="AB17" s="378"/>
      <c r="AC17" s="376"/>
      <c r="AD17" s="379"/>
      <c r="AE17" s="377"/>
      <c r="AF17" s="610"/>
      <c r="AG17" s="410">
        <f t="shared" si="5"/>
        <v>10</v>
      </c>
      <c r="AH17" s="325"/>
      <c r="AI17" s="418"/>
      <c r="AJ17" s="506">
        <f t="shared" si="9"/>
        <v>10</v>
      </c>
      <c r="AK17" s="404"/>
      <c r="AL17" s="777"/>
      <c r="AM17" s="778"/>
    </row>
    <row r="18" spans="1:51" s="374" customFormat="1" ht="18.75" x14ac:dyDescent="0.25">
      <c r="A18" s="564">
        <v>11</v>
      </c>
      <c r="B18" s="851" t="s">
        <v>434</v>
      </c>
      <c r="C18" s="566">
        <v>11</v>
      </c>
      <c r="D18" s="454">
        <f t="shared" si="0"/>
        <v>0</v>
      </c>
      <c r="E18" s="472">
        <f t="shared" si="1"/>
        <v>0</v>
      </c>
      <c r="F18" s="759"/>
      <c r="G18" s="499"/>
      <c r="H18" s="532"/>
      <c r="I18" s="493"/>
      <c r="J18" s="854" t="s">
        <v>459</v>
      </c>
      <c r="K18" s="540">
        <f t="shared" si="6"/>
        <v>11</v>
      </c>
      <c r="L18" s="404"/>
      <c r="M18" s="532" t="s">
        <v>459</v>
      </c>
      <c r="N18" s="493"/>
      <c r="O18" s="596" t="s">
        <v>459</v>
      </c>
      <c r="P18" s="410">
        <f t="shared" si="4"/>
        <v>11</v>
      </c>
      <c r="Q18" s="762" t="str">
        <f t="shared" si="2"/>
        <v xml:space="preserve"> </v>
      </c>
      <c r="R18" s="518"/>
      <c r="S18" s="506">
        <f t="shared" si="7"/>
        <v>11</v>
      </c>
      <c r="T18" s="325"/>
      <c r="U18" s="379" t="s">
        <v>458</v>
      </c>
      <c r="V18" s="377"/>
      <c r="W18" s="687" t="s">
        <v>458</v>
      </c>
      <c r="X18" s="506">
        <f t="shared" si="8"/>
        <v>11</v>
      </c>
      <c r="Y18" s="762" t="str">
        <f t="shared" si="3"/>
        <v xml:space="preserve"> </v>
      </c>
      <c r="Z18" s="518"/>
      <c r="AA18" s="377"/>
      <c r="AB18" s="378"/>
      <c r="AC18" s="376"/>
      <c r="AD18" s="379"/>
      <c r="AE18" s="377"/>
      <c r="AF18" s="610"/>
      <c r="AG18" s="410">
        <f t="shared" si="5"/>
        <v>11</v>
      </c>
      <c r="AH18" s="325"/>
      <c r="AI18" s="418"/>
      <c r="AJ18" s="506">
        <f t="shared" si="9"/>
        <v>11</v>
      </c>
      <c r="AK18" s="404"/>
      <c r="AL18" s="777"/>
      <c r="AM18" s="778"/>
    </row>
    <row r="19" spans="1:51" s="374" customFormat="1" ht="23.25" customHeight="1" x14ac:dyDescent="0.25">
      <c r="A19" s="563">
        <v>12</v>
      </c>
      <c r="B19" s="851" t="s">
        <v>441</v>
      </c>
      <c r="C19" s="566">
        <v>12</v>
      </c>
      <c r="D19" s="454">
        <f t="shared" si="0"/>
        <v>6</v>
      </c>
      <c r="E19" s="472">
        <f t="shared" si="1"/>
        <v>6</v>
      </c>
      <c r="F19" s="759"/>
      <c r="G19" s="499"/>
      <c r="H19" s="532"/>
      <c r="I19" s="493"/>
      <c r="J19" s="854" t="s">
        <v>458</v>
      </c>
      <c r="K19" s="540">
        <f t="shared" si="6"/>
        <v>12</v>
      </c>
      <c r="L19" s="404"/>
      <c r="M19" s="532" t="s">
        <v>459</v>
      </c>
      <c r="N19" s="493"/>
      <c r="O19" s="596" t="s">
        <v>458</v>
      </c>
      <c r="P19" s="410">
        <f t="shared" si="4"/>
        <v>12</v>
      </c>
      <c r="Q19" s="762" t="str">
        <f t="shared" si="2"/>
        <v xml:space="preserve"> </v>
      </c>
      <c r="R19" s="650"/>
      <c r="S19" s="506">
        <f t="shared" si="7"/>
        <v>12</v>
      </c>
      <c r="T19" s="325">
        <v>6</v>
      </c>
      <c r="U19" s="379" t="s">
        <v>458</v>
      </c>
      <c r="V19" s="377"/>
      <c r="W19" s="688" t="s">
        <v>458</v>
      </c>
      <c r="X19" s="506">
        <f t="shared" si="8"/>
        <v>12</v>
      </c>
      <c r="Y19" s="762" t="str">
        <f t="shared" si="3"/>
        <v xml:space="preserve"> </v>
      </c>
      <c r="Z19" s="518"/>
      <c r="AA19" s="377"/>
      <c r="AB19" s="378"/>
      <c r="AC19" s="466"/>
      <c r="AD19" s="379"/>
      <c r="AE19" s="377"/>
      <c r="AF19" s="611"/>
      <c r="AG19" s="410">
        <f t="shared" si="5"/>
        <v>12</v>
      </c>
      <c r="AH19" s="325"/>
      <c r="AI19" s="403"/>
      <c r="AJ19" s="506">
        <f t="shared" si="9"/>
        <v>12</v>
      </c>
      <c r="AK19" s="558"/>
      <c r="AL19" s="777"/>
      <c r="AM19" s="778"/>
    </row>
    <row r="20" spans="1:51" s="374" customFormat="1" ht="18.75" x14ac:dyDescent="0.25">
      <c r="A20" s="564">
        <v>13</v>
      </c>
      <c r="B20" s="851" t="s">
        <v>437</v>
      </c>
      <c r="C20" s="566">
        <v>13</v>
      </c>
      <c r="D20" s="454">
        <f t="shared" si="0"/>
        <v>0</v>
      </c>
      <c r="E20" s="472">
        <f t="shared" si="1"/>
        <v>0</v>
      </c>
      <c r="F20" s="759"/>
      <c r="G20" s="499"/>
      <c r="H20" s="532"/>
      <c r="I20" s="493"/>
      <c r="J20" s="854" t="s">
        <v>459</v>
      </c>
      <c r="K20" s="540">
        <f t="shared" ref="K20" si="10">C20</f>
        <v>13</v>
      </c>
      <c r="L20" s="404"/>
      <c r="M20" s="532" t="s">
        <v>459</v>
      </c>
      <c r="N20" s="493"/>
      <c r="O20" s="596" t="s">
        <v>459</v>
      </c>
      <c r="P20" s="410">
        <f t="shared" ref="P20:P21" si="11">C20</f>
        <v>13</v>
      </c>
      <c r="Q20" s="762" t="str">
        <f t="shared" ref="Q20:Q21" si="12">IF(P20=0,"",VLOOKUP(P20,Підс2,2,FALSE))</f>
        <v xml:space="preserve"> </v>
      </c>
      <c r="R20" s="651"/>
      <c r="S20" s="506">
        <f t="shared" ref="S20:S21" si="13">C20</f>
        <v>13</v>
      </c>
      <c r="T20" s="325"/>
      <c r="U20" s="379" t="s">
        <v>459</v>
      </c>
      <c r="V20" s="377"/>
      <c r="W20" s="689" t="s">
        <v>457</v>
      </c>
      <c r="X20" s="506">
        <f t="shared" ref="X20:X21" si="14">C20</f>
        <v>13</v>
      </c>
      <c r="Y20" s="762" t="str">
        <f t="shared" ref="Y20:Y21" si="15">IF(X20=0,"",VLOOKUP(X20,Підс2,3,FALSE))</f>
        <v xml:space="preserve"> </v>
      </c>
      <c r="Z20" s="518"/>
      <c r="AA20" s="377"/>
      <c r="AB20" s="378"/>
      <c r="AC20" s="466"/>
      <c r="AD20" s="379"/>
      <c r="AE20" s="377"/>
      <c r="AF20" s="612"/>
      <c r="AG20" s="410">
        <f t="shared" ref="AG20:AG21" si="16">C20</f>
        <v>13</v>
      </c>
      <c r="AH20" s="325"/>
      <c r="AI20" s="479"/>
      <c r="AJ20" s="506">
        <f t="shared" ref="AJ20" si="17">C20</f>
        <v>13</v>
      </c>
      <c r="AK20" s="558"/>
      <c r="AL20" s="777"/>
      <c r="AM20" s="778"/>
    </row>
    <row r="21" spans="1:51" s="374" customFormat="1" ht="18.75" thickBot="1" x14ac:dyDescent="0.3">
      <c r="A21" s="812">
        <v>14</v>
      </c>
      <c r="B21" s="882"/>
      <c r="C21" s="566"/>
      <c r="D21" s="383">
        <f t="shared" si="0"/>
        <v>0</v>
      </c>
      <c r="E21" s="473">
        <f t="shared" si="1"/>
        <v>0</v>
      </c>
      <c r="F21" s="760"/>
      <c r="G21" s="748"/>
      <c r="H21" s="533"/>
      <c r="I21" s="494"/>
      <c r="J21" s="761"/>
      <c r="K21" s="811"/>
      <c r="L21" s="385"/>
      <c r="M21" s="533"/>
      <c r="N21" s="384"/>
      <c r="O21" s="597"/>
      <c r="P21" s="410">
        <f t="shared" si="11"/>
        <v>0</v>
      </c>
      <c r="Q21" s="762" t="str">
        <f t="shared" si="12"/>
        <v/>
      </c>
      <c r="R21" s="652"/>
      <c r="S21" s="506">
        <f t="shared" si="13"/>
        <v>0</v>
      </c>
      <c r="T21" s="704"/>
      <c r="U21" s="387"/>
      <c r="V21" s="385"/>
      <c r="W21" s="690"/>
      <c r="X21" s="506">
        <f t="shared" si="14"/>
        <v>0</v>
      </c>
      <c r="Y21" s="765" t="str">
        <f t="shared" si="15"/>
        <v/>
      </c>
      <c r="Z21" s="387"/>
      <c r="AA21" s="385"/>
      <c r="AB21" s="386"/>
      <c r="AC21" s="467"/>
      <c r="AD21" s="387"/>
      <c r="AE21" s="385"/>
      <c r="AF21" s="613"/>
      <c r="AG21" s="410">
        <f t="shared" si="16"/>
        <v>0</v>
      </c>
      <c r="AH21" s="384"/>
      <c r="AI21" s="480"/>
      <c r="AJ21" s="500"/>
      <c r="AK21" s="507"/>
      <c r="AL21" s="779"/>
      <c r="AM21" s="780"/>
    </row>
    <row r="22" spans="1:51" ht="18" x14ac:dyDescent="0.25">
      <c r="A22" s="100"/>
      <c r="B22" s="70"/>
      <c r="C22" s="101"/>
      <c r="D22" s="102"/>
      <c r="E22" s="102"/>
      <c r="F22" s="103"/>
      <c r="G22" s="79"/>
      <c r="H22" s="79"/>
      <c r="I22" s="79"/>
      <c r="J22" s="79" t="s">
        <v>361</v>
      </c>
      <c r="K22" s="79"/>
      <c r="L22" s="104">
        <f>COUNT(L8:L21)</f>
        <v>5</v>
      </c>
      <c r="M22" s="20"/>
      <c r="N22" s="79"/>
      <c r="O22" s="79" t="s">
        <v>463</v>
      </c>
      <c r="P22" s="79"/>
      <c r="Q22" s="104">
        <f>COUNT(Q8:Q21)</f>
        <v>2</v>
      </c>
      <c r="R22" s="20"/>
      <c r="S22" s="79"/>
      <c r="T22" s="705">
        <f>COUNT(T8:T21)</f>
        <v>4</v>
      </c>
      <c r="U22" s="20"/>
      <c r="V22" s="20"/>
      <c r="W22" s="203"/>
      <c r="X22" s="204"/>
      <c r="Y22" s="20"/>
      <c r="Z22" s="79"/>
      <c r="AA22" s="94"/>
      <c r="AB22" s="79"/>
      <c r="AC22" s="79"/>
      <c r="AD22" s="79"/>
      <c r="AE22" s="79"/>
      <c r="AF22" s="20"/>
      <c r="AG22" s="79"/>
      <c r="AH22" s="79"/>
      <c r="AI22" s="79"/>
      <c r="AJ22" s="79"/>
      <c r="AK22" s="94"/>
      <c r="AL22" s="79"/>
      <c r="AM22" s="20"/>
      <c r="AN22" s="45"/>
      <c r="AO22" s="44"/>
      <c r="AP22" s="25"/>
      <c r="AR22" s="20"/>
      <c r="AW22" s="20"/>
    </row>
    <row r="23" spans="1:51" ht="18.75" x14ac:dyDescent="0.25">
      <c r="A23" s="100"/>
      <c r="B23" s="469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1" ht="18" x14ac:dyDescent="0.25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44"/>
      <c r="AO24" s="45"/>
      <c r="AP24" s="44"/>
      <c r="AQ24" s="25"/>
    </row>
    <row r="25" spans="1:51" ht="15" x14ac:dyDescent="0.2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75" x14ac:dyDescent="0.25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75" x14ac:dyDescent="0.25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75" x14ac:dyDescent="0.2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75" x14ac:dyDescent="0.25">
      <c r="A29" s="52"/>
      <c r="B29" s="49"/>
      <c r="C29" s="26"/>
      <c r="D29" s="26"/>
      <c r="E29" s="26"/>
      <c r="F29" s="26"/>
      <c r="G29" s="20"/>
      <c r="H29" s="20" t="s">
        <v>344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75" x14ac:dyDescent="0.25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70.5" customHeight="1" x14ac:dyDescent="0.2">
      <c r="A31" s="52"/>
      <c r="B31" s="49"/>
      <c r="C31" s="26"/>
      <c r="D31" s="647" t="s">
        <v>419</v>
      </c>
      <c r="E31" s="647" t="s">
        <v>422</v>
      </c>
      <c r="F31" s="647" t="s">
        <v>423</v>
      </c>
      <c r="G31" s="648" t="s">
        <v>424</v>
      </c>
      <c r="H31" s="648" t="s">
        <v>428</v>
      </c>
      <c r="I31" s="648" t="s">
        <v>425</v>
      </c>
      <c r="J31" s="648" t="s">
        <v>426</v>
      </c>
      <c r="K31" s="648" t="s">
        <v>427</v>
      </c>
      <c r="L31" s="648" t="s">
        <v>429</v>
      </c>
      <c r="M31" s="648" t="s">
        <v>433</v>
      </c>
      <c r="N31" s="648" t="s">
        <v>434</v>
      </c>
      <c r="O31" s="648" t="s">
        <v>441</v>
      </c>
      <c r="P31" s="579" t="s">
        <v>437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51" ht="26.25" customHeight="1" x14ac:dyDescent="0.2">
      <c r="A32" s="52"/>
      <c r="B32" s="93" t="s">
        <v>234</v>
      </c>
      <c r="C32" s="82" t="s">
        <v>152</v>
      </c>
      <c r="D32" s="98">
        <v>1</v>
      </c>
      <c r="E32" s="98">
        <v>2</v>
      </c>
      <c r="F32" s="98">
        <v>3</v>
      </c>
      <c r="G32" s="98">
        <v>4</v>
      </c>
      <c r="H32" s="99">
        <v>5</v>
      </c>
      <c r="I32" s="99">
        <v>6</v>
      </c>
      <c r="J32" s="99">
        <v>7</v>
      </c>
      <c r="K32" s="99">
        <v>8</v>
      </c>
      <c r="L32" s="99">
        <v>9</v>
      </c>
      <c r="M32" s="99">
        <v>10</v>
      </c>
      <c r="N32" s="99">
        <v>11</v>
      </c>
      <c r="O32" s="99">
        <v>12</v>
      </c>
      <c r="P32" s="99">
        <v>13</v>
      </c>
      <c r="Q32" s="99">
        <v>14</v>
      </c>
      <c r="R32" s="99">
        <v>15</v>
      </c>
      <c r="S32" s="116" t="s">
        <v>236</v>
      </c>
      <c r="T32" s="116" t="s">
        <v>170</v>
      </c>
      <c r="U32" s="116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15.75" x14ac:dyDescent="0.2">
      <c r="A33" s="51"/>
      <c r="B33" s="95" t="s">
        <v>232</v>
      </c>
      <c r="C33" s="83"/>
      <c r="D33" s="80"/>
      <c r="E33" s="80"/>
      <c r="F33" s="80"/>
      <c r="G33" s="80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131">
        <v>1</v>
      </c>
      <c r="T33" s="106">
        <f>IF($D41=0," ",$D41)</f>
        <v>16</v>
      </c>
      <c r="U33" s="106">
        <f>IF($D47=0," ",$D47)</f>
        <v>20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8" x14ac:dyDescent="0.2">
      <c r="A34" s="51"/>
      <c r="B34" s="95" t="s">
        <v>1</v>
      </c>
      <c r="C34" s="156">
        <v>2</v>
      </c>
      <c r="D34" s="351">
        <v>2</v>
      </c>
      <c r="E34" s="351"/>
      <c r="F34" s="351"/>
      <c r="G34" s="351">
        <v>2</v>
      </c>
      <c r="H34" s="353"/>
      <c r="I34" s="353"/>
      <c r="J34" s="353"/>
      <c r="K34" s="353"/>
      <c r="L34" s="353"/>
      <c r="M34" s="353"/>
      <c r="N34" s="353"/>
      <c r="O34" s="353"/>
      <c r="P34" s="353"/>
      <c r="Q34" s="353"/>
      <c r="R34" s="353"/>
      <c r="S34" s="131">
        <v>2</v>
      </c>
      <c r="T34" s="106" t="str">
        <f>IF($E41=0," ",$E41)</f>
        <v xml:space="preserve"> </v>
      </c>
      <c r="U34" s="106" t="str">
        <f>IF($E47=0," ",$E47)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3</v>
      </c>
      <c r="C35" s="156">
        <v>2</v>
      </c>
      <c r="D35" s="351">
        <v>2</v>
      </c>
      <c r="E35" s="351"/>
      <c r="F35" s="351"/>
      <c r="G35" s="351">
        <v>2</v>
      </c>
      <c r="H35" s="353"/>
      <c r="I35" s="353"/>
      <c r="J35" s="353"/>
      <c r="K35" s="353"/>
      <c r="L35" s="353"/>
      <c r="M35" s="353"/>
      <c r="N35" s="353"/>
      <c r="O35" s="353"/>
      <c r="P35" s="353"/>
      <c r="Q35" s="353"/>
      <c r="R35" s="353"/>
      <c r="S35" s="131">
        <v>3</v>
      </c>
      <c r="T35" s="106" t="str">
        <f>IF($F41=0," ",$F41)</f>
        <v xml:space="preserve"> </v>
      </c>
      <c r="U35" s="106" t="str">
        <f>IF($F47=0," ",$F47)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95" t="s">
        <v>5</v>
      </c>
      <c r="C36" s="156">
        <v>2</v>
      </c>
      <c r="D36" s="351">
        <v>2</v>
      </c>
      <c r="E36" s="351"/>
      <c r="F36" s="351"/>
      <c r="G36" s="351">
        <v>2</v>
      </c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3"/>
      <c r="S36" s="131">
        <v>4</v>
      </c>
      <c r="T36" s="106">
        <f>IF($G41=0," ",$G41)</f>
        <v>15</v>
      </c>
      <c r="U36" s="106">
        <f>IF($G47=0," ",$G47)</f>
        <v>20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95" t="s">
        <v>6</v>
      </c>
      <c r="C37" s="156">
        <v>2</v>
      </c>
      <c r="D37" s="351">
        <v>2</v>
      </c>
      <c r="E37" s="351"/>
      <c r="F37" s="351"/>
      <c r="G37" s="351">
        <v>2</v>
      </c>
      <c r="H37" s="353"/>
      <c r="I37" s="353"/>
      <c r="J37" s="353"/>
      <c r="K37" s="353"/>
      <c r="L37" s="353"/>
      <c r="M37" s="353"/>
      <c r="N37" s="353"/>
      <c r="O37" s="353"/>
      <c r="P37" s="353"/>
      <c r="Q37" s="353"/>
      <c r="R37" s="353"/>
      <c r="S37" s="131">
        <v>5</v>
      </c>
      <c r="T37" s="106" t="str">
        <f>IF($H41=0," ",$H41)</f>
        <v xml:space="preserve"> </v>
      </c>
      <c r="U37" s="106" t="str">
        <f>IF($H47=0," ",$H47)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7</v>
      </c>
      <c r="C38" s="156">
        <v>4</v>
      </c>
      <c r="D38" s="351">
        <v>4</v>
      </c>
      <c r="E38" s="351"/>
      <c r="F38" s="351"/>
      <c r="G38" s="351">
        <v>3</v>
      </c>
      <c r="H38" s="353"/>
      <c r="I38" s="353"/>
      <c r="J38" s="353"/>
      <c r="K38" s="353"/>
      <c r="L38" s="353"/>
      <c r="M38" s="353"/>
      <c r="N38" s="353"/>
      <c r="O38" s="353"/>
      <c r="P38" s="353"/>
      <c r="Q38" s="353"/>
      <c r="R38" s="353"/>
      <c r="S38" s="131">
        <v>6</v>
      </c>
      <c r="T38" s="106" t="str">
        <f>IF($I41=0," ",$I41)</f>
        <v xml:space="preserve"> </v>
      </c>
      <c r="U38" s="106" t="str">
        <f>IF($I47=0," ",$I47)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8</v>
      </c>
      <c r="C39" s="156">
        <v>2</v>
      </c>
      <c r="D39" s="351">
        <v>2</v>
      </c>
      <c r="E39" s="351"/>
      <c r="F39" s="351"/>
      <c r="G39" s="351">
        <v>2</v>
      </c>
      <c r="H39" s="353"/>
      <c r="I39" s="353"/>
      <c r="J39" s="353"/>
      <c r="K39" s="353"/>
      <c r="L39" s="353"/>
      <c r="M39" s="353"/>
      <c r="N39" s="353"/>
      <c r="O39" s="353"/>
      <c r="P39" s="353"/>
      <c r="Q39" s="353"/>
      <c r="R39" s="353"/>
      <c r="S39" s="131">
        <v>7</v>
      </c>
      <c r="T39" s="106" t="str">
        <f>IF($J41=0," ",$J41)</f>
        <v xml:space="preserve"> </v>
      </c>
      <c r="U39" s="106" t="str">
        <f>IF($J47=0," ",$J47)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5" t="s">
        <v>160</v>
      </c>
      <c r="C40" s="156">
        <v>2</v>
      </c>
      <c r="D40" s="156">
        <v>2</v>
      </c>
      <c r="E40" s="156"/>
      <c r="F40" s="156"/>
      <c r="G40" s="156">
        <v>2</v>
      </c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31">
        <v>8</v>
      </c>
      <c r="T40" s="106" t="str">
        <f>IF($K41=0," ",$K41)</f>
        <v xml:space="preserve"> </v>
      </c>
      <c r="U40" s="106" t="str">
        <f>IF($K47=0," ",$K47)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91" t="s">
        <v>38</v>
      </c>
      <c r="C41" s="92">
        <f>SUM(C34:C40)</f>
        <v>16</v>
      </c>
      <c r="D41" s="407">
        <f>SUM(D34:D40)</f>
        <v>16</v>
      </c>
      <c r="E41" s="407">
        <f t="shared" ref="E41:R41" si="18">SUM(E34:E40)</f>
        <v>0</v>
      </c>
      <c r="F41" s="407">
        <f t="shared" si="18"/>
        <v>0</v>
      </c>
      <c r="G41" s="407">
        <f t="shared" si="18"/>
        <v>15</v>
      </c>
      <c r="H41" s="407">
        <f t="shared" si="18"/>
        <v>0</v>
      </c>
      <c r="I41" s="407">
        <f t="shared" si="18"/>
        <v>0</v>
      </c>
      <c r="J41" s="407">
        <f t="shared" si="18"/>
        <v>0</v>
      </c>
      <c r="K41" s="407">
        <f t="shared" si="18"/>
        <v>0</v>
      </c>
      <c r="L41" s="407">
        <f t="shared" si="18"/>
        <v>0</v>
      </c>
      <c r="M41" s="407">
        <f t="shared" si="18"/>
        <v>0</v>
      </c>
      <c r="N41" s="407">
        <f t="shared" si="18"/>
        <v>0</v>
      </c>
      <c r="O41" s="407">
        <f t="shared" si="18"/>
        <v>0</v>
      </c>
      <c r="P41" s="407">
        <f t="shared" si="18"/>
        <v>0</v>
      </c>
      <c r="Q41" s="407">
        <f t="shared" si="18"/>
        <v>0</v>
      </c>
      <c r="R41" s="407">
        <f t="shared" si="18"/>
        <v>0</v>
      </c>
      <c r="S41" s="131">
        <v>9</v>
      </c>
      <c r="T41" s="106" t="str">
        <f>IF($L41=0," ",$L41)</f>
        <v xml:space="preserve"> </v>
      </c>
      <c r="U41" s="106">
        <f>IF($L47=0," ",$L47)</f>
        <v>16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75" x14ac:dyDescent="0.2">
      <c r="A42" s="51"/>
      <c r="B42" s="96" t="s">
        <v>10</v>
      </c>
      <c r="C42" s="84"/>
      <c r="D42" s="85"/>
      <c r="E42" s="85"/>
      <c r="F42" s="85"/>
      <c r="G42" s="86"/>
      <c r="H42" s="86"/>
      <c r="I42" s="86"/>
      <c r="J42" s="86"/>
      <c r="K42" s="86"/>
      <c r="L42" s="86"/>
      <c r="M42" s="86"/>
      <c r="N42" s="86"/>
      <c r="O42" s="86"/>
      <c r="P42" s="406"/>
      <c r="Q42" s="86"/>
      <c r="R42" s="81"/>
      <c r="S42" s="131">
        <v>10</v>
      </c>
      <c r="T42" s="106" t="str">
        <f>IF($M41=0," ",$M41)</f>
        <v xml:space="preserve"> </v>
      </c>
      <c r="U42" s="106" t="str">
        <f>IF($M47=0," ",$M47)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">
      <c r="A43" s="51"/>
      <c r="B43" s="97" t="s">
        <v>13</v>
      </c>
      <c r="C43" s="156">
        <v>10</v>
      </c>
      <c r="D43" s="364">
        <v>10</v>
      </c>
      <c r="E43" s="364"/>
      <c r="F43" s="364"/>
      <c r="G43" s="365">
        <v>10</v>
      </c>
      <c r="H43" s="365"/>
      <c r="I43" s="365"/>
      <c r="J43" s="365"/>
      <c r="K43" s="365"/>
      <c r="L43" s="365">
        <v>10</v>
      </c>
      <c r="M43" s="365"/>
      <c r="N43" s="365"/>
      <c r="O43" s="365"/>
      <c r="P43" s="365"/>
      <c r="Q43" s="365"/>
      <c r="R43" s="365"/>
      <c r="S43" s="131">
        <v>11</v>
      </c>
      <c r="T43" s="106" t="str">
        <f>IF($N41=0," ",$N41)</f>
        <v xml:space="preserve"> </v>
      </c>
      <c r="U43" s="106" t="str">
        <f>IF($N47=0," ",$N47)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161</v>
      </c>
      <c r="C44" s="156">
        <v>2</v>
      </c>
      <c r="D44" s="364">
        <v>2</v>
      </c>
      <c r="E44" s="364"/>
      <c r="F44" s="364"/>
      <c r="G44" s="365">
        <v>2</v>
      </c>
      <c r="H44" s="365"/>
      <c r="I44" s="365"/>
      <c r="J44" s="365"/>
      <c r="K44" s="365"/>
      <c r="L44" s="365">
        <v>2</v>
      </c>
      <c r="M44" s="365"/>
      <c r="N44" s="365"/>
      <c r="O44" s="365"/>
      <c r="P44" s="365"/>
      <c r="Q44" s="365"/>
      <c r="R44" s="365"/>
      <c r="S44" s="131">
        <v>12</v>
      </c>
      <c r="T44" s="106" t="str">
        <f>IF($O41=0," ",$O41)</f>
        <v xml:space="preserve"> </v>
      </c>
      <c r="U44" s="106" t="str">
        <f>IF($O47=0," ",$O47)</f>
        <v xml:space="preserve"> 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8" x14ac:dyDescent="0.2">
      <c r="A45" s="51"/>
      <c r="B45" s="97" t="s">
        <v>15</v>
      </c>
      <c r="C45" s="156">
        <v>4</v>
      </c>
      <c r="D45" s="364">
        <v>4</v>
      </c>
      <c r="E45" s="366"/>
      <c r="F45" s="366"/>
      <c r="G45" s="367">
        <v>4</v>
      </c>
      <c r="H45" s="367"/>
      <c r="I45" s="367"/>
      <c r="J45" s="364"/>
      <c r="K45" s="367"/>
      <c r="L45" s="367">
        <v>4</v>
      </c>
      <c r="M45" s="367"/>
      <c r="N45" s="367"/>
      <c r="O45" s="367"/>
      <c r="P45" s="367"/>
      <c r="Q45" s="367"/>
      <c r="R45" s="367"/>
      <c r="S45" s="131">
        <v>13</v>
      </c>
      <c r="T45" s="106" t="str">
        <f>IF($P41=0," ",$P41)</f>
        <v xml:space="preserve"> </v>
      </c>
      <c r="U45" s="106" t="str">
        <f>IF($P47=0," ",$P47)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1"/>
      <c r="B46" s="158" t="s">
        <v>227</v>
      </c>
      <c r="C46" s="156">
        <v>4</v>
      </c>
      <c r="D46" s="156">
        <v>4</v>
      </c>
      <c r="E46" s="156"/>
      <c r="F46" s="156"/>
      <c r="G46" s="156">
        <v>4</v>
      </c>
      <c r="H46" s="156"/>
      <c r="I46" s="156"/>
      <c r="J46" s="156"/>
      <c r="K46" s="156"/>
      <c r="L46" s="156">
        <v>0</v>
      </c>
      <c r="M46" s="156"/>
      <c r="N46" s="156"/>
      <c r="O46" s="156"/>
      <c r="P46" s="156"/>
      <c r="Q46" s="156"/>
      <c r="R46" s="156"/>
      <c r="S46" s="131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.75" x14ac:dyDescent="0.2">
      <c r="A47" s="51"/>
      <c r="B47" s="91" t="s">
        <v>38</v>
      </c>
      <c r="C47" s="92">
        <f>SUM(C43:C46)</f>
        <v>20</v>
      </c>
      <c r="D47" s="92">
        <f>SUM(D43:D46)</f>
        <v>20</v>
      </c>
      <c r="E47" s="92">
        <f t="shared" ref="E47:R47" si="19">SUM(E43:E46)</f>
        <v>0</v>
      </c>
      <c r="F47" s="92">
        <f t="shared" si="19"/>
        <v>0</v>
      </c>
      <c r="G47" s="92">
        <f t="shared" si="19"/>
        <v>20</v>
      </c>
      <c r="H47" s="92">
        <f t="shared" si="19"/>
        <v>0</v>
      </c>
      <c r="I47" s="92">
        <f t="shared" si="19"/>
        <v>0</v>
      </c>
      <c r="J47" s="92">
        <f t="shared" si="19"/>
        <v>0</v>
      </c>
      <c r="K47" s="92">
        <f t="shared" si="19"/>
        <v>0</v>
      </c>
      <c r="L47" s="92">
        <f t="shared" si="19"/>
        <v>16</v>
      </c>
      <c r="M47" s="92">
        <f t="shared" si="19"/>
        <v>0</v>
      </c>
      <c r="N47" s="92">
        <f t="shared" si="19"/>
        <v>0</v>
      </c>
      <c r="O47" s="92">
        <f t="shared" si="19"/>
        <v>0</v>
      </c>
      <c r="P47" s="92">
        <f t="shared" si="19"/>
        <v>0</v>
      </c>
      <c r="Q47" s="92">
        <f t="shared" si="19"/>
        <v>0</v>
      </c>
      <c r="R47" s="92">
        <f t="shared" si="19"/>
        <v>0</v>
      </c>
      <c r="S47" s="131">
        <v>15</v>
      </c>
      <c r="T47" s="106" t="str">
        <f>IF($R41=0," ",$R41)</f>
        <v xml:space="preserve"> </v>
      </c>
      <c r="U47" s="106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32"/>
      <c r="T48" s="20">
        <f>COUNTIF(T33:T47,"&gt;0")</f>
        <v>2</v>
      </c>
      <c r="U48" s="20">
        <f>COUNTIF(U33:U47,"&gt;0")</f>
        <v>3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5"/>
      <c r="C50" s="56"/>
      <c r="D50" s="56"/>
      <c r="E50" s="56"/>
      <c r="F50" s="5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  <row r="145" spans="1:2" x14ac:dyDescent="0.2">
      <c r="A145" s="51"/>
      <c r="B145" s="53"/>
    </row>
  </sheetData>
  <customSheetViews>
    <customSheetView guid="{C5D960BD-C1A6-4228-A267-A87ADCF0AB55}" scale="70" showPageBreaks="1" showGridLines="0" fitToPage="1" printArea="1">
      <pane xSplit="6" ySplit="6" topLeftCell="AF7" activePane="bottomRight" state="frozen"/>
      <selection pane="bottomRight" activeCell="M49" sqref="M49"/>
      <pageMargins left="0.56000000000000005" right="0.25" top="0.64" bottom="0.65" header="0.5" footer="0.5"/>
      <pageSetup scale="37" fitToWidth="2" orientation="portrait" r:id="rId1"/>
      <headerFooter alignWithMargins="0">
        <oddHeader>&amp;C</oddHeader>
      </headerFooter>
    </customSheetView>
    <customSheetView guid="{C2F30B35-D639-4BB4-A50F-41AB6A913442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2"/>
      <headerFooter alignWithMargins="0">
        <oddHeader>&amp;C</oddHeader>
      </headerFooter>
    </customSheetView>
    <customSheetView guid="{4BCF288A-A595-4C42-82E7-535EDC2AC415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3"/>
      <headerFooter alignWithMargins="0">
        <oddHeader>&amp;C</oddHeader>
      </headerFooter>
    </customSheetView>
    <customSheetView guid="{1C44C54F-C0A4-451D-B8A0-B8C17D7E284D}" scale="70" showGridLines="0" fitToPage="1">
      <pane xSplit="6" ySplit="6" topLeftCell="AF7" activePane="bottomRight" state="frozen"/>
      <selection pane="bottomRight" activeCell="C3" sqref="C3:C7"/>
      <pageMargins left="0.56000000000000005" right="0.25" top="0.64" bottom="0.65" header="0.5" footer="0.5"/>
      <pageSetup scale="41" fitToWidth="2" orientation="portrait" r:id="rId4"/>
      <headerFooter alignWithMargins="0">
        <oddHeader>&amp;C</oddHeader>
      </headerFooter>
    </customSheetView>
    <customSheetView guid="{6C8D603E-9A1B-49F4-AEFE-06707C7BCD53}" scale="90" showPageBreaks="1" showGridLines="0" fitToPage="1" printArea="1">
      <pane xSplit="6" ySplit="6" topLeftCell="V7" activePane="bottomRight" state="frozen"/>
      <selection pane="bottomRight" activeCell="Y8" sqref="Y8"/>
      <pageMargins left="0.56000000000000005" right="0.25" top="0.64" bottom="0.65" header="0.5" footer="0.5"/>
      <pageSetup scale="36" fitToWidth="2" orientation="portrait" r:id="rId5"/>
      <headerFooter alignWithMargins="0">
        <oddHeader>&amp;C</oddHeader>
      </headerFooter>
    </customSheetView>
    <customSheetView guid="{17400EAF-4B0B-49FE-8262-4A59DA70D10F}" scale="70" showPageBreaks="1" showGridLines="0" fitToPage="1" printArea="1">
      <pane xSplit="6" ySplit="6" topLeftCell="G34" activePane="bottomRight" state="frozen"/>
      <selection pane="bottomRight" activeCell="G46" sqref="G46"/>
      <pageMargins left="0.56000000000000005" right="0.25" top="0.64" bottom="0.65" header="0.5" footer="0.5"/>
      <pageSetup scale="36" fitToWidth="2" orientation="portrait" r:id="rId6"/>
      <headerFooter alignWithMargins="0">
        <oddHeader>&amp;C</oddHeader>
      </headerFooter>
    </customSheetView>
  </customSheetViews>
  <mergeCells count="53">
    <mergeCell ref="AD3:AE3"/>
    <mergeCell ref="S2:T2"/>
    <mergeCell ref="V2:W2"/>
    <mergeCell ref="A3:A7"/>
    <mergeCell ref="B3:B7"/>
    <mergeCell ref="C3:C7"/>
    <mergeCell ref="D3:D7"/>
    <mergeCell ref="E3:E7"/>
    <mergeCell ref="F3:G3"/>
    <mergeCell ref="H3:I3"/>
    <mergeCell ref="V5:V6"/>
    <mergeCell ref="P5:P6"/>
    <mergeCell ref="R5:R6"/>
    <mergeCell ref="S5:S6"/>
    <mergeCell ref="U5:U6"/>
    <mergeCell ref="Z7:AA7"/>
    <mergeCell ref="AF3:AH3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M3:N3"/>
    <mergeCell ref="O3:Q3"/>
    <mergeCell ref="U3:V3"/>
    <mergeCell ref="Z3:AA3"/>
    <mergeCell ref="AB3:AC3"/>
    <mergeCell ref="O5:O6"/>
    <mergeCell ref="AM5:AM6"/>
    <mergeCell ref="W5:W6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  <mergeCell ref="AL5:AL6"/>
    <mergeCell ref="AB7:AC7"/>
    <mergeCell ref="AF7:AG7"/>
    <mergeCell ref="AI7:AK7"/>
    <mergeCell ref="J7:L7"/>
    <mergeCell ref="M7:N7"/>
    <mergeCell ref="O7:Q7"/>
    <mergeCell ref="R7:T7"/>
    <mergeCell ref="U7:V7"/>
    <mergeCell ref="W7:Y7"/>
  </mergeCells>
  <conditionalFormatting sqref="M29 F22:F24">
    <cfRule type="cellIs" dxfId="5" priority="2" stopIfTrue="1" operator="greaterThan">
      <formula>21</formula>
    </cfRule>
  </conditionalFormatting>
  <conditionalFormatting sqref="E8:E21">
    <cfRule type="cellIs" dxfId="4" priority="1" stopIfTrue="1" operator="greaterThan">
      <formula>21</formula>
    </cfRule>
  </conditionalFormatting>
  <pageMargins left="0.56000000000000005" right="0.25" top="0.64" bottom="0.65" header="0.5" footer="0.5"/>
  <pageSetup scale="36" fitToWidth="2" orientation="portrait" r:id="rId7"/>
  <headerFooter alignWithMargins="0">
    <oddHeader>&amp;C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44"/>
  <sheetViews>
    <sheetView showGridLines="0" zoomScale="70" zoomScaleNormal="70" workbookViewId="0">
      <pane xSplit="6" ySplit="6" topLeftCell="I7" activePane="bottomRight" state="frozen"/>
      <selection pane="topRight" activeCell="G1" sqref="G1"/>
      <selection pane="bottomLeft" activeCell="A7" sqref="A7"/>
      <selection pane="bottomRight" activeCell="L16" sqref="L16"/>
    </sheetView>
  </sheetViews>
  <sheetFormatPr defaultColWidth="9.28515625" defaultRowHeight="12.75" x14ac:dyDescent="0.2"/>
  <cols>
    <col min="1" max="1" width="4.28515625" style="1" customWidth="1"/>
    <col min="2" max="2" width="49.570312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3.85546875" style="30" customWidth="1"/>
    <col min="7" max="7" width="11.28515625" style="1" customWidth="1"/>
    <col min="8" max="8" width="13.42578125" style="1" customWidth="1"/>
    <col min="9" max="9" width="12.28515625" style="1" customWidth="1"/>
    <col min="10" max="10" width="13.7109375" style="1" customWidth="1"/>
    <col min="11" max="11" width="11.28515625" style="1" customWidth="1"/>
    <col min="12" max="12" width="10.42578125" style="1" customWidth="1"/>
    <col min="13" max="13" width="15.85546875" style="1" customWidth="1"/>
    <col min="14" max="14" width="15.7109375" style="1" customWidth="1"/>
    <col min="15" max="15" width="16.140625" style="1" customWidth="1"/>
    <col min="16" max="16" width="9.7109375" style="1" customWidth="1"/>
    <col min="17" max="17" width="13.28515625" style="1" customWidth="1"/>
    <col min="18" max="18" width="13.140625" style="1" customWidth="1"/>
    <col min="19" max="19" width="11.28515625" style="1" customWidth="1"/>
    <col min="20" max="20" width="12" style="1" customWidth="1"/>
    <col min="21" max="21" width="13" style="1" customWidth="1"/>
    <col min="22" max="22" width="10.5703125" style="1" customWidth="1"/>
    <col min="23" max="23" width="12.7109375" style="1" customWidth="1"/>
    <col min="24" max="24" width="13.28515625" style="1" customWidth="1"/>
    <col min="25" max="25" width="9.28515625" style="1" customWidth="1"/>
    <col min="26" max="26" width="12.85546875" style="1" customWidth="1"/>
    <col min="27" max="27" width="9.7109375" style="1" customWidth="1"/>
    <col min="28" max="28" width="13.5703125" style="1" customWidth="1"/>
    <col min="29" max="29" width="10.28515625" style="1" customWidth="1"/>
    <col min="30" max="30" width="13.570312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0.7109375" style="1" customWidth="1"/>
    <col min="36" max="37" width="11" style="1" customWidth="1"/>
    <col min="38" max="38" width="10.7109375" style="1" customWidth="1"/>
    <col min="39" max="39" width="9.85546875" style="1" customWidth="1"/>
    <col min="40" max="40" width="10.7109375" style="1" customWidth="1"/>
    <col min="41" max="41" width="10" style="1" customWidth="1"/>
    <col min="42" max="42" width="10.28515625" style="1" customWidth="1"/>
    <col min="43" max="43" width="11.28515625" style="1" customWidth="1"/>
    <col min="44" max="44" width="8" style="1" customWidth="1"/>
    <col min="45" max="45" width="10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285156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X1" s="1" t="s">
        <v>265</v>
      </c>
    </row>
    <row r="2" spans="1:44" ht="26.25" customHeight="1" thickBot="1" x14ac:dyDescent="0.25">
      <c r="A2" s="21"/>
      <c r="B2" s="238" t="s">
        <v>295</v>
      </c>
      <c r="C2" s="202" t="s">
        <v>464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8" t="s">
        <v>189</v>
      </c>
      <c r="T2" s="908"/>
      <c r="U2" t="s">
        <v>202</v>
      </c>
      <c r="V2" s="908"/>
      <c r="W2" s="908"/>
      <c r="X2" t="s">
        <v>176</v>
      </c>
      <c r="Y2" s="157" t="s">
        <v>207</v>
      </c>
      <c r="Z2" s="521" t="s">
        <v>176</v>
      </c>
      <c r="AA2" s="521"/>
      <c r="AB2" s="521" t="s">
        <v>176</v>
      </c>
      <c r="AC2" s="521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">
      <c r="A3" s="239"/>
      <c r="B3" s="972" t="s">
        <v>308</v>
      </c>
      <c r="C3" s="946" t="s">
        <v>131</v>
      </c>
      <c r="D3" s="906" t="s">
        <v>174</v>
      </c>
      <c r="E3" s="902" t="s">
        <v>38</v>
      </c>
      <c r="F3" s="904" t="s">
        <v>132</v>
      </c>
      <c r="G3" s="905"/>
      <c r="H3" s="904" t="s">
        <v>133</v>
      </c>
      <c r="I3" s="911"/>
      <c r="J3" s="148" t="s">
        <v>134</v>
      </c>
      <c r="K3" s="149"/>
      <c r="L3" s="150"/>
      <c r="M3" s="904" t="s">
        <v>135</v>
      </c>
      <c r="N3" s="905"/>
      <c r="O3" s="904" t="s">
        <v>136</v>
      </c>
      <c r="P3" s="919"/>
      <c r="Q3" s="905"/>
      <c r="R3" s="138" t="s">
        <v>137</v>
      </c>
      <c r="S3" s="152"/>
      <c r="T3" s="152"/>
      <c r="U3" s="904" t="s">
        <v>138</v>
      </c>
      <c r="V3" s="905"/>
      <c r="W3" s="148" t="s">
        <v>139</v>
      </c>
      <c r="X3" s="149"/>
      <c r="Y3" s="150"/>
      <c r="Z3" s="909" t="s">
        <v>140</v>
      </c>
      <c r="AA3" s="910"/>
      <c r="AB3" s="904" t="s">
        <v>141</v>
      </c>
      <c r="AC3" s="911"/>
      <c r="AD3" s="917" t="s">
        <v>142</v>
      </c>
      <c r="AE3" s="918"/>
      <c r="AF3" s="904" t="s">
        <v>143</v>
      </c>
      <c r="AG3" s="920"/>
      <c r="AH3" s="905"/>
      <c r="AI3" s="904" t="s">
        <v>144</v>
      </c>
      <c r="AJ3" s="920"/>
      <c r="AK3" s="905"/>
      <c r="AL3" s="930" t="s">
        <v>245</v>
      </c>
      <c r="AM3" s="931"/>
    </row>
    <row r="4" spans="1:44" ht="22.5" customHeight="1" x14ac:dyDescent="0.25">
      <c r="A4" s="240"/>
      <c r="B4" s="973"/>
      <c r="C4" s="947"/>
      <c r="D4" s="907"/>
      <c r="E4" s="903"/>
      <c r="F4" s="348" t="s">
        <v>145</v>
      </c>
      <c r="G4" s="34"/>
      <c r="H4" s="348" t="s">
        <v>146</v>
      </c>
      <c r="I4" s="151"/>
      <c r="J4" s="409" t="s">
        <v>147</v>
      </c>
      <c r="K4" s="39"/>
      <c r="L4" s="46"/>
      <c r="M4" s="348" t="s">
        <v>148</v>
      </c>
      <c r="N4" s="34"/>
      <c r="O4" s="346" t="s">
        <v>149</v>
      </c>
      <c r="P4" s="347"/>
      <c r="Q4" s="23"/>
      <c r="R4" s="35"/>
      <c r="S4" s="346" t="s">
        <v>150</v>
      </c>
      <c r="T4" s="22"/>
      <c r="U4" s="346" t="s">
        <v>257</v>
      </c>
      <c r="V4" s="23"/>
      <c r="W4" s="520" t="s">
        <v>257</v>
      </c>
      <c r="X4" s="75" t="s">
        <v>237</v>
      </c>
      <c r="Y4" s="76"/>
      <c r="Z4" s="520" t="s">
        <v>257</v>
      </c>
      <c r="AA4" s="38"/>
      <c r="AB4" s="520" t="s">
        <v>257</v>
      </c>
      <c r="AC4" s="22"/>
      <c r="AD4" s="37" t="s">
        <v>151</v>
      </c>
      <c r="AE4" s="411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71" t="s">
        <v>309</v>
      </c>
      <c r="AM4" s="772"/>
    </row>
    <row r="5" spans="1:44" ht="37.35" customHeight="1" x14ac:dyDescent="0.2">
      <c r="A5" s="240"/>
      <c r="B5" s="974"/>
      <c r="C5" s="947"/>
      <c r="D5" s="907"/>
      <c r="E5" s="903"/>
      <c r="F5" s="895" t="s">
        <v>172</v>
      </c>
      <c r="G5" s="897" t="s">
        <v>166</v>
      </c>
      <c r="H5" s="895" t="s">
        <v>172</v>
      </c>
      <c r="I5" s="914" t="s">
        <v>166</v>
      </c>
      <c r="J5" s="895" t="s">
        <v>172</v>
      </c>
      <c r="K5" s="912" t="s">
        <v>221</v>
      </c>
      <c r="L5" s="47" t="s">
        <v>152</v>
      </c>
      <c r="M5" s="895" t="s">
        <v>172</v>
      </c>
      <c r="N5" s="522" t="s">
        <v>166</v>
      </c>
      <c r="O5" s="895" t="s">
        <v>172</v>
      </c>
      <c r="P5" s="912" t="s">
        <v>220</v>
      </c>
      <c r="Q5" s="47" t="s">
        <v>152</v>
      </c>
      <c r="R5" s="926" t="s">
        <v>172</v>
      </c>
      <c r="S5" s="912" t="s">
        <v>256</v>
      </c>
      <c r="T5" s="183" t="s">
        <v>152</v>
      </c>
      <c r="U5" s="895" t="s">
        <v>172</v>
      </c>
      <c r="V5" s="897" t="s">
        <v>166</v>
      </c>
      <c r="W5" s="895" t="s">
        <v>172</v>
      </c>
      <c r="X5" s="912" t="s">
        <v>173</v>
      </c>
      <c r="Y5" s="47" t="s">
        <v>152</v>
      </c>
      <c r="Z5" s="926" t="s">
        <v>172</v>
      </c>
      <c r="AA5" s="522" t="s">
        <v>166</v>
      </c>
      <c r="AB5" s="895" t="s">
        <v>172</v>
      </c>
      <c r="AC5" s="522" t="s">
        <v>166</v>
      </c>
      <c r="AD5" s="895" t="s">
        <v>172</v>
      </c>
      <c r="AE5" s="897" t="s">
        <v>166</v>
      </c>
      <c r="AF5" s="895" t="s">
        <v>172</v>
      </c>
      <c r="AG5" s="934" t="s">
        <v>304</v>
      </c>
      <c r="AH5" s="47" t="s">
        <v>152</v>
      </c>
      <c r="AI5" s="895" t="s">
        <v>172</v>
      </c>
      <c r="AJ5" s="934" t="s">
        <v>305</v>
      </c>
      <c r="AK5" s="47" t="s">
        <v>152</v>
      </c>
      <c r="AL5" s="928" t="s">
        <v>172</v>
      </c>
      <c r="AM5" s="932" t="s">
        <v>166</v>
      </c>
    </row>
    <row r="6" spans="1:44" ht="28.9" customHeight="1" thickBot="1" x14ac:dyDescent="0.25">
      <c r="A6" s="240"/>
      <c r="B6" s="974"/>
      <c r="C6" s="947"/>
      <c r="D6" s="907"/>
      <c r="E6" s="903"/>
      <c r="F6" s="896"/>
      <c r="G6" s="898"/>
      <c r="H6" s="896"/>
      <c r="I6" s="915"/>
      <c r="J6" s="896"/>
      <c r="K6" s="916"/>
      <c r="L6" s="89">
        <v>6</v>
      </c>
      <c r="M6" s="896"/>
      <c r="N6" s="523"/>
      <c r="O6" s="896"/>
      <c r="P6" s="916"/>
      <c r="Q6" s="89">
        <v>16</v>
      </c>
      <c r="R6" s="927"/>
      <c r="S6" s="913"/>
      <c r="T6" s="184">
        <v>6</v>
      </c>
      <c r="U6" s="896"/>
      <c r="V6" s="898"/>
      <c r="W6" s="896"/>
      <c r="X6" s="916"/>
      <c r="Y6" s="89">
        <v>20</v>
      </c>
      <c r="Z6" s="927"/>
      <c r="AA6" s="523"/>
      <c r="AB6" s="896"/>
      <c r="AC6" s="523"/>
      <c r="AD6" s="896"/>
      <c r="AE6" s="898"/>
      <c r="AF6" s="896"/>
      <c r="AG6" s="916"/>
      <c r="AH6" s="89" t="s">
        <v>342</v>
      </c>
      <c r="AI6" s="896"/>
      <c r="AJ6" s="916"/>
      <c r="AK6" s="89" t="s">
        <v>343</v>
      </c>
      <c r="AL6" s="929"/>
      <c r="AM6" s="933"/>
    </row>
    <row r="7" spans="1:44" ht="22.5" customHeight="1" thickBot="1" x14ac:dyDescent="0.3">
      <c r="A7" s="240"/>
      <c r="B7" s="974"/>
      <c r="C7" s="901"/>
      <c r="D7" s="907"/>
      <c r="E7" s="903"/>
      <c r="F7" s="87">
        <v>42746</v>
      </c>
      <c r="G7" s="88"/>
      <c r="H7" s="87">
        <f>F7+7</f>
        <v>42753</v>
      </c>
      <c r="I7" s="460"/>
      <c r="J7" s="205">
        <f>H7+7</f>
        <v>42760</v>
      </c>
      <c r="K7" s="206"/>
      <c r="L7" s="207"/>
      <c r="M7" s="139">
        <f>J7+7</f>
        <v>42767</v>
      </c>
      <c r="N7" s="140"/>
      <c r="O7" s="205">
        <f>M7+7</f>
        <v>42774</v>
      </c>
      <c r="P7" s="206"/>
      <c r="Q7" s="207"/>
      <c r="R7" s="205">
        <f>O7+7</f>
        <v>42781</v>
      </c>
      <c r="S7" s="206"/>
      <c r="T7" s="207"/>
      <c r="U7" s="205">
        <f>R7+7</f>
        <v>42788</v>
      </c>
      <c r="V7" s="207"/>
      <c r="W7" s="205">
        <f>U7+7</f>
        <v>42795</v>
      </c>
      <c r="X7" s="206"/>
      <c r="Y7" s="207"/>
      <c r="Z7" s="205">
        <f>W7+7</f>
        <v>42802</v>
      </c>
      <c r="AA7" s="207"/>
      <c r="AB7" s="205">
        <f>Z7+7</f>
        <v>42809</v>
      </c>
      <c r="AC7" s="207"/>
      <c r="AD7" s="205">
        <f>AB7+7</f>
        <v>42816</v>
      </c>
      <c r="AE7" s="207"/>
      <c r="AF7" s="923">
        <f>AD7+7</f>
        <v>42823</v>
      </c>
      <c r="AG7" s="924"/>
      <c r="AH7" s="925"/>
      <c r="AI7" s="923">
        <f>AF7+7</f>
        <v>42830</v>
      </c>
      <c r="AJ7" s="924"/>
      <c r="AK7" s="924"/>
      <c r="AL7" s="781">
        <f>AI7+7</f>
        <v>42837</v>
      </c>
      <c r="AM7" s="782"/>
    </row>
    <row r="8" spans="1:44" s="374" customFormat="1" ht="26.25" customHeight="1" thickBot="1" x14ac:dyDescent="0.3">
      <c r="A8" s="817">
        <v>1</v>
      </c>
      <c r="B8" s="839" t="s">
        <v>418</v>
      </c>
      <c r="C8" s="565">
        <v>1</v>
      </c>
      <c r="D8" s="371">
        <f t="shared" ref="D8:D21" si="0">SUM(L8,Q8,T8,Y8,AA8,AC8,AH8,AK8)</f>
        <v>17</v>
      </c>
      <c r="E8" s="485">
        <f t="shared" ref="E8:E21" si="1">SUM(D8:D8)</f>
        <v>17</v>
      </c>
      <c r="F8" s="746"/>
      <c r="G8" s="745"/>
      <c r="H8" s="390"/>
      <c r="I8" s="484"/>
      <c r="J8" s="641"/>
      <c r="K8" s="505">
        <f>C8</f>
        <v>1</v>
      </c>
      <c r="L8" s="537">
        <v>6</v>
      </c>
      <c r="M8" s="471"/>
      <c r="N8" s="392"/>
      <c r="O8" s="694"/>
      <c r="P8" s="410">
        <f>C8</f>
        <v>1</v>
      </c>
      <c r="Q8" s="762">
        <f t="shared" ref="Q8:Q20" si="2">IF(P8=0,"",VLOOKUP(P8,Підс3,2,FALSE))</f>
        <v>5</v>
      </c>
      <c r="R8" s="653"/>
      <c r="S8" s="505">
        <f>C8</f>
        <v>1</v>
      </c>
      <c r="T8" s="509">
        <v>6</v>
      </c>
      <c r="U8" s="655" t="s">
        <v>459</v>
      </c>
      <c r="V8" s="373"/>
      <c r="W8" s="691" t="s">
        <v>458</v>
      </c>
      <c r="X8" s="505">
        <f>C8</f>
        <v>1</v>
      </c>
      <c r="Y8" s="766" t="str">
        <f t="shared" ref="Y8:Y20" si="3">IF(X8=0,"",VLOOKUP(X8,Підс3,3,FALSE))</f>
        <v xml:space="preserve"> </v>
      </c>
      <c r="Z8" s="829"/>
      <c r="AA8" s="830"/>
      <c r="AB8" s="391"/>
      <c r="AC8" s="392"/>
      <c r="AD8" s="372"/>
      <c r="AE8" s="373"/>
      <c r="AF8" s="604"/>
      <c r="AG8" s="410">
        <f>C8</f>
        <v>1</v>
      </c>
      <c r="AH8" s="392"/>
      <c r="AI8" s="368"/>
      <c r="AJ8" s="505">
        <f>C8</f>
        <v>1</v>
      </c>
      <c r="AK8" s="373"/>
      <c r="AL8" s="783"/>
      <c r="AM8" s="776"/>
    </row>
    <row r="9" spans="1:44" s="399" customFormat="1" ht="18.75" x14ac:dyDescent="0.25">
      <c r="A9" s="564">
        <v>2</v>
      </c>
      <c r="B9" s="839" t="s">
        <v>466</v>
      </c>
      <c r="C9" s="573">
        <v>2</v>
      </c>
      <c r="D9" s="474">
        <f t="shared" si="0"/>
        <v>23</v>
      </c>
      <c r="E9" s="345">
        <f t="shared" si="1"/>
        <v>23</v>
      </c>
      <c r="F9" s="397"/>
      <c r="G9" s="489"/>
      <c r="H9" s="390"/>
      <c r="I9" s="499"/>
      <c r="J9" s="515"/>
      <c r="K9" s="324">
        <f>C9</f>
        <v>2</v>
      </c>
      <c r="L9" s="538">
        <v>6</v>
      </c>
      <c r="M9" s="379"/>
      <c r="N9" s="396"/>
      <c r="O9" s="695"/>
      <c r="P9" s="410">
        <f t="shared" ref="P9:P20" si="4">C9</f>
        <v>2</v>
      </c>
      <c r="Q9" s="762">
        <f t="shared" si="2"/>
        <v>11</v>
      </c>
      <c r="R9" s="519"/>
      <c r="S9" s="324">
        <f>C9</f>
        <v>2</v>
      </c>
      <c r="T9" s="404">
        <v>6</v>
      </c>
      <c r="U9" s="656" t="s">
        <v>458</v>
      </c>
      <c r="V9" s="481"/>
      <c r="W9" s="692"/>
      <c r="X9" s="324">
        <f>C9</f>
        <v>2</v>
      </c>
      <c r="Y9" s="767" t="str">
        <f t="shared" si="3"/>
        <v xml:space="preserve"> </v>
      </c>
      <c r="Z9" s="831"/>
      <c r="AA9" s="832"/>
      <c r="AB9" s="398"/>
      <c r="AC9" s="476"/>
      <c r="AD9" s="397"/>
      <c r="AE9" s="395"/>
      <c r="AF9" s="605"/>
      <c r="AG9" s="410">
        <f t="shared" ref="AG9:AG20" si="5">C9</f>
        <v>2</v>
      </c>
      <c r="AH9" s="477"/>
      <c r="AI9" s="394"/>
      <c r="AJ9" s="324">
        <f>C9</f>
        <v>2</v>
      </c>
      <c r="AK9" s="466"/>
      <c r="AL9" s="784"/>
      <c r="AM9" s="785"/>
    </row>
    <row r="10" spans="1:44" s="374" customFormat="1" ht="18.75" x14ac:dyDescent="0.25">
      <c r="A10" s="820">
        <v>3</v>
      </c>
      <c r="B10" s="839" t="s">
        <v>465</v>
      </c>
      <c r="C10" s="572">
        <v>3</v>
      </c>
      <c r="D10" s="474">
        <f t="shared" si="0"/>
        <v>24</v>
      </c>
      <c r="E10" s="345">
        <f t="shared" si="1"/>
        <v>24</v>
      </c>
      <c r="F10" s="397"/>
      <c r="G10" s="489"/>
      <c r="H10" s="378"/>
      <c r="I10" s="487"/>
      <c r="J10" s="642"/>
      <c r="K10" s="324">
        <f t="shared" ref="K10:K20" si="6">C10</f>
        <v>3</v>
      </c>
      <c r="L10" s="538">
        <v>6</v>
      </c>
      <c r="M10" s="379"/>
      <c r="N10" s="377"/>
      <c r="O10" s="696"/>
      <c r="P10" s="410">
        <f t="shared" si="4"/>
        <v>3</v>
      </c>
      <c r="Q10" s="762">
        <f t="shared" si="2"/>
        <v>12</v>
      </c>
      <c r="R10" s="576"/>
      <c r="S10" s="324">
        <f t="shared" ref="S10:S20" si="7">C10</f>
        <v>3</v>
      </c>
      <c r="T10" s="698">
        <v>6</v>
      </c>
      <c r="U10" s="657" t="s">
        <v>458</v>
      </c>
      <c r="V10" s="466"/>
      <c r="W10" s="693"/>
      <c r="X10" s="324">
        <f t="shared" ref="X10:X20" si="8">C10</f>
        <v>3</v>
      </c>
      <c r="Y10" s="767" t="str">
        <f t="shared" si="3"/>
        <v xml:space="preserve"> </v>
      </c>
      <c r="Z10" s="833"/>
      <c r="AA10" s="834"/>
      <c r="AB10" s="379"/>
      <c r="AC10" s="477"/>
      <c r="AD10" s="378"/>
      <c r="AE10" s="376"/>
      <c r="AF10" s="606"/>
      <c r="AG10" s="410">
        <f t="shared" si="5"/>
        <v>3</v>
      </c>
      <c r="AH10" s="477"/>
      <c r="AI10" s="380"/>
      <c r="AJ10" s="324">
        <f t="shared" ref="AJ10:AJ20" si="9">C10</f>
        <v>3</v>
      </c>
      <c r="AK10" s="466"/>
      <c r="AL10" s="786"/>
      <c r="AM10" s="778"/>
    </row>
    <row r="11" spans="1:44" s="374" customFormat="1" ht="18.75" x14ac:dyDescent="0.25">
      <c r="A11" s="564">
        <v>4</v>
      </c>
      <c r="B11" s="839" t="s">
        <v>421</v>
      </c>
      <c r="C11" s="573">
        <v>4</v>
      </c>
      <c r="D11" s="474">
        <f t="shared" si="0"/>
        <v>27</v>
      </c>
      <c r="E11" s="345">
        <f t="shared" si="1"/>
        <v>27</v>
      </c>
      <c r="F11" s="397"/>
      <c r="G11" s="489"/>
      <c r="H11" s="378"/>
      <c r="I11" s="487"/>
      <c r="J11" s="642"/>
      <c r="K11" s="324">
        <f t="shared" si="6"/>
        <v>4</v>
      </c>
      <c r="L11" s="538">
        <v>6</v>
      </c>
      <c r="M11" s="379"/>
      <c r="N11" s="377"/>
      <c r="O11" s="695"/>
      <c r="P11" s="410">
        <f t="shared" si="4"/>
        <v>4</v>
      </c>
      <c r="Q11" s="762">
        <f t="shared" si="2"/>
        <v>15</v>
      </c>
      <c r="R11" s="519"/>
      <c r="S11" s="324">
        <f t="shared" si="7"/>
        <v>4</v>
      </c>
      <c r="T11" s="404">
        <v>6</v>
      </c>
      <c r="U11" s="656" t="s">
        <v>458</v>
      </c>
      <c r="V11" s="466"/>
      <c r="W11" s="692"/>
      <c r="X11" s="324">
        <f t="shared" si="8"/>
        <v>4</v>
      </c>
      <c r="Y11" s="767" t="str">
        <f t="shared" si="3"/>
        <v xml:space="preserve"> </v>
      </c>
      <c r="Z11" s="833"/>
      <c r="AA11" s="834"/>
      <c r="AB11" s="379"/>
      <c r="AC11" s="377"/>
      <c r="AD11" s="378"/>
      <c r="AE11" s="376"/>
      <c r="AF11" s="607"/>
      <c r="AG11" s="410">
        <f t="shared" si="5"/>
        <v>4</v>
      </c>
      <c r="AH11" s="377"/>
      <c r="AI11" s="375"/>
      <c r="AJ11" s="324">
        <f t="shared" si="9"/>
        <v>4</v>
      </c>
      <c r="AK11" s="376"/>
      <c r="AL11" s="786"/>
      <c r="AM11" s="778"/>
    </row>
    <row r="12" spans="1:44" s="374" customFormat="1" ht="18.75" x14ac:dyDescent="0.25">
      <c r="A12" s="820">
        <v>5</v>
      </c>
      <c r="B12" s="620" t="s">
        <v>430</v>
      </c>
      <c r="C12" s="572">
        <v>5</v>
      </c>
      <c r="D12" s="474">
        <f t="shared" ref="D12:D13" si="10">SUM(L12,Q12,T12,Y12,AA12,AC12,AH12,AK12)</f>
        <v>25</v>
      </c>
      <c r="E12" s="345">
        <f t="shared" ref="E12" si="11">SUM(D12:D12)</f>
        <v>25</v>
      </c>
      <c r="F12" s="397"/>
      <c r="G12" s="489"/>
      <c r="H12" s="378"/>
      <c r="I12" s="487"/>
      <c r="J12" s="515"/>
      <c r="K12" s="324">
        <f t="shared" si="6"/>
        <v>5</v>
      </c>
      <c r="L12" s="538">
        <v>6</v>
      </c>
      <c r="M12" s="379"/>
      <c r="N12" s="377"/>
      <c r="O12" s="696"/>
      <c r="P12" s="410">
        <f t="shared" si="4"/>
        <v>5</v>
      </c>
      <c r="Q12" s="762">
        <f t="shared" si="2"/>
        <v>13</v>
      </c>
      <c r="R12" s="576"/>
      <c r="S12" s="324">
        <f t="shared" si="7"/>
        <v>5</v>
      </c>
      <c r="T12" s="404">
        <v>6</v>
      </c>
      <c r="U12" s="657" t="s">
        <v>459</v>
      </c>
      <c r="V12" s="376"/>
      <c r="W12" s="693" t="s">
        <v>459</v>
      </c>
      <c r="X12" s="324">
        <f t="shared" si="8"/>
        <v>5</v>
      </c>
      <c r="Y12" s="767" t="str">
        <f t="shared" si="3"/>
        <v xml:space="preserve"> </v>
      </c>
      <c r="Z12" s="833"/>
      <c r="AA12" s="834"/>
      <c r="AB12" s="379"/>
      <c r="AC12" s="377"/>
      <c r="AD12" s="378"/>
      <c r="AE12" s="376"/>
      <c r="AF12" s="606"/>
      <c r="AG12" s="410">
        <f t="shared" si="5"/>
        <v>5</v>
      </c>
      <c r="AH12" s="377"/>
      <c r="AI12" s="380"/>
      <c r="AJ12" s="324">
        <f t="shared" si="9"/>
        <v>5</v>
      </c>
      <c r="AK12" s="376"/>
      <c r="AL12" s="786"/>
      <c r="AM12" s="778"/>
    </row>
    <row r="13" spans="1:44" s="374" customFormat="1" ht="18.75" x14ac:dyDescent="0.25">
      <c r="A13" s="564">
        <v>6</v>
      </c>
      <c r="B13" s="620" t="s">
        <v>431</v>
      </c>
      <c r="C13" s="573">
        <v>6</v>
      </c>
      <c r="D13" s="474">
        <f t="shared" si="10"/>
        <v>24</v>
      </c>
      <c r="E13" s="345">
        <f t="shared" si="1"/>
        <v>24</v>
      </c>
      <c r="F13" s="397"/>
      <c r="G13" s="489"/>
      <c r="H13" s="378"/>
      <c r="I13" s="487"/>
      <c r="J13" s="642"/>
      <c r="K13" s="324">
        <f t="shared" si="6"/>
        <v>6</v>
      </c>
      <c r="L13" s="538">
        <v>6</v>
      </c>
      <c r="M13" s="379"/>
      <c r="N13" s="377"/>
      <c r="O13" s="695"/>
      <c r="P13" s="410">
        <f t="shared" si="4"/>
        <v>6</v>
      </c>
      <c r="Q13" s="762">
        <f t="shared" si="2"/>
        <v>12</v>
      </c>
      <c r="R13" s="519"/>
      <c r="S13" s="324">
        <f t="shared" si="7"/>
        <v>6</v>
      </c>
      <c r="T13" s="404">
        <v>6</v>
      </c>
      <c r="U13" s="656" t="s">
        <v>459</v>
      </c>
      <c r="V13" s="376"/>
      <c r="W13" s="692" t="s">
        <v>459</v>
      </c>
      <c r="X13" s="324">
        <f t="shared" si="8"/>
        <v>6</v>
      </c>
      <c r="Y13" s="767" t="str">
        <f t="shared" si="3"/>
        <v xml:space="preserve"> </v>
      </c>
      <c r="Z13" s="833"/>
      <c r="AA13" s="834"/>
      <c r="AB13" s="379"/>
      <c r="AC13" s="377"/>
      <c r="AD13" s="378"/>
      <c r="AE13" s="376"/>
      <c r="AF13" s="607"/>
      <c r="AG13" s="410">
        <f t="shared" si="5"/>
        <v>6</v>
      </c>
      <c r="AH13" s="377"/>
      <c r="AI13" s="375"/>
      <c r="AJ13" s="324">
        <f t="shared" si="9"/>
        <v>6</v>
      </c>
      <c r="AK13" s="376"/>
      <c r="AL13" s="786"/>
      <c r="AM13" s="778"/>
    </row>
    <row r="14" spans="1:44" s="402" customFormat="1" ht="18.75" x14ac:dyDescent="0.25">
      <c r="A14" s="820">
        <v>7</v>
      </c>
      <c r="B14" s="620" t="s">
        <v>432</v>
      </c>
      <c r="C14" s="572">
        <v>7</v>
      </c>
      <c r="D14" s="474">
        <f t="shared" si="0"/>
        <v>28</v>
      </c>
      <c r="E14" s="345">
        <f t="shared" si="1"/>
        <v>28</v>
      </c>
      <c r="F14" s="397"/>
      <c r="G14" s="489"/>
      <c r="H14" s="378"/>
      <c r="I14" s="487"/>
      <c r="J14" s="642"/>
      <c r="K14" s="324">
        <f t="shared" si="6"/>
        <v>7</v>
      </c>
      <c r="L14" s="538">
        <v>6</v>
      </c>
      <c r="M14" s="379"/>
      <c r="N14" s="377"/>
      <c r="O14" s="696"/>
      <c r="P14" s="410">
        <f t="shared" si="4"/>
        <v>7</v>
      </c>
      <c r="Q14" s="762">
        <f t="shared" si="2"/>
        <v>16</v>
      </c>
      <c r="R14" s="576"/>
      <c r="S14" s="324">
        <f t="shared" si="7"/>
        <v>7</v>
      </c>
      <c r="T14" s="404">
        <v>6</v>
      </c>
      <c r="U14" s="657" t="s">
        <v>459</v>
      </c>
      <c r="V14" s="466"/>
      <c r="W14" s="693"/>
      <c r="X14" s="324">
        <f t="shared" si="8"/>
        <v>7</v>
      </c>
      <c r="Y14" s="767" t="str">
        <f t="shared" si="3"/>
        <v xml:space="preserve"> </v>
      </c>
      <c r="Z14" s="833"/>
      <c r="AA14" s="834"/>
      <c r="AB14" s="379"/>
      <c r="AC14" s="477"/>
      <c r="AD14" s="378"/>
      <c r="AE14" s="376"/>
      <c r="AF14" s="606"/>
      <c r="AG14" s="410">
        <f t="shared" si="5"/>
        <v>7</v>
      </c>
      <c r="AH14" s="377"/>
      <c r="AI14" s="380"/>
      <c r="AJ14" s="324">
        <f t="shared" si="9"/>
        <v>7</v>
      </c>
      <c r="AK14" s="466"/>
      <c r="AL14" s="786"/>
      <c r="AM14" s="787"/>
    </row>
    <row r="15" spans="1:44" s="399" customFormat="1" ht="18.75" x14ac:dyDescent="0.25">
      <c r="A15" s="564">
        <v>8</v>
      </c>
      <c r="B15" s="620" t="s">
        <v>435</v>
      </c>
      <c r="C15" s="573">
        <v>8</v>
      </c>
      <c r="D15" s="474">
        <f t="shared" si="0"/>
        <v>16</v>
      </c>
      <c r="E15" s="345">
        <f t="shared" si="1"/>
        <v>16</v>
      </c>
      <c r="F15" s="397"/>
      <c r="G15" s="489"/>
      <c r="H15" s="378"/>
      <c r="I15" s="499"/>
      <c r="J15" s="515"/>
      <c r="K15" s="324">
        <f t="shared" si="6"/>
        <v>8</v>
      </c>
      <c r="L15" s="538">
        <v>6</v>
      </c>
      <c r="M15" s="379"/>
      <c r="N15" s="396"/>
      <c r="O15" s="695"/>
      <c r="P15" s="410">
        <f t="shared" si="4"/>
        <v>8</v>
      </c>
      <c r="Q15" s="762">
        <f t="shared" si="2"/>
        <v>4</v>
      </c>
      <c r="R15" s="519"/>
      <c r="S15" s="324">
        <f t="shared" si="7"/>
        <v>8</v>
      </c>
      <c r="T15" s="404">
        <v>6</v>
      </c>
      <c r="U15" s="656" t="s">
        <v>458</v>
      </c>
      <c r="V15" s="481"/>
      <c r="W15" s="692" t="s">
        <v>458</v>
      </c>
      <c r="X15" s="324">
        <f t="shared" si="8"/>
        <v>8</v>
      </c>
      <c r="Y15" s="767" t="str">
        <f t="shared" si="3"/>
        <v xml:space="preserve"> </v>
      </c>
      <c r="Z15" s="831"/>
      <c r="AA15" s="832"/>
      <c r="AB15" s="398"/>
      <c r="AC15" s="476"/>
      <c r="AD15" s="397"/>
      <c r="AE15" s="395"/>
      <c r="AF15" s="605"/>
      <c r="AG15" s="410">
        <f t="shared" si="5"/>
        <v>8</v>
      </c>
      <c r="AH15" s="377"/>
      <c r="AI15" s="394"/>
      <c r="AJ15" s="324">
        <f t="shared" si="9"/>
        <v>8</v>
      </c>
      <c r="AK15" s="807"/>
      <c r="AL15" s="784"/>
      <c r="AM15" s="785"/>
    </row>
    <row r="16" spans="1:44" s="374" customFormat="1" ht="18.75" x14ac:dyDescent="0.25">
      <c r="A16" s="820">
        <v>9</v>
      </c>
      <c r="B16" s="620" t="s">
        <v>436</v>
      </c>
      <c r="C16" s="572">
        <v>9</v>
      </c>
      <c r="D16" s="474">
        <f t="shared" si="0"/>
        <v>21</v>
      </c>
      <c r="E16" s="345">
        <f t="shared" si="1"/>
        <v>21</v>
      </c>
      <c r="F16" s="397"/>
      <c r="G16" s="489"/>
      <c r="H16" s="378"/>
      <c r="I16" s="487"/>
      <c r="J16" s="642"/>
      <c r="K16" s="324">
        <f t="shared" si="6"/>
        <v>9</v>
      </c>
      <c r="L16" s="538">
        <v>6</v>
      </c>
      <c r="M16" s="379"/>
      <c r="N16" s="377"/>
      <c r="O16" s="696"/>
      <c r="P16" s="410">
        <f t="shared" si="4"/>
        <v>9</v>
      </c>
      <c r="Q16" s="762">
        <f t="shared" si="2"/>
        <v>9</v>
      </c>
      <c r="R16" s="576"/>
      <c r="S16" s="324">
        <f t="shared" si="7"/>
        <v>9</v>
      </c>
      <c r="T16" s="698">
        <v>6</v>
      </c>
      <c r="U16" s="657" t="s">
        <v>459</v>
      </c>
      <c r="V16" s="466"/>
      <c r="W16" s="693"/>
      <c r="X16" s="324">
        <f t="shared" si="8"/>
        <v>9</v>
      </c>
      <c r="Y16" s="767" t="str">
        <f t="shared" si="3"/>
        <v xml:space="preserve"> </v>
      </c>
      <c r="Z16" s="833"/>
      <c r="AA16" s="834"/>
      <c r="AB16" s="379"/>
      <c r="AC16" s="477"/>
      <c r="AD16" s="378"/>
      <c r="AE16" s="376"/>
      <c r="AF16" s="606"/>
      <c r="AG16" s="410">
        <f t="shared" si="5"/>
        <v>9</v>
      </c>
      <c r="AH16" s="377"/>
      <c r="AI16" s="380"/>
      <c r="AJ16" s="324">
        <f t="shared" si="9"/>
        <v>9</v>
      </c>
      <c r="AK16" s="466"/>
      <c r="AL16" s="786"/>
      <c r="AM16" s="778"/>
    </row>
    <row r="17" spans="1:54" s="374" customFormat="1" ht="18.75" x14ac:dyDescent="0.25">
      <c r="A17" s="564">
        <v>10</v>
      </c>
      <c r="B17" s="620" t="s">
        <v>438</v>
      </c>
      <c r="C17" s="573">
        <v>10</v>
      </c>
      <c r="D17" s="474">
        <f t="shared" si="0"/>
        <v>22</v>
      </c>
      <c r="E17" s="345">
        <f t="shared" si="1"/>
        <v>22</v>
      </c>
      <c r="F17" s="397"/>
      <c r="G17" s="489"/>
      <c r="H17" s="378"/>
      <c r="I17" s="487"/>
      <c r="J17" s="642"/>
      <c r="K17" s="324">
        <f t="shared" si="6"/>
        <v>10</v>
      </c>
      <c r="L17" s="538">
        <v>6</v>
      </c>
      <c r="M17" s="379"/>
      <c r="N17" s="377"/>
      <c r="O17" s="695"/>
      <c r="P17" s="410">
        <f t="shared" si="4"/>
        <v>10</v>
      </c>
      <c r="Q17" s="762">
        <f t="shared" si="2"/>
        <v>10</v>
      </c>
      <c r="R17" s="519"/>
      <c r="S17" s="324">
        <f t="shared" si="7"/>
        <v>10</v>
      </c>
      <c r="T17" s="404">
        <v>6</v>
      </c>
      <c r="U17" s="656" t="s">
        <v>459</v>
      </c>
      <c r="V17" s="466"/>
      <c r="W17" s="692" t="s">
        <v>459</v>
      </c>
      <c r="X17" s="324">
        <f t="shared" si="8"/>
        <v>10</v>
      </c>
      <c r="Y17" s="767" t="str">
        <f t="shared" si="3"/>
        <v xml:space="preserve"> </v>
      </c>
      <c r="Z17" s="833"/>
      <c r="AA17" s="834"/>
      <c r="AB17" s="379"/>
      <c r="AC17" s="477"/>
      <c r="AD17" s="378"/>
      <c r="AE17" s="376"/>
      <c r="AF17" s="607"/>
      <c r="AG17" s="410">
        <f t="shared" si="5"/>
        <v>10</v>
      </c>
      <c r="AH17" s="377"/>
      <c r="AI17" s="375"/>
      <c r="AJ17" s="324">
        <f t="shared" si="9"/>
        <v>10</v>
      </c>
      <c r="AK17" s="466"/>
      <c r="AL17" s="786"/>
      <c r="AM17" s="778"/>
    </row>
    <row r="18" spans="1:54" s="374" customFormat="1" ht="18.75" x14ac:dyDescent="0.25">
      <c r="A18" s="820">
        <v>11</v>
      </c>
      <c r="B18" s="620" t="s">
        <v>439</v>
      </c>
      <c r="C18" s="572">
        <v>11</v>
      </c>
      <c r="D18" s="474">
        <f t="shared" si="0"/>
        <v>12</v>
      </c>
      <c r="E18" s="345">
        <f t="shared" si="1"/>
        <v>12</v>
      </c>
      <c r="F18" s="397"/>
      <c r="G18" s="499"/>
      <c r="H18" s="378"/>
      <c r="I18" s="487"/>
      <c r="J18" s="515"/>
      <c r="K18" s="324">
        <f t="shared" si="6"/>
        <v>11</v>
      </c>
      <c r="L18" s="538">
        <v>6</v>
      </c>
      <c r="M18" s="379"/>
      <c r="N18" s="377"/>
      <c r="O18" s="696"/>
      <c r="P18" s="410">
        <f t="shared" si="4"/>
        <v>11</v>
      </c>
      <c r="Q18" s="762" t="str">
        <f t="shared" si="2"/>
        <v xml:space="preserve"> </v>
      </c>
      <c r="R18" s="576"/>
      <c r="S18" s="324">
        <f t="shared" si="7"/>
        <v>11</v>
      </c>
      <c r="T18" s="404">
        <v>6</v>
      </c>
      <c r="U18" s="378" t="s">
        <v>458</v>
      </c>
      <c r="V18" s="376"/>
      <c r="W18" s="693"/>
      <c r="X18" s="324">
        <f t="shared" si="8"/>
        <v>11</v>
      </c>
      <c r="Y18" s="767" t="str">
        <f t="shared" si="3"/>
        <v xml:space="preserve"> </v>
      </c>
      <c r="Z18" s="833"/>
      <c r="AA18" s="834"/>
      <c r="AB18" s="379"/>
      <c r="AC18" s="477"/>
      <c r="AD18" s="378"/>
      <c r="AE18" s="376"/>
      <c r="AF18" s="606"/>
      <c r="AG18" s="410">
        <f t="shared" si="5"/>
        <v>11</v>
      </c>
      <c r="AH18" s="377"/>
      <c r="AI18" s="380"/>
      <c r="AJ18" s="324">
        <f t="shared" si="9"/>
        <v>11</v>
      </c>
      <c r="AK18" s="466"/>
      <c r="AL18" s="786"/>
      <c r="AM18" s="778"/>
    </row>
    <row r="19" spans="1:54" s="374" customFormat="1" ht="18.75" x14ac:dyDescent="0.25">
      <c r="A19" s="564">
        <v>12</v>
      </c>
      <c r="B19" s="620" t="s">
        <v>440</v>
      </c>
      <c r="C19" s="573">
        <v>12</v>
      </c>
      <c r="D19" s="474">
        <f t="shared" si="0"/>
        <v>6</v>
      </c>
      <c r="E19" s="345">
        <f t="shared" si="1"/>
        <v>6</v>
      </c>
      <c r="F19" s="397"/>
      <c r="G19" s="499"/>
      <c r="H19" s="378"/>
      <c r="I19" s="487"/>
      <c r="J19" s="642"/>
      <c r="K19" s="324">
        <f t="shared" si="6"/>
        <v>12</v>
      </c>
      <c r="L19" s="538">
        <v>6</v>
      </c>
      <c r="M19" s="379"/>
      <c r="N19" s="377"/>
      <c r="O19" s="696"/>
      <c r="P19" s="410">
        <f t="shared" si="4"/>
        <v>12</v>
      </c>
      <c r="Q19" s="762" t="str">
        <f t="shared" si="2"/>
        <v xml:space="preserve"> </v>
      </c>
      <c r="R19" s="576"/>
      <c r="S19" s="324">
        <f t="shared" si="7"/>
        <v>12</v>
      </c>
      <c r="T19" s="404"/>
      <c r="U19" s="378" t="s">
        <v>458</v>
      </c>
      <c r="V19" s="376"/>
      <c r="W19" s="693"/>
      <c r="X19" s="324">
        <f t="shared" si="8"/>
        <v>12</v>
      </c>
      <c r="Y19" s="767" t="str">
        <f t="shared" si="3"/>
        <v xml:space="preserve"> </v>
      </c>
      <c r="Z19" s="833"/>
      <c r="AA19" s="834"/>
      <c r="AB19" s="379"/>
      <c r="AC19" s="477"/>
      <c r="AD19" s="378"/>
      <c r="AE19" s="376"/>
      <c r="AF19" s="606"/>
      <c r="AG19" s="410">
        <f t="shared" si="5"/>
        <v>12</v>
      </c>
      <c r="AH19" s="377"/>
      <c r="AI19" s="380"/>
      <c r="AJ19" s="324">
        <f t="shared" si="9"/>
        <v>12</v>
      </c>
      <c r="AK19" s="466"/>
      <c r="AL19" s="786"/>
      <c r="AM19" s="778"/>
    </row>
    <row r="20" spans="1:54" s="374" customFormat="1" ht="18" x14ac:dyDescent="0.25">
      <c r="A20" s="820">
        <v>13</v>
      </c>
      <c r="C20" s="572">
        <v>13</v>
      </c>
      <c r="D20" s="474">
        <f t="shared" si="0"/>
        <v>0</v>
      </c>
      <c r="E20" s="345">
        <f t="shared" si="1"/>
        <v>0</v>
      </c>
      <c r="F20" s="397"/>
      <c r="G20" s="499"/>
      <c r="H20" s="378"/>
      <c r="I20" s="487"/>
      <c r="J20" s="515"/>
      <c r="K20" s="324">
        <f t="shared" si="6"/>
        <v>13</v>
      </c>
      <c r="L20" s="538"/>
      <c r="M20" s="379"/>
      <c r="N20" s="377"/>
      <c r="O20" s="696"/>
      <c r="P20" s="410">
        <f t="shared" si="4"/>
        <v>13</v>
      </c>
      <c r="Q20" s="762" t="str">
        <f t="shared" si="2"/>
        <v xml:space="preserve"> </v>
      </c>
      <c r="R20" s="651"/>
      <c r="S20" s="324">
        <f t="shared" si="7"/>
        <v>13</v>
      </c>
      <c r="T20" s="404"/>
      <c r="U20" s="378" t="s">
        <v>459</v>
      </c>
      <c r="V20" s="513"/>
      <c r="W20" s="693"/>
      <c r="X20" s="324">
        <f t="shared" si="8"/>
        <v>13</v>
      </c>
      <c r="Y20" s="767" t="str">
        <f t="shared" si="3"/>
        <v xml:space="preserve"> </v>
      </c>
      <c r="Z20" s="833"/>
      <c r="AA20" s="834"/>
      <c r="AB20" s="379"/>
      <c r="AC20" s="377"/>
      <c r="AD20" s="378"/>
      <c r="AE20" s="376"/>
      <c r="AF20" s="608"/>
      <c r="AG20" s="410">
        <f t="shared" si="5"/>
        <v>13</v>
      </c>
      <c r="AH20" s="377"/>
      <c r="AI20" s="482"/>
      <c r="AJ20" s="324">
        <f t="shared" si="9"/>
        <v>13</v>
      </c>
      <c r="AK20" s="376"/>
      <c r="AL20" s="786"/>
      <c r="AM20" s="778"/>
    </row>
    <row r="21" spans="1:54" s="374" customFormat="1" ht="19.5" thickBot="1" x14ac:dyDescent="0.3">
      <c r="A21" s="468">
        <v>14</v>
      </c>
      <c r="B21" s="881"/>
      <c r="C21" s="324"/>
      <c r="D21" s="475">
        <f t="shared" si="0"/>
        <v>0</v>
      </c>
      <c r="E21" s="486">
        <f t="shared" si="1"/>
        <v>0</v>
      </c>
      <c r="F21" s="747"/>
      <c r="G21" s="748"/>
      <c r="H21" s="386"/>
      <c r="I21" s="488"/>
      <c r="J21" s="643"/>
      <c r="K21" s="540"/>
      <c r="L21" s="539"/>
      <c r="M21" s="387"/>
      <c r="N21" s="385"/>
      <c r="O21" s="697"/>
      <c r="P21" s="410">
        <f t="shared" ref="P21" si="12">C21</f>
        <v>0</v>
      </c>
      <c r="Q21" s="763"/>
      <c r="R21" s="654"/>
      <c r="S21" s="324">
        <f t="shared" ref="S21" si="13">C21</f>
        <v>0</v>
      </c>
      <c r="T21" s="412"/>
      <c r="U21" s="386"/>
      <c r="V21" s="514"/>
      <c r="W21" s="512"/>
      <c r="X21" s="324">
        <f t="shared" ref="X21" si="14">C21</f>
        <v>0</v>
      </c>
      <c r="Y21" s="767" t="str">
        <f t="shared" ref="Y21" si="15">IF(X21=0,"",VLOOKUP(X21,Підс3,3,FALSE))</f>
        <v/>
      </c>
      <c r="Z21" s="835"/>
      <c r="AA21" s="836"/>
      <c r="AB21" s="387"/>
      <c r="AC21" s="385"/>
      <c r="AD21" s="386"/>
      <c r="AE21" s="384"/>
      <c r="AF21" s="609"/>
      <c r="AG21" s="410">
        <f t="shared" ref="AG21" si="16">C21</f>
        <v>0</v>
      </c>
      <c r="AH21" s="385"/>
      <c r="AI21" s="483"/>
      <c r="AJ21" s="324"/>
      <c r="AK21" s="384"/>
      <c r="AL21" s="788"/>
      <c r="AM21" s="780"/>
    </row>
    <row r="22" spans="1:54" ht="18" x14ac:dyDescent="0.25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12</v>
      </c>
      <c r="M22" s="20"/>
      <c r="N22" s="79"/>
      <c r="O22" s="104" t="s">
        <v>362</v>
      </c>
      <c r="P22" s="79"/>
      <c r="Q22" s="104">
        <f>COUNT(Q8:Q21)</f>
        <v>10</v>
      </c>
      <c r="R22" s="79"/>
      <c r="S22" s="79"/>
      <c r="T22" s="104">
        <f>COUNT(T8:T21)</f>
        <v>11</v>
      </c>
      <c r="U22" s="79"/>
      <c r="V22" s="104">
        <f>COUNT(P8:P21)</f>
        <v>14</v>
      </c>
      <c r="W22" s="94"/>
      <c r="X22" s="79"/>
      <c r="Y22" s="104">
        <f>COUNT(Y8:Y21)</f>
        <v>0</v>
      </c>
      <c r="Z22" s="79"/>
      <c r="AA22" s="94"/>
      <c r="AB22" s="79"/>
      <c r="AC22" s="79"/>
      <c r="AD22" s="79"/>
      <c r="AE22" s="79"/>
      <c r="AF22" s="104"/>
      <c r="AG22" s="79"/>
      <c r="AH22" s="104">
        <f>COUNT(AH8:AH21)</f>
        <v>0</v>
      </c>
      <c r="AI22" s="79"/>
      <c r="AJ22" s="79"/>
      <c r="AK22" s="104">
        <f>COUNT(AK8:AK21)</f>
        <v>0</v>
      </c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13</v>
      </c>
      <c r="AZ22" s="29"/>
      <c r="BA22" s="29"/>
      <c r="BB22" s="29"/>
    </row>
    <row r="23" spans="1:54" ht="18" x14ac:dyDescent="0.25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 x14ac:dyDescent="0.2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.75" x14ac:dyDescent="0.2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.75" x14ac:dyDescent="0.2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75" x14ac:dyDescent="0.25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75" x14ac:dyDescent="0.2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64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75" x14ac:dyDescent="0.25">
      <c r="A29" s="52"/>
      <c r="B29" s="49"/>
      <c r="C29" s="26"/>
      <c r="D29" s="26"/>
      <c r="E29" s="26"/>
      <c r="F29" s="26"/>
      <c r="G29" s="20"/>
      <c r="H29" s="20" t="s">
        <v>344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68.25" customHeight="1" x14ac:dyDescent="0.2">
      <c r="A30" s="52"/>
      <c r="B30" s="49"/>
      <c r="C30" s="26"/>
      <c r="D30" s="828" t="s">
        <v>418</v>
      </c>
      <c r="E30" s="580" t="s">
        <v>466</v>
      </c>
      <c r="F30" s="884" t="s">
        <v>465</v>
      </c>
      <c r="G30" s="884" t="s">
        <v>421</v>
      </c>
      <c r="H30" s="580" t="s">
        <v>430</v>
      </c>
      <c r="I30" s="648" t="s">
        <v>431</v>
      </c>
      <c r="J30" s="648" t="s">
        <v>432</v>
      </c>
      <c r="K30" s="648" t="s">
        <v>435</v>
      </c>
      <c r="L30" s="648" t="s">
        <v>436</v>
      </c>
      <c r="M30" s="648" t="s">
        <v>438</v>
      </c>
      <c r="N30" s="648"/>
      <c r="O30" s="648"/>
      <c r="P30" s="648"/>
      <c r="Q30" s="648"/>
      <c r="R30" s="648"/>
      <c r="S30" s="20"/>
      <c r="T30" s="20"/>
      <c r="U30" s="20"/>
      <c r="V30" s="20"/>
      <c r="W30" s="20"/>
      <c r="X30" s="20"/>
      <c r="Y30" s="20"/>
      <c r="Z30" s="20"/>
    </row>
    <row r="31" spans="1:54" ht="26.25" customHeight="1" x14ac:dyDescent="0.2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6" t="s">
        <v>236</v>
      </c>
      <c r="T31" s="116" t="s">
        <v>170</v>
      </c>
      <c r="U31" s="116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 x14ac:dyDescent="0.2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06">
        <f>IF($D40=0," ",$D40)</f>
        <v>5</v>
      </c>
      <c r="U32" s="106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 x14ac:dyDescent="0.2">
      <c r="A33" s="51"/>
      <c r="B33" s="95" t="s">
        <v>1</v>
      </c>
      <c r="C33" s="156">
        <v>2</v>
      </c>
      <c r="D33" s="351">
        <v>1</v>
      </c>
      <c r="E33" s="351">
        <v>2</v>
      </c>
      <c r="F33" s="351">
        <v>2</v>
      </c>
      <c r="G33" s="351">
        <v>2</v>
      </c>
      <c r="H33" s="353">
        <v>1</v>
      </c>
      <c r="I33" s="353">
        <v>2</v>
      </c>
      <c r="J33" s="353">
        <v>2</v>
      </c>
      <c r="K33" s="353">
        <v>2</v>
      </c>
      <c r="L33" s="354">
        <v>1</v>
      </c>
      <c r="M33" s="353">
        <v>2</v>
      </c>
      <c r="N33" s="353"/>
      <c r="O33" s="353"/>
      <c r="P33" s="351"/>
      <c r="Q33" s="353"/>
      <c r="R33" s="351"/>
      <c r="S33" s="131">
        <v>2</v>
      </c>
      <c r="T33" s="106">
        <f>IF($E40=0," ",$E40)</f>
        <v>11</v>
      </c>
      <c r="U33" s="106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 x14ac:dyDescent="0.2">
      <c r="A34" s="51"/>
      <c r="B34" s="95" t="s">
        <v>3</v>
      </c>
      <c r="C34" s="156">
        <v>2</v>
      </c>
      <c r="D34" s="351">
        <v>1</v>
      </c>
      <c r="E34" s="351">
        <v>1</v>
      </c>
      <c r="F34" s="355">
        <v>2</v>
      </c>
      <c r="G34" s="351">
        <v>2</v>
      </c>
      <c r="H34" s="353">
        <v>2</v>
      </c>
      <c r="I34" s="353">
        <v>2</v>
      </c>
      <c r="J34" s="353">
        <v>2</v>
      </c>
      <c r="K34" s="353">
        <v>0</v>
      </c>
      <c r="L34" s="354">
        <v>2</v>
      </c>
      <c r="M34" s="353">
        <v>1</v>
      </c>
      <c r="N34" s="353"/>
      <c r="O34" s="353"/>
      <c r="P34" s="355"/>
      <c r="Q34" s="353"/>
      <c r="R34" s="355"/>
      <c r="S34" s="131">
        <v>3</v>
      </c>
      <c r="T34" s="106">
        <f>IF($F40=0," ",$F40)</f>
        <v>12</v>
      </c>
      <c r="U34" s="106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5</v>
      </c>
      <c r="C35" s="156">
        <v>2</v>
      </c>
      <c r="D35" s="351">
        <v>0</v>
      </c>
      <c r="E35" s="351">
        <v>1</v>
      </c>
      <c r="F35" s="355">
        <v>1</v>
      </c>
      <c r="G35" s="351">
        <v>2</v>
      </c>
      <c r="H35" s="353">
        <v>2</v>
      </c>
      <c r="I35" s="353">
        <v>2</v>
      </c>
      <c r="J35" s="353">
        <v>2</v>
      </c>
      <c r="K35" s="353">
        <v>0</v>
      </c>
      <c r="L35" s="354">
        <v>1</v>
      </c>
      <c r="M35" s="353">
        <v>1</v>
      </c>
      <c r="N35" s="353"/>
      <c r="O35" s="353"/>
      <c r="P35" s="355"/>
      <c r="Q35" s="353"/>
      <c r="R35" s="355"/>
      <c r="S35" s="131">
        <v>4</v>
      </c>
      <c r="T35" s="106">
        <f>IF($G40=0," ",$G40)</f>
        <v>15</v>
      </c>
      <c r="U35" s="106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 x14ac:dyDescent="0.2">
      <c r="A36" s="51"/>
      <c r="B36" s="95" t="s">
        <v>6</v>
      </c>
      <c r="C36" s="156">
        <v>2</v>
      </c>
      <c r="D36" s="351">
        <v>1</v>
      </c>
      <c r="E36" s="351">
        <v>2</v>
      </c>
      <c r="F36" s="355">
        <v>2</v>
      </c>
      <c r="G36" s="351">
        <v>1</v>
      </c>
      <c r="H36" s="353">
        <v>1</v>
      </c>
      <c r="I36" s="353">
        <v>1</v>
      </c>
      <c r="J36" s="353">
        <v>2</v>
      </c>
      <c r="K36" s="353">
        <v>0</v>
      </c>
      <c r="L36" s="354">
        <v>1</v>
      </c>
      <c r="M36" s="353">
        <v>1</v>
      </c>
      <c r="N36" s="353"/>
      <c r="O36" s="353"/>
      <c r="P36" s="355"/>
      <c r="Q36" s="353"/>
      <c r="R36" s="355"/>
      <c r="S36" s="131">
        <v>5</v>
      </c>
      <c r="T36" s="106">
        <f>IF($H40=0," ",$H40)</f>
        <v>13</v>
      </c>
      <c r="U36" s="106" t="str">
        <f>IF($H46=0," ",$H46)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 x14ac:dyDescent="0.2">
      <c r="A37" s="51"/>
      <c r="B37" s="95" t="s">
        <v>7</v>
      </c>
      <c r="C37" s="156">
        <v>4</v>
      </c>
      <c r="D37" s="351">
        <v>1</v>
      </c>
      <c r="E37" s="351">
        <v>4</v>
      </c>
      <c r="F37" s="355">
        <v>1</v>
      </c>
      <c r="G37" s="351">
        <v>4</v>
      </c>
      <c r="H37" s="353">
        <v>4</v>
      </c>
      <c r="I37" s="353">
        <v>4</v>
      </c>
      <c r="J37" s="353">
        <v>4</v>
      </c>
      <c r="K37" s="353">
        <v>1</v>
      </c>
      <c r="L37" s="354">
        <v>1</v>
      </c>
      <c r="M37" s="353">
        <v>4</v>
      </c>
      <c r="N37" s="353"/>
      <c r="O37" s="353"/>
      <c r="P37" s="355"/>
      <c r="Q37" s="353"/>
      <c r="R37" s="353"/>
      <c r="S37" s="131">
        <v>6</v>
      </c>
      <c r="T37" s="106">
        <f>IF($I40=0," ",$I40)</f>
        <v>12</v>
      </c>
      <c r="U37" s="106" t="str">
        <f>IF($I46=0," ",$I46)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8</v>
      </c>
      <c r="C38" s="156">
        <v>2</v>
      </c>
      <c r="D38" s="351">
        <v>0</v>
      </c>
      <c r="E38" s="351">
        <v>0</v>
      </c>
      <c r="F38" s="355">
        <v>2</v>
      </c>
      <c r="G38" s="351">
        <v>2</v>
      </c>
      <c r="H38" s="353">
        <v>1</v>
      </c>
      <c r="I38" s="353">
        <v>0</v>
      </c>
      <c r="J38" s="353">
        <v>2</v>
      </c>
      <c r="K38" s="353">
        <v>0</v>
      </c>
      <c r="L38" s="354">
        <v>1</v>
      </c>
      <c r="M38" s="353">
        <v>0</v>
      </c>
      <c r="N38" s="353"/>
      <c r="O38" s="353"/>
      <c r="P38" s="355"/>
      <c r="Q38" s="353"/>
      <c r="R38" s="353"/>
      <c r="S38" s="131">
        <v>7</v>
      </c>
      <c r="T38" s="106">
        <f>IF($J40=0," ",$J40)</f>
        <v>16</v>
      </c>
      <c r="U38" s="106" t="str">
        <f>IF($J46=0," ",$J46)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160</v>
      </c>
      <c r="C39" s="156">
        <v>2</v>
      </c>
      <c r="D39" s="351">
        <v>1</v>
      </c>
      <c r="E39" s="351">
        <v>1</v>
      </c>
      <c r="F39" s="355">
        <v>2</v>
      </c>
      <c r="G39" s="351">
        <v>2</v>
      </c>
      <c r="H39" s="353">
        <v>2</v>
      </c>
      <c r="I39" s="353">
        <v>1</v>
      </c>
      <c r="J39" s="353">
        <v>2</v>
      </c>
      <c r="K39" s="353">
        <v>1</v>
      </c>
      <c r="L39" s="354">
        <v>2</v>
      </c>
      <c r="M39" s="353">
        <v>1</v>
      </c>
      <c r="N39" s="353"/>
      <c r="O39" s="353"/>
      <c r="P39" s="355"/>
      <c r="Q39" s="353"/>
      <c r="R39" s="353"/>
      <c r="S39" s="131">
        <v>8</v>
      </c>
      <c r="T39" s="106">
        <f>IF($K40=0," ",$K40)</f>
        <v>4</v>
      </c>
      <c r="U39" s="106" t="str">
        <f>IF($K46=0," ",$K46)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1" t="s">
        <v>38</v>
      </c>
      <c r="C40" s="156">
        <f>SUM(C33:C39)</f>
        <v>16</v>
      </c>
      <c r="D40" s="156">
        <f t="shared" ref="D40:R40" si="17">SUM(D33:D39)</f>
        <v>5</v>
      </c>
      <c r="E40" s="156">
        <f t="shared" si="17"/>
        <v>11</v>
      </c>
      <c r="F40" s="156">
        <f t="shared" si="17"/>
        <v>12</v>
      </c>
      <c r="G40" s="156">
        <f t="shared" si="17"/>
        <v>15</v>
      </c>
      <c r="H40" s="156">
        <f t="shared" si="17"/>
        <v>13</v>
      </c>
      <c r="I40" s="156">
        <f t="shared" si="17"/>
        <v>12</v>
      </c>
      <c r="J40" s="156">
        <f t="shared" si="17"/>
        <v>16</v>
      </c>
      <c r="K40" s="156">
        <f t="shared" si="17"/>
        <v>4</v>
      </c>
      <c r="L40" s="156">
        <f t="shared" si="17"/>
        <v>9</v>
      </c>
      <c r="M40" s="156">
        <f t="shared" si="17"/>
        <v>10</v>
      </c>
      <c r="N40" s="156">
        <f t="shared" si="17"/>
        <v>0</v>
      </c>
      <c r="O40" s="156">
        <f t="shared" si="17"/>
        <v>0</v>
      </c>
      <c r="P40" s="156">
        <f t="shared" si="17"/>
        <v>0</v>
      </c>
      <c r="Q40" s="156">
        <f t="shared" si="17"/>
        <v>0</v>
      </c>
      <c r="R40" s="156">
        <f t="shared" si="17"/>
        <v>0</v>
      </c>
      <c r="S40" s="131">
        <v>9</v>
      </c>
      <c r="T40" s="106">
        <f>IF($L40=0," ",$L40)</f>
        <v>9</v>
      </c>
      <c r="U40" s="106" t="str">
        <f>IF($L46=0," ",$L46)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06"/>
      <c r="Q41" s="86"/>
      <c r="R41" s="81"/>
      <c r="S41" s="131">
        <v>10</v>
      </c>
      <c r="T41" s="106">
        <f>IF($M40=0," ",$M40)</f>
        <v>10</v>
      </c>
      <c r="U41" s="106" t="str">
        <f>IF($M46=0," ",$M46)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 x14ac:dyDescent="0.2">
      <c r="A42" s="51"/>
      <c r="B42" s="97" t="s">
        <v>13</v>
      </c>
      <c r="C42" s="156">
        <v>10</v>
      </c>
      <c r="D42" s="364"/>
      <c r="E42" s="364"/>
      <c r="F42" s="364"/>
      <c r="G42" s="365"/>
      <c r="H42" s="365"/>
      <c r="I42" s="365"/>
      <c r="J42" s="365"/>
      <c r="K42" s="365"/>
      <c r="L42" s="365"/>
      <c r="M42" s="365"/>
      <c r="N42" s="365"/>
      <c r="O42" s="365"/>
      <c r="P42" s="365"/>
      <c r="Q42" s="365"/>
      <c r="R42" s="365"/>
      <c r="S42" s="131">
        <v>11</v>
      </c>
      <c r="T42" s="106" t="str">
        <f>IF($N40=0," ",$N40)</f>
        <v xml:space="preserve"> </v>
      </c>
      <c r="U42" s="106" t="str">
        <f>IF($N46=0," ",$N46)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">
      <c r="A43" s="51"/>
      <c r="B43" s="97" t="s">
        <v>161</v>
      </c>
      <c r="C43" s="156">
        <v>2</v>
      </c>
      <c r="D43" s="364"/>
      <c r="E43" s="364"/>
      <c r="F43" s="364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131">
        <v>12</v>
      </c>
      <c r="T43" s="106" t="str">
        <f>IF($O40=0," ",$O40)</f>
        <v xml:space="preserve"> </v>
      </c>
      <c r="U43" s="106" t="str">
        <f>IF($O46=0," ",$O46)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15</v>
      </c>
      <c r="C44" s="156">
        <v>4</v>
      </c>
      <c r="D44" s="366"/>
      <c r="E44" s="366"/>
      <c r="F44" s="366"/>
      <c r="G44" s="367"/>
      <c r="H44" s="367"/>
      <c r="I44" s="367"/>
      <c r="J44" s="367"/>
      <c r="K44" s="367"/>
      <c r="L44" s="367"/>
      <c r="M44" s="367"/>
      <c r="N44" s="367"/>
      <c r="O44" s="367"/>
      <c r="P44" s="367"/>
      <c r="Q44" s="367"/>
      <c r="R44" s="367"/>
      <c r="S44" s="131">
        <v>13</v>
      </c>
      <c r="T44" s="106" t="str">
        <f>IF($P40=0," ",$P40)</f>
        <v xml:space="preserve"> </v>
      </c>
      <c r="U44" s="106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 x14ac:dyDescent="0.2">
      <c r="A45" s="51"/>
      <c r="B45" s="158" t="s">
        <v>227</v>
      </c>
      <c r="C45" s="156">
        <v>4</v>
      </c>
      <c r="D45" s="366"/>
      <c r="E45" s="366"/>
      <c r="F45" s="366"/>
      <c r="G45" s="367"/>
      <c r="H45" s="367"/>
      <c r="I45" s="367"/>
      <c r="J45" s="367"/>
      <c r="K45" s="367"/>
      <c r="L45" s="367"/>
      <c r="M45" s="367"/>
      <c r="N45" s="367"/>
      <c r="O45" s="367"/>
      <c r="P45" s="367"/>
      <c r="Q45" s="367"/>
      <c r="R45" s="367"/>
      <c r="S45" s="131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1"/>
      <c r="B46" s="91" t="s">
        <v>38</v>
      </c>
      <c r="C46" s="156">
        <f>SUM(C42:C45)</f>
        <v>20</v>
      </c>
      <c r="D46" s="156">
        <f t="shared" ref="D46:R46" si="18">SUM(D42:D45)</f>
        <v>0</v>
      </c>
      <c r="E46" s="156">
        <f t="shared" si="18"/>
        <v>0</v>
      </c>
      <c r="F46" s="156">
        <f t="shared" si="18"/>
        <v>0</v>
      </c>
      <c r="G46" s="156">
        <f t="shared" si="18"/>
        <v>0</v>
      </c>
      <c r="H46" s="156">
        <f t="shared" si="18"/>
        <v>0</v>
      </c>
      <c r="I46" s="156">
        <f t="shared" si="18"/>
        <v>0</v>
      </c>
      <c r="J46" s="156">
        <f t="shared" si="18"/>
        <v>0</v>
      </c>
      <c r="K46" s="156">
        <f t="shared" si="18"/>
        <v>0</v>
      </c>
      <c r="L46" s="156">
        <f t="shared" si="18"/>
        <v>0</v>
      </c>
      <c r="M46" s="156">
        <f t="shared" si="18"/>
        <v>0</v>
      </c>
      <c r="N46" s="156">
        <f t="shared" si="18"/>
        <v>0</v>
      </c>
      <c r="O46" s="156">
        <f t="shared" si="18"/>
        <v>0</v>
      </c>
      <c r="P46" s="156">
        <f t="shared" si="18"/>
        <v>0</v>
      </c>
      <c r="Q46" s="156">
        <f t="shared" si="18"/>
        <v>0</v>
      </c>
      <c r="R46" s="156">
        <f t="shared" si="18"/>
        <v>0</v>
      </c>
      <c r="S46" s="131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 x14ac:dyDescent="0.2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1"/>
      <c r="T47" s="20">
        <f>COUNTIF(T32:T46,"&gt;0")</f>
        <v>10</v>
      </c>
      <c r="U47" s="20">
        <f>COUNTIF(U32:U46,"&gt;0")</f>
        <v>0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3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</sheetData>
  <sortState ref="B9:B19">
    <sortCondition ref="B8"/>
  </sortState>
  <customSheetViews>
    <customSheetView guid="{C5D960BD-C1A6-4228-A267-A87ADCF0AB55}" scale="60" showPageBreaks="1" showGridLines="0" fitToPage="1" printArea="1">
      <pane xSplit="6" ySplit="6" topLeftCell="H7" activePane="bottomRight" state="frozen"/>
      <selection pane="bottomRight" activeCell="M49" sqref="M49"/>
      <pageMargins left="0.56000000000000005" right="0.57999999999999996" top="0.64" bottom="0.65" header="0.5" footer="0.5"/>
      <pageSetup scale="32" fitToWidth="2" orientation="portrait" r:id="rId1"/>
      <headerFooter alignWithMargins="0">
        <oddHeader>&amp;C2006/2007 уч.рік 5 трим</oddHeader>
      </headerFooter>
    </customSheetView>
    <customSheetView guid="{C2F30B35-D639-4BB4-A50F-41AB6A913442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2"/>
      <headerFooter alignWithMargins="0">
        <oddHeader>&amp;C2006/2007 уч.рік 5 трим</oddHeader>
      </headerFooter>
    </customSheetView>
    <customSheetView guid="{4BCF288A-A595-4C42-82E7-535EDC2AC415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3"/>
      <headerFooter alignWithMargins="0">
        <oddHeader>&amp;C2006/2007 уч.рік 5 трим</oddHeader>
      </headerFooter>
    </customSheetView>
    <customSheetView guid="{1C44C54F-C0A4-451D-B8A0-B8C17D7E284D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4"/>
      <headerFooter alignWithMargins="0">
        <oddHeader>&amp;C2006/2007 уч.рік 5 трим</oddHeader>
      </headerFooter>
    </customSheetView>
    <customSheetView guid="{6C8D603E-9A1B-49F4-AEFE-06707C7BCD53}" scale="85" showPageBreaks="1" showGridLines="0" fitToPage="1" printArea="1">
      <pane xSplit="6" ySplit="6" topLeftCell="G22" activePane="bottomRight" state="frozen"/>
      <selection pane="bottomRight" activeCell="G38" sqref="G38"/>
      <pageMargins left="0.56000000000000005" right="0.57999999999999996" top="0.64" bottom="0.65" header="0.5" footer="0.5"/>
      <pageSetup scale="32" fitToWidth="2" orientation="portrait" r:id="rId5"/>
      <headerFooter alignWithMargins="0">
        <oddHeader>&amp;C2006/2007 уч.рік 5 трим</oddHeader>
      </headerFooter>
    </customSheetView>
    <customSheetView guid="{17400EAF-4B0B-49FE-8262-4A59DA70D10F}" scale="70" showPageBreaks="1" showGridLines="0" fitToPage="1" printArea="1">
      <pane xSplit="6" ySplit="6" topLeftCell="L7" activePane="bottomRight" state="frozen"/>
      <selection pane="bottomRight" activeCell="L16" sqref="L16"/>
      <pageMargins left="0.56000000000000005" right="0.57999999999999996" top="0.64" bottom="0.65" header="0.5" footer="0.5"/>
      <pageSetup scale="32" fitToWidth="2" orientation="portrait" r:id="rId6"/>
      <headerFooter alignWithMargins="0">
        <oddHeader>&amp;C2006/2007 уч.рік 5 трим</oddHeader>
      </headerFooter>
    </customSheetView>
  </customSheetViews>
  <mergeCells count="44">
    <mergeCell ref="AF3:AH3"/>
    <mergeCell ref="S2:T2"/>
    <mergeCell ref="V2:W2"/>
    <mergeCell ref="B3:B7"/>
    <mergeCell ref="C3:C7"/>
    <mergeCell ref="D3:D7"/>
    <mergeCell ref="E3:E7"/>
    <mergeCell ref="F3:G3"/>
    <mergeCell ref="H3:I3"/>
    <mergeCell ref="M3:N3"/>
    <mergeCell ref="W5:W6"/>
    <mergeCell ref="R5:R6"/>
    <mergeCell ref="S5:S6"/>
    <mergeCell ref="U5:U6"/>
    <mergeCell ref="V5:V6"/>
    <mergeCell ref="AF7:AH7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O5:O6"/>
    <mergeCell ref="O3:Q3"/>
    <mergeCell ref="U3:V3"/>
    <mergeCell ref="Z3:AA3"/>
    <mergeCell ref="AB3:AC3"/>
    <mergeCell ref="AD3:AE3"/>
    <mergeCell ref="P5:P6"/>
    <mergeCell ref="AL5:AL6"/>
    <mergeCell ref="AM5:AM6"/>
    <mergeCell ref="AI7:AK7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</mergeCells>
  <conditionalFormatting sqref="M27:M28 F22:F23">
    <cfRule type="cellIs" dxfId="3" priority="2" stopIfTrue="1" operator="greaterThan">
      <formula>21</formula>
    </cfRule>
  </conditionalFormatting>
  <conditionalFormatting sqref="E8:E21">
    <cfRule type="cellIs" dxfId="2" priority="1" stopIfTrue="1" operator="greaterThan">
      <formula>21</formula>
    </cfRule>
  </conditionalFormatting>
  <pageMargins left="0.56000000000000005" right="0.57999999999999996" top="0.64" bottom="0.65" header="0.5" footer="0.5"/>
  <pageSetup scale="32" fitToWidth="2" orientation="portrait" r:id="rId7"/>
  <headerFooter alignWithMargins="0">
    <oddHeader>&amp;C2006/2007 уч.рік 5 трим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workbookViewId="0">
      <selection activeCell="B28" sqref="B28:B40"/>
    </sheetView>
  </sheetViews>
  <sheetFormatPr defaultRowHeight="12.75" x14ac:dyDescent="0.2"/>
  <cols>
    <col min="2" max="2" width="37.85546875" customWidth="1"/>
    <col min="5" max="5" width="4.5703125" customWidth="1"/>
  </cols>
  <sheetData>
    <row r="1" spans="1:5" x14ac:dyDescent="0.2">
      <c r="A1">
        <v>1</v>
      </c>
      <c r="B1" t="s">
        <v>319</v>
      </c>
      <c r="C1" s="583">
        <v>0</v>
      </c>
      <c r="D1" s="583">
        <v>1</v>
      </c>
      <c r="E1" s="583">
        <v>1</v>
      </c>
    </row>
    <row r="2" spans="1:5" x14ac:dyDescent="0.2">
      <c r="A2">
        <v>1</v>
      </c>
      <c r="B2" t="s">
        <v>320</v>
      </c>
      <c r="C2" s="583">
        <v>67</v>
      </c>
      <c r="D2" s="583">
        <v>24.847826086956523</v>
      </c>
      <c r="E2" s="583">
        <v>91.84782608695653</v>
      </c>
    </row>
    <row r="3" spans="1:5" x14ac:dyDescent="0.2">
      <c r="A3">
        <v>1</v>
      </c>
      <c r="B3" t="s">
        <v>324</v>
      </c>
      <c r="C3" s="583">
        <v>50.5</v>
      </c>
      <c r="D3" s="583">
        <v>25.978260869565219</v>
      </c>
      <c r="E3" s="583">
        <v>76.478260869565219</v>
      </c>
    </row>
    <row r="4" spans="1:5" x14ac:dyDescent="0.2">
      <c r="A4">
        <v>1</v>
      </c>
      <c r="B4" t="s">
        <v>325</v>
      </c>
      <c r="C4" s="583">
        <v>56</v>
      </c>
      <c r="D4" s="583">
        <v>22.239130434782609</v>
      </c>
      <c r="E4" s="583">
        <v>78.239130434782609</v>
      </c>
    </row>
    <row r="5" spans="1:5" x14ac:dyDescent="0.2">
      <c r="A5">
        <v>1</v>
      </c>
      <c r="B5" t="s">
        <v>326</v>
      </c>
      <c r="C5" s="583">
        <v>0</v>
      </c>
      <c r="D5" s="583">
        <v>16.826086956521738</v>
      </c>
      <c r="E5" s="583">
        <v>16.826086956521738</v>
      </c>
    </row>
    <row r="6" spans="1:5" x14ac:dyDescent="0.2">
      <c r="A6">
        <v>1</v>
      </c>
      <c r="B6" t="s">
        <v>327</v>
      </c>
      <c r="C6" s="583">
        <v>48</v>
      </c>
      <c r="D6" s="583">
        <v>17.5</v>
      </c>
      <c r="E6" s="583">
        <v>65.5</v>
      </c>
    </row>
    <row r="7" spans="1:5" x14ac:dyDescent="0.2">
      <c r="A7">
        <v>1</v>
      </c>
      <c r="B7" t="s">
        <v>328</v>
      </c>
      <c r="C7" s="583">
        <v>67.5</v>
      </c>
      <c r="D7" s="583">
        <v>12.608695652173912</v>
      </c>
      <c r="E7" s="583">
        <v>80.108695652173907</v>
      </c>
    </row>
    <row r="8" spans="1:5" x14ac:dyDescent="0.2">
      <c r="A8">
        <v>1</v>
      </c>
      <c r="B8" t="s">
        <v>331</v>
      </c>
      <c r="C8" s="583">
        <v>70</v>
      </c>
      <c r="D8" s="583">
        <v>19.956521739130434</v>
      </c>
      <c r="E8" s="583">
        <v>89.956521739130437</v>
      </c>
    </row>
    <row r="9" spans="1:5" x14ac:dyDescent="0.2">
      <c r="A9">
        <v>1</v>
      </c>
      <c r="B9" t="s">
        <v>333</v>
      </c>
      <c r="C9" s="583">
        <v>38</v>
      </c>
      <c r="D9" s="583">
        <v>22.239130434782609</v>
      </c>
      <c r="E9" s="583">
        <v>60.239130434782609</v>
      </c>
    </row>
    <row r="10" spans="1:5" x14ac:dyDescent="0.2">
      <c r="A10">
        <v>1</v>
      </c>
      <c r="B10" t="s">
        <v>337</v>
      </c>
      <c r="C10" s="583">
        <v>0</v>
      </c>
      <c r="D10" s="583">
        <v>0</v>
      </c>
      <c r="E10" s="583">
        <v>0</v>
      </c>
    </row>
    <row r="11" spans="1:5" x14ac:dyDescent="0.2">
      <c r="A11">
        <v>1</v>
      </c>
      <c r="B11" t="s">
        <v>341</v>
      </c>
      <c r="C11" s="583">
        <v>70</v>
      </c>
      <c r="D11" s="583">
        <v>28.086956521739129</v>
      </c>
      <c r="E11" s="583">
        <v>98.086956521739125</v>
      </c>
    </row>
    <row r="12" spans="1:5" x14ac:dyDescent="0.2">
      <c r="A12">
        <v>2</v>
      </c>
      <c r="B12" t="s">
        <v>318</v>
      </c>
      <c r="C12" s="583">
        <v>33.5</v>
      </c>
      <c r="D12" s="583">
        <v>5.9130434782608692</v>
      </c>
      <c r="E12" s="583">
        <v>39.413043478260867</v>
      </c>
    </row>
    <row r="13" spans="1:5" x14ac:dyDescent="0.2">
      <c r="A13">
        <v>2</v>
      </c>
      <c r="B13" t="s">
        <v>306</v>
      </c>
      <c r="C13" s="583">
        <v>4</v>
      </c>
      <c r="D13" s="583">
        <v>6.5434782608695654</v>
      </c>
      <c r="E13" s="583">
        <v>10.543478260869566</v>
      </c>
    </row>
    <row r="14" spans="1:5" x14ac:dyDescent="0.2">
      <c r="A14">
        <v>2</v>
      </c>
      <c r="B14" t="s">
        <v>321</v>
      </c>
      <c r="C14" s="583">
        <v>0</v>
      </c>
      <c r="D14" s="583">
        <v>7.1956521739130439</v>
      </c>
      <c r="E14" s="583">
        <v>7.1956521739130439</v>
      </c>
    </row>
    <row r="15" spans="1:5" x14ac:dyDescent="0.2">
      <c r="A15">
        <v>2</v>
      </c>
      <c r="B15" t="s">
        <v>322</v>
      </c>
      <c r="C15" s="583">
        <v>68</v>
      </c>
      <c r="D15" s="583">
        <v>9.3260869565217384</v>
      </c>
      <c r="E15" s="583">
        <v>77.326086956521735</v>
      </c>
    </row>
    <row r="16" spans="1:5" x14ac:dyDescent="0.2">
      <c r="A16">
        <v>2</v>
      </c>
      <c r="B16" t="s">
        <v>323</v>
      </c>
      <c r="C16" s="583">
        <v>0</v>
      </c>
      <c r="D16" s="583">
        <v>14.043478260869565</v>
      </c>
      <c r="E16" s="583">
        <v>14.043478260869565</v>
      </c>
    </row>
    <row r="17" spans="1:5" x14ac:dyDescent="0.2">
      <c r="A17">
        <v>2</v>
      </c>
      <c r="B17" t="s">
        <v>329</v>
      </c>
      <c r="C17" s="583">
        <v>44</v>
      </c>
      <c r="D17" s="583">
        <v>16.195652173913043</v>
      </c>
      <c r="E17" s="583">
        <v>60.195652173913047</v>
      </c>
    </row>
    <row r="18" spans="1:5" x14ac:dyDescent="0.2">
      <c r="A18">
        <v>2</v>
      </c>
      <c r="B18" t="s">
        <v>330</v>
      </c>
      <c r="C18" s="583">
        <v>52</v>
      </c>
      <c r="D18" s="583">
        <v>8.0434782608695663</v>
      </c>
      <c r="E18" s="583">
        <v>60.043478260869563</v>
      </c>
    </row>
    <row r="19" spans="1:5" x14ac:dyDescent="0.2">
      <c r="A19">
        <v>2</v>
      </c>
      <c r="B19" t="s">
        <v>332</v>
      </c>
      <c r="C19" s="583">
        <v>14</v>
      </c>
      <c r="D19" s="583">
        <v>1.8043478260869565</v>
      </c>
      <c r="E19" s="583">
        <v>15.804347826086957</v>
      </c>
    </row>
    <row r="20" spans="1:5" x14ac:dyDescent="0.2">
      <c r="A20">
        <v>2</v>
      </c>
      <c r="B20" t="s">
        <v>334</v>
      </c>
      <c r="C20" s="583">
        <v>15</v>
      </c>
      <c r="D20" s="583">
        <v>7.1956521739130439</v>
      </c>
      <c r="E20" s="583">
        <v>22.195652173913043</v>
      </c>
    </row>
    <row r="21" spans="1:5" x14ac:dyDescent="0.2">
      <c r="A21">
        <v>2</v>
      </c>
      <c r="B21" t="s">
        <v>335</v>
      </c>
      <c r="C21" s="583">
        <v>48</v>
      </c>
      <c r="D21" s="583">
        <v>12.434782608695652</v>
      </c>
      <c r="E21" s="583">
        <v>60.434782608695656</v>
      </c>
    </row>
    <row r="22" spans="1:5" x14ac:dyDescent="0.2">
      <c r="A22">
        <v>2</v>
      </c>
      <c r="B22" t="s">
        <v>336</v>
      </c>
      <c r="C22" s="583">
        <v>48</v>
      </c>
      <c r="D22" s="583">
        <v>1.8043478260869565</v>
      </c>
      <c r="E22" s="583">
        <v>49.804347826086953</v>
      </c>
    </row>
    <row r="23" spans="1:5" x14ac:dyDescent="0.2">
      <c r="A23">
        <v>2</v>
      </c>
      <c r="B23" t="s">
        <v>338</v>
      </c>
      <c r="C23" s="583">
        <v>0</v>
      </c>
      <c r="D23" s="583">
        <v>0</v>
      </c>
      <c r="E23" s="583">
        <v>0</v>
      </c>
    </row>
    <row r="24" spans="1:5" x14ac:dyDescent="0.2">
      <c r="A24">
        <v>2</v>
      </c>
      <c r="B24" t="s">
        <v>339</v>
      </c>
      <c r="C24" s="583">
        <v>62</v>
      </c>
      <c r="D24" s="583">
        <v>14.891304347826088</v>
      </c>
      <c r="E24" s="583">
        <v>76.891304347826093</v>
      </c>
    </row>
    <row r="25" spans="1:5" x14ac:dyDescent="0.2">
      <c r="A25">
        <v>2</v>
      </c>
      <c r="B25" t="s">
        <v>340</v>
      </c>
      <c r="C25" s="583">
        <v>14</v>
      </c>
      <c r="D25" s="583">
        <v>13.086956521739131</v>
      </c>
      <c r="E25" s="583">
        <v>27.086956521739133</v>
      </c>
    </row>
    <row r="27" spans="1:5" ht="13.5" thickBot="1" x14ac:dyDescent="0.25"/>
    <row r="28" spans="1:5" ht="18.75" x14ac:dyDescent="0.2">
      <c r="B28" s="638" t="s">
        <v>347</v>
      </c>
    </row>
    <row r="29" spans="1:5" ht="18.75" x14ac:dyDescent="0.2">
      <c r="B29" s="469" t="s">
        <v>348</v>
      </c>
    </row>
    <row r="30" spans="1:5" ht="18.75" x14ac:dyDescent="0.2">
      <c r="B30" s="469" t="s">
        <v>349</v>
      </c>
    </row>
    <row r="31" spans="1:5" ht="18.75" x14ac:dyDescent="0.2">
      <c r="B31" s="469" t="s">
        <v>350</v>
      </c>
    </row>
    <row r="32" spans="1:5" ht="18.75" x14ac:dyDescent="0.2">
      <c r="B32" s="469" t="s">
        <v>351</v>
      </c>
    </row>
    <row r="33" spans="2:2" ht="18.75" x14ac:dyDescent="0.2">
      <c r="B33" s="469" t="s">
        <v>352</v>
      </c>
    </row>
    <row r="34" spans="2:2" ht="18.75" x14ac:dyDescent="0.2">
      <c r="B34" s="469" t="s">
        <v>353</v>
      </c>
    </row>
    <row r="35" spans="2:2" ht="18.75" x14ac:dyDescent="0.2">
      <c r="B35" s="469" t="s">
        <v>354</v>
      </c>
    </row>
    <row r="36" spans="2:2" ht="18.75" x14ac:dyDescent="0.2">
      <c r="B36" s="469" t="s">
        <v>355</v>
      </c>
    </row>
    <row r="37" spans="2:2" ht="18.75" x14ac:dyDescent="0.2">
      <c r="B37" s="469" t="s">
        <v>356</v>
      </c>
    </row>
    <row r="38" spans="2:2" ht="18.75" x14ac:dyDescent="0.2">
      <c r="B38" s="469" t="s">
        <v>357</v>
      </c>
    </row>
    <row r="39" spans="2:2" ht="18.75" x14ac:dyDescent="0.2">
      <c r="B39" s="570" t="s">
        <v>358</v>
      </c>
    </row>
    <row r="40" spans="2:2" ht="18.75" x14ac:dyDescent="0.2">
      <c r="B40" s="469" t="s">
        <v>359</v>
      </c>
    </row>
  </sheetData>
  <sortState ref="B28:B40">
    <sortCondition ref="B28:B40"/>
  </sortState>
  <customSheetViews>
    <customSheetView guid="{C5D960BD-C1A6-4228-A267-A87ADCF0AB55}" state="hidden" topLeftCell="A13">
      <selection activeCell="B28" sqref="B28:B40"/>
      <pageMargins left="0.7" right="0.7" top="0.75" bottom="0.75" header="0.3" footer="0.3"/>
      <pageSetup orientation="portrait" r:id="rId1"/>
    </customSheetView>
    <customSheetView guid="{6C8D603E-9A1B-49F4-AEFE-06707C7BCD53}" state="hidden" topLeftCell="A13">
      <selection activeCell="B28" sqref="B28:B40"/>
      <pageMargins left="0.7" right="0.7" top="0.75" bottom="0.75" header="0.3" footer="0.3"/>
      <pageSetup orientation="portrait" r:id="rId2"/>
    </customSheetView>
    <customSheetView guid="{17400EAF-4B0B-49FE-8262-4A59DA70D10F}" state="hidden" topLeftCell="A13">
      <selection activeCell="B28" sqref="B28:B40"/>
      <pageMargins left="0.7" right="0.7" top="0.75" bottom="0.75" header="0.3" footer="0.3"/>
      <pageSetup orientation="portrait" r:id="rId3"/>
    </customSheetView>
  </customSheetView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A13"/>
    </sheetView>
  </sheetViews>
  <sheetFormatPr defaultRowHeight="12.75" x14ac:dyDescent="0.2"/>
  <cols>
    <col min="1" max="1" width="37" customWidth="1"/>
  </cols>
  <sheetData>
    <row r="1" spans="1:2" ht="18" x14ac:dyDescent="0.25">
      <c r="A1" s="646" t="s">
        <v>359</v>
      </c>
      <c r="B1" s="565">
        <v>3</v>
      </c>
    </row>
    <row r="2" spans="1:2" ht="18" x14ac:dyDescent="0.25">
      <c r="A2" s="646" t="s">
        <v>358</v>
      </c>
      <c r="B2" s="566">
        <v>4</v>
      </c>
    </row>
    <row r="3" spans="1:2" ht="18" x14ac:dyDescent="0.25">
      <c r="A3" s="646" t="s">
        <v>357</v>
      </c>
      <c r="B3" s="566">
        <v>5</v>
      </c>
    </row>
    <row r="4" spans="1:2" ht="18" x14ac:dyDescent="0.25">
      <c r="A4" s="646" t="s">
        <v>356</v>
      </c>
      <c r="B4" s="566">
        <v>6</v>
      </c>
    </row>
    <row r="5" spans="1:2" ht="18" x14ac:dyDescent="0.25">
      <c r="A5" s="646" t="s">
        <v>355</v>
      </c>
      <c r="B5" s="566">
        <v>7</v>
      </c>
    </row>
    <row r="6" spans="1:2" ht="18" x14ac:dyDescent="0.25">
      <c r="A6" s="646" t="s">
        <v>354</v>
      </c>
      <c r="B6" s="566">
        <v>8</v>
      </c>
    </row>
    <row r="7" spans="1:2" ht="18" x14ac:dyDescent="0.25">
      <c r="A7" s="646" t="s">
        <v>353</v>
      </c>
      <c r="B7" s="566">
        <v>9</v>
      </c>
    </row>
    <row r="8" spans="1:2" ht="18" x14ac:dyDescent="0.25">
      <c r="A8" s="646" t="s">
        <v>352</v>
      </c>
      <c r="B8" s="566">
        <v>10</v>
      </c>
    </row>
    <row r="9" spans="1:2" ht="18" x14ac:dyDescent="0.25">
      <c r="A9" s="646" t="s">
        <v>351</v>
      </c>
      <c r="B9" s="566">
        <v>11</v>
      </c>
    </row>
    <row r="10" spans="1:2" ht="18" x14ac:dyDescent="0.25">
      <c r="A10" s="646" t="s">
        <v>350</v>
      </c>
      <c r="B10" s="566">
        <v>12</v>
      </c>
    </row>
    <row r="11" spans="1:2" ht="18" x14ac:dyDescent="0.25">
      <c r="A11" s="646" t="s">
        <v>360</v>
      </c>
      <c r="B11" s="566">
        <v>13</v>
      </c>
    </row>
    <row r="12" spans="1:2" ht="18" x14ac:dyDescent="0.25">
      <c r="A12" s="646" t="s">
        <v>348</v>
      </c>
      <c r="B12" s="566">
        <v>14</v>
      </c>
    </row>
    <row r="13" spans="1:2" ht="31.5" x14ac:dyDescent="0.25">
      <c r="A13" s="646" t="s">
        <v>347</v>
      </c>
      <c r="B13" s="566">
        <v>15</v>
      </c>
    </row>
  </sheetData>
  <sortState ref="A1:B13">
    <sortCondition ref="B1:B13"/>
  </sortState>
  <customSheetViews>
    <customSheetView guid="{C5D960BD-C1A6-4228-A267-A87ADCF0AB55}" state="hidden">
      <selection sqref="A1:A13"/>
      <pageMargins left="0.7" right="0.7" top="0.75" bottom="0.75" header="0.3" footer="0.3"/>
    </customSheetView>
    <customSheetView guid="{6C8D603E-9A1B-49F4-AEFE-06707C7BCD53}" state="hidden">
      <selection sqref="A1:A13"/>
      <pageMargins left="0.7" right="0.7" top="0.75" bottom="0.75" header="0.3" footer="0.3"/>
    </customSheetView>
    <customSheetView guid="{17400EAF-4B0B-49FE-8262-4A59DA70D10F}" state="hidden">
      <selection sqref="A1:A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45"/>
  <sheetViews>
    <sheetView showGridLines="0" zoomScale="75" zoomScaleNormal="75" workbookViewId="0">
      <pane xSplit="6" ySplit="6" topLeftCell="N7" activePane="bottomRight" state="frozen"/>
      <selection pane="topRight" activeCell="G1" sqref="G1"/>
      <selection pane="bottomLeft" activeCell="A7" sqref="A7"/>
      <selection pane="bottomRight" activeCell="R22" sqref="R22"/>
    </sheetView>
  </sheetViews>
  <sheetFormatPr defaultColWidth="9.28515625" defaultRowHeight="12.75" x14ac:dyDescent="0.2"/>
  <cols>
    <col min="1" max="1" width="4.28515625" style="1" customWidth="1"/>
    <col min="2" max="2" width="55" style="30" customWidth="1"/>
    <col min="3" max="3" width="6.7109375" style="30" customWidth="1"/>
    <col min="4" max="4" width="9.7109375" style="30" customWidth="1"/>
    <col min="5" max="5" width="6.7109375" style="30" customWidth="1"/>
    <col min="6" max="6" width="13.85546875" style="30" customWidth="1"/>
    <col min="7" max="7" width="11.28515625" style="1" customWidth="1"/>
    <col min="8" max="8" width="13.42578125" style="1" customWidth="1"/>
    <col min="9" max="9" width="12.28515625" style="1" customWidth="1"/>
    <col min="10" max="10" width="13.7109375" style="1" customWidth="1"/>
    <col min="11" max="11" width="11.28515625" style="1" customWidth="1"/>
    <col min="12" max="12" width="10.42578125" style="1" customWidth="1"/>
    <col min="13" max="13" width="15.85546875" style="1" customWidth="1"/>
    <col min="14" max="14" width="15.7109375" style="1" customWidth="1"/>
    <col min="15" max="15" width="16.140625" style="1" customWidth="1"/>
    <col min="16" max="16" width="9.7109375" style="1" customWidth="1"/>
    <col min="17" max="17" width="13.28515625" style="1" customWidth="1"/>
    <col min="18" max="18" width="13.140625" style="1" customWidth="1"/>
    <col min="19" max="19" width="11.28515625" style="1" customWidth="1"/>
    <col min="20" max="20" width="12" style="1" customWidth="1"/>
    <col min="21" max="21" width="13" style="1" customWidth="1"/>
    <col min="22" max="22" width="10.5703125" style="1" customWidth="1"/>
    <col min="23" max="23" width="12.7109375" style="1" customWidth="1"/>
    <col min="24" max="24" width="13.28515625" style="1" customWidth="1"/>
    <col min="25" max="25" width="9.28515625" style="1" customWidth="1"/>
    <col min="26" max="26" width="12.85546875" style="1" customWidth="1"/>
    <col min="27" max="27" width="9.7109375" style="1" customWidth="1"/>
    <col min="28" max="28" width="13.5703125" style="1" customWidth="1"/>
    <col min="29" max="29" width="10.28515625" style="1" customWidth="1"/>
    <col min="30" max="30" width="13.570312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0.7109375" style="1" customWidth="1"/>
    <col min="36" max="37" width="11" style="1" customWidth="1"/>
    <col min="38" max="38" width="10.7109375" style="1" customWidth="1"/>
    <col min="39" max="39" width="9.85546875" style="1" customWidth="1"/>
    <col min="40" max="40" width="10.7109375" style="1" customWidth="1"/>
    <col min="41" max="41" width="10" style="1" customWidth="1"/>
    <col min="42" max="42" width="10.28515625" style="1" customWidth="1"/>
    <col min="43" max="43" width="11.28515625" style="1" customWidth="1"/>
    <col min="44" max="44" width="8" style="1" customWidth="1"/>
    <col min="45" max="45" width="10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285156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X1" s="1" t="s">
        <v>265</v>
      </c>
    </row>
    <row r="2" spans="1:44" ht="26.25" customHeight="1" thickBot="1" x14ac:dyDescent="0.25">
      <c r="A2" s="21"/>
      <c r="B2" s="238" t="s">
        <v>295</v>
      </c>
      <c r="C2" s="202" t="s">
        <v>346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198</v>
      </c>
      <c r="M2"/>
      <c r="N2" t="s">
        <v>175</v>
      </c>
      <c r="O2"/>
      <c r="P2"/>
      <c r="Q2" t="s">
        <v>175</v>
      </c>
      <c r="R2" s="165" t="s">
        <v>200</v>
      </c>
      <c r="S2" s="908" t="s">
        <v>189</v>
      </c>
      <c r="T2" s="908"/>
      <c r="U2" t="s">
        <v>202</v>
      </c>
      <c r="V2" s="908"/>
      <c r="W2" s="908"/>
      <c r="X2" t="s">
        <v>176</v>
      </c>
      <c r="Y2" s="157" t="s">
        <v>207</v>
      </c>
      <c r="Z2" s="722" t="s">
        <v>176</v>
      </c>
      <c r="AA2" s="722"/>
      <c r="AB2" s="722" t="s">
        <v>176</v>
      </c>
      <c r="AC2" s="722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 x14ac:dyDescent="0.3">
      <c r="A3" s="239"/>
      <c r="B3" s="972" t="s">
        <v>308</v>
      </c>
      <c r="C3" s="946" t="s">
        <v>131</v>
      </c>
      <c r="D3" s="906" t="s">
        <v>174</v>
      </c>
      <c r="E3" s="902" t="s">
        <v>38</v>
      </c>
      <c r="F3" s="904" t="s">
        <v>132</v>
      </c>
      <c r="G3" s="905"/>
      <c r="H3" s="904" t="s">
        <v>133</v>
      </c>
      <c r="I3" s="911"/>
      <c r="J3" s="148" t="s">
        <v>134</v>
      </c>
      <c r="K3" s="149"/>
      <c r="L3" s="150"/>
      <c r="M3" s="904" t="s">
        <v>135</v>
      </c>
      <c r="N3" s="905"/>
      <c r="O3" s="904" t="s">
        <v>136</v>
      </c>
      <c r="P3" s="919"/>
      <c r="Q3" s="905"/>
      <c r="R3" s="138" t="s">
        <v>137</v>
      </c>
      <c r="S3" s="152"/>
      <c r="T3" s="152"/>
      <c r="U3" s="904" t="s">
        <v>138</v>
      </c>
      <c r="V3" s="905"/>
      <c r="W3" s="148" t="s">
        <v>139</v>
      </c>
      <c r="X3" s="149"/>
      <c r="Y3" s="150"/>
      <c r="Z3" s="909" t="s">
        <v>140</v>
      </c>
      <c r="AA3" s="910"/>
      <c r="AB3" s="904" t="s">
        <v>141</v>
      </c>
      <c r="AC3" s="911"/>
      <c r="AD3" s="917" t="s">
        <v>142</v>
      </c>
      <c r="AE3" s="918"/>
      <c r="AF3" s="904" t="s">
        <v>143</v>
      </c>
      <c r="AG3" s="920"/>
      <c r="AH3" s="905"/>
      <c r="AI3" s="904" t="s">
        <v>144</v>
      </c>
      <c r="AJ3" s="920"/>
      <c r="AK3" s="905"/>
      <c r="AL3" s="930" t="s">
        <v>245</v>
      </c>
      <c r="AM3" s="931"/>
    </row>
    <row r="4" spans="1:44" ht="22.5" customHeight="1" x14ac:dyDescent="0.25">
      <c r="A4" s="240"/>
      <c r="B4" s="973"/>
      <c r="C4" s="947"/>
      <c r="D4" s="907"/>
      <c r="E4" s="903"/>
      <c r="F4" s="721" t="s">
        <v>145</v>
      </c>
      <c r="G4" s="34"/>
      <c r="H4" s="721" t="s">
        <v>146</v>
      </c>
      <c r="I4" s="151"/>
      <c r="J4" s="409" t="s">
        <v>147</v>
      </c>
      <c r="K4" s="39"/>
      <c r="L4" s="46"/>
      <c r="M4" s="721" t="s">
        <v>148</v>
      </c>
      <c r="N4" s="34"/>
      <c r="O4" s="716" t="s">
        <v>149</v>
      </c>
      <c r="P4" s="717"/>
      <c r="Q4" s="23"/>
      <c r="R4" s="35"/>
      <c r="S4" s="716" t="s">
        <v>150</v>
      </c>
      <c r="T4" s="22"/>
      <c r="U4" s="716" t="s">
        <v>257</v>
      </c>
      <c r="V4" s="23"/>
      <c r="W4" s="716" t="s">
        <v>257</v>
      </c>
      <c r="X4" s="75" t="s">
        <v>237</v>
      </c>
      <c r="Y4" s="76"/>
      <c r="Z4" s="716" t="s">
        <v>257</v>
      </c>
      <c r="AA4" s="38"/>
      <c r="AB4" s="716" t="s">
        <v>257</v>
      </c>
      <c r="AC4" s="22"/>
      <c r="AD4" s="37" t="s">
        <v>151</v>
      </c>
      <c r="AE4" s="411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71" t="s">
        <v>309</v>
      </c>
      <c r="AM4" s="772"/>
    </row>
    <row r="5" spans="1:44" ht="37.35" customHeight="1" x14ac:dyDescent="0.2">
      <c r="A5" s="240"/>
      <c r="B5" s="974"/>
      <c r="C5" s="947"/>
      <c r="D5" s="907"/>
      <c r="E5" s="903"/>
      <c r="F5" s="895" t="s">
        <v>172</v>
      </c>
      <c r="G5" s="897" t="s">
        <v>166</v>
      </c>
      <c r="H5" s="895" t="s">
        <v>172</v>
      </c>
      <c r="I5" s="914" t="s">
        <v>166</v>
      </c>
      <c r="J5" s="895" t="s">
        <v>172</v>
      </c>
      <c r="K5" s="912" t="s">
        <v>221</v>
      </c>
      <c r="L5" s="47" t="s">
        <v>152</v>
      </c>
      <c r="M5" s="895" t="s">
        <v>172</v>
      </c>
      <c r="N5" s="723" t="s">
        <v>166</v>
      </c>
      <c r="O5" s="895" t="s">
        <v>172</v>
      </c>
      <c r="P5" s="912" t="s">
        <v>220</v>
      </c>
      <c r="Q5" s="47" t="s">
        <v>152</v>
      </c>
      <c r="R5" s="926" t="s">
        <v>172</v>
      </c>
      <c r="S5" s="912" t="s">
        <v>256</v>
      </c>
      <c r="T5" s="183" t="s">
        <v>152</v>
      </c>
      <c r="U5" s="895" t="s">
        <v>172</v>
      </c>
      <c r="V5" s="897" t="s">
        <v>166</v>
      </c>
      <c r="W5" s="895" t="s">
        <v>172</v>
      </c>
      <c r="X5" s="912" t="s">
        <v>173</v>
      </c>
      <c r="Y5" s="47" t="s">
        <v>152</v>
      </c>
      <c r="Z5" s="926" t="s">
        <v>172</v>
      </c>
      <c r="AA5" s="723" t="s">
        <v>166</v>
      </c>
      <c r="AB5" s="895" t="s">
        <v>172</v>
      </c>
      <c r="AC5" s="723" t="s">
        <v>166</v>
      </c>
      <c r="AD5" s="895" t="s">
        <v>172</v>
      </c>
      <c r="AE5" s="897" t="s">
        <v>166</v>
      </c>
      <c r="AF5" s="895" t="s">
        <v>172</v>
      </c>
      <c r="AG5" s="934" t="s">
        <v>304</v>
      </c>
      <c r="AH5" s="47" t="s">
        <v>152</v>
      </c>
      <c r="AI5" s="895" t="s">
        <v>172</v>
      </c>
      <c r="AJ5" s="934" t="s">
        <v>305</v>
      </c>
      <c r="AK5" s="47" t="s">
        <v>152</v>
      </c>
      <c r="AL5" s="928" t="s">
        <v>172</v>
      </c>
      <c r="AM5" s="932" t="s">
        <v>166</v>
      </c>
    </row>
    <row r="6" spans="1:44" ht="28.9" customHeight="1" thickBot="1" x14ac:dyDescent="0.25">
      <c r="A6" s="240"/>
      <c r="B6" s="974"/>
      <c r="C6" s="947"/>
      <c r="D6" s="907"/>
      <c r="E6" s="903"/>
      <c r="F6" s="896"/>
      <c r="G6" s="898"/>
      <c r="H6" s="896"/>
      <c r="I6" s="915"/>
      <c r="J6" s="896"/>
      <c r="K6" s="916"/>
      <c r="L6" s="89">
        <v>6</v>
      </c>
      <c r="M6" s="896"/>
      <c r="N6" s="724"/>
      <c r="O6" s="896"/>
      <c r="P6" s="916"/>
      <c r="Q6" s="89">
        <v>16</v>
      </c>
      <c r="R6" s="927"/>
      <c r="S6" s="913"/>
      <c r="T6" s="184">
        <v>6</v>
      </c>
      <c r="U6" s="896"/>
      <c r="V6" s="898"/>
      <c r="W6" s="896"/>
      <c r="X6" s="916"/>
      <c r="Y6" s="89">
        <v>20</v>
      </c>
      <c r="Z6" s="927"/>
      <c r="AA6" s="724"/>
      <c r="AB6" s="896"/>
      <c r="AC6" s="724"/>
      <c r="AD6" s="896"/>
      <c r="AE6" s="898"/>
      <c r="AF6" s="896"/>
      <c r="AG6" s="916"/>
      <c r="AH6" s="89" t="s">
        <v>342</v>
      </c>
      <c r="AI6" s="896"/>
      <c r="AJ6" s="916"/>
      <c r="AK6" s="89" t="s">
        <v>343</v>
      </c>
      <c r="AL6" s="929"/>
      <c r="AM6" s="933"/>
    </row>
    <row r="7" spans="1:44" ht="22.5" customHeight="1" thickBot="1" x14ac:dyDescent="0.3">
      <c r="A7" s="240"/>
      <c r="B7" s="974"/>
      <c r="C7" s="901"/>
      <c r="D7" s="907"/>
      <c r="E7" s="903"/>
      <c r="F7" s="87">
        <v>42747</v>
      </c>
      <c r="G7" s="88"/>
      <c r="H7" s="87">
        <v>42748</v>
      </c>
      <c r="I7" s="460"/>
      <c r="J7" s="718">
        <f>F7+14</f>
        <v>42761</v>
      </c>
      <c r="K7" s="719"/>
      <c r="L7" s="720"/>
      <c r="M7" s="725">
        <f>H7+14</f>
        <v>42762</v>
      </c>
      <c r="N7" s="718"/>
      <c r="O7" s="719">
        <f>J7+14</f>
        <v>42775</v>
      </c>
      <c r="P7" s="720"/>
      <c r="Q7" s="725"/>
      <c r="R7" s="718">
        <f>M7+14</f>
        <v>42776</v>
      </c>
      <c r="S7" s="719"/>
      <c r="T7" s="720"/>
      <c r="U7" s="718">
        <f>O7+14</f>
        <v>42789</v>
      </c>
      <c r="V7" s="720"/>
      <c r="W7" s="718">
        <f>R7+14</f>
        <v>42790</v>
      </c>
      <c r="X7" s="719"/>
      <c r="Y7" s="720"/>
      <c r="Z7" s="718">
        <f>U7+14</f>
        <v>42803</v>
      </c>
      <c r="AA7" s="720"/>
      <c r="AB7" s="718">
        <f>W7+14</f>
        <v>42804</v>
      </c>
      <c r="AC7" s="720"/>
      <c r="AD7" s="718">
        <f>Z7+14</f>
        <v>42817</v>
      </c>
      <c r="AE7" s="720"/>
      <c r="AF7" s="923">
        <f>AB7+14</f>
        <v>42818</v>
      </c>
      <c r="AG7" s="924"/>
      <c r="AH7" s="925"/>
      <c r="AI7" s="923">
        <f>AD7+14</f>
        <v>42831</v>
      </c>
      <c r="AJ7" s="924"/>
      <c r="AK7" s="924"/>
      <c r="AL7" s="781">
        <f>AF7+14</f>
        <v>42832</v>
      </c>
      <c r="AM7" s="782"/>
    </row>
    <row r="8" spans="1:44" s="374" customFormat="1" ht="26.25" customHeight="1" x14ac:dyDescent="0.25">
      <c r="A8" s="817">
        <v>1</v>
      </c>
      <c r="B8" s="620" t="s">
        <v>442</v>
      </c>
      <c r="C8" s="565">
        <v>1</v>
      </c>
      <c r="D8" s="371">
        <f t="shared" ref="D8:D22" si="0">SUM(L8,Q8,T8,Y8,AA8,AC8,AH8,AK8)</f>
        <v>0</v>
      </c>
      <c r="E8" s="485">
        <f t="shared" ref="E8:E22" si="1">SUM(D8:D8)</f>
        <v>0</v>
      </c>
      <c r="F8" s="855" t="s">
        <v>458</v>
      </c>
      <c r="G8" s="745"/>
      <c r="H8" s="855" t="s">
        <v>458</v>
      </c>
      <c r="I8" s="484"/>
      <c r="J8" s="855" t="s">
        <v>461</v>
      </c>
      <c r="K8" s="505"/>
      <c r="L8" s="537"/>
      <c r="M8" s="855"/>
      <c r="N8" s="392"/>
      <c r="O8" s="855" t="s">
        <v>458</v>
      </c>
      <c r="P8" s="410">
        <f>C8</f>
        <v>1</v>
      </c>
      <c r="Q8" s="762" t="str">
        <f t="shared" ref="Q8:Q20" si="2">IF(P8=0,"",VLOOKUP(P8,Підс3,2,FALSE))</f>
        <v xml:space="preserve"> </v>
      </c>
      <c r="R8" s="855" t="s">
        <v>458</v>
      </c>
      <c r="S8" s="505">
        <f>C8</f>
        <v>1</v>
      </c>
      <c r="T8" s="509"/>
      <c r="U8" s="855" t="s">
        <v>458</v>
      </c>
      <c r="V8" s="373"/>
      <c r="W8" s="855" t="s">
        <v>458</v>
      </c>
      <c r="X8" s="505">
        <f>C8</f>
        <v>1</v>
      </c>
      <c r="Y8" s="766" t="str">
        <f t="shared" ref="Y8:Y20" si="3">IF(X8=0,"",VLOOKUP(X8,Підс3,3,FALSE))</f>
        <v xml:space="preserve"> </v>
      </c>
      <c r="Z8" s="855" t="s">
        <v>458</v>
      </c>
      <c r="AA8" s="373"/>
      <c r="AB8" s="855" t="s">
        <v>458</v>
      </c>
      <c r="AC8" s="392"/>
      <c r="AD8" s="855" t="s">
        <v>458</v>
      </c>
      <c r="AE8" s="373"/>
      <c r="AF8" s="855" t="s">
        <v>458</v>
      </c>
      <c r="AG8" s="410">
        <f>C8</f>
        <v>1</v>
      </c>
      <c r="AH8" s="392"/>
      <c r="AI8" s="855" t="s">
        <v>458</v>
      </c>
      <c r="AJ8" s="505">
        <f>C8</f>
        <v>1</v>
      </c>
      <c r="AK8" s="373"/>
      <c r="AL8" s="855" t="s">
        <v>458</v>
      </c>
      <c r="AM8" s="776"/>
    </row>
    <row r="9" spans="1:44" s="399" customFormat="1" ht="18.75" x14ac:dyDescent="0.25">
      <c r="A9" s="564">
        <v>2</v>
      </c>
      <c r="B9" s="620" t="s">
        <v>453</v>
      </c>
      <c r="C9" s="573">
        <v>2</v>
      </c>
      <c r="D9" s="474">
        <f t="shared" si="0"/>
        <v>0</v>
      </c>
      <c r="E9" s="345">
        <f t="shared" si="1"/>
        <v>0</v>
      </c>
      <c r="F9" s="856" t="s">
        <v>458</v>
      </c>
      <c r="G9" s="489"/>
      <c r="H9" s="856" t="s">
        <v>458</v>
      </c>
      <c r="I9" s="499"/>
      <c r="J9" s="856" t="s">
        <v>461</v>
      </c>
      <c r="K9" s="324"/>
      <c r="L9" s="538"/>
      <c r="M9" s="856"/>
      <c r="N9" s="396"/>
      <c r="O9" s="856" t="s">
        <v>458</v>
      </c>
      <c r="P9" s="410">
        <f t="shared" ref="P9:P22" si="4">C9</f>
        <v>2</v>
      </c>
      <c r="Q9" s="762" t="str">
        <f t="shared" si="2"/>
        <v xml:space="preserve"> </v>
      </c>
      <c r="R9" s="856" t="s">
        <v>458</v>
      </c>
      <c r="S9" s="324">
        <f>C9</f>
        <v>2</v>
      </c>
      <c r="T9" s="404"/>
      <c r="U9" s="856" t="s">
        <v>458</v>
      </c>
      <c r="V9" s="481"/>
      <c r="W9" s="856" t="s">
        <v>458</v>
      </c>
      <c r="X9" s="324">
        <f>C9</f>
        <v>2</v>
      </c>
      <c r="Y9" s="767" t="str">
        <f t="shared" si="3"/>
        <v xml:space="preserve"> </v>
      </c>
      <c r="Z9" s="856" t="s">
        <v>458</v>
      </c>
      <c r="AA9" s="395"/>
      <c r="AB9" s="856" t="s">
        <v>458</v>
      </c>
      <c r="AC9" s="476"/>
      <c r="AD9" s="856" t="s">
        <v>458</v>
      </c>
      <c r="AE9" s="395"/>
      <c r="AF9" s="856" t="s">
        <v>458</v>
      </c>
      <c r="AG9" s="410">
        <f t="shared" ref="AG9:AG22" si="5">C9</f>
        <v>2</v>
      </c>
      <c r="AH9" s="477"/>
      <c r="AI9" s="856" t="s">
        <v>458</v>
      </c>
      <c r="AJ9" s="324">
        <f>C9</f>
        <v>2</v>
      </c>
      <c r="AK9" s="466"/>
      <c r="AL9" s="856" t="s">
        <v>458</v>
      </c>
      <c r="AM9" s="785"/>
    </row>
    <row r="10" spans="1:44" s="374" customFormat="1" ht="18.75" x14ac:dyDescent="0.25">
      <c r="A10" s="820">
        <v>3</v>
      </c>
      <c r="B10" s="620" t="s">
        <v>443</v>
      </c>
      <c r="C10" s="572">
        <v>3</v>
      </c>
      <c r="D10" s="474">
        <f t="shared" si="0"/>
        <v>0</v>
      </c>
      <c r="E10" s="345">
        <f t="shared" si="1"/>
        <v>0</v>
      </c>
      <c r="F10" s="856" t="s">
        <v>458</v>
      </c>
      <c r="G10" s="489"/>
      <c r="H10" s="856" t="s">
        <v>458</v>
      </c>
      <c r="I10" s="487"/>
      <c r="J10" s="856" t="s">
        <v>461</v>
      </c>
      <c r="K10" s="324"/>
      <c r="L10" s="538"/>
      <c r="M10" s="856"/>
      <c r="N10" s="377"/>
      <c r="O10" s="856" t="s">
        <v>462</v>
      </c>
      <c r="P10" s="410">
        <f t="shared" si="4"/>
        <v>3</v>
      </c>
      <c r="Q10" s="762" t="str">
        <f t="shared" si="2"/>
        <v xml:space="preserve"> </v>
      </c>
      <c r="R10" s="856" t="s">
        <v>458</v>
      </c>
      <c r="S10" s="324">
        <f t="shared" ref="S10:S22" si="6">C10</f>
        <v>3</v>
      </c>
      <c r="T10" s="698"/>
      <c r="U10" s="856" t="s">
        <v>458</v>
      </c>
      <c r="V10" s="466"/>
      <c r="W10" s="856" t="s">
        <v>458</v>
      </c>
      <c r="X10" s="324">
        <f t="shared" ref="X10:X22" si="7">C10</f>
        <v>3</v>
      </c>
      <c r="Y10" s="767" t="str">
        <f t="shared" si="3"/>
        <v xml:space="preserve"> </v>
      </c>
      <c r="Z10" s="856" t="s">
        <v>458</v>
      </c>
      <c r="AA10" s="376"/>
      <c r="AB10" s="856" t="s">
        <v>458</v>
      </c>
      <c r="AC10" s="477"/>
      <c r="AD10" s="856" t="s">
        <v>458</v>
      </c>
      <c r="AE10" s="376"/>
      <c r="AF10" s="856" t="s">
        <v>458</v>
      </c>
      <c r="AG10" s="410">
        <f t="shared" si="5"/>
        <v>3</v>
      </c>
      <c r="AH10" s="477"/>
      <c r="AI10" s="856" t="s">
        <v>458</v>
      </c>
      <c r="AJ10" s="324">
        <f t="shared" ref="AJ10:AJ22" si="8">C10</f>
        <v>3</v>
      </c>
      <c r="AK10" s="466"/>
      <c r="AL10" s="856" t="s">
        <v>458</v>
      </c>
      <c r="AM10" s="778"/>
    </row>
    <row r="11" spans="1:44" s="374" customFormat="1" ht="18.75" x14ac:dyDescent="0.25">
      <c r="A11" s="564">
        <v>4</v>
      </c>
      <c r="B11" s="620" t="s">
        <v>454</v>
      </c>
      <c r="C11" s="573">
        <v>4</v>
      </c>
      <c r="D11" s="474">
        <f t="shared" si="0"/>
        <v>0</v>
      </c>
      <c r="E11" s="345">
        <f t="shared" si="1"/>
        <v>0</v>
      </c>
      <c r="F11" s="856" t="s">
        <v>461</v>
      </c>
      <c r="G11" s="489"/>
      <c r="H11" s="856" t="s">
        <v>461</v>
      </c>
      <c r="I11" s="487"/>
      <c r="J11" s="856" t="s">
        <v>461</v>
      </c>
      <c r="K11" s="324"/>
      <c r="L11" s="538"/>
      <c r="M11" s="856"/>
      <c r="N11" s="377"/>
      <c r="O11" s="856" t="s">
        <v>461</v>
      </c>
      <c r="P11" s="410">
        <f t="shared" si="4"/>
        <v>4</v>
      </c>
      <c r="Q11" s="762" t="str">
        <f t="shared" si="2"/>
        <v xml:space="preserve"> </v>
      </c>
      <c r="R11" s="856" t="s">
        <v>458</v>
      </c>
      <c r="S11" s="324">
        <f t="shared" si="6"/>
        <v>4</v>
      </c>
      <c r="T11" s="404"/>
      <c r="U11" s="856" t="s">
        <v>458</v>
      </c>
      <c r="V11" s="466"/>
      <c r="W11" s="856" t="s">
        <v>458</v>
      </c>
      <c r="X11" s="324">
        <f t="shared" si="7"/>
        <v>4</v>
      </c>
      <c r="Y11" s="767" t="str">
        <f t="shared" si="3"/>
        <v xml:space="preserve"> </v>
      </c>
      <c r="Z11" s="856" t="s">
        <v>458</v>
      </c>
      <c r="AA11" s="376"/>
      <c r="AB11" s="856" t="s">
        <v>458</v>
      </c>
      <c r="AC11" s="377"/>
      <c r="AD11" s="856" t="s">
        <v>458</v>
      </c>
      <c r="AE11" s="376"/>
      <c r="AF11" s="856" t="s">
        <v>458</v>
      </c>
      <c r="AG11" s="410">
        <f t="shared" si="5"/>
        <v>4</v>
      </c>
      <c r="AH11" s="377"/>
      <c r="AI11" s="856" t="s">
        <v>458</v>
      </c>
      <c r="AJ11" s="324">
        <f t="shared" si="8"/>
        <v>4</v>
      </c>
      <c r="AK11" s="376"/>
      <c r="AL11" s="856" t="s">
        <v>458</v>
      </c>
      <c r="AM11" s="778"/>
    </row>
    <row r="12" spans="1:44" s="374" customFormat="1" ht="18.75" x14ac:dyDescent="0.25">
      <c r="A12" s="820">
        <v>5</v>
      </c>
      <c r="B12" s="620" t="s">
        <v>444</v>
      </c>
      <c r="C12" s="572">
        <v>5</v>
      </c>
      <c r="D12" s="474">
        <f t="shared" si="0"/>
        <v>0</v>
      </c>
      <c r="E12" s="345">
        <f t="shared" si="1"/>
        <v>0</v>
      </c>
      <c r="F12" s="856" t="s">
        <v>461</v>
      </c>
      <c r="G12" s="489"/>
      <c r="H12" s="856" t="s">
        <v>458</v>
      </c>
      <c r="I12" s="487"/>
      <c r="J12" s="856" t="s">
        <v>461</v>
      </c>
      <c r="K12" s="324"/>
      <c r="L12" s="538"/>
      <c r="M12" s="856"/>
      <c r="N12" s="377"/>
      <c r="O12" s="856" t="s">
        <v>461</v>
      </c>
      <c r="P12" s="410">
        <f t="shared" si="4"/>
        <v>5</v>
      </c>
      <c r="Q12" s="762" t="str">
        <f t="shared" si="2"/>
        <v xml:space="preserve"> </v>
      </c>
      <c r="R12" s="856" t="s">
        <v>458</v>
      </c>
      <c r="S12" s="324">
        <f t="shared" si="6"/>
        <v>5</v>
      </c>
      <c r="T12" s="404"/>
      <c r="U12" s="856" t="s">
        <v>458</v>
      </c>
      <c r="V12" s="376"/>
      <c r="W12" s="856" t="s">
        <v>458</v>
      </c>
      <c r="X12" s="324">
        <f t="shared" si="7"/>
        <v>5</v>
      </c>
      <c r="Y12" s="767" t="str">
        <f t="shared" si="3"/>
        <v xml:space="preserve"> </v>
      </c>
      <c r="Z12" s="856" t="s">
        <v>458</v>
      </c>
      <c r="AA12" s="376"/>
      <c r="AB12" s="856" t="s">
        <v>458</v>
      </c>
      <c r="AC12" s="377"/>
      <c r="AD12" s="856" t="s">
        <v>458</v>
      </c>
      <c r="AE12" s="376"/>
      <c r="AF12" s="856" t="s">
        <v>458</v>
      </c>
      <c r="AG12" s="410">
        <f t="shared" si="5"/>
        <v>5</v>
      </c>
      <c r="AH12" s="377"/>
      <c r="AI12" s="856" t="s">
        <v>458</v>
      </c>
      <c r="AJ12" s="324">
        <f t="shared" si="8"/>
        <v>5</v>
      </c>
      <c r="AK12" s="376"/>
      <c r="AL12" s="856" t="s">
        <v>458</v>
      </c>
      <c r="AM12" s="778"/>
    </row>
    <row r="13" spans="1:44" s="374" customFormat="1" ht="18.75" x14ac:dyDescent="0.25">
      <c r="A13" s="564">
        <v>6</v>
      </c>
      <c r="B13" s="620" t="s">
        <v>455</v>
      </c>
      <c r="C13" s="573">
        <v>6</v>
      </c>
      <c r="D13" s="474">
        <f t="shared" si="0"/>
        <v>0</v>
      </c>
      <c r="E13" s="345">
        <f t="shared" si="1"/>
        <v>0</v>
      </c>
      <c r="F13" s="856" t="s">
        <v>461</v>
      </c>
      <c r="G13" s="489"/>
      <c r="H13" s="856" t="s">
        <v>458</v>
      </c>
      <c r="I13" s="487"/>
      <c r="J13" s="856" t="s">
        <v>461</v>
      </c>
      <c r="K13" s="324"/>
      <c r="L13" s="538"/>
      <c r="M13" s="856"/>
      <c r="N13" s="377"/>
      <c r="O13" s="856" t="s">
        <v>461</v>
      </c>
      <c r="P13" s="410">
        <f t="shared" si="4"/>
        <v>6</v>
      </c>
      <c r="Q13" s="762" t="str">
        <f t="shared" si="2"/>
        <v xml:space="preserve"> </v>
      </c>
      <c r="R13" s="856" t="s">
        <v>458</v>
      </c>
      <c r="S13" s="324">
        <f t="shared" si="6"/>
        <v>6</v>
      </c>
      <c r="T13" s="404"/>
      <c r="U13" s="856" t="s">
        <v>458</v>
      </c>
      <c r="V13" s="376"/>
      <c r="W13" s="856" t="s">
        <v>458</v>
      </c>
      <c r="X13" s="324">
        <f t="shared" si="7"/>
        <v>6</v>
      </c>
      <c r="Y13" s="767" t="str">
        <f t="shared" si="3"/>
        <v xml:space="preserve"> </v>
      </c>
      <c r="Z13" s="856" t="s">
        <v>458</v>
      </c>
      <c r="AA13" s="376"/>
      <c r="AB13" s="856" t="s">
        <v>458</v>
      </c>
      <c r="AC13" s="377"/>
      <c r="AD13" s="856" t="s">
        <v>458</v>
      </c>
      <c r="AE13" s="376"/>
      <c r="AF13" s="856" t="s">
        <v>458</v>
      </c>
      <c r="AG13" s="410">
        <f t="shared" si="5"/>
        <v>6</v>
      </c>
      <c r="AH13" s="377"/>
      <c r="AI13" s="856" t="s">
        <v>458</v>
      </c>
      <c r="AJ13" s="324">
        <f t="shared" si="8"/>
        <v>6</v>
      </c>
      <c r="AK13" s="376"/>
      <c r="AL13" s="856" t="s">
        <v>458</v>
      </c>
      <c r="AM13" s="778"/>
    </row>
    <row r="14" spans="1:44" s="402" customFormat="1" ht="18.75" x14ac:dyDescent="0.25">
      <c r="A14" s="820">
        <v>7</v>
      </c>
      <c r="B14" s="620" t="s">
        <v>445</v>
      </c>
      <c r="C14" s="572">
        <v>7</v>
      </c>
      <c r="D14" s="474">
        <f t="shared" si="0"/>
        <v>0</v>
      </c>
      <c r="E14" s="345">
        <f t="shared" si="1"/>
        <v>0</v>
      </c>
      <c r="F14" s="856" t="s">
        <v>461</v>
      </c>
      <c r="G14" s="489"/>
      <c r="H14" s="856" t="s">
        <v>461</v>
      </c>
      <c r="I14" s="487"/>
      <c r="J14" s="856" t="s">
        <v>461</v>
      </c>
      <c r="K14" s="324"/>
      <c r="L14" s="538"/>
      <c r="M14" s="856"/>
      <c r="N14" s="377"/>
      <c r="O14" s="856" t="s">
        <v>461</v>
      </c>
      <c r="P14" s="410">
        <f t="shared" si="4"/>
        <v>7</v>
      </c>
      <c r="Q14" s="762" t="str">
        <f t="shared" si="2"/>
        <v xml:space="preserve"> </v>
      </c>
      <c r="R14" s="856" t="s">
        <v>458</v>
      </c>
      <c r="S14" s="324">
        <f t="shared" si="6"/>
        <v>7</v>
      </c>
      <c r="T14" s="404"/>
      <c r="U14" s="856" t="s">
        <v>458</v>
      </c>
      <c r="V14" s="466"/>
      <c r="W14" s="856" t="s">
        <v>458</v>
      </c>
      <c r="X14" s="324">
        <f t="shared" si="7"/>
        <v>7</v>
      </c>
      <c r="Y14" s="767" t="str">
        <f t="shared" si="3"/>
        <v xml:space="preserve"> </v>
      </c>
      <c r="Z14" s="856" t="s">
        <v>458</v>
      </c>
      <c r="AA14" s="376"/>
      <c r="AB14" s="856" t="s">
        <v>458</v>
      </c>
      <c r="AC14" s="477"/>
      <c r="AD14" s="856" t="s">
        <v>458</v>
      </c>
      <c r="AE14" s="376"/>
      <c r="AF14" s="856" t="s">
        <v>458</v>
      </c>
      <c r="AG14" s="410">
        <f t="shared" si="5"/>
        <v>7</v>
      </c>
      <c r="AH14" s="377"/>
      <c r="AI14" s="856" t="s">
        <v>458</v>
      </c>
      <c r="AJ14" s="324">
        <f t="shared" si="8"/>
        <v>7</v>
      </c>
      <c r="AK14" s="466"/>
      <c r="AL14" s="856" t="s">
        <v>458</v>
      </c>
      <c r="AM14" s="787"/>
    </row>
    <row r="15" spans="1:44" s="399" customFormat="1" ht="18.75" x14ac:dyDescent="0.25">
      <c r="A15" s="564">
        <v>8</v>
      </c>
      <c r="B15" s="620" t="s">
        <v>446</v>
      </c>
      <c r="C15" s="573">
        <v>8</v>
      </c>
      <c r="D15" s="474">
        <f t="shared" si="0"/>
        <v>0</v>
      </c>
      <c r="E15" s="345">
        <f t="shared" si="1"/>
        <v>0</v>
      </c>
      <c r="F15" s="856" t="s">
        <v>458</v>
      </c>
      <c r="G15" s="489"/>
      <c r="H15" s="856" t="s">
        <v>458</v>
      </c>
      <c r="I15" s="499"/>
      <c r="J15" s="856" t="s">
        <v>458</v>
      </c>
      <c r="K15" s="324"/>
      <c r="L15" s="538"/>
      <c r="M15" s="856"/>
      <c r="N15" s="396"/>
      <c r="O15" s="856" t="s">
        <v>458</v>
      </c>
      <c r="P15" s="410">
        <f t="shared" si="4"/>
        <v>8</v>
      </c>
      <c r="Q15" s="762" t="str">
        <f t="shared" si="2"/>
        <v xml:space="preserve"> </v>
      </c>
      <c r="R15" s="856" t="s">
        <v>458</v>
      </c>
      <c r="S15" s="324">
        <f t="shared" si="6"/>
        <v>8</v>
      </c>
      <c r="T15" s="404"/>
      <c r="U15" s="856" t="s">
        <v>458</v>
      </c>
      <c r="V15" s="481"/>
      <c r="W15" s="856" t="s">
        <v>458</v>
      </c>
      <c r="X15" s="324">
        <f t="shared" si="7"/>
        <v>8</v>
      </c>
      <c r="Y15" s="767" t="str">
        <f t="shared" si="3"/>
        <v xml:space="preserve"> </v>
      </c>
      <c r="Z15" s="856" t="s">
        <v>458</v>
      </c>
      <c r="AA15" s="395"/>
      <c r="AB15" s="856" t="s">
        <v>458</v>
      </c>
      <c r="AC15" s="476"/>
      <c r="AD15" s="856" t="s">
        <v>458</v>
      </c>
      <c r="AE15" s="395"/>
      <c r="AF15" s="856" t="s">
        <v>458</v>
      </c>
      <c r="AG15" s="410">
        <f t="shared" si="5"/>
        <v>8</v>
      </c>
      <c r="AH15" s="377"/>
      <c r="AI15" s="856" t="s">
        <v>458</v>
      </c>
      <c r="AJ15" s="324">
        <f t="shared" si="8"/>
        <v>8</v>
      </c>
      <c r="AK15" s="807"/>
      <c r="AL15" s="856" t="s">
        <v>458</v>
      </c>
      <c r="AM15" s="785"/>
    </row>
    <row r="16" spans="1:44" s="374" customFormat="1" ht="18.75" x14ac:dyDescent="0.25">
      <c r="A16" s="820">
        <v>9</v>
      </c>
      <c r="B16" s="620" t="s">
        <v>447</v>
      </c>
      <c r="C16" s="572">
        <v>9</v>
      </c>
      <c r="D16" s="474">
        <f t="shared" si="0"/>
        <v>0</v>
      </c>
      <c r="E16" s="345">
        <f t="shared" si="1"/>
        <v>0</v>
      </c>
      <c r="F16" s="856" t="s">
        <v>458</v>
      </c>
      <c r="G16" s="489"/>
      <c r="H16" s="856" t="s">
        <v>458</v>
      </c>
      <c r="I16" s="487"/>
      <c r="J16" s="856" t="s">
        <v>461</v>
      </c>
      <c r="K16" s="324"/>
      <c r="L16" s="538"/>
      <c r="M16" s="856"/>
      <c r="N16" s="377"/>
      <c r="O16" s="856" t="s">
        <v>458</v>
      </c>
      <c r="P16" s="410">
        <f t="shared" si="4"/>
        <v>9</v>
      </c>
      <c r="Q16" s="762" t="str">
        <f t="shared" si="2"/>
        <v xml:space="preserve"> </v>
      </c>
      <c r="R16" s="856" t="s">
        <v>458</v>
      </c>
      <c r="S16" s="324">
        <f t="shared" si="6"/>
        <v>9</v>
      </c>
      <c r="T16" s="698"/>
      <c r="U16" s="856" t="s">
        <v>458</v>
      </c>
      <c r="V16" s="466"/>
      <c r="W16" s="856" t="s">
        <v>458</v>
      </c>
      <c r="X16" s="324">
        <f t="shared" si="7"/>
        <v>9</v>
      </c>
      <c r="Y16" s="767" t="str">
        <f t="shared" si="3"/>
        <v xml:space="preserve"> </v>
      </c>
      <c r="Z16" s="856" t="s">
        <v>458</v>
      </c>
      <c r="AA16" s="376"/>
      <c r="AB16" s="856" t="s">
        <v>458</v>
      </c>
      <c r="AC16" s="477"/>
      <c r="AD16" s="856" t="s">
        <v>458</v>
      </c>
      <c r="AE16" s="376"/>
      <c r="AF16" s="856" t="s">
        <v>458</v>
      </c>
      <c r="AG16" s="410">
        <f t="shared" si="5"/>
        <v>9</v>
      </c>
      <c r="AH16" s="377"/>
      <c r="AI16" s="856" t="s">
        <v>458</v>
      </c>
      <c r="AJ16" s="324">
        <f t="shared" si="8"/>
        <v>9</v>
      </c>
      <c r="AK16" s="466"/>
      <c r="AL16" s="856" t="s">
        <v>458</v>
      </c>
      <c r="AM16" s="778"/>
    </row>
    <row r="17" spans="1:54" s="374" customFormat="1" ht="18.75" x14ac:dyDescent="0.25">
      <c r="A17" s="564">
        <v>10</v>
      </c>
      <c r="B17" s="620" t="s">
        <v>448</v>
      </c>
      <c r="C17" s="573">
        <v>10</v>
      </c>
      <c r="D17" s="474">
        <f t="shared" si="0"/>
        <v>0</v>
      </c>
      <c r="E17" s="345">
        <f t="shared" si="1"/>
        <v>0</v>
      </c>
      <c r="F17" s="856" t="s">
        <v>458</v>
      </c>
      <c r="G17" s="489"/>
      <c r="H17" s="856" t="s">
        <v>458</v>
      </c>
      <c r="I17" s="487"/>
      <c r="J17" s="856" t="s">
        <v>458</v>
      </c>
      <c r="K17" s="324"/>
      <c r="L17" s="538"/>
      <c r="M17" s="856"/>
      <c r="N17" s="377"/>
      <c r="O17" s="856" t="s">
        <v>461</v>
      </c>
      <c r="P17" s="410">
        <f t="shared" si="4"/>
        <v>10</v>
      </c>
      <c r="Q17" s="762" t="str">
        <f t="shared" si="2"/>
        <v xml:space="preserve"> </v>
      </c>
      <c r="R17" s="856" t="s">
        <v>458</v>
      </c>
      <c r="S17" s="324">
        <f t="shared" si="6"/>
        <v>10</v>
      </c>
      <c r="T17" s="404"/>
      <c r="U17" s="856" t="s">
        <v>458</v>
      </c>
      <c r="V17" s="466"/>
      <c r="W17" s="856" t="s">
        <v>458</v>
      </c>
      <c r="X17" s="324">
        <f t="shared" si="7"/>
        <v>10</v>
      </c>
      <c r="Y17" s="767" t="str">
        <f t="shared" si="3"/>
        <v xml:space="preserve"> </v>
      </c>
      <c r="Z17" s="856" t="s">
        <v>458</v>
      </c>
      <c r="AA17" s="376"/>
      <c r="AB17" s="856" t="s">
        <v>458</v>
      </c>
      <c r="AC17" s="477"/>
      <c r="AD17" s="856" t="s">
        <v>458</v>
      </c>
      <c r="AE17" s="376"/>
      <c r="AF17" s="856" t="s">
        <v>458</v>
      </c>
      <c r="AG17" s="410">
        <f t="shared" si="5"/>
        <v>10</v>
      </c>
      <c r="AH17" s="377"/>
      <c r="AI17" s="856" t="s">
        <v>458</v>
      </c>
      <c r="AJ17" s="324">
        <f t="shared" si="8"/>
        <v>10</v>
      </c>
      <c r="AK17" s="466"/>
      <c r="AL17" s="856" t="s">
        <v>458</v>
      </c>
      <c r="AM17" s="778"/>
    </row>
    <row r="18" spans="1:54" s="374" customFormat="1" ht="18.75" x14ac:dyDescent="0.25">
      <c r="A18" s="820">
        <v>11</v>
      </c>
      <c r="B18" s="620" t="s">
        <v>449</v>
      </c>
      <c r="C18" s="572">
        <v>11</v>
      </c>
      <c r="D18" s="474">
        <f t="shared" si="0"/>
        <v>0</v>
      </c>
      <c r="E18" s="345">
        <f t="shared" si="1"/>
        <v>0</v>
      </c>
      <c r="F18" s="856" t="s">
        <v>458</v>
      </c>
      <c r="G18" s="499"/>
      <c r="H18" s="856" t="s">
        <v>458</v>
      </c>
      <c r="I18" s="487"/>
      <c r="J18" s="856" t="s">
        <v>458</v>
      </c>
      <c r="K18" s="324"/>
      <c r="L18" s="538"/>
      <c r="M18" s="856"/>
      <c r="N18" s="377"/>
      <c r="O18" s="856" t="s">
        <v>461</v>
      </c>
      <c r="P18" s="410">
        <f t="shared" si="4"/>
        <v>11</v>
      </c>
      <c r="Q18" s="762" t="str">
        <f t="shared" si="2"/>
        <v xml:space="preserve"> </v>
      </c>
      <c r="R18" s="856" t="s">
        <v>458</v>
      </c>
      <c r="S18" s="324">
        <f t="shared" si="6"/>
        <v>11</v>
      </c>
      <c r="T18" s="404"/>
      <c r="U18" s="856" t="s">
        <v>458</v>
      </c>
      <c r="V18" s="376"/>
      <c r="W18" s="856" t="s">
        <v>458</v>
      </c>
      <c r="X18" s="324">
        <f t="shared" si="7"/>
        <v>11</v>
      </c>
      <c r="Y18" s="767" t="str">
        <f t="shared" si="3"/>
        <v xml:space="preserve"> </v>
      </c>
      <c r="Z18" s="856" t="s">
        <v>458</v>
      </c>
      <c r="AA18" s="376"/>
      <c r="AB18" s="856" t="s">
        <v>458</v>
      </c>
      <c r="AC18" s="477"/>
      <c r="AD18" s="856" t="s">
        <v>458</v>
      </c>
      <c r="AE18" s="376"/>
      <c r="AF18" s="856" t="s">
        <v>458</v>
      </c>
      <c r="AG18" s="410">
        <f t="shared" si="5"/>
        <v>11</v>
      </c>
      <c r="AH18" s="377"/>
      <c r="AI18" s="856" t="s">
        <v>458</v>
      </c>
      <c r="AJ18" s="324">
        <f t="shared" si="8"/>
        <v>11</v>
      </c>
      <c r="AK18" s="466"/>
      <c r="AL18" s="856" t="s">
        <v>458</v>
      </c>
      <c r="AM18" s="778"/>
    </row>
    <row r="19" spans="1:54" s="374" customFormat="1" ht="18.75" x14ac:dyDescent="0.25">
      <c r="A19" s="564">
        <v>12</v>
      </c>
      <c r="B19" s="620" t="s">
        <v>456</v>
      </c>
      <c r="C19" s="573">
        <v>12</v>
      </c>
      <c r="D19" s="474">
        <f t="shared" si="0"/>
        <v>0</v>
      </c>
      <c r="E19" s="345">
        <f t="shared" si="1"/>
        <v>0</v>
      </c>
      <c r="F19" s="856" t="s">
        <v>461</v>
      </c>
      <c r="G19" s="499"/>
      <c r="H19" s="856" t="s">
        <v>461</v>
      </c>
      <c r="I19" s="487"/>
      <c r="J19" s="856" t="s">
        <v>461</v>
      </c>
      <c r="K19" s="324"/>
      <c r="L19" s="538"/>
      <c r="M19" s="856"/>
      <c r="N19" s="377"/>
      <c r="O19" s="856" t="s">
        <v>458</v>
      </c>
      <c r="P19" s="410">
        <f t="shared" si="4"/>
        <v>12</v>
      </c>
      <c r="Q19" s="762" t="str">
        <f t="shared" si="2"/>
        <v xml:space="preserve"> </v>
      </c>
      <c r="R19" s="856" t="s">
        <v>458</v>
      </c>
      <c r="S19" s="324">
        <f t="shared" si="6"/>
        <v>12</v>
      </c>
      <c r="T19" s="404"/>
      <c r="U19" s="856" t="s">
        <v>458</v>
      </c>
      <c r="V19" s="376"/>
      <c r="W19" s="856" t="s">
        <v>458</v>
      </c>
      <c r="X19" s="324">
        <f t="shared" si="7"/>
        <v>12</v>
      </c>
      <c r="Y19" s="767" t="str">
        <f t="shared" si="3"/>
        <v xml:space="preserve"> </v>
      </c>
      <c r="Z19" s="856" t="s">
        <v>458</v>
      </c>
      <c r="AA19" s="376"/>
      <c r="AB19" s="856" t="s">
        <v>458</v>
      </c>
      <c r="AC19" s="477"/>
      <c r="AD19" s="856" t="s">
        <v>458</v>
      </c>
      <c r="AE19" s="376"/>
      <c r="AF19" s="856" t="s">
        <v>458</v>
      </c>
      <c r="AG19" s="410">
        <f t="shared" si="5"/>
        <v>12</v>
      </c>
      <c r="AH19" s="377"/>
      <c r="AI19" s="856" t="s">
        <v>458</v>
      </c>
      <c r="AJ19" s="324">
        <f t="shared" si="8"/>
        <v>12</v>
      </c>
      <c r="AK19" s="466"/>
      <c r="AL19" s="856" t="s">
        <v>458</v>
      </c>
      <c r="AM19" s="778"/>
    </row>
    <row r="20" spans="1:54" s="374" customFormat="1" ht="18.75" x14ac:dyDescent="0.25">
      <c r="A20" s="820">
        <v>13</v>
      </c>
      <c r="B20" s="620" t="s">
        <v>450</v>
      </c>
      <c r="C20" s="572">
        <v>13</v>
      </c>
      <c r="D20" s="474">
        <f t="shared" si="0"/>
        <v>0</v>
      </c>
      <c r="E20" s="345">
        <f t="shared" si="1"/>
        <v>0</v>
      </c>
      <c r="F20" s="856" t="s">
        <v>461</v>
      </c>
      <c r="G20" s="499"/>
      <c r="H20" s="856" t="s">
        <v>461</v>
      </c>
      <c r="I20" s="487"/>
      <c r="J20" s="856" t="s">
        <v>461</v>
      </c>
      <c r="K20" s="324"/>
      <c r="L20" s="538"/>
      <c r="M20" s="856"/>
      <c r="N20" s="377"/>
      <c r="O20" s="856" t="s">
        <v>458</v>
      </c>
      <c r="P20" s="410">
        <f t="shared" si="4"/>
        <v>13</v>
      </c>
      <c r="Q20" s="762" t="str">
        <f t="shared" si="2"/>
        <v xml:space="preserve"> </v>
      </c>
      <c r="R20" s="856" t="s">
        <v>458</v>
      </c>
      <c r="S20" s="324">
        <f t="shared" si="6"/>
        <v>13</v>
      </c>
      <c r="T20" s="404"/>
      <c r="U20" s="856" t="s">
        <v>458</v>
      </c>
      <c r="V20" s="513"/>
      <c r="W20" s="856" t="s">
        <v>458</v>
      </c>
      <c r="X20" s="324">
        <f t="shared" si="7"/>
        <v>13</v>
      </c>
      <c r="Y20" s="767" t="str">
        <f t="shared" si="3"/>
        <v xml:space="preserve"> </v>
      </c>
      <c r="Z20" s="856" t="s">
        <v>458</v>
      </c>
      <c r="AA20" s="376"/>
      <c r="AB20" s="856" t="s">
        <v>458</v>
      </c>
      <c r="AC20" s="377"/>
      <c r="AD20" s="856" t="s">
        <v>458</v>
      </c>
      <c r="AE20" s="376"/>
      <c r="AF20" s="856" t="s">
        <v>458</v>
      </c>
      <c r="AG20" s="410">
        <f t="shared" si="5"/>
        <v>13</v>
      </c>
      <c r="AH20" s="377"/>
      <c r="AI20" s="856" t="s">
        <v>458</v>
      </c>
      <c r="AJ20" s="324">
        <f t="shared" si="8"/>
        <v>13</v>
      </c>
      <c r="AK20" s="376"/>
      <c r="AL20" s="856" t="s">
        <v>458</v>
      </c>
      <c r="AM20" s="778"/>
    </row>
    <row r="21" spans="1:54" s="374" customFormat="1" ht="18.75" x14ac:dyDescent="0.25">
      <c r="A21" s="564">
        <v>14</v>
      </c>
      <c r="B21" s="620" t="s">
        <v>451</v>
      </c>
      <c r="C21" s="573">
        <v>14</v>
      </c>
      <c r="D21" s="474">
        <f t="shared" ref="D21" si="9">SUM(L21,Q21,T21,Y21,AA21,AC21,AH21,AK21)</f>
        <v>0</v>
      </c>
      <c r="E21" s="345">
        <f t="shared" ref="E21" si="10">SUM(D21:D21)</f>
        <v>0</v>
      </c>
      <c r="F21" s="857" t="s">
        <v>461</v>
      </c>
      <c r="G21" s="752"/>
      <c r="H21" s="857" t="s">
        <v>458</v>
      </c>
      <c r="I21" s="661"/>
      <c r="J21" s="857" t="s">
        <v>458</v>
      </c>
      <c r="K21" s="324"/>
      <c r="L21" s="822"/>
      <c r="M21" s="857"/>
      <c r="N21" s="668"/>
      <c r="O21" s="857" t="s">
        <v>461</v>
      </c>
      <c r="P21" s="410">
        <f t="shared" si="4"/>
        <v>14</v>
      </c>
      <c r="Q21" s="823"/>
      <c r="R21" s="857" t="s">
        <v>458</v>
      </c>
      <c r="S21" s="324">
        <f t="shared" si="6"/>
        <v>14</v>
      </c>
      <c r="T21" s="824"/>
      <c r="U21" s="857" t="s">
        <v>458</v>
      </c>
      <c r="V21" s="825"/>
      <c r="W21" s="857" t="s">
        <v>458</v>
      </c>
      <c r="X21" s="324">
        <f t="shared" si="7"/>
        <v>14</v>
      </c>
      <c r="Y21" s="767"/>
      <c r="Z21" s="857" t="s">
        <v>458</v>
      </c>
      <c r="AA21" s="664"/>
      <c r="AB21" s="857" t="s">
        <v>458</v>
      </c>
      <c r="AC21" s="668"/>
      <c r="AD21" s="857" t="s">
        <v>458</v>
      </c>
      <c r="AE21" s="664"/>
      <c r="AF21" s="857" t="s">
        <v>458</v>
      </c>
      <c r="AG21" s="410">
        <f t="shared" si="5"/>
        <v>14</v>
      </c>
      <c r="AH21" s="668"/>
      <c r="AI21" s="857" t="s">
        <v>458</v>
      </c>
      <c r="AJ21" s="324">
        <f t="shared" si="8"/>
        <v>14</v>
      </c>
      <c r="AK21" s="664"/>
      <c r="AL21" s="857" t="s">
        <v>458</v>
      </c>
      <c r="AM21" s="794"/>
    </row>
    <row r="22" spans="1:54" s="374" customFormat="1" ht="19.5" thickBot="1" x14ac:dyDescent="0.3">
      <c r="A22" s="820">
        <v>15</v>
      </c>
      <c r="B22" s="620" t="s">
        <v>452</v>
      </c>
      <c r="C22" s="572">
        <v>15</v>
      </c>
      <c r="D22" s="475">
        <f t="shared" si="0"/>
        <v>0</v>
      </c>
      <c r="E22" s="486">
        <f t="shared" si="1"/>
        <v>0</v>
      </c>
      <c r="F22" s="858" t="s">
        <v>458</v>
      </c>
      <c r="G22" s="748"/>
      <c r="H22" s="858" t="s">
        <v>458</v>
      </c>
      <c r="I22" s="488"/>
      <c r="J22" s="858" t="s">
        <v>458</v>
      </c>
      <c r="K22" s="324"/>
      <c r="L22" s="539"/>
      <c r="M22" s="858"/>
      <c r="N22" s="385"/>
      <c r="O22" s="858" t="s">
        <v>458</v>
      </c>
      <c r="P22" s="410">
        <f t="shared" si="4"/>
        <v>15</v>
      </c>
      <c r="Q22" s="763"/>
      <c r="R22" s="858" t="s">
        <v>458</v>
      </c>
      <c r="S22" s="324">
        <f t="shared" si="6"/>
        <v>15</v>
      </c>
      <c r="T22" s="412"/>
      <c r="U22" s="858" t="s">
        <v>458</v>
      </c>
      <c r="V22" s="514"/>
      <c r="W22" s="858" t="s">
        <v>458</v>
      </c>
      <c r="X22" s="324">
        <f t="shared" si="7"/>
        <v>15</v>
      </c>
      <c r="Y22" s="767" t="str">
        <f t="shared" ref="Y22" si="11">IF(X22=0,"",VLOOKUP(X22,Підс3,3,FALSE))</f>
        <v xml:space="preserve"> </v>
      </c>
      <c r="Z22" s="858" t="s">
        <v>458</v>
      </c>
      <c r="AA22" s="384"/>
      <c r="AB22" s="858" t="s">
        <v>458</v>
      </c>
      <c r="AC22" s="385"/>
      <c r="AD22" s="858" t="s">
        <v>458</v>
      </c>
      <c r="AE22" s="384"/>
      <c r="AF22" s="858" t="s">
        <v>458</v>
      </c>
      <c r="AG22" s="410">
        <f t="shared" si="5"/>
        <v>15</v>
      </c>
      <c r="AH22" s="385"/>
      <c r="AI22" s="858" t="s">
        <v>458</v>
      </c>
      <c r="AJ22" s="324">
        <f t="shared" si="8"/>
        <v>15</v>
      </c>
      <c r="AK22" s="384"/>
      <c r="AL22" s="858" t="s">
        <v>458</v>
      </c>
      <c r="AM22" s="780"/>
    </row>
    <row r="23" spans="1:54" ht="18" x14ac:dyDescent="0.25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>
        <f>COUNT(L8:L22)</f>
        <v>0</v>
      </c>
      <c r="M23" s="20"/>
      <c r="N23" s="79"/>
      <c r="O23" s="104"/>
      <c r="P23" s="79"/>
      <c r="Q23" s="104">
        <f>COUNT(Q8:Q22)</f>
        <v>0</v>
      </c>
      <c r="R23" s="79"/>
      <c r="S23" s="79"/>
      <c r="T23" s="104">
        <f>COUNT(T8:T22)</f>
        <v>0</v>
      </c>
      <c r="U23" s="79"/>
      <c r="V23" s="104"/>
      <c r="W23" s="94"/>
      <c r="X23" s="79"/>
      <c r="Y23" s="104">
        <f>COUNT(Y8:Y22)</f>
        <v>0</v>
      </c>
      <c r="Z23" s="79"/>
      <c r="AA23" s="94"/>
      <c r="AB23" s="79"/>
      <c r="AC23" s="79"/>
      <c r="AD23" s="79"/>
      <c r="AE23" s="79"/>
      <c r="AF23" s="104"/>
      <c r="AG23" s="79"/>
      <c r="AH23" s="104">
        <f>COUNT(AH8:AH22)</f>
        <v>0</v>
      </c>
      <c r="AI23" s="79"/>
      <c r="AJ23" s="79"/>
      <c r="AK23" s="104">
        <f>COUNT(AK8:AK22)</f>
        <v>0</v>
      </c>
      <c r="AL23" s="79"/>
      <c r="AM23" s="104">
        <f>COUNT(#REF!)</f>
        <v>0</v>
      </c>
      <c r="AN23" s="45"/>
      <c r="AO23" s="44"/>
      <c r="AP23" s="25"/>
      <c r="AR23" s="104">
        <f>COUNT(AG8:AG22)</f>
        <v>15</v>
      </c>
      <c r="AW23" s="104">
        <f>COUNT(AJ8:AJ22)</f>
        <v>15</v>
      </c>
      <c r="AZ23" s="29"/>
      <c r="BA23" s="29"/>
      <c r="BB23" s="29"/>
    </row>
    <row r="24" spans="1:54" ht="18" x14ac:dyDescent="0.25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44"/>
      <c r="AO24" s="45"/>
      <c r="AP24" s="44"/>
      <c r="AQ24" s="25"/>
    </row>
    <row r="25" spans="1:54" ht="15" x14ac:dyDescent="0.2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4" ht="15.75" x14ac:dyDescent="0.25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.75" x14ac:dyDescent="0.25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60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.75" x14ac:dyDescent="0.25">
      <c r="A28" s="52"/>
      <c r="B28" s="49"/>
      <c r="C28" s="26"/>
      <c r="D28" s="26"/>
      <c r="E28" s="26"/>
      <c r="F28" s="26"/>
      <c r="G28" s="20"/>
      <c r="H28" s="20" t="s">
        <v>155</v>
      </c>
      <c r="I28" s="20"/>
      <c r="J28" s="20"/>
      <c r="K28" s="28">
        <v>70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.75" x14ac:dyDescent="0.25">
      <c r="A29" s="52"/>
      <c r="B29" s="49"/>
      <c r="C29" s="26"/>
      <c r="D29" s="26"/>
      <c r="E29" s="26"/>
      <c r="F29" s="26"/>
      <c r="G29" s="20"/>
      <c r="H29" s="20" t="s">
        <v>235</v>
      </c>
      <c r="I29" s="20"/>
      <c r="J29" s="20"/>
      <c r="K29" s="28"/>
      <c r="L29" s="20"/>
      <c r="M29" s="20"/>
      <c r="N29" s="20"/>
      <c r="O29" s="648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4" ht="15.75" x14ac:dyDescent="0.25">
      <c r="A30" s="52"/>
      <c r="B30" s="49"/>
      <c r="C30" s="26"/>
      <c r="D30" s="26"/>
      <c r="E30" s="26"/>
      <c r="F30" s="26"/>
      <c r="G30" s="20"/>
      <c r="H30" s="20" t="s">
        <v>344</v>
      </c>
      <c r="I30" s="20"/>
      <c r="J30" s="20"/>
      <c r="K30" s="28">
        <v>30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4" ht="68.25" customHeight="1" x14ac:dyDescent="0.2">
      <c r="A31" s="52"/>
      <c r="B31" s="49"/>
      <c r="C31" s="26"/>
      <c r="D31" s="828" t="s">
        <v>442</v>
      </c>
      <c r="E31" s="580" t="s">
        <v>453</v>
      </c>
      <c r="F31" s="647" t="s">
        <v>443</v>
      </c>
      <c r="G31" s="648" t="s">
        <v>454</v>
      </c>
      <c r="H31" s="648" t="s">
        <v>444</v>
      </c>
      <c r="I31" s="648" t="s">
        <v>455</v>
      </c>
      <c r="J31" s="648" t="s">
        <v>445</v>
      </c>
      <c r="K31" s="648" t="s">
        <v>446</v>
      </c>
      <c r="L31" s="648" t="s">
        <v>447</v>
      </c>
      <c r="M31" s="648" t="s">
        <v>448</v>
      </c>
      <c r="N31" s="648" t="s">
        <v>449</v>
      </c>
      <c r="O31" s="648" t="s">
        <v>456</v>
      </c>
      <c r="P31" s="648" t="s">
        <v>450</v>
      </c>
      <c r="Q31" s="648" t="s">
        <v>451</v>
      </c>
      <c r="R31" s="648" t="s">
        <v>452</v>
      </c>
      <c r="S31" s="20"/>
      <c r="T31" s="20"/>
      <c r="U31" s="20"/>
      <c r="V31" s="20"/>
      <c r="W31" s="20"/>
      <c r="X31" s="20"/>
      <c r="Y31" s="20"/>
      <c r="Z31" s="20"/>
    </row>
    <row r="32" spans="1:54" ht="26.25" customHeight="1" x14ac:dyDescent="0.2">
      <c r="A32" s="52"/>
      <c r="B32" s="93" t="s">
        <v>234</v>
      </c>
      <c r="C32" s="82" t="s">
        <v>152</v>
      </c>
      <c r="D32" s="98">
        <v>1</v>
      </c>
      <c r="E32" s="98">
        <v>2</v>
      </c>
      <c r="F32" s="98">
        <v>3</v>
      </c>
      <c r="G32" s="98">
        <v>4</v>
      </c>
      <c r="H32" s="99">
        <v>5</v>
      </c>
      <c r="I32" s="99">
        <v>6</v>
      </c>
      <c r="J32" s="99">
        <v>7</v>
      </c>
      <c r="K32" s="99">
        <v>8</v>
      </c>
      <c r="L32" s="99">
        <v>9</v>
      </c>
      <c r="M32" s="99">
        <v>10</v>
      </c>
      <c r="N32" s="99">
        <v>11</v>
      </c>
      <c r="O32" s="99">
        <v>12</v>
      </c>
      <c r="P32" s="99">
        <v>13</v>
      </c>
      <c r="Q32" s="99">
        <v>14</v>
      </c>
      <c r="R32" s="99">
        <v>15</v>
      </c>
      <c r="S32" s="116" t="s">
        <v>236</v>
      </c>
      <c r="T32" s="116" t="s">
        <v>170</v>
      </c>
      <c r="U32" s="116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23.25" customHeight="1" x14ac:dyDescent="0.2">
      <c r="A33" s="51"/>
      <c r="B33" s="95" t="s">
        <v>232</v>
      </c>
      <c r="C33" s="83"/>
      <c r="D33" s="80"/>
      <c r="E33" s="80"/>
      <c r="F33" s="80"/>
      <c r="G33" s="80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131">
        <v>1</v>
      </c>
      <c r="T33" s="106" t="str">
        <f>IF($D41=0," ",$D41)</f>
        <v xml:space="preserve"> </v>
      </c>
      <c r="U33" s="106" t="str">
        <f>IF($D47=0," ",$D47)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7.25" customHeight="1" x14ac:dyDescent="0.2">
      <c r="A34" s="51"/>
      <c r="B34" s="95" t="s">
        <v>1</v>
      </c>
      <c r="C34" s="156">
        <v>2</v>
      </c>
      <c r="D34" s="351"/>
      <c r="E34" s="352"/>
      <c r="F34" s="351"/>
      <c r="G34" s="351"/>
      <c r="H34" s="353"/>
      <c r="I34" s="353"/>
      <c r="J34" s="353"/>
      <c r="K34" s="353"/>
      <c r="L34" s="354"/>
      <c r="M34" s="353"/>
      <c r="N34" s="353"/>
      <c r="O34" s="353"/>
      <c r="P34" s="351"/>
      <c r="Q34" s="353"/>
      <c r="R34" s="351"/>
      <c r="S34" s="131">
        <v>2</v>
      </c>
      <c r="T34" s="106" t="str">
        <f>IF($E41=0," ",$E41)</f>
        <v xml:space="preserve"> </v>
      </c>
      <c r="U34" s="106" t="str">
        <f>IF($E47=0," ",$E47)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20.25" customHeight="1" x14ac:dyDescent="0.2">
      <c r="A35" s="51"/>
      <c r="B35" s="95" t="s">
        <v>3</v>
      </c>
      <c r="C35" s="156">
        <v>2</v>
      </c>
      <c r="D35" s="351"/>
      <c r="E35" s="352"/>
      <c r="F35" s="355"/>
      <c r="G35" s="351"/>
      <c r="H35" s="353"/>
      <c r="I35" s="353"/>
      <c r="J35" s="353"/>
      <c r="K35" s="353"/>
      <c r="L35" s="354"/>
      <c r="M35" s="353"/>
      <c r="N35" s="353"/>
      <c r="O35" s="353"/>
      <c r="P35" s="355"/>
      <c r="Q35" s="353"/>
      <c r="R35" s="355"/>
      <c r="S35" s="131">
        <v>3</v>
      </c>
      <c r="T35" s="106" t="str">
        <f>IF($F41=0," ",$F41)</f>
        <v xml:space="preserve"> </v>
      </c>
      <c r="U35" s="106" t="str">
        <f>IF($F47=0," ",$F47)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95" t="s">
        <v>5</v>
      </c>
      <c r="C36" s="156">
        <v>2</v>
      </c>
      <c r="D36" s="351"/>
      <c r="E36" s="352"/>
      <c r="F36" s="355"/>
      <c r="G36" s="351"/>
      <c r="H36" s="353"/>
      <c r="I36" s="353"/>
      <c r="J36" s="353"/>
      <c r="K36" s="353"/>
      <c r="L36" s="354"/>
      <c r="M36" s="353"/>
      <c r="N36" s="353"/>
      <c r="O36" s="353"/>
      <c r="P36" s="355"/>
      <c r="Q36" s="353"/>
      <c r="R36" s="355"/>
      <c r="S36" s="131">
        <v>4</v>
      </c>
      <c r="T36" s="106" t="str">
        <f>IF($G41=0," ",$G41)</f>
        <v xml:space="preserve"> </v>
      </c>
      <c r="U36" s="106" t="str">
        <f>IF($G47=0," ",$G47)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4.75" customHeight="1" x14ac:dyDescent="0.2">
      <c r="A37" s="51"/>
      <c r="B37" s="95" t="s">
        <v>6</v>
      </c>
      <c r="C37" s="156">
        <v>2</v>
      </c>
      <c r="D37" s="351"/>
      <c r="E37" s="352"/>
      <c r="F37" s="355"/>
      <c r="G37" s="351"/>
      <c r="H37" s="353"/>
      <c r="I37" s="353"/>
      <c r="J37" s="353"/>
      <c r="K37" s="353"/>
      <c r="L37" s="354"/>
      <c r="M37" s="353"/>
      <c r="N37" s="353"/>
      <c r="O37" s="353"/>
      <c r="P37" s="355"/>
      <c r="Q37" s="353"/>
      <c r="R37" s="355"/>
      <c r="S37" s="131">
        <v>5</v>
      </c>
      <c r="T37" s="106" t="str">
        <f>IF($H41=0," ",$H41)</f>
        <v xml:space="preserve"> </v>
      </c>
      <c r="U37" s="106" t="str">
        <f>IF($H47=0," ",$H47)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21.75" customHeight="1" x14ac:dyDescent="0.2">
      <c r="A38" s="51"/>
      <c r="B38" s="95" t="s">
        <v>7</v>
      </c>
      <c r="C38" s="156">
        <v>4</v>
      </c>
      <c r="D38" s="351"/>
      <c r="E38" s="352"/>
      <c r="F38" s="355"/>
      <c r="G38" s="351"/>
      <c r="H38" s="353"/>
      <c r="I38" s="353"/>
      <c r="J38" s="353"/>
      <c r="K38" s="353"/>
      <c r="L38" s="354"/>
      <c r="M38" s="353"/>
      <c r="N38" s="353"/>
      <c r="O38" s="353"/>
      <c r="P38" s="355"/>
      <c r="Q38" s="353"/>
      <c r="R38" s="353"/>
      <c r="S38" s="131">
        <v>6</v>
      </c>
      <c r="T38" s="106" t="str">
        <f>IF($I41=0," ",$I41)</f>
        <v xml:space="preserve"> </v>
      </c>
      <c r="U38" s="106" t="str">
        <f>IF($I47=0," ",$I47)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8</v>
      </c>
      <c r="C39" s="156">
        <v>2</v>
      </c>
      <c r="D39" s="351"/>
      <c r="E39" s="352"/>
      <c r="F39" s="355"/>
      <c r="G39" s="351"/>
      <c r="H39" s="353"/>
      <c r="I39" s="353"/>
      <c r="J39" s="353"/>
      <c r="K39" s="353"/>
      <c r="L39" s="354"/>
      <c r="M39" s="353"/>
      <c r="N39" s="353"/>
      <c r="O39" s="353"/>
      <c r="P39" s="355"/>
      <c r="Q39" s="353"/>
      <c r="R39" s="353"/>
      <c r="S39" s="131">
        <v>7</v>
      </c>
      <c r="T39" s="106" t="str">
        <f>IF($J41=0," ",$J41)</f>
        <v xml:space="preserve"> </v>
      </c>
      <c r="U39" s="106" t="str">
        <f>IF($J47=0," ",$J47)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5" t="s">
        <v>160</v>
      </c>
      <c r="C40" s="156">
        <v>2</v>
      </c>
      <c r="D40" s="351"/>
      <c r="E40" s="352"/>
      <c r="F40" s="355"/>
      <c r="G40" s="351"/>
      <c r="H40" s="353"/>
      <c r="I40" s="353"/>
      <c r="J40" s="353"/>
      <c r="K40" s="353"/>
      <c r="L40" s="354"/>
      <c r="M40" s="353"/>
      <c r="N40" s="353"/>
      <c r="O40" s="353"/>
      <c r="P40" s="355"/>
      <c r="Q40" s="353"/>
      <c r="R40" s="353"/>
      <c r="S40" s="131">
        <v>8</v>
      </c>
      <c r="T40" s="106" t="str">
        <f>IF($K41=0," ",$K41)</f>
        <v xml:space="preserve"> </v>
      </c>
      <c r="U40" s="106" t="str">
        <f>IF($K47=0," ",$K47)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8" x14ac:dyDescent="0.2">
      <c r="A41" s="51"/>
      <c r="B41" s="91" t="s">
        <v>38</v>
      </c>
      <c r="C41" s="156">
        <f>SUM(C34:C40)</f>
        <v>16</v>
      </c>
      <c r="D41" s="156">
        <f t="shared" ref="D41:R41" si="12">SUM(D34:D40)</f>
        <v>0</v>
      </c>
      <c r="E41" s="156">
        <f t="shared" si="12"/>
        <v>0</v>
      </c>
      <c r="F41" s="156">
        <f t="shared" si="12"/>
        <v>0</v>
      </c>
      <c r="G41" s="156">
        <f t="shared" si="12"/>
        <v>0</v>
      </c>
      <c r="H41" s="156">
        <f t="shared" si="12"/>
        <v>0</v>
      </c>
      <c r="I41" s="156">
        <f t="shared" si="12"/>
        <v>0</v>
      </c>
      <c r="J41" s="156">
        <f t="shared" si="12"/>
        <v>0</v>
      </c>
      <c r="K41" s="156">
        <f t="shared" si="12"/>
        <v>0</v>
      </c>
      <c r="L41" s="156">
        <f t="shared" si="12"/>
        <v>0</v>
      </c>
      <c r="M41" s="156">
        <f t="shared" si="12"/>
        <v>0</v>
      </c>
      <c r="N41" s="156">
        <f t="shared" si="12"/>
        <v>0</v>
      </c>
      <c r="O41" s="156">
        <f t="shared" si="12"/>
        <v>0</v>
      </c>
      <c r="P41" s="156">
        <f t="shared" si="12"/>
        <v>0</v>
      </c>
      <c r="Q41" s="156">
        <f t="shared" si="12"/>
        <v>0</v>
      </c>
      <c r="R41" s="156">
        <f t="shared" si="12"/>
        <v>0</v>
      </c>
      <c r="S41" s="131">
        <v>9</v>
      </c>
      <c r="T41" s="106" t="str">
        <f>IF($L41=0," ",$L41)</f>
        <v xml:space="preserve"> </v>
      </c>
      <c r="U41" s="106" t="str">
        <f>IF($L47=0," ",$L47)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75" x14ac:dyDescent="0.2">
      <c r="A42" s="51"/>
      <c r="B42" s="96" t="s">
        <v>10</v>
      </c>
      <c r="C42" s="84"/>
      <c r="D42" s="85"/>
      <c r="E42" s="85"/>
      <c r="F42" s="813"/>
      <c r="G42" s="406"/>
      <c r="H42" s="406"/>
      <c r="I42" s="406"/>
      <c r="J42" s="406"/>
      <c r="K42" s="406"/>
      <c r="L42" s="406"/>
      <c r="M42" s="406"/>
      <c r="N42" s="406"/>
      <c r="O42" s="406"/>
      <c r="P42" s="406"/>
      <c r="Q42" s="406"/>
      <c r="R42" s="81"/>
      <c r="S42" s="131">
        <v>10</v>
      </c>
      <c r="T42" s="106" t="str">
        <f>IF($M41=0," ",$M41)</f>
        <v xml:space="preserve"> </v>
      </c>
      <c r="U42" s="106" t="str">
        <f>IF($M47=0," ",$M47)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">
      <c r="A43" s="51"/>
      <c r="B43" s="97" t="s">
        <v>13</v>
      </c>
      <c r="C43" s="156">
        <v>10</v>
      </c>
      <c r="D43" s="364"/>
      <c r="E43" s="364"/>
      <c r="F43" s="364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131">
        <v>11</v>
      </c>
      <c r="T43" s="106" t="str">
        <f>IF($N41=0," ",$N41)</f>
        <v xml:space="preserve"> </v>
      </c>
      <c r="U43" s="106" t="str">
        <f>IF($N47=0," ",$N47)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161</v>
      </c>
      <c r="C44" s="156">
        <v>2</v>
      </c>
      <c r="D44" s="364"/>
      <c r="E44" s="364"/>
      <c r="F44" s="364"/>
      <c r="G44" s="365"/>
      <c r="H44" s="365"/>
      <c r="I44" s="365"/>
      <c r="J44" s="365"/>
      <c r="K44" s="365"/>
      <c r="L44" s="365"/>
      <c r="M44" s="365"/>
      <c r="N44" s="365"/>
      <c r="O44" s="365"/>
      <c r="P44" s="365"/>
      <c r="Q44" s="365"/>
      <c r="R44" s="365"/>
      <c r="S44" s="131">
        <v>12</v>
      </c>
      <c r="T44" s="106" t="str">
        <f>IF($O41=0," ",$O41)</f>
        <v xml:space="preserve"> </v>
      </c>
      <c r="U44" s="106" t="str">
        <f>IF($O47=0," ",$O47)</f>
        <v xml:space="preserve"> 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8" x14ac:dyDescent="0.2">
      <c r="A45" s="51"/>
      <c r="B45" s="97" t="s">
        <v>15</v>
      </c>
      <c r="C45" s="156">
        <v>4</v>
      </c>
      <c r="D45" s="366"/>
      <c r="E45" s="366"/>
      <c r="F45" s="366"/>
      <c r="G45" s="367"/>
      <c r="H45" s="367"/>
      <c r="I45" s="367"/>
      <c r="J45" s="367"/>
      <c r="K45" s="367"/>
      <c r="L45" s="367"/>
      <c r="M45" s="367"/>
      <c r="N45" s="367"/>
      <c r="O45" s="367"/>
      <c r="P45" s="367"/>
      <c r="Q45" s="367"/>
      <c r="R45" s="367"/>
      <c r="S45" s="131">
        <v>13</v>
      </c>
      <c r="T45" s="106" t="str">
        <f>IF($P41=0," ",$P41)</f>
        <v xml:space="preserve"> </v>
      </c>
      <c r="U45" s="106" t="str">
        <f>IF($P47=0," ",$P47)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">
      <c r="A46" s="51"/>
      <c r="B46" s="158" t="s">
        <v>227</v>
      </c>
      <c r="C46" s="156">
        <v>4</v>
      </c>
      <c r="D46" s="366"/>
      <c r="E46" s="366"/>
      <c r="F46" s="366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131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8" x14ac:dyDescent="0.2">
      <c r="A47" s="51"/>
      <c r="B47" s="91" t="s">
        <v>38</v>
      </c>
      <c r="C47" s="156">
        <f>SUM(C43:C46)</f>
        <v>20</v>
      </c>
      <c r="D47" s="156">
        <f t="shared" ref="D47:R47" si="13">SUM(D43:D46)</f>
        <v>0</v>
      </c>
      <c r="E47" s="156">
        <f t="shared" si="13"/>
        <v>0</v>
      </c>
      <c r="F47" s="156">
        <f t="shared" si="13"/>
        <v>0</v>
      </c>
      <c r="G47" s="156">
        <f t="shared" si="13"/>
        <v>0</v>
      </c>
      <c r="H47" s="156">
        <f t="shared" si="13"/>
        <v>0</v>
      </c>
      <c r="I47" s="156">
        <f t="shared" si="13"/>
        <v>0</v>
      </c>
      <c r="J47" s="156">
        <f t="shared" si="13"/>
        <v>0</v>
      </c>
      <c r="K47" s="156">
        <f t="shared" si="13"/>
        <v>0</v>
      </c>
      <c r="L47" s="156">
        <f t="shared" si="13"/>
        <v>0</v>
      </c>
      <c r="M47" s="156">
        <f t="shared" si="13"/>
        <v>0</v>
      </c>
      <c r="N47" s="156">
        <f t="shared" si="13"/>
        <v>0</v>
      </c>
      <c r="O47" s="156">
        <f t="shared" si="13"/>
        <v>0</v>
      </c>
      <c r="P47" s="156">
        <f t="shared" si="13"/>
        <v>0</v>
      </c>
      <c r="Q47" s="156">
        <f t="shared" si="13"/>
        <v>0</v>
      </c>
      <c r="R47" s="156">
        <f t="shared" si="13"/>
        <v>0</v>
      </c>
      <c r="S47" s="131">
        <v>15</v>
      </c>
      <c r="T47" s="106" t="str">
        <f>IF($R41=0," ",$R41)</f>
        <v xml:space="preserve"> </v>
      </c>
      <c r="U47" s="106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31"/>
      <c r="T48" s="20">
        <f>COUNTIF(T33:T47,"&gt;0")</f>
        <v>0</v>
      </c>
      <c r="U48" s="20">
        <f>COUNTIF(U33:U47,"&gt;0")</f>
        <v>0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5"/>
      <c r="C50" s="56"/>
      <c r="D50" s="56"/>
      <c r="E50" s="56"/>
      <c r="F50" s="5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54" x14ac:dyDescent="0.2">
      <c r="A65" s="51"/>
      <c r="B65" s="53"/>
    </row>
    <row r="66" spans="1:54" s="30" customFormat="1" x14ac:dyDescent="0.2">
      <c r="A66" s="51"/>
      <c r="B66" s="5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s="30" customFormat="1" x14ac:dyDescent="0.2">
      <c r="A67" s="51"/>
      <c r="B67" s="5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s="30" customFormat="1" x14ac:dyDescent="0.2">
      <c r="A68" s="51"/>
      <c r="B68" s="5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s="30" customFormat="1" x14ac:dyDescent="0.2">
      <c r="A69" s="51"/>
      <c r="B69" s="5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s="30" customFormat="1" x14ac:dyDescent="0.2">
      <c r="A70" s="51"/>
      <c r="B70" s="5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s="30" customFormat="1" x14ac:dyDescent="0.2">
      <c r="A71" s="51"/>
      <c r="B71" s="5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s="30" customFormat="1" x14ac:dyDescent="0.2">
      <c r="A72" s="51"/>
      <c r="B72" s="5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s="30" customFormat="1" x14ac:dyDescent="0.2">
      <c r="A73" s="51"/>
      <c r="B73" s="5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s="30" customFormat="1" x14ac:dyDescent="0.2">
      <c r="A74" s="51"/>
      <c r="B74" s="5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s="30" customFormat="1" x14ac:dyDescent="0.2">
      <c r="A75" s="51"/>
      <c r="B75" s="5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s="30" customFormat="1" x14ac:dyDescent="0.2">
      <c r="A76" s="51"/>
      <c r="B76" s="5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s="30" customFormat="1" x14ac:dyDescent="0.2">
      <c r="A77" s="51"/>
      <c r="B77" s="5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s="30" customFormat="1" x14ac:dyDescent="0.2">
      <c r="A78" s="51"/>
      <c r="B78" s="5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s="30" customFormat="1" x14ac:dyDescent="0.2">
      <c r="A79" s="51"/>
      <c r="B79" s="5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s="30" customFormat="1" x14ac:dyDescent="0.2">
      <c r="A80" s="51"/>
      <c r="B80" s="5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s="30" customFormat="1" x14ac:dyDescent="0.2">
      <c r="A81" s="51"/>
      <c r="B81" s="5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s="30" customFormat="1" x14ac:dyDescent="0.2">
      <c r="A82" s="51"/>
      <c r="B82" s="5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s="30" customFormat="1" x14ac:dyDescent="0.2">
      <c r="A83" s="51"/>
      <c r="B83" s="5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s="30" customFormat="1" x14ac:dyDescent="0.2">
      <c r="A84" s="51"/>
      <c r="B84" s="5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s="30" customFormat="1" x14ac:dyDescent="0.2">
      <c r="A85" s="51"/>
      <c r="B85" s="5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s="30" customFormat="1" x14ac:dyDescent="0.2">
      <c r="A86" s="51"/>
      <c r="B86" s="5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s="30" customFormat="1" x14ac:dyDescent="0.2">
      <c r="A87" s="51"/>
      <c r="B87" s="5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s="30" customFormat="1" x14ac:dyDescent="0.2">
      <c r="A88" s="51"/>
      <c r="B88" s="5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s="30" customFormat="1" x14ac:dyDescent="0.2">
      <c r="A89" s="51"/>
      <c r="B89" s="5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s="30" customFormat="1" x14ac:dyDescent="0.2">
      <c r="A90" s="51"/>
      <c r="B90" s="5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s="30" customFormat="1" x14ac:dyDescent="0.2">
      <c r="A91" s="51"/>
      <c r="B91" s="5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s="30" customFormat="1" x14ac:dyDescent="0.2">
      <c r="A92" s="51"/>
      <c r="B92" s="5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s="30" customFormat="1" x14ac:dyDescent="0.2">
      <c r="A93" s="51"/>
      <c r="B93" s="5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s="30" customFormat="1" x14ac:dyDescent="0.2">
      <c r="A94" s="51"/>
      <c r="B94" s="5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s="30" customFormat="1" x14ac:dyDescent="0.2">
      <c r="A95" s="51"/>
      <c r="B95" s="5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s="30" customFormat="1" x14ac:dyDescent="0.2">
      <c r="A96" s="51"/>
      <c r="B96" s="5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s="30" customFormat="1" x14ac:dyDescent="0.2">
      <c r="A97" s="51"/>
      <c r="B97" s="5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s="30" customFormat="1" x14ac:dyDescent="0.2">
      <c r="A98" s="51"/>
      <c r="B98" s="5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s="30" customFormat="1" x14ac:dyDescent="0.2">
      <c r="A99" s="51"/>
      <c r="B99" s="5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s="30" customFormat="1" x14ac:dyDescent="0.2">
      <c r="A100" s="51"/>
      <c r="B100" s="5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s="30" customFormat="1" x14ac:dyDescent="0.2">
      <c r="A101" s="51"/>
      <c r="B101" s="5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s="30" customFormat="1" x14ac:dyDescent="0.2">
      <c r="A102" s="51"/>
      <c r="B102" s="5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s="30" customFormat="1" x14ac:dyDescent="0.2">
      <c r="A103" s="51"/>
      <c r="B103" s="5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s="30" customFormat="1" x14ac:dyDescent="0.2">
      <c r="A104" s="51"/>
      <c r="B104" s="5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s="30" customFormat="1" x14ac:dyDescent="0.2">
      <c r="A105" s="51"/>
      <c r="B105" s="5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s="30" customFormat="1" x14ac:dyDescent="0.2">
      <c r="A106" s="51"/>
      <c r="B106" s="5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s="30" customFormat="1" x14ac:dyDescent="0.2">
      <c r="A107" s="51"/>
      <c r="B107" s="5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s="30" customFormat="1" x14ac:dyDescent="0.2">
      <c r="A108" s="51"/>
      <c r="B108" s="5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s="30" customFormat="1" x14ac:dyDescent="0.2">
      <c r="A109" s="51"/>
      <c r="B109" s="5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s="30" customFormat="1" x14ac:dyDescent="0.2">
      <c r="A110" s="51"/>
      <c r="B110" s="5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s="30" customFormat="1" x14ac:dyDescent="0.2">
      <c r="A111" s="51"/>
      <c r="B111" s="5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s="30" customFormat="1" x14ac:dyDescent="0.2">
      <c r="A112" s="51"/>
      <c r="B112" s="5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s="30" customFormat="1" x14ac:dyDescent="0.2">
      <c r="A113" s="51"/>
      <c r="B113" s="5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s="30" customFormat="1" x14ac:dyDescent="0.2">
      <c r="A114" s="51"/>
      <c r="B114" s="5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s="30" customFormat="1" x14ac:dyDescent="0.2">
      <c r="A115" s="51"/>
      <c r="B115" s="5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s="30" customFormat="1" x14ac:dyDescent="0.2">
      <c r="A116" s="51"/>
      <c r="B116" s="5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s="30" customFormat="1" x14ac:dyDescent="0.2">
      <c r="A117" s="51"/>
      <c r="B117" s="5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s="30" customFormat="1" x14ac:dyDescent="0.2">
      <c r="A118" s="51"/>
      <c r="B118" s="5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s="30" customFormat="1" x14ac:dyDescent="0.2">
      <c r="A119" s="51"/>
      <c r="B119" s="5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s="30" customFormat="1" x14ac:dyDescent="0.2">
      <c r="A120" s="51"/>
      <c r="B120" s="5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s="30" customFormat="1" x14ac:dyDescent="0.2">
      <c r="A121" s="51"/>
      <c r="B121" s="5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s="30" customFormat="1" x14ac:dyDescent="0.2">
      <c r="A122" s="51"/>
      <c r="B122" s="5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s="30" customFormat="1" x14ac:dyDescent="0.2">
      <c r="A123" s="51"/>
      <c r="B123" s="5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s="30" customFormat="1" x14ac:dyDescent="0.2">
      <c r="A124" s="51"/>
      <c r="B124" s="5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s="30" customFormat="1" x14ac:dyDescent="0.2">
      <c r="A125" s="51"/>
      <c r="B125" s="5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s="30" customFormat="1" x14ac:dyDescent="0.2">
      <c r="A126" s="51"/>
      <c r="B126" s="5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s="30" customFormat="1" x14ac:dyDescent="0.2">
      <c r="A127" s="51"/>
      <c r="B127" s="5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s="30" customFormat="1" x14ac:dyDescent="0.2">
      <c r="A128" s="51"/>
      <c r="B128" s="5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s="30" customFormat="1" x14ac:dyDescent="0.2">
      <c r="A129" s="51"/>
      <c r="B129" s="5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s="30" customFormat="1" x14ac:dyDescent="0.2">
      <c r="A130" s="51"/>
      <c r="B130" s="5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s="30" customFormat="1" x14ac:dyDescent="0.2">
      <c r="A131" s="51"/>
      <c r="B131" s="5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s="30" customFormat="1" x14ac:dyDescent="0.2">
      <c r="A132" s="51"/>
      <c r="B132" s="5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s="30" customFormat="1" x14ac:dyDescent="0.2">
      <c r="A133" s="51"/>
      <c r="B133" s="5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s="30" customFormat="1" x14ac:dyDescent="0.2">
      <c r="A134" s="51"/>
      <c r="B134" s="5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s="30" customFormat="1" x14ac:dyDescent="0.2">
      <c r="A135" s="51"/>
      <c r="B135" s="5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s="30" customFormat="1" x14ac:dyDescent="0.2">
      <c r="A136" s="51"/>
      <c r="B136" s="5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s="30" customFormat="1" x14ac:dyDescent="0.2">
      <c r="A137" s="51"/>
      <c r="B137" s="5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s="30" customFormat="1" x14ac:dyDescent="0.2">
      <c r="A138" s="51"/>
      <c r="B138" s="5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s="30" customFormat="1" x14ac:dyDescent="0.2">
      <c r="A139" s="51"/>
      <c r="B139" s="5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s="30" customFormat="1" x14ac:dyDescent="0.2">
      <c r="A140" s="51"/>
      <c r="B140" s="5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s="30" customFormat="1" x14ac:dyDescent="0.2">
      <c r="A141" s="51"/>
      <c r="B141" s="5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s="30" customFormat="1" x14ac:dyDescent="0.2">
      <c r="A142" s="51"/>
      <c r="B142" s="5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s="30" customFormat="1" x14ac:dyDescent="0.2">
      <c r="A143" s="51"/>
      <c r="B143" s="5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s="30" customFormat="1" x14ac:dyDescent="0.2">
      <c r="A144" s="51"/>
      <c r="B144" s="5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s="30" customFormat="1" x14ac:dyDescent="0.2">
      <c r="A145" s="51"/>
      <c r="B145" s="5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</sheetData>
  <customSheetViews>
    <customSheetView guid="{6C8D603E-9A1B-49F4-AEFE-06707C7BCD53}" scale="75" showGridLines="0" fitToPage="1">
      <pane xSplit="6" ySplit="6" topLeftCell="N7" activePane="bottomRight" state="frozen"/>
      <selection pane="bottomRight" activeCell="R22" sqref="R22"/>
      <pageMargins left="0.56000000000000005" right="0.57999999999999996" top="0.64" bottom="0.65" header="0.5" footer="0.5"/>
      <pageSetup scale="31" fitToWidth="2" orientation="portrait" r:id="rId1"/>
      <headerFooter alignWithMargins="0">
        <oddHeader>&amp;C2006/2007 уч.рік 5 трим</oddHeader>
      </headerFooter>
    </customSheetView>
    <customSheetView guid="{17400EAF-4B0B-49FE-8262-4A59DA70D10F}" scale="75" showPageBreaks="1" showGridLines="0" fitToPage="1" printArea="1">
      <pane xSplit="6" ySplit="6" topLeftCell="N7" activePane="bottomRight" state="frozen"/>
      <selection pane="bottomRight" activeCell="R22" sqref="R22"/>
      <pageMargins left="0.56000000000000005" right="0.57999999999999996" top="0.64" bottom="0.65" header="0.5" footer="0.5"/>
      <pageSetup scale="31" fitToWidth="2" orientation="portrait" r:id="rId2"/>
      <headerFooter alignWithMargins="0">
        <oddHeader>&amp;C2006/2007 уч.рік 5 трим</oddHeader>
      </headerFooter>
    </customSheetView>
  </customSheetViews>
  <mergeCells count="44">
    <mergeCell ref="AI5:AI6"/>
    <mergeCell ref="AJ5:AJ6"/>
    <mergeCell ref="AL5:AL6"/>
    <mergeCell ref="AM5:AM6"/>
    <mergeCell ref="AF7:AH7"/>
    <mergeCell ref="AI7:AK7"/>
    <mergeCell ref="AG5:AG6"/>
    <mergeCell ref="Z5:Z6"/>
    <mergeCell ref="AB5:AB6"/>
    <mergeCell ref="AD5:AD6"/>
    <mergeCell ref="AE5:AE6"/>
    <mergeCell ref="AF5:AF6"/>
    <mergeCell ref="AL3:AM3"/>
    <mergeCell ref="F5:F6"/>
    <mergeCell ref="G5:G6"/>
    <mergeCell ref="H5:H6"/>
    <mergeCell ref="I5:I6"/>
    <mergeCell ref="J5:J6"/>
    <mergeCell ref="K5:K6"/>
    <mergeCell ref="M5:M6"/>
    <mergeCell ref="O5:O6"/>
    <mergeCell ref="P5:P6"/>
    <mergeCell ref="U3:V3"/>
    <mergeCell ref="Z3:AA3"/>
    <mergeCell ref="AB3:AC3"/>
    <mergeCell ref="AD3:AE3"/>
    <mergeCell ref="AF3:AH3"/>
    <mergeCell ref="R5:R6"/>
    <mergeCell ref="AI3:AK3"/>
    <mergeCell ref="S2:T2"/>
    <mergeCell ref="V2:W2"/>
    <mergeCell ref="B3:B7"/>
    <mergeCell ref="C3:C7"/>
    <mergeCell ref="D3:D7"/>
    <mergeCell ref="E3:E7"/>
    <mergeCell ref="F3:G3"/>
    <mergeCell ref="H3:I3"/>
    <mergeCell ref="M3:N3"/>
    <mergeCell ref="O3:Q3"/>
    <mergeCell ref="X5:X6"/>
    <mergeCell ref="S5:S6"/>
    <mergeCell ref="U5:U6"/>
    <mergeCell ref="V5:V6"/>
    <mergeCell ref="W5:W6"/>
  </mergeCells>
  <conditionalFormatting sqref="M28:M29 F23:F24">
    <cfRule type="cellIs" dxfId="1" priority="2" stopIfTrue="1" operator="greaterThan">
      <formula>21</formula>
    </cfRule>
  </conditionalFormatting>
  <conditionalFormatting sqref="E8:E22">
    <cfRule type="cellIs" dxfId="0" priority="1" stopIfTrue="1" operator="greaterThan">
      <formula>21</formula>
    </cfRule>
  </conditionalFormatting>
  <pageMargins left="0.56000000000000005" right="0.57999999999999996" top="0.64" bottom="0.65" header="0.5" footer="0.5"/>
  <pageSetup scale="31" fitToWidth="2" orientation="portrait" r:id="rId3"/>
  <headerFooter alignWithMargins="0">
    <oddHeader>&amp;C2006/2007 уч.рік 5 трим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" sqref="B1:B13"/>
    </sheetView>
  </sheetViews>
  <sheetFormatPr defaultRowHeight="12.75" x14ac:dyDescent="0.2"/>
  <cols>
    <col min="1" max="1" width="60" customWidth="1"/>
  </cols>
  <sheetData>
    <row r="1" spans="1:2" ht="18.75" x14ac:dyDescent="0.25">
      <c r="A1" s="849" t="s">
        <v>419</v>
      </c>
      <c r="B1" s="852" t="s">
        <v>458</v>
      </c>
    </row>
    <row r="2" spans="1:2" ht="18.75" x14ac:dyDescent="0.25">
      <c r="A2" s="849" t="s">
        <v>422</v>
      </c>
      <c r="B2" s="852" t="s">
        <v>459</v>
      </c>
    </row>
    <row r="3" spans="1:2" ht="18.75" x14ac:dyDescent="0.25">
      <c r="A3" s="849" t="s">
        <v>423</v>
      </c>
      <c r="B3" s="852" t="s">
        <v>458</v>
      </c>
    </row>
    <row r="4" spans="1:2" ht="18.75" x14ac:dyDescent="0.25">
      <c r="A4" s="849" t="s">
        <v>424</v>
      </c>
      <c r="B4" s="852" t="s">
        <v>458</v>
      </c>
    </row>
    <row r="5" spans="1:2" ht="18.75" x14ac:dyDescent="0.25">
      <c r="A5" s="849" t="s">
        <v>428</v>
      </c>
      <c r="B5" s="852" t="s">
        <v>458</v>
      </c>
    </row>
    <row r="6" spans="1:2" ht="18.75" x14ac:dyDescent="0.25">
      <c r="A6" s="849" t="s">
        <v>425</v>
      </c>
      <c r="B6" s="852" t="s">
        <v>459</v>
      </c>
    </row>
    <row r="7" spans="1:2" ht="18.75" x14ac:dyDescent="0.25">
      <c r="A7" s="849" t="s">
        <v>426</v>
      </c>
      <c r="B7" s="852" t="s">
        <v>459</v>
      </c>
    </row>
    <row r="8" spans="1:2" ht="18.75" x14ac:dyDescent="0.25">
      <c r="A8" s="849" t="s">
        <v>427</v>
      </c>
      <c r="B8" s="852" t="s">
        <v>459</v>
      </c>
    </row>
    <row r="9" spans="1:2" ht="18.75" x14ac:dyDescent="0.2">
      <c r="A9" s="839" t="s">
        <v>429</v>
      </c>
      <c r="B9" s="853" t="s">
        <v>458</v>
      </c>
    </row>
    <row r="10" spans="1:2" ht="18.75" x14ac:dyDescent="0.2">
      <c r="A10" s="839" t="s">
        <v>433</v>
      </c>
      <c r="B10" s="853" t="s">
        <v>459</v>
      </c>
    </row>
    <row r="11" spans="1:2" ht="18.75" x14ac:dyDescent="0.25">
      <c r="A11" s="839" t="s">
        <v>434</v>
      </c>
      <c r="B11" s="854" t="s">
        <v>459</v>
      </c>
    </row>
    <row r="12" spans="1:2" ht="18.75" x14ac:dyDescent="0.25">
      <c r="A12" s="839" t="s">
        <v>441</v>
      </c>
      <c r="B12" s="854" t="s">
        <v>458</v>
      </c>
    </row>
    <row r="13" spans="1:2" ht="18.75" x14ac:dyDescent="0.25">
      <c r="A13" s="839" t="s">
        <v>437</v>
      </c>
      <c r="B13" s="854" t="s">
        <v>459</v>
      </c>
    </row>
    <row r="20" spans="1:1" ht="18.75" x14ac:dyDescent="0.2">
      <c r="A20" s="620" t="s">
        <v>417</v>
      </c>
    </row>
    <row r="21" spans="1:1" ht="18.75" x14ac:dyDescent="0.2">
      <c r="A21" s="620" t="s">
        <v>418</v>
      </c>
    </row>
    <row r="22" spans="1:1" ht="18.75" x14ac:dyDescent="0.2">
      <c r="A22" s="620" t="s">
        <v>420</v>
      </c>
    </row>
    <row r="23" spans="1:1" ht="18.75" x14ac:dyDescent="0.2">
      <c r="A23" s="620" t="s">
        <v>421</v>
      </c>
    </row>
    <row r="24" spans="1:1" ht="18.75" x14ac:dyDescent="0.2">
      <c r="A24" s="620" t="s">
        <v>430</v>
      </c>
    </row>
    <row r="25" spans="1:1" ht="18.75" x14ac:dyDescent="0.2">
      <c r="A25" s="620" t="s">
        <v>432</v>
      </c>
    </row>
    <row r="26" spans="1:1" ht="18.75" x14ac:dyDescent="0.2">
      <c r="A26" s="620" t="s">
        <v>435</v>
      </c>
    </row>
    <row r="27" spans="1:1" ht="18.75" x14ac:dyDescent="0.2">
      <c r="A27" s="620" t="s">
        <v>436</v>
      </c>
    </row>
    <row r="28" spans="1:1" ht="18.75" x14ac:dyDescent="0.2">
      <c r="A28" s="620" t="s">
        <v>438</v>
      </c>
    </row>
    <row r="29" spans="1:1" ht="18.75" x14ac:dyDescent="0.2">
      <c r="A29" s="620" t="s">
        <v>439</v>
      </c>
    </row>
    <row r="30" spans="1:1" ht="18.75" x14ac:dyDescent="0.2">
      <c r="A30" s="620" t="s">
        <v>440</v>
      </c>
    </row>
  </sheetData>
  <sortState ref="A20:A30">
    <sortCondition ref="A20"/>
  </sortState>
  <customSheetViews>
    <customSheetView guid="{6C8D603E-9A1B-49F4-AEFE-06707C7BCD53}">
      <selection activeCell="B1" sqref="B1:B13"/>
      <pageMargins left="0.7" right="0.7" top="0.75" bottom="0.75" header="0.3" footer="0.3"/>
    </customSheetView>
    <customSheetView guid="{17400EAF-4B0B-49FE-8262-4A59DA70D10F}">
      <selection activeCell="B1" sqref="B1:B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25" activePane="bottomRight" state="frozen"/>
      <selection activeCell="B3" sqref="B3"/>
      <selection pane="topRight" activeCell="D3" sqref="D3"/>
      <selection pane="bottomLeft" activeCell="B5" sqref="B5"/>
      <selection pane="bottomRight" activeCell="J42" sqref="J42"/>
    </sheetView>
  </sheetViews>
  <sheetFormatPr defaultColWidth="9.28515625" defaultRowHeight="15" x14ac:dyDescent="0.2"/>
  <cols>
    <col min="1" max="1" width="9.28515625" style="274"/>
    <col min="2" max="2" width="9.28515625" style="270"/>
    <col min="3" max="3" width="14.42578125" style="270" customWidth="1"/>
    <col min="4" max="4" width="30.42578125" style="304" customWidth="1"/>
    <col min="5" max="5" width="9.28515625" style="270"/>
    <col min="6" max="6" width="9" style="273" customWidth="1"/>
    <col min="7" max="7" width="8.7109375" style="270" customWidth="1"/>
    <col min="8" max="8" width="13.5703125" style="272" customWidth="1"/>
    <col min="9" max="16384" width="9.28515625" style="274"/>
  </cols>
  <sheetData>
    <row r="1" spans="2:11" ht="18.75" x14ac:dyDescent="0.2">
      <c r="C1" s="271" t="s">
        <v>264</v>
      </c>
    </row>
    <row r="2" spans="2:11" ht="20.25" customHeight="1" x14ac:dyDescent="0.2">
      <c r="C2" s="275" t="s">
        <v>263</v>
      </c>
      <c r="D2" s="305"/>
    </row>
    <row r="3" spans="2:11" ht="15.75" thickBot="1" x14ac:dyDescent="0.25">
      <c r="C3" s="276"/>
      <c r="D3" s="305"/>
      <c r="G3" s="277">
        <f>SUM(G5:G39)</f>
        <v>130</v>
      </c>
    </row>
    <row r="4" spans="2:11" s="270" customFormat="1" ht="51" x14ac:dyDescent="0.2">
      <c r="B4" s="315" t="s">
        <v>178</v>
      </c>
      <c r="C4" s="278" t="s">
        <v>179</v>
      </c>
      <c r="D4" s="316" t="s">
        <v>180</v>
      </c>
      <c r="E4" s="278" t="s">
        <v>181</v>
      </c>
      <c r="F4" s="317" t="s">
        <v>171</v>
      </c>
      <c r="G4" s="278" t="s">
        <v>182</v>
      </c>
      <c r="H4" s="279" t="s">
        <v>183</v>
      </c>
    </row>
    <row r="5" spans="2:11" ht="15.75" x14ac:dyDescent="0.2">
      <c r="B5" s="282">
        <v>1</v>
      </c>
      <c r="C5" s="283" t="s">
        <v>0</v>
      </c>
      <c r="D5" s="306"/>
      <c r="E5" s="283"/>
      <c r="F5" s="318">
        <v>1</v>
      </c>
      <c r="G5" s="283">
        <f>SUM(E6:E8)</f>
        <v>6</v>
      </c>
      <c r="H5" s="280"/>
      <c r="I5" s="274">
        <v>6</v>
      </c>
    </row>
    <row r="6" spans="2:11" ht="15.75" x14ac:dyDescent="0.2">
      <c r="B6" s="282"/>
      <c r="C6" s="283"/>
      <c r="D6" s="306" t="s">
        <v>184</v>
      </c>
      <c r="E6" s="283">
        <v>2</v>
      </c>
      <c r="F6" s="318"/>
      <c r="G6" s="281"/>
      <c r="H6" s="280"/>
    </row>
    <row r="7" spans="2:11" ht="30" x14ac:dyDescent="0.2">
      <c r="B7" s="282"/>
      <c r="C7" s="283"/>
      <c r="D7" s="306" t="s">
        <v>185</v>
      </c>
      <c r="E7" s="283">
        <v>2</v>
      </c>
      <c r="F7" s="318"/>
      <c r="G7" s="281"/>
      <c r="H7" s="280"/>
    </row>
    <row r="8" spans="2:11" ht="15.75" x14ac:dyDescent="0.2">
      <c r="B8" s="282"/>
      <c r="C8" s="283"/>
      <c r="D8" s="306" t="s">
        <v>186</v>
      </c>
      <c r="E8" s="283">
        <v>2</v>
      </c>
      <c r="F8" s="318"/>
      <c r="G8" s="281"/>
      <c r="H8" s="280"/>
    </row>
    <row r="9" spans="2:11" ht="15.75" x14ac:dyDescent="0.2">
      <c r="B9" s="282">
        <v>2</v>
      </c>
      <c r="C9" s="283" t="s">
        <v>167</v>
      </c>
      <c r="D9" s="306"/>
      <c r="E9" s="283"/>
      <c r="F9" s="318">
        <v>2</v>
      </c>
      <c r="G9" s="283">
        <f>SUM(E10:E16)</f>
        <v>16</v>
      </c>
      <c r="H9" s="280"/>
      <c r="I9" s="274">
        <v>16</v>
      </c>
    </row>
    <row r="10" spans="2:11" ht="15.75" x14ac:dyDescent="0.2">
      <c r="B10" s="282" t="s">
        <v>1</v>
      </c>
      <c r="C10" s="283"/>
      <c r="D10" s="306" t="s">
        <v>2</v>
      </c>
      <c r="E10" s="283">
        <v>2</v>
      </c>
      <c r="F10" s="318"/>
      <c r="G10" s="281"/>
      <c r="H10" s="280"/>
    </row>
    <row r="11" spans="2:11" ht="15.75" x14ac:dyDescent="0.2">
      <c r="B11" s="282" t="s">
        <v>3</v>
      </c>
      <c r="C11" s="283"/>
      <c r="D11" s="306" t="s">
        <v>4</v>
      </c>
      <c r="E11" s="283">
        <v>2</v>
      </c>
      <c r="F11" s="318"/>
      <c r="G11" s="281"/>
      <c r="H11" s="280"/>
    </row>
    <row r="12" spans="2:11" ht="31.15" customHeight="1" x14ac:dyDescent="0.2">
      <c r="B12" s="282" t="s">
        <v>5</v>
      </c>
      <c r="C12" s="283"/>
      <c r="D12" s="306" t="s">
        <v>187</v>
      </c>
      <c r="E12" s="283">
        <v>2</v>
      </c>
      <c r="F12" s="318"/>
      <c r="G12" s="281"/>
      <c r="H12" s="280"/>
    </row>
    <row r="13" spans="2:11" ht="15.75" x14ac:dyDescent="0.2">
      <c r="B13" s="282" t="s">
        <v>6</v>
      </c>
      <c r="C13" s="283"/>
      <c r="D13" s="306" t="s">
        <v>158</v>
      </c>
      <c r="E13" s="283">
        <v>2</v>
      </c>
      <c r="F13" s="318"/>
      <c r="G13" s="281"/>
      <c r="H13" s="280"/>
      <c r="K13" s="274">
        <f>34/70</f>
        <v>0.48571428571428571</v>
      </c>
    </row>
    <row r="14" spans="2:11" ht="15.75" x14ac:dyDescent="0.2">
      <c r="B14" s="282" t="s">
        <v>7</v>
      </c>
      <c r="C14" s="283"/>
      <c r="D14" s="307" t="s">
        <v>159</v>
      </c>
      <c r="E14" s="283">
        <v>4</v>
      </c>
      <c r="F14" s="318"/>
      <c r="G14" s="281"/>
      <c r="H14" s="280"/>
    </row>
    <row r="15" spans="2:11" ht="15.75" x14ac:dyDescent="0.2">
      <c r="B15" s="282" t="s">
        <v>8</v>
      </c>
      <c r="C15" s="283"/>
      <c r="D15" s="306" t="s">
        <v>165</v>
      </c>
      <c r="E15" s="283">
        <v>2</v>
      </c>
      <c r="F15" s="318"/>
      <c r="G15" s="281"/>
      <c r="H15" s="280"/>
    </row>
    <row r="16" spans="2:11" ht="15.75" x14ac:dyDescent="0.2">
      <c r="B16" s="282" t="s">
        <v>160</v>
      </c>
      <c r="C16" s="283"/>
      <c r="D16" s="306" t="s">
        <v>188</v>
      </c>
      <c r="E16" s="283">
        <v>2</v>
      </c>
      <c r="F16" s="318"/>
      <c r="G16" s="281"/>
      <c r="H16" s="280"/>
    </row>
    <row r="17" spans="2:10" ht="15.75" x14ac:dyDescent="0.2">
      <c r="B17" s="282" t="s">
        <v>9</v>
      </c>
      <c r="C17" s="283" t="s">
        <v>189</v>
      </c>
      <c r="D17" s="306"/>
      <c r="E17" s="283"/>
      <c r="F17" s="318">
        <v>3</v>
      </c>
      <c r="G17" s="283">
        <f>SUM(E18)</f>
        <v>6</v>
      </c>
      <c r="H17" s="280"/>
      <c r="I17" s="274">
        <v>6</v>
      </c>
    </row>
    <row r="18" spans="2:10" ht="30" x14ac:dyDescent="0.2">
      <c r="B18" s="282" t="s">
        <v>222</v>
      </c>
      <c r="C18" s="283"/>
      <c r="D18" s="306" t="s">
        <v>223</v>
      </c>
      <c r="E18" s="283">
        <v>6</v>
      </c>
      <c r="F18" s="284"/>
      <c r="G18" s="281"/>
      <c r="H18" s="280"/>
    </row>
    <row r="19" spans="2:10" ht="15.75" x14ac:dyDescent="0.2">
      <c r="B19" s="282" t="s">
        <v>11</v>
      </c>
      <c r="C19" s="283" t="s">
        <v>10</v>
      </c>
      <c r="D19" s="306"/>
      <c r="E19" s="283"/>
      <c r="F19" s="318"/>
      <c r="G19" s="283">
        <f>SUM(E20:E23)</f>
        <v>20</v>
      </c>
      <c r="H19" s="280"/>
      <c r="I19" s="274">
        <v>20</v>
      </c>
    </row>
    <row r="20" spans="2:10" ht="30" x14ac:dyDescent="0.2">
      <c r="B20" s="282" t="s">
        <v>13</v>
      </c>
      <c r="C20" s="283"/>
      <c r="D20" s="306" t="s">
        <v>231</v>
      </c>
      <c r="E20" s="283">
        <v>10</v>
      </c>
      <c r="F20" s="318">
        <v>4</v>
      </c>
      <c r="G20" s="281"/>
      <c r="H20" s="280"/>
    </row>
    <row r="21" spans="2:10" ht="30" x14ac:dyDescent="0.25">
      <c r="B21" s="282" t="s">
        <v>161</v>
      </c>
      <c r="C21" s="284"/>
      <c r="D21" s="308" t="s">
        <v>228</v>
      </c>
      <c r="E21" s="283">
        <v>2</v>
      </c>
      <c r="F21" s="318">
        <v>4</v>
      </c>
      <c r="G21" s="281"/>
      <c r="H21" s="280"/>
    </row>
    <row r="22" spans="2:10" ht="75" x14ac:dyDescent="0.25">
      <c r="B22" s="282" t="s">
        <v>15</v>
      </c>
      <c r="C22" s="283"/>
      <c r="D22" s="309" t="s">
        <v>229</v>
      </c>
      <c r="E22" s="283">
        <v>4</v>
      </c>
      <c r="F22" s="318">
        <v>4</v>
      </c>
      <c r="G22" s="281"/>
      <c r="H22" s="280"/>
    </row>
    <row r="23" spans="2:10" ht="45" x14ac:dyDescent="0.25">
      <c r="B23" s="282" t="s">
        <v>227</v>
      </c>
      <c r="C23" s="283"/>
      <c r="D23" s="309" t="s">
        <v>230</v>
      </c>
      <c r="E23" s="283">
        <v>4</v>
      </c>
      <c r="F23" s="318">
        <v>4</v>
      </c>
      <c r="G23" s="281"/>
      <c r="H23" s="280"/>
    </row>
    <row r="24" spans="2:10" ht="15.75" x14ac:dyDescent="0.2">
      <c r="B24" s="282" t="s">
        <v>17</v>
      </c>
      <c r="C24" s="283" t="s">
        <v>12</v>
      </c>
      <c r="D24" s="306"/>
      <c r="E24" s="283"/>
      <c r="F24" s="318"/>
      <c r="G24" s="283">
        <f>SUM(E25:E27)</f>
        <v>11</v>
      </c>
      <c r="H24" s="280"/>
      <c r="I24" s="274">
        <v>11</v>
      </c>
    </row>
    <row r="25" spans="2:10" ht="15.75" x14ac:dyDescent="0.2">
      <c r="B25" s="282" t="s">
        <v>19</v>
      </c>
      <c r="C25" s="283"/>
      <c r="D25" s="306" t="s">
        <v>14</v>
      </c>
      <c r="E25" s="283">
        <v>2</v>
      </c>
      <c r="F25" s="318">
        <v>5</v>
      </c>
      <c r="G25" s="281"/>
      <c r="H25" s="280"/>
    </row>
    <row r="26" spans="2:10" ht="15.75" x14ac:dyDescent="0.2">
      <c r="B26" s="282" t="s">
        <v>21</v>
      </c>
      <c r="C26" s="283"/>
      <c r="D26" s="306" t="s">
        <v>16</v>
      </c>
      <c r="E26" s="283">
        <v>3</v>
      </c>
      <c r="F26" s="318">
        <v>5</v>
      </c>
      <c r="G26" s="281"/>
      <c r="H26" s="280"/>
    </row>
    <row r="27" spans="2:10" ht="15.75" x14ac:dyDescent="0.2">
      <c r="B27" s="282" t="s">
        <v>23</v>
      </c>
      <c r="C27" s="283"/>
      <c r="D27" s="306" t="s">
        <v>190</v>
      </c>
      <c r="E27" s="283">
        <v>6</v>
      </c>
      <c r="F27" s="318">
        <v>5</v>
      </c>
      <c r="G27" s="281"/>
      <c r="H27" s="280"/>
    </row>
    <row r="28" spans="2:10" ht="15.75" x14ac:dyDescent="0.2">
      <c r="B28" s="282" t="s">
        <v>25</v>
      </c>
      <c r="C28" s="283" t="s">
        <v>18</v>
      </c>
      <c r="D28" s="306"/>
      <c r="E28" s="283"/>
      <c r="F28" s="318"/>
      <c r="G28" s="283">
        <f>SUM(E29:E31)</f>
        <v>11</v>
      </c>
      <c r="H28" s="280"/>
    </row>
    <row r="29" spans="2:10" ht="15.75" x14ac:dyDescent="0.2">
      <c r="B29" s="282" t="s">
        <v>27</v>
      </c>
      <c r="C29" s="283"/>
      <c r="D29" s="306" t="s">
        <v>20</v>
      </c>
      <c r="E29" s="283">
        <v>3</v>
      </c>
      <c r="F29" s="318">
        <v>6</v>
      </c>
      <c r="G29" s="281"/>
      <c r="H29" s="280"/>
    </row>
    <row r="30" spans="2:10" ht="15.75" x14ac:dyDescent="0.2">
      <c r="B30" s="282" t="s">
        <v>29</v>
      </c>
      <c r="C30" s="283"/>
      <c r="D30" s="306" t="s">
        <v>22</v>
      </c>
      <c r="E30" s="283">
        <v>2</v>
      </c>
      <c r="F30" s="318">
        <v>6</v>
      </c>
      <c r="G30" s="281"/>
      <c r="H30" s="280"/>
    </row>
    <row r="31" spans="2:10" ht="16.5" thickBot="1" x14ac:dyDescent="0.25">
      <c r="B31" s="530" t="s">
        <v>30</v>
      </c>
      <c r="C31" s="285"/>
      <c r="D31" s="310" t="s">
        <v>24</v>
      </c>
      <c r="E31" s="285">
        <v>6</v>
      </c>
      <c r="F31" s="531">
        <v>6</v>
      </c>
      <c r="G31" s="287"/>
      <c r="H31" s="288"/>
      <c r="I31" s="274" t="s">
        <v>310</v>
      </c>
      <c r="J31" s="274">
        <f>SUM(G5:G31)</f>
        <v>70</v>
      </c>
    </row>
    <row r="32" spans="2:10" ht="15.75" x14ac:dyDescent="0.2">
      <c r="B32" s="525" t="s">
        <v>32</v>
      </c>
      <c r="C32" s="526" t="s">
        <v>26</v>
      </c>
      <c r="D32" s="527"/>
      <c r="E32" s="526"/>
      <c r="F32" s="528"/>
      <c r="G32" s="526">
        <f>SUM(E33:E35)</f>
        <v>15</v>
      </c>
      <c r="H32" s="529"/>
    </row>
    <row r="33" spans="2:29" x14ac:dyDescent="0.2">
      <c r="B33" s="282" t="s">
        <v>34</v>
      </c>
      <c r="C33" s="283"/>
      <c r="D33" s="306" t="s">
        <v>28</v>
      </c>
      <c r="E33" s="283">
        <v>4</v>
      </c>
      <c r="F33" s="284">
        <v>7</v>
      </c>
      <c r="G33" s="281"/>
      <c r="H33" s="280"/>
    </row>
    <row r="34" spans="2:29" ht="30" x14ac:dyDescent="0.2">
      <c r="B34" s="282" t="s">
        <v>36</v>
      </c>
      <c r="C34" s="283"/>
      <c r="D34" s="306" t="s">
        <v>164</v>
      </c>
      <c r="E34" s="283">
        <v>5</v>
      </c>
      <c r="F34" s="284">
        <v>7</v>
      </c>
      <c r="G34" s="281"/>
      <c r="H34" s="280"/>
    </row>
    <row r="35" spans="2:29" x14ac:dyDescent="0.2">
      <c r="B35" s="282" t="s">
        <v>191</v>
      </c>
      <c r="C35" s="283"/>
      <c r="D35" s="306" t="s">
        <v>31</v>
      </c>
      <c r="E35" s="283">
        <v>6</v>
      </c>
      <c r="F35" s="284">
        <v>7</v>
      </c>
      <c r="G35" s="281"/>
      <c r="H35" s="280"/>
    </row>
    <row r="36" spans="2:29" ht="15.75" x14ac:dyDescent="0.2">
      <c r="B36" s="282" t="s">
        <v>168</v>
      </c>
      <c r="C36" s="289" t="s">
        <v>162</v>
      </c>
      <c r="D36" s="306" t="s">
        <v>163</v>
      </c>
      <c r="E36" s="289">
        <v>10</v>
      </c>
      <c r="F36" s="318">
        <v>8</v>
      </c>
      <c r="G36" s="281">
        <f>E36</f>
        <v>10</v>
      </c>
      <c r="H36" s="280"/>
    </row>
    <row r="37" spans="2:29" x14ac:dyDescent="0.2">
      <c r="B37" s="282" t="s">
        <v>192</v>
      </c>
      <c r="C37" s="283" t="s">
        <v>33</v>
      </c>
      <c r="D37" s="306"/>
      <c r="E37" s="283"/>
      <c r="F37" s="284"/>
      <c r="G37" s="283">
        <f>SUM(E38:E39)</f>
        <v>35</v>
      </c>
      <c r="H37" s="280"/>
    </row>
    <row r="38" spans="2:29" x14ac:dyDescent="0.2">
      <c r="B38" s="282" t="s">
        <v>300</v>
      </c>
      <c r="C38" s="283"/>
      <c r="D38" s="306" t="s">
        <v>35</v>
      </c>
      <c r="E38" s="283">
        <v>20</v>
      </c>
      <c r="F38" s="284">
        <v>9</v>
      </c>
      <c r="G38" s="281"/>
      <c r="H38" s="280"/>
    </row>
    <row r="39" spans="2:29" x14ac:dyDescent="0.2">
      <c r="B39" s="282" t="s">
        <v>301</v>
      </c>
      <c r="C39" s="283"/>
      <c r="D39" s="306" t="s">
        <v>37</v>
      </c>
      <c r="E39" s="283">
        <v>15</v>
      </c>
      <c r="F39" s="284">
        <v>9</v>
      </c>
      <c r="G39" s="281"/>
      <c r="H39" s="280"/>
    </row>
    <row r="40" spans="2:29" ht="16.5" thickBot="1" x14ac:dyDescent="0.25">
      <c r="B40" s="290"/>
      <c r="C40" s="285"/>
      <c r="D40" s="310"/>
      <c r="E40" s="285"/>
      <c r="F40" s="286"/>
      <c r="G40" s="287"/>
      <c r="H40" s="288"/>
      <c r="I40" s="274" t="s">
        <v>311</v>
      </c>
      <c r="J40" s="274">
        <f>SUM(G32:G40)</f>
        <v>60</v>
      </c>
    </row>
    <row r="41" spans="2:29" ht="15.75" thickBot="1" x14ac:dyDescent="0.25">
      <c r="B41" s="291"/>
      <c r="C41" s="292"/>
      <c r="D41" s="311" t="s">
        <v>38</v>
      </c>
      <c r="E41" s="293">
        <f>SUM(E5:E39)</f>
        <v>130</v>
      </c>
      <c r="F41" s="294"/>
      <c r="G41" s="295">
        <f>SUM(G5:G39)</f>
        <v>130</v>
      </c>
      <c r="H41" s="296"/>
    </row>
    <row r="42" spans="2:29" x14ac:dyDescent="0.2">
      <c r="B42" s="297"/>
      <c r="C42" s="297"/>
    </row>
    <row r="43" spans="2:29" x14ac:dyDescent="0.2">
      <c r="B43" s="298"/>
      <c r="C43" s="298"/>
    </row>
    <row r="44" spans="2:29" x14ac:dyDescent="0.2">
      <c r="B44" s="297"/>
      <c r="C44" s="297"/>
    </row>
    <row r="45" spans="2:29" x14ac:dyDescent="0.2">
      <c r="C45" s="272"/>
      <c r="D45" s="312"/>
      <c r="E45" s="297"/>
      <c r="F45" s="275"/>
      <c r="G45" s="297"/>
      <c r="H45" s="299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</row>
    <row r="46" spans="2:29" x14ac:dyDescent="0.2">
      <c r="D46" s="313"/>
      <c r="E46" s="298"/>
      <c r="F46" s="301"/>
      <c r="G46" s="298"/>
      <c r="H46" s="302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303"/>
      <c r="AA46" s="303"/>
      <c r="AB46" s="303"/>
      <c r="AC46" s="303"/>
    </row>
    <row r="47" spans="2:29" x14ac:dyDescent="0.2">
      <c r="D47" s="312"/>
      <c r="E47" s="297"/>
      <c r="F47" s="275"/>
      <c r="G47" s="297"/>
      <c r="H47" s="299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</row>
    <row r="48" spans="2:29" x14ac:dyDescent="0.2">
      <c r="D48" s="314"/>
    </row>
  </sheetData>
  <customSheetViews>
    <customSheetView guid="{C5D960BD-C1A6-4228-A267-A87ADCF0AB55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C2F30B35-D639-4BB4-A50F-41AB6A91344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9" orientation="portrait" r:id="rId2"/>
      <headerFooter alignWithMargins="0"/>
    </customSheetView>
    <customSheetView guid="{134EDDCA-7309-47EE-BAAB-632C7B2A96A3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E3076869-5D4E-4B4E-B56C-23BD0053E0A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431BB82-382B-49E3-A435-36D988AC7FF6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5"/>
      <headerFooter alignWithMargins="0"/>
    </customSheetView>
    <customSheetView guid="{52C4EB7E-D421-4F3C-9418-E2E13C53098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6"/>
      <headerFooter alignWithMargins="0"/>
    </customSheetView>
    <customSheetView guid="{575DD556-2391-4DD2-B247-D76EB2E7029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7"/>
      <headerFooter alignWithMargins="0"/>
    </customSheetView>
    <customSheetView guid="{0DACDB9F-1DED-4CA1-A223-ED8CF3AAE05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8"/>
      <headerFooter alignWithMargins="0"/>
    </customSheetView>
    <customSheetView guid="{54CA7618-6F98-4F47-B371-BA051FE7587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9"/>
      <headerFooter alignWithMargins="0"/>
    </customSheetView>
    <customSheetView guid="{3EF0F3E9-9201-4028-86FF-6B06B2998A48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0"/>
      <headerFooter alignWithMargins="0"/>
    </customSheetView>
    <customSheetView guid="{30318990-97FA-4B74-8A96-20B9CEE7B653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1"/>
      <headerFooter alignWithMargins="0"/>
    </customSheetView>
    <customSheetView guid="{D36C8CE2-BD51-473C-907A-C6FC583FFDF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2"/>
      <headerFooter alignWithMargins="0"/>
    </customSheetView>
    <customSheetView guid="{8FD84C4E-2C18-420F-8708-98FB7EED86F5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3"/>
      <headerFooter alignWithMargins="0"/>
    </customSheetView>
    <customSheetView guid="{BFDDA753-D9FF-405A-BBB3-8EC16FDB9500}" showRuler="0">
      <selection activeCell="D2" sqref="D2"/>
      <pageMargins left="0.75" right="0.75" top="1" bottom="1" header="0.5" footer="0.5"/>
      <pageSetup paperSize="9" orientation="portrait" r:id="rId14"/>
      <headerFooter alignWithMargins="0"/>
    </customSheetView>
    <customSheetView guid="{F5BB156E-46BF-4970-8BDC-FACCC2530DB4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15"/>
      <headerFooter alignWithMargins="0"/>
    </customSheetView>
    <customSheetView guid="{8DFD9D66-8B11-4E3E-B614-03CD90A02DAE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6"/>
      <headerFooter alignWithMargins="0"/>
    </customSheetView>
    <customSheetView guid="{BE29CB45-C44C-4909-A8C9-0850A17CCE3A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17"/>
      <headerFooter alignWithMargins="0"/>
    </customSheetView>
    <customSheetView guid="{6EA0E7B6-C486-4B39-8128-16821F7A9C03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18"/>
      <headerFooter alignWithMargins="0"/>
    </customSheetView>
    <customSheetView guid="{2B1F19F5-DDBC-46F8-92CB-9A790CB7FD61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19"/>
      <headerFooter alignWithMargins="0"/>
    </customSheetView>
    <customSheetView guid="{9441459E-E2AF-4712-941E-3718915AA278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0"/>
      <headerFooter alignWithMargins="0"/>
    </customSheetView>
    <customSheetView guid="{BA384526-2B52-499B-A6CB-A20D93F7D458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21"/>
      <headerFooter alignWithMargins="0"/>
    </customSheetView>
    <customSheetView guid="{CCC0C40E-6D64-44D7-9C77-D75A2E2899A6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2"/>
      <headerFooter alignWithMargins="0"/>
    </customSheetView>
    <customSheetView guid="{DB247C62-AD53-4E02-85BF-C5978A17182C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23"/>
      <headerFooter alignWithMargins="0"/>
    </customSheetView>
    <customSheetView guid="{6FD4170C-FF34-4F29-9D4F-E51601E8E054}" showRuler="0" topLeftCell="B3">
      <pane xSplit="2" ySplit="2" topLeftCell="D31" activePane="bottomRight" state="frozen"/>
      <selection pane="bottomRight" activeCell="G5" sqref="G5"/>
      <pageMargins left="0.75" right="0.75" top="1" bottom="1" header="0.5" footer="0.5"/>
      <pageSetup paperSize="9" orientation="portrait" r:id="rId24"/>
      <headerFooter alignWithMargins="0"/>
    </customSheetView>
    <customSheetView guid="{75769618-2852-4512-8EF1-DEA65DE197E1}" showRuler="0">
      <selection activeCell="D2" sqref="D2"/>
      <pageMargins left="0.75" right="0.75" top="1" bottom="1" header="0.5" footer="0.5"/>
      <pageSetup paperSize="9" orientation="portrait" r:id="rId25"/>
      <headerFooter alignWithMargins="0"/>
    </customSheetView>
    <customSheetView guid="{1F0D860E-98B2-498A-824D-8FEF04055655}" showRuler="0">
      <selection activeCell="D2" sqref="D2"/>
      <pageMargins left="0.75" right="0.75" top="1" bottom="1" header="0.5" footer="0.5"/>
      <pageSetup paperSize="9" orientation="portrait" r:id="rId26"/>
      <headerFooter alignWithMargins="0"/>
    </customSheetView>
    <customSheetView guid="{639E5188-D90A-45C8-B0E7-531B3D055CC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7"/>
      <headerFooter alignWithMargins="0"/>
    </customSheetView>
    <customSheetView guid="{4A4E10B3-98EA-434A-B904-9D953C49E91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8"/>
      <headerFooter alignWithMargins="0"/>
    </customSheetView>
    <customSheetView guid="{5FE79F59-D06C-47E9-A091-8A454305106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9"/>
      <headerFooter alignWithMargins="0"/>
    </customSheetView>
    <customSheetView guid="{63677729-B220-4674-B8DA-E23D188A7DD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0"/>
      <headerFooter alignWithMargins="0"/>
    </customSheetView>
    <customSheetView guid="{DD783D5A-D326-44F8-82C1-529ADF80E68D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1"/>
      <headerFooter alignWithMargins="0"/>
    </customSheetView>
    <customSheetView guid="{7DAD0CBB-837D-490E-8AD8-C7F6F6026BC2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2"/>
      <headerFooter alignWithMargins="0"/>
    </customSheetView>
    <customSheetView guid="{9581BC83-4638-4839-B4A7-A6430282DE4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3"/>
      <headerFooter alignWithMargins="0"/>
    </customSheetView>
    <customSheetView guid="{96BFE75B-9E94-4DC9-803C-D5A288E717C0}" showPageBreaks="1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4"/>
      <headerFooter alignWithMargins="0"/>
    </customSheetView>
    <customSheetView guid="{33A37079-C128-4ED3-AE01-CFA8F2347C5B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5"/>
      <headerFooter alignWithMargins="0"/>
    </customSheetView>
    <customSheetView guid="{4BCF288A-A595-4C42-82E7-535EDC2AC415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0" orientation="portrait" horizontalDpi="0" verticalDpi="0" copies="0" r:id="rId36"/>
      <headerFooter alignWithMargins="0"/>
    </customSheetView>
    <customSheetView guid="{1C44C54F-C0A4-451D-B8A0-B8C17D7E284D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37"/>
      <headerFooter alignWithMargins="0"/>
    </customSheetView>
    <customSheetView guid="{6C8D603E-9A1B-49F4-AEFE-06707C7BCD53}" showPageBreaks="1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orientation="portrait" r:id="rId38"/>
      <headerFooter alignWithMargins="0"/>
    </customSheetView>
    <customSheetView guid="{17400EAF-4B0B-49FE-8262-4A59DA70D10F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39"/>
      <headerFooter alignWithMargins="0"/>
    </customSheetView>
  </customSheetViews>
  <phoneticPr fontId="0" type="noConversion"/>
  <pageMargins left="0.75" right="0.75" top="1" bottom="1" header="0.5" footer="0.5"/>
  <pageSetup paperSize="0" orientation="portrait" horizontalDpi="0" verticalDpi="0" copies="0" r:id="rId4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4" sqref="A14"/>
    </sheetView>
  </sheetViews>
  <sheetFormatPr defaultRowHeight="12.75" x14ac:dyDescent="0.2"/>
  <sheetData>
    <row r="1" spans="1:2" x14ac:dyDescent="0.2">
      <c r="A1" s="133" t="s">
        <v>273</v>
      </c>
      <c r="B1" s="133"/>
    </row>
    <row r="2" spans="1:2" x14ac:dyDescent="0.2">
      <c r="A2" s="133">
        <v>0</v>
      </c>
      <c r="B2" s="133" t="s">
        <v>274</v>
      </c>
    </row>
    <row r="3" spans="1:2" x14ac:dyDescent="0.2">
      <c r="A3" s="133">
        <v>35</v>
      </c>
      <c r="B3" s="133" t="s">
        <v>275</v>
      </c>
    </row>
    <row r="4" spans="1:2" x14ac:dyDescent="0.2">
      <c r="A4" s="133">
        <v>60</v>
      </c>
      <c r="B4" s="133" t="s">
        <v>276</v>
      </c>
    </row>
    <row r="5" spans="1:2" x14ac:dyDescent="0.2">
      <c r="A5" s="133">
        <v>67</v>
      </c>
      <c r="B5" s="133" t="s">
        <v>277</v>
      </c>
    </row>
    <row r="6" spans="1:2" x14ac:dyDescent="0.2">
      <c r="A6" s="133">
        <v>74</v>
      </c>
      <c r="B6" s="133" t="s">
        <v>278</v>
      </c>
    </row>
    <row r="7" spans="1:2" x14ac:dyDescent="0.2">
      <c r="A7" s="133">
        <v>82</v>
      </c>
      <c r="B7" s="133" t="s">
        <v>279</v>
      </c>
    </row>
    <row r="8" spans="1:2" x14ac:dyDescent="0.2">
      <c r="A8" s="133">
        <v>89</v>
      </c>
      <c r="B8" s="133" t="s">
        <v>280</v>
      </c>
    </row>
    <row r="9" spans="1:2" x14ac:dyDescent="0.2">
      <c r="A9" s="133">
        <v>100</v>
      </c>
      <c r="B9" s="133" t="s">
        <v>280</v>
      </c>
    </row>
  </sheetData>
  <customSheetViews>
    <customSheetView guid="{C5D960BD-C1A6-4228-A267-A87ADCF0AB55}">
      <selection activeCell="A14" sqref="A14"/>
      <pageMargins left="0.7" right="0.7" top="0.75" bottom="0.75" header="0.3" footer="0.3"/>
    </customSheetView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1"/>
    </customSheetView>
    <customSheetView guid="{134EDDCA-7309-47EE-BAAB-632C7B2A96A3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33A37079-C128-4ED3-AE01-CFA8F2347C5B}">
      <selection sqref="A1:B9"/>
      <pageMargins left="0.7" right="0.7" top="0.75" bottom="0.75" header="0.3" footer="0.3"/>
    </customSheetView>
    <customSheetView guid="{4BCF288A-A595-4C42-82E7-535EDC2AC415}">
      <selection sqref="A1:B9"/>
      <pageMargins left="0.7" right="0.7" top="0.75" bottom="0.75" header="0.3" footer="0.3"/>
    </customSheetView>
    <customSheetView guid="{1C44C54F-C0A4-451D-B8A0-B8C17D7E284D}">
      <selection sqref="A1:B9"/>
      <pageMargins left="0.7" right="0.7" top="0.75" bottom="0.75" header="0.3" footer="0.3"/>
    </customSheetView>
    <customSheetView guid="{6C8D603E-9A1B-49F4-AEFE-06707C7BCD53}" showPageBreaks="1">
      <selection sqref="A1:B9"/>
      <pageMargins left="0.7" right="0.7" top="0.75" bottom="0.75" header="0.3" footer="0.3"/>
      <pageSetup paperSize="9" orientation="portrait" r:id="rId2"/>
    </customSheetView>
    <customSheetView guid="{17400EAF-4B0B-49FE-8262-4A59DA70D10F}">
      <selection activeCell="A14" sqref="A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16" activePane="bottomLeft" state="frozen"/>
      <selection pane="bottomLeft" activeCell="D24" sqref="D24"/>
    </sheetView>
  </sheetViews>
  <sheetFormatPr defaultRowHeight="12.75" x14ac:dyDescent="0.2"/>
  <cols>
    <col min="1" max="1" width="10.7109375" style="67" customWidth="1"/>
    <col min="2" max="2" width="42.28515625" style="68" customWidth="1"/>
    <col min="3" max="3" width="12" style="74" customWidth="1"/>
    <col min="4" max="4" width="12" style="69" customWidth="1"/>
  </cols>
  <sheetData>
    <row r="1" spans="1:5" ht="13.5" thickBot="1" x14ac:dyDescent="0.25">
      <c r="B1" s="68" t="s">
        <v>269</v>
      </c>
    </row>
    <row r="2" spans="1:5" ht="13.15" customHeight="1" x14ac:dyDescent="0.2">
      <c r="A2" s="891" t="s">
        <v>246</v>
      </c>
      <c r="B2" s="887" t="s">
        <v>193</v>
      </c>
      <c r="C2" s="889" t="s">
        <v>194</v>
      </c>
      <c r="D2" s="885" t="s">
        <v>195</v>
      </c>
      <c r="E2" s="147"/>
    </row>
    <row r="3" spans="1:5" ht="13.5" customHeight="1" thickBot="1" x14ac:dyDescent="0.25">
      <c r="A3" s="892"/>
      <c r="B3" s="888"/>
      <c r="C3" s="890"/>
      <c r="D3" s="886"/>
      <c r="E3" s="146"/>
    </row>
    <row r="4" spans="1:5" ht="44.25" customHeight="1" x14ac:dyDescent="0.2">
      <c r="A4" s="142">
        <v>1</v>
      </c>
      <c r="B4" s="58" t="s">
        <v>217</v>
      </c>
      <c r="C4" s="71" t="s">
        <v>169</v>
      </c>
      <c r="D4" s="59">
        <v>1</v>
      </c>
      <c r="E4" s="266"/>
    </row>
    <row r="5" spans="1:5" ht="39" customHeight="1" x14ac:dyDescent="0.2">
      <c r="A5" s="143" t="s">
        <v>298</v>
      </c>
      <c r="B5" s="60" t="s">
        <v>218</v>
      </c>
      <c r="C5" s="72" t="s">
        <v>0</v>
      </c>
      <c r="D5" s="61">
        <v>2</v>
      </c>
      <c r="E5" s="267"/>
    </row>
    <row r="6" spans="1:5" ht="38.25" x14ac:dyDescent="0.2">
      <c r="A6" s="143" t="s">
        <v>11</v>
      </c>
      <c r="B6" s="60" t="s">
        <v>196</v>
      </c>
      <c r="C6" s="72" t="s">
        <v>197</v>
      </c>
      <c r="D6" s="61">
        <v>3</v>
      </c>
      <c r="E6" s="267"/>
    </row>
    <row r="7" spans="1:5" x14ac:dyDescent="0.2">
      <c r="A7" s="143" t="s">
        <v>11</v>
      </c>
      <c r="B7" s="62" t="s">
        <v>224</v>
      </c>
      <c r="C7" s="258" t="s">
        <v>198</v>
      </c>
      <c r="D7" s="61"/>
      <c r="E7" s="268"/>
    </row>
    <row r="8" spans="1:5" ht="51.75" x14ac:dyDescent="0.2">
      <c r="A8" s="143" t="s">
        <v>252</v>
      </c>
      <c r="B8" s="63" t="s">
        <v>219</v>
      </c>
      <c r="C8" s="72" t="s">
        <v>175</v>
      </c>
      <c r="D8" s="61">
        <v>4</v>
      </c>
      <c r="E8" s="268"/>
    </row>
    <row r="9" spans="1:5" ht="25.5" x14ac:dyDescent="0.2">
      <c r="A9" s="143" t="s">
        <v>32</v>
      </c>
      <c r="B9" s="64" t="s">
        <v>199</v>
      </c>
      <c r="C9" s="72" t="s">
        <v>175</v>
      </c>
      <c r="D9" s="61">
        <v>5</v>
      </c>
      <c r="E9" s="268"/>
    </row>
    <row r="10" spans="1:5" x14ac:dyDescent="0.2">
      <c r="A10" s="143" t="s">
        <v>32</v>
      </c>
      <c r="B10" s="62" t="s">
        <v>225</v>
      </c>
      <c r="C10" s="72" t="s">
        <v>200</v>
      </c>
      <c r="D10" s="61"/>
      <c r="E10" s="268"/>
    </row>
    <row r="11" spans="1:5" ht="51" x14ac:dyDescent="0.2">
      <c r="A11" s="143" t="s">
        <v>168</v>
      </c>
      <c r="B11" s="60" t="s">
        <v>201</v>
      </c>
      <c r="C11" s="72" t="s">
        <v>189</v>
      </c>
      <c r="D11" s="61">
        <v>6</v>
      </c>
      <c r="E11" s="268"/>
    </row>
    <row r="12" spans="1:5" x14ac:dyDescent="0.2">
      <c r="A12" s="143" t="s">
        <v>168</v>
      </c>
      <c r="B12" s="62" t="s">
        <v>226</v>
      </c>
      <c r="C12" s="72" t="s">
        <v>202</v>
      </c>
      <c r="D12" s="61"/>
      <c r="E12" s="268"/>
    </row>
    <row r="13" spans="1:5" ht="25.5" x14ac:dyDescent="0.2">
      <c r="A13" s="143" t="s">
        <v>192</v>
      </c>
      <c r="B13" s="60" t="s">
        <v>203</v>
      </c>
      <c r="C13" s="72" t="s">
        <v>176</v>
      </c>
      <c r="D13" s="61">
        <v>7</v>
      </c>
      <c r="E13" s="268"/>
    </row>
    <row r="14" spans="1:5" ht="25.5" x14ac:dyDescent="0.2">
      <c r="A14" s="143" t="s">
        <v>247</v>
      </c>
      <c r="B14" s="60" t="s">
        <v>204</v>
      </c>
      <c r="C14" s="72" t="s">
        <v>176</v>
      </c>
      <c r="D14" s="61">
        <v>7</v>
      </c>
      <c r="E14" s="268"/>
    </row>
    <row r="15" spans="1:5" x14ac:dyDescent="0.2">
      <c r="A15" s="143" t="s">
        <v>248</v>
      </c>
      <c r="B15" s="60" t="s">
        <v>205</v>
      </c>
      <c r="C15" s="72" t="s">
        <v>176</v>
      </c>
      <c r="D15" s="61">
        <v>7</v>
      </c>
      <c r="E15" s="268"/>
    </row>
    <row r="16" spans="1:5" x14ac:dyDescent="0.2">
      <c r="A16" s="143" t="s">
        <v>248</v>
      </c>
      <c r="B16" s="62" t="s">
        <v>206</v>
      </c>
      <c r="C16" s="72" t="s">
        <v>207</v>
      </c>
      <c r="D16" s="61"/>
      <c r="E16" s="268"/>
    </row>
    <row r="17" spans="1:9" ht="30" customHeight="1" x14ac:dyDescent="0.2">
      <c r="A17" s="143" t="s">
        <v>253</v>
      </c>
      <c r="B17" s="60" t="s">
        <v>208</v>
      </c>
      <c r="C17" s="72" t="s">
        <v>12</v>
      </c>
      <c r="D17" s="61">
        <v>8</v>
      </c>
      <c r="E17" s="268"/>
    </row>
    <row r="18" spans="1:9" ht="30" customHeight="1" x14ac:dyDescent="0.2">
      <c r="A18" s="143" t="s">
        <v>249</v>
      </c>
      <c r="B18" s="60" t="s">
        <v>209</v>
      </c>
      <c r="C18" s="72" t="s">
        <v>18</v>
      </c>
      <c r="D18" s="61">
        <v>9</v>
      </c>
      <c r="E18" s="268"/>
    </row>
    <row r="19" spans="1:9" ht="20.25" customHeight="1" x14ac:dyDescent="0.3">
      <c r="A19" s="143" t="s">
        <v>249</v>
      </c>
      <c r="B19" s="62" t="s">
        <v>210</v>
      </c>
      <c r="C19" s="72" t="s">
        <v>211</v>
      </c>
      <c r="D19" s="61"/>
      <c r="E19" s="268"/>
      <c r="F19" s="259"/>
      <c r="G19" s="260"/>
      <c r="H19" s="260"/>
      <c r="I19" s="260"/>
    </row>
    <row r="20" spans="1:9" ht="21.75" customHeight="1" x14ac:dyDescent="0.25">
      <c r="A20" s="143" t="s">
        <v>250</v>
      </c>
      <c r="B20" s="60" t="s">
        <v>212</v>
      </c>
      <c r="C20" s="72" t="s">
        <v>26</v>
      </c>
      <c r="D20" s="61">
        <v>10</v>
      </c>
      <c r="E20" s="268"/>
      <c r="F20" s="144"/>
    </row>
    <row r="21" spans="1:9" ht="50.25" customHeight="1" x14ac:dyDescent="0.2">
      <c r="A21" s="143" t="s">
        <v>251</v>
      </c>
      <c r="B21" s="60" t="s">
        <v>215</v>
      </c>
      <c r="C21" s="72" t="s">
        <v>214</v>
      </c>
      <c r="D21" s="61">
        <v>11</v>
      </c>
      <c r="E21" s="268"/>
      <c r="F21" s="145"/>
    </row>
    <row r="22" spans="1:9" ht="45.75" customHeight="1" x14ac:dyDescent="0.25">
      <c r="A22" s="143" t="s">
        <v>254</v>
      </c>
      <c r="B22" s="62" t="s">
        <v>233</v>
      </c>
      <c r="C22" s="72" t="s">
        <v>216</v>
      </c>
      <c r="D22" s="61">
        <v>11</v>
      </c>
      <c r="E22" s="268"/>
      <c r="F22" s="144"/>
    </row>
    <row r="23" spans="1:9" ht="21" customHeight="1" x14ac:dyDescent="0.25">
      <c r="A23" s="143" t="s">
        <v>255</v>
      </c>
      <c r="B23" s="60" t="s">
        <v>213</v>
      </c>
      <c r="C23" s="72" t="s">
        <v>177</v>
      </c>
      <c r="D23" s="61">
        <v>12</v>
      </c>
      <c r="E23" s="268"/>
      <c r="F23" s="144"/>
    </row>
    <row r="24" spans="1:9" ht="19.5" thickBot="1" x14ac:dyDescent="0.35">
      <c r="A24" s="141" t="s">
        <v>299</v>
      </c>
      <c r="B24" s="65" t="s">
        <v>270</v>
      </c>
      <c r="C24" s="73" t="s">
        <v>271</v>
      </c>
      <c r="D24" s="66"/>
      <c r="E24" s="269"/>
      <c r="F24" s="259"/>
      <c r="G24" s="260"/>
      <c r="H24" s="260"/>
      <c r="I24" s="260"/>
    </row>
    <row r="25" spans="1:9" ht="13.5" thickBot="1" x14ac:dyDescent="0.25">
      <c r="A25" s="261"/>
      <c r="B25" s="262"/>
      <c r="C25" s="263"/>
      <c r="D25" s="264" t="s">
        <v>38</v>
      </c>
      <c r="E25" s="265"/>
    </row>
    <row r="26" spans="1:9" ht="16.5" customHeight="1" x14ac:dyDescent="0.2"/>
  </sheetData>
  <customSheetViews>
    <customSheetView guid="{C5D960BD-C1A6-4228-A267-A87ADCF0AB55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"/>
      <headerFooter alignWithMargins="0"/>
    </customSheetView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5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6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7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8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9"/>
      <headerFooter alignWithMargins="0"/>
    </customSheetView>
    <customSheetView guid="{6C8D603E-9A1B-49F4-AEFE-06707C7BCD53}" showPageBreaks="1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17400EAF-4B0B-49FE-8262-4A59DA70D10F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11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9" orientation="portrait" horizontalDpi="4294967293" verticalDpi="0" r:id="rId1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8515625" defaultRowHeight="12.75" x14ac:dyDescent="0.2"/>
  <cols>
    <col min="1" max="1" width="9.28515625" style="1"/>
    <col min="2" max="2" width="37.7109375" style="1" customWidth="1"/>
    <col min="3" max="16384" width="9.28515625" style="1"/>
  </cols>
  <sheetData>
    <row r="1" spans="1:4" x14ac:dyDescent="0.2">
      <c r="B1" s="1">
        <v>201</v>
      </c>
    </row>
    <row r="2" spans="1:4" ht="16.5" thickBot="1" x14ac:dyDescent="0.3">
      <c r="B2" s="2"/>
    </row>
    <row r="3" spans="1:4" ht="16.5" thickBot="1" x14ac:dyDescent="0.3">
      <c r="A3" s="1">
        <v>1</v>
      </c>
      <c r="B3" s="2" t="s">
        <v>53</v>
      </c>
      <c r="C3" s="31" t="s">
        <v>103</v>
      </c>
      <c r="D3" s="1" t="s">
        <v>41</v>
      </c>
    </row>
    <row r="4" spans="1:4" ht="16.5" thickBot="1" x14ac:dyDescent="0.3">
      <c r="A4" s="1">
        <v>2</v>
      </c>
      <c r="B4" s="2" t="s">
        <v>57</v>
      </c>
      <c r="C4" s="31" t="s">
        <v>103</v>
      </c>
    </row>
    <row r="5" spans="1:4" ht="16.5" thickBot="1" x14ac:dyDescent="0.3">
      <c r="A5" s="1">
        <v>3</v>
      </c>
      <c r="B5" s="2" t="s">
        <v>65</v>
      </c>
      <c r="C5" s="32" t="s">
        <v>103</v>
      </c>
    </row>
    <row r="6" spans="1:4" ht="16.5" thickBot="1" x14ac:dyDescent="0.3">
      <c r="A6" s="1">
        <v>4</v>
      </c>
      <c r="B6" s="3" t="s">
        <v>39</v>
      </c>
      <c r="C6" s="4" t="s">
        <v>40</v>
      </c>
    </row>
    <row r="7" spans="1:4" ht="16.5" thickBot="1" x14ac:dyDescent="0.3">
      <c r="A7" s="1">
        <v>5</v>
      </c>
      <c r="B7" s="3" t="s">
        <v>42</v>
      </c>
      <c r="C7" s="4" t="s">
        <v>43</v>
      </c>
    </row>
    <row r="8" spans="1:4" ht="16.5" thickBot="1" x14ac:dyDescent="0.3">
      <c r="A8" s="1">
        <v>6</v>
      </c>
      <c r="B8" s="3" t="s">
        <v>44</v>
      </c>
      <c r="C8" s="4" t="s">
        <v>45</v>
      </c>
    </row>
    <row r="9" spans="1:4" ht="16.5" thickBot="1" x14ac:dyDescent="0.3">
      <c r="A9" s="1">
        <v>7</v>
      </c>
      <c r="B9" s="3" t="s">
        <v>46</v>
      </c>
      <c r="C9" s="4" t="s">
        <v>47</v>
      </c>
    </row>
    <row r="10" spans="1:4" ht="16.5" thickBot="1" x14ac:dyDescent="0.3">
      <c r="A10" s="1">
        <v>8</v>
      </c>
      <c r="B10" s="3" t="s">
        <v>48</v>
      </c>
      <c r="C10" s="4" t="s">
        <v>49</v>
      </c>
    </row>
    <row r="11" spans="1:4" ht="16.5" thickBot="1" x14ac:dyDescent="0.3">
      <c r="A11" s="1">
        <v>9</v>
      </c>
      <c r="B11" s="3" t="s">
        <v>50</v>
      </c>
      <c r="C11" s="4" t="s">
        <v>51</v>
      </c>
    </row>
    <row r="12" spans="1:4" ht="16.5" thickBot="1" x14ac:dyDescent="0.3">
      <c r="A12" s="1">
        <v>10</v>
      </c>
      <c r="B12" s="2" t="s">
        <v>52</v>
      </c>
      <c r="C12" s="31" t="s">
        <v>103</v>
      </c>
    </row>
    <row r="13" spans="1:4" ht="16.5" thickBot="1" x14ac:dyDescent="0.3">
      <c r="A13" s="1">
        <v>11</v>
      </c>
      <c r="B13" s="2" t="s">
        <v>54</v>
      </c>
    </row>
    <row r="14" spans="1:4" ht="16.5" thickBot="1" x14ac:dyDescent="0.3">
      <c r="A14" s="1">
        <v>12</v>
      </c>
      <c r="B14" s="2" t="s">
        <v>55</v>
      </c>
    </row>
    <row r="15" spans="1:4" ht="16.5" thickBot="1" x14ac:dyDescent="0.3">
      <c r="A15" s="1">
        <v>13</v>
      </c>
      <c r="B15" s="2" t="s">
        <v>56</v>
      </c>
    </row>
    <row r="16" spans="1:4" ht="16.5" thickBot="1" x14ac:dyDescent="0.3">
      <c r="A16" s="1">
        <v>14</v>
      </c>
      <c r="B16" s="2" t="s">
        <v>58</v>
      </c>
    </row>
    <row r="17" spans="1:3" ht="16.5" thickBot="1" x14ac:dyDescent="0.3">
      <c r="A17" s="1">
        <v>15</v>
      </c>
      <c r="B17" s="2" t="s">
        <v>59</v>
      </c>
    </row>
    <row r="18" spans="1:3" ht="16.5" thickBot="1" x14ac:dyDescent="0.3">
      <c r="A18" s="1">
        <v>16</v>
      </c>
      <c r="B18" s="2" t="s">
        <v>60</v>
      </c>
    </row>
    <row r="19" spans="1:3" ht="16.5" thickBot="1" x14ac:dyDescent="0.3">
      <c r="A19" s="1">
        <v>17</v>
      </c>
      <c r="B19" s="2" t="s">
        <v>61</v>
      </c>
    </row>
    <row r="20" spans="1:3" ht="16.5" thickBot="1" x14ac:dyDescent="0.3">
      <c r="A20" s="1">
        <v>18</v>
      </c>
      <c r="B20" s="2" t="s">
        <v>62</v>
      </c>
    </row>
    <row r="21" spans="1:3" ht="16.5" thickBot="1" x14ac:dyDescent="0.3">
      <c r="A21" s="1">
        <v>19</v>
      </c>
      <c r="B21" s="2" t="s">
        <v>63</v>
      </c>
    </row>
    <row r="22" spans="1:3" ht="16.5" thickBot="1" x14ac:dyDescent="0.3">
      <c r="A22" s="1">
        <v>20</v>
      </c>
      <c r="B22" s="2" t="s">
        <v>64</v>
      </c>
    </row>
    <row r="23" spans="1:3" ht="16.5" thickBot="1" x14ac:dyDescent="0.3">
      <c r="A23" s="1">
        <v>21</v>
      </c>
      <c r="B23" s="2" t="s">
        <v>66</v>
      </c>
    </row>
    <row r="24" spans="1:3" ht="16.5" thickBot="1" x14ac:dyDescent="0.3">
      <c r="A24" s="1">
        <v>22</v>
      </c>
      <c r="B24" s="2" t="s">
        <v>67</v>
      </c>
    </row>
    <row r="25" spans="1:3" ht="16.5" thickBot="1" x14ac:dyDescent="0.3">
      <c r="A25" s="1">
        <v>23</v>
      </c>
      <c r="B25" s="2" t="s">
        <v>157</v>
      </c>
    </row>
    <row r="26" spans="1:3" ht="16.5" thickBot="1" x14ac:dyDescent="0.3">
      <c r="B26" s="2"/>
    </row>
    <row r="27" spans="1:3" ht="16.5" thickBot="1" x14ac:dyDescent="0.3">
      <c r="B27" s="2"/>
    </row>
    <row r="28" spans="1:3" ht="16.5" thickBot="1" x14ac:dyDescent="0.3">
      <c r="B28" s="2"/>
    </row>
    <row r="29" spans="1:3" ht="16.5" thickBot="1" x14ac:dyDescent="0.3">
      <c r="B29" s="2">
        <v>202</v>
      </c>
    </row>
    <row r="31" spans="1:3" ht="15.75" x14ac:dyDescent="0.25">
      <c r="B31" s="5" t="s">
        <v>68</v>
      </c>
    </row>
    <row r="32" spans="1:3" ht="15.75" x14ac:dyDescent="0.25">
      <c r="A32" s="1">
        <v>1</v>
      </c>
      <c r="B32" s="7" t="s">
        <v>69</v>
      </c>
      <c r="C32" s="6" t="s">
        <v>51</v>
      </c>
    </row>
    <row r="33" spans="1:4" ht="15.75" x14ac:dyDescent="0.25">
      <c r="A33" s="1">
        <v>2</v>
      </c>
      <c r="B33" s="7" t="s">
        <v>70</v>
      </c>
      <c r="C33" s="8" t="s">
        <v>40</v>
      </c>
    </row>
    <row r="34" spans="1:4" ht="15.75" x14ac:dyDescent="0.25">
      <c r="A34" s="1">
        <v>3</v>
      </c>
      <c r="B34" s="7" t="s">
        <v>71</v>
      </c>
      <c r="C34" s="8" t="s">
        <v>43</v>
      </c>
    </row>
    <row r="35" spans="1:4" ht="15.75" x14ac:dyDescent="0.25">
      <c r="A35" s="1">
        <v>4</v>
      </c>
      <c r="B35" s="7" t="s">
        <v>73</v>
      </c>
      <c r="C35" s="8" t="s">
        <v>72</v>
      </c>
    </row>
    <row r="36" spans="1:4" ht="15.75" x14ac:dyDescent="0.25">
      <c r="A36" s="1">
        <v>5</v>
      </c>
      <c r="B36" s="7" t="s">
        <v>75</v>
      </c>
      <c r="C36" s="8" t="s">
        <v>74</v>
      </c>
    </row>
    <row r="37" spans="1:4" ht="15.75" x14ac:dyDescent="0.25">
      <c r="A37" s="1">
        <v>6</v>
      </c>
      <c r="B37" s="7" t="s">
        <v>77</v>
      </c>
      <c r="C37" s="8" t="s">
        <v>76</v>
      </c>
    </row>
    <row r="38" spans="1:4" ht="15.75" x14ac:dyDescent="0.25">
      <c r="A38" s="1">
        <v>7</v>
      </c>
      <c r="B38" s="7" t="s">
        <v>79</v>
      </c>
      <c r="C38" s="8" t="s">
        <v>78</v>
      </c>
    </row>
    <row r="39" spans="1:4" ht="15.75" x14ac:dyDescent="0.25">
      <c r="A39" s="1">
        <v>8</v>
      </c>
      <c r="B39" s="7" t="s">
        <v>81</v>
      </c>
      <c r="C39" s="8" t="s">
        <v>80</v>
      </c>
    </row>
    <row r="40" spans="1:4" ht="15.75" x14ac:dyDescent="0.25">
      <c r="A40" s="1">
        <v>9</v>
      </c>
      <c r="B40" s="7" t="s">
        <v>82</v>
      </c>
      <c r="C40" s="8" t="s">
        <v>45</v>
      </c>
    </row>
    <row r="41" spans="1:4" ht="15.75" x14ac:dyDescent="0.25">
      <c r="A41" s="1">
        <v>10</v>
      </c>
      <c r="B41" s="7" t="s">
        <v>83</v>
      </c>
      <c r="C41" s="8" t="s">
        <v>47</v>
      </c>
      <c r="D41" s="1" t="s">
        <v>41</v>
      </c>
    </row>
    <row r="42" spans="1:4" ht="15.75" x14ac:dyDescent="0.25">
      <c r="A42" s="1">
        <v>11</v>
      </c>
      <c r="B42" s="7" t="s">
        <v>85</v>
      </c>
      <c r="C42" s="8" t="s">
        <v>84</v>
      </c>
    </row>
    <row r="43" spans="1:4" ht="15.75" x14ac:dyDescent="0.25">
      <c r="A43" s="1">
        <v>12</v>
      </c>
      <c r="B43" s="9" t="s">
        <v>87</v>
      </c>
      <c r="C43" s="8" t="s">
        <v>86</v>
      </c>
    </row>
    <row r="44" spans="1:4" ht="15.75" x14ac:dyDescent="0.25">
      <c r="A44" s="1">
        <v>13</v>
      </c>
      <c r="B44" s="11" t="s">
        <v>88</v>
      </c>
      <c r="C44" s="10" t="s">
        <v>49</v>
      </c>
    </row>
    <row r="45" spans="1:4" ht="15.75" x14ac:dyDescent="0.25">
      <c r="A45" s="1">
        <v>14</v>
      </c>
      <c r="B45" s="11" t="s">
        <v>89</v>
      </c>
    </row>
    <row r="46" spans="1:4" ht="15.75" x14ac:dyDescent="0.25">
      <c r="A46" s="1">
        <v>15</v>
      </c>
      <c r="B46" s="11" t="s">
        <v>90</v>
      </c>
    </row>
    <row r="47" spans="1:4" ht="15.75" x14ac:dyDescent="0.25">
      <c r="A47" s="1">
        <v>16</v>
      </c>
      <c r="B47" s="11" t="s">
        <v>91</v>
      </c>
    </row>
    <row r="48" spans="1:4" ht="15.75" x14ac:dyDescent="0.25">
      <c r="A48" s="1">
        <v>17</v>
      </c>
      <c r="B48" s="11" t="s">
        <v>92</v>
      </c>
    </row>
    <row r="49" spans="1:3" ht="15.75" x14ac:dyDescent="0.25">
      <c r="A49" s="1">
        <v>18</v>
      </c>
      <c r="B49" s="11" t="s">
        <v>94</v>
      </c>
      <c r="C49" s="1" t="s">
        <v>93</v>
      </c>
    </row>
    <row r="50" spans="1:3" ht="15.75" x14ac:dyDescent="0.25">
      <c r="A50" s="1">
        <v>19</v>
      </c>
      <c r="B50" s="11" t="s">
        <v>95</v>
      </c>
    </row>
    <row r="51" spans="1:3" ht="15.75" x14ac:dyDescent="0.25">
      <c r="A51" s="1">
        <v>20</v>
      </c>
      <c r="B51" s="11" t="s">
        <v>96</v>
      </c>
    </row>
    <row r="52" spans="1:3" ht="15.75" x14ac:dyDescent="0.25">
      <c r="A52" s="1">
        <v>21</v>
      </c>
      <c r="B52" s="11" t="s">
        <v>97</v>
      </c>
    </row>
    <row r="53" spans="1:3" ht="15.75" x14ac:dyDescent="0.25">
      <c r="A53" s="1">
        <v>22</v>
      </c>
      <c r="B53" s="11" t="s">
        <v>98</v>
      </c>
    </row>
    <row r="54" spans="1:3" ht="15.75" x14ac:dyDescent="0.25">
      <c r="A54" s="1">
        <v>23</v>
      </c>
      <c r="B54" s="11" t="s">
        <v>99</v>
      </c>
    </row>
    <row r="55" spans="1:3" ht="15.75" x14ac:dyDescent="0.25">
      <c r="A55" s="1">
        <v>24</v>
      </c>
      <c r="B55" s="11" t="s">
        <v>100</v>
      </c>
    </row>
    <row r="56" spans="1:3" ht="15.75" x14ac:dyDescent="0.25">
      <c r="A56" s="1">
        <v>25</v>
      </c>
      <c r="B56" s="11" t="s">
        <v>101</v>
      </c>
    </row>
    <row r="57" spans="1:3" ht="16.5" thickBot="1" x14ac:dyDescent="0.3">
      <c r="A57" s="1">
        <v>26</v>
      </c>
      <c r="B57" s="2"/>
    </row>
    <row r="58" spans="1:3" ht="16.5" thickBot="1" x14ac:dyDescent="0.3">
      <c r="B58" s="2"/>
    </row>
    <row r="59" spans="1:3" ht="15.75" x14ac:dyDescent="0.25">
      <c r="B59" s="12"/>
    </row>
    <row r="60" spans="1:3" x14ac:dyDescent="0.2">
      <c r="B60" s="1">
        <v>203</v>
      </c>
    </row>
    <row r="61" spans="1:3" ht="15.75" x14ac:dyDescent="0.25">
      <c r="B61" s="13" t="s">
        <v>102</v>
      </c>
    </row>
    <row r="62" spans="1:3" ht="15.75" x14ac:dyDescent="0.25">
      <c r="A62" s="1">
        <v>1</v>
      </c>
      <c r="B62" s="13" t="s">
        <v>104</v>
      </c>
      <c r="C62" s="14" t="s">
        <v>103</v>
      </c>
    </row>
    <row r="63" spans="1:3" ht="15.75" x14ac:dyDescent="0.25">
      <c r="A63" s="1">
        <v>2</v>
      </c>
      <c r="B63" s="13" t="s">
        <v>105</v>
      </c>
      <c r="C63" s="14" t="s">
        <v>103</v>
      </c>
    </row>
    <row r="64" spans="1:3" ht="15.75" x14ac:dyDescent="0.25">
      <c r="A64" s="1">
        <v>3</v>
      </c>
      <c r="B64" s="13" t="s">
        <v>106</v>
      </c>
      <c r="C64" s="14" t="s">
        <v>103</v>
      </c>
    </row>
    <row r="65" spans="1:4" ht="15.75" x14ac:dyDescent="0.25">
      <c r="A65" s="1">
        <v>4</v>
      </c>
      <c r="B65" s="13" t="s">
        <v>107</v>
      </c>
      <c r="C65" s="14" t="s">
        <v>103</v>
      </c>
    </row>
    <row r="66" spans="1:4" ht="15.75" x14ac:dyDescent="0.25">
      <c r="A66" s="1">
        <v>5</v>
      </c>
      <c r="B66" s="13" t="s">
        <v>108</v>
      </c>
      <c r="C66" s="14" t="s">
        <v>103</v>
      </c>
    </row>
    <row r="67" spans="1:4" ht="15.75" x14ac:dyDescent="0.25">
      <c r="A67" s="1">
        <v>6</v>
      </c>
      <c r="B67" s="13" t="s">
        <v>109</v>
      </c>
      <c r="C67" s="14" t="s">
        <v>103</v>
      </c>
    </row>
    <row r="68" spans="1:4" ht="15.75" x14ac:dyDescent="0.25">
      <c r="A68" s="1">
        <v>7</v>
      </c>
      <c r="B68" s="13" t="s">
        <v>110</v>
      </c>
      <c r="C68" s="14" t="s">
        <v>103</v>
      </c>
    </row>
    <row r="69" spans="1:4" ht="15.75" x14ac:dyDescent="0.25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75" x14ac:dyDescent="0.25">
      <c r="A70" s="1">
        <v>9</v>
      </c>
      <c r="B70" s="13" t="s">
        <v>113</v>
      </c>
      <c r="C70" s="14" t="s">
        <v>103</v>
      </c>
    </row>
    <row r="71" spans="1:4" ht="15.75" x14ac:dyDescent="0.25">
      <c r="A71" s="1">
        <v>10</v>
      </c>
      <c r="B71" s="13" t="s">
        <v>114</v>
      </c>
      <c r="C71" s="14" t="s">
        <v>103</v>
      </c>
    </row>
    <row r="72" spans="1:4" ht="15.75" x14ac:dyDescent="0.25">
      <c r="A72" s="1">
        <v>11</v>
      </c>
      <c r="B72" s="13" t="s">
        <v>115</v>
      </c>
      <c r="C72" s="14" t="s">
        <v>103</v>
      </c>
    </row>
    <row r="73" spans="1:4" ht="15.75" x14ac:dyDescent="0.25">
      <c r="A73" s="1">
        <v>12</v>
      </c>
      <c r="B73" s="13" t="s">
        <v>116</v>
      </c>
      <c r="C73" s="14" t="s">
        <v>103</v>
      </c>
    </row>
    <row r="74" spans="1:4" ht="15.75" x14ac:dyDescent="0.25">
      <c r="A74" s="1">
        <v>13</v>
      </c>
      <c r="B74" s="13" t="s">
        <v>117</v>
      </c>
      <c r="C74" s="14" t="s">
        <v>103</v>
      </c>
    </row>
    <row r="75" spans="1:4" ht="15.75" x14ac:dyDescent="0.25">
      <c r="A75" s="1">
        <v>14</v>
      </c>
      <c r="B75" s="15" t="s">
        <v>118</v>
      </c>
      <c r="C75" s="14" t="s">
        <v>103</v>
      </c>
    </row>
    <row r="76" spans="1:4" ht="15.75" x14ac:dyDescent="0.25">
      <c r="A76" s="1">
        <v>15</v>
      </c>
      <c r="B76" s="15" t="s">
        <v>119</v>
      </c>
      <c r="C76" s="16" t="s">
        <v>40</v>
      </c>
    </row>
    <row r="77" spans="1:4" ht="15.75" x14ac:dyDescent="0.25">
      <c r="A77" s="1">
        <v>16</v>
      </c>
      <c r="B77" s="17" t="s">
        <v>120</v>
      </c>
      <c r="C77" s="16" t="s">
        <v>43</v>
      </c>
    </row>
    <row r="78" spans="1:4" ht="15.75" x14ac:dyDescent="0.25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75" x14ac:dyDescent="0.25">
      <c r="A79" s="1">
        <v>18</v>
      </c>
      <c r="B79" s="15" t="s">
        <v>122</v>
      </c>
      <c r="C79" s="16" t="s">
        <v>47</v>
      </c>
    </row>
    <row r="80" spans="1:4" ht="15.75" x14ac:dyDescent="0.25">
      <c r="A80" s="1">
        <v>19</v>
      </c>
      <c r="B80" s="15" t="s">
        <v>123</v>
      </c>
      <c r="C80" s="16" t="s">
        <v>49</v>
      </c>
    </row>
    <row r="81" spans="1:3" ht="15.75" x14ac:dyDescent="0.25">
      <c r="A81" s="1">
        <v>20</v>
      </c>
      <c r="B81" s="15" t="s">
        <v>124</v>
      </c>
      <c r="C81" s="16" t="s">
        <v>51</v>
      </c>
    </row>
    <row r="82" spans="1:3" ht="15.75" x14ac:dyDescent="0.25">
      <c r="A82" s="1">
        <v>21</v>
      </c>
      <c r="B82" s="15" t="s">
        <v>125</v>
      </c>
      <c r="C82" s="16" t="s">
        <v>72</v>
      </c>
    </row>
    <row r="83" spans="1:3" ht="15.75" x14ac:dyDescent="0.25">
      <c r="A83" s="1">
        <v>22</v>
      </c>
      <c r="B83" s="15" t="s">
        <v>126</v>
      </c>
      <c r="C83" s="16" t="s">
        <v>74</v>
      </c>
    </row>
    <row r="84" spans="1:3" ht="15.75" x14ac:dyDescent="0.25">
      <c r="A84" s="1">
        <v>23</v>
      </c>
      <c r="B84" s="15" t="s">
        <v>127</v>
      </c>
      <c r="C84" s="16" t="s">
        <v>76</v>
      </c>
    </row>
    <row r="85" spans="1:3" ht="15.75" x14ac:dyDescent="0.25">
      <c r="A85" s="1">
        <v>24</v>
      </c>
      <c r="B85" s="15" t="s">
        <v>128</v>
      </c>
      <c r="C85" s="16" t="s">
        <v>78</v>
      </c>
    </row>
    <row r="86" spans="1:3" ht="15.75" x14ac:dyDescent="0.25">
      <c r="A86" s="1">
        <v>25</v>
      </c>
      <c r="B86" s="15" t="s">
        <v>129</v>
      </c>
      <c r="C86" s="16" t="s">
        <v>80</v>
      </c>
    </row>
    <row r="87" spans="1:3" ht="15.75" x14ac:dyDescent="0.25">
      <c r="A87" s="1">
        <v>26</v>
      </c>
      <c r="B87" s="15" t="s">
        <v>130</v>
      </c>
      <c r="C87" s="16" t="s">
        <v>84</v>
      </c>
    </row>
    <row r="88" spans="1:3" ht="15.75" x14ac:dyDescent="0.25">
      <c r="A88" s="1">
        <v>27</v>
      </c>
      <c r="B88" s="19"/>
      <c r="C88" s="18" t="s">
        <v>86</v>
      </c>
    </row>
    <row r="89" spans="1:3" x14ac:dyDescent="0.2">
      <c r="C89" s="14"/>
    </row>
  </sheetData>
  <customSheetViews>
    <customSheetView guid="{C5D960BD-C1A6-4228-A267-A87ADCF0AB55}" state="hidden">
      <selection activeCell="E19" sqref="E19"/>
      <pageMargins left="0.75" right="0.75" top="1" bottom="1" header="0.5" footer="0.5"/>
      <pageSetup paperSize="0" orientation="portrait" horizontalDpi="0" verticalDpi="0" copies="0" r:id="rId1"/>
      <headerFooter alignWithMargins="0"/>
    </customSheetView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2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4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5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6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7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42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43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45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46"/>
      <headerFooter alignWithMargins="0"/>
    </customSheetView>
    <customSheetView guid="{6C8D603E-9A1B-49F4-AEFE-06707C7BCD53}" showPageBreaks="1" state="hidden">
      <selection activeCell="E19" sqref="E19"/>
      <pageMargins left="0.75" right="0.75" top="1" bottom="1" header="0.5" footer="0.5"/>
      <pageSetup orientation="portrait" r:id="rId47"/>
      <headerFooter alignWithMargins="0"/>
    </customSheetView>
    <customSheetView guid="{17400EAF-4B0B-49FE-8262-4A59DA70D10F}" state="hidden">
      <selection activeCell="E19" sqref="E19"/>
      <pageMargins left="0.75" right="0.75" top="1" bottom="1" header="0.5" footer="0.5"/>
      <pageSetup paperSize="0" orientation="portrait" horizontalDpi="0" verticalDpi="0" copies="0" r:id="rId48"/>
      <headerFooter alignWithMargins="0"/>
    </customSheetView>
  </customSheetViews>
  <phoneticPr fontId="1" type="noConversion"/>
  <pageMargins left="0.75" right="0.75" top="1" bottom="1" header="0.5" footer="0.5"/>
  <pageSetup paperSize="0" orientation="portrait" horizontalDpi="0" verticalDpi="0" copies="0" r:id="rId4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Normal="85" workbookViewId="0">
      <pane ySplit="2" topLeftCell="A78" activePane="bottomLeft" state="frozen"/>
      <selection pane="bottomLeft" activeCell="C84" sqref="C84"/>
    </sheetView>
  </sheetViews>
  <sheetFormatPr defaultRowHeight="12.75" outlineLevelCol="2" x14ac:dyDescent="0.2"/>
  <cols>
    <col min="1" max="1" width="4.5703125" customWidth="1"/>
    <col min="2" max="2" width="4.7109375" customWidth="1"/>
    <col min="3" max="3" width="37.28515625" customWidth="1"/>
    <col min="4" max="4" width="7" customWidth="1" outlineLevel="1"/>
    <col min="5" max="5" width="11.42578125" customWidth="1" outlineLevel="1"/>
    <col min="6" max="6" width="6.42578125" customWidth="1" outlineLevel="2"/>
    <col min="7" max="7" width="6.28515625" customWidth="1" outlineLevel="2"/>
    <col min="8" max="8" width="7" customWidth="1" outlineLevel="2"/>
    <col min="9" max="9" width="6.85546875" customWidth="1" outlineLevel="2"/>
    <col min="10" max="10" width="8.5703125" customWidth="1" outlineLevel="2"/>
    <col min="11" max="11" width="8" style="342" customWidth="1" outlineLevel="1"/>
    <col min="13" max="13" width="7.42578125" style="342" customWidth="1"/>
    <col min="14" max="14" width="10.140625" bestFit="1" customWidth="1"/>
    <col min="15" max="15" width="13.42578125" customWidth="1"/>
    <col min="16" max="16" width="11.7109375" customWidth="1"/>
    <col min="17" max="17" width="11.28515625" style="583" customWidth="1"/>
  </cols>
  <sheetData>
    <row r="1" spans="1:17" ht="29.65" customHeight="1" thickBot="1" x14ac:dyDescent="0.25">
      <c r="C1" s="225" t="s">
        <v>317</v>
      </c>
      <c r="K1" s="541"/>
    </row>
    <row r="2" spans="1:17" ht="51.75" thickBot="1" x14ac:dyDescent="0.25">
      <c r="A2" s="550" t="s">
        <v>239</v>
      </c>
      <c r="B2" s="548" t="s">
        <v>240</v>
      </c>
      <c r="C2" s="551" t="s">
        <v>241</v>
      </c>
      <c r="D2" s="548" t="s">
        <v>242</v>
      </c>
      <c r="E2" s="554" t="s">
        <v>243</v>
      </c>
      <c r="F2" s="547" t="s">
        <v>363</v>
      </c>
      <c r="G2" s="547" t="s">
        <v>313</v>
      </c>
      <c r="H2" s="547" t="s">
        <v>314</v>
      </c>
      <c r="I2" s="547" t="s">
        <v>315</v>
      </c>
      <c r="J2" s="548" t="s">
        <v>302</v>
      </c>
      <c r="K2" s="548" t="s">
        <v>316</v>
      </c>
      <c r="L2" s="555" t="s">
        <v>156</v>
      </c>
      <c r="M2" s="552" t="s">
        <v>272</v>
      </c>
      <c r="N2" s="553"/>
    </row>
    <row r="3" spans="1:17" s="166" customFormat="1" ht="15.75" x14ac:dyDescent="0.25">
      <c r="A3" s="726">
        <v>1</v>
      </c>
      <c r="B3" s="228">
        <v>201</v>
      </c>
      <c r="C3" s="234" t="str">
        <f>'201_1'!B8</f>
        <v>Бардук Юрій Васильович</v>
      </c>
      <c r="D3" s="213">
        <f>'201_1'!E8</f>
        <v>0</v>
      </c>
      <c r="E3" s="160">
        <f>D3</f>
        <v>0</v>
      </c>
      <c r="F3" s="217"/>
      <c r="G3" s="218"/>
      <c r="H3" s="217"/>
      <c r="I3" s="217"/>
      <c r="J3" s="217"/>
      <c r="K3" s="542"/>
      <c r="L3" s="215">
        <f t="shared" ref="L3:L27" si="0">IF((E3+K3)&gt;100,100,E3+K3)</f>
        <v>0</v>
      </c>
      <c r="M3" s="171" t="str">
        <f t="shared" ref="M3:M27" si="1">VLOOKUP(L3,ESTC,2)</f>
        <v>F</v>
      </c>
      <c r="N3" s="701"/>
      <c r="O3" s="708"/>
      <c r="P3" s="709"/>
      <c r="Q3" s="581"/>
    </row>
    <row r="4" spans="1:17" ht="15.75" x14ac:dyDescent="0.25">
      <c r="A4" s="727">
        <v>2</v>
      </c>
      <c r="B4" s="133">
        <v>201</v>
      </c>
      <c r="C4" s="234" t="str">
        <f>'201_1'!B9</f>
        <v>Бондаренко Уляна Анатоліївна</v>
      </c>
      <c r="D4" s="213">
        <f>'201_1'!E9</f>
        <v>15</v>
      </c>
      <c r="E4" s="160">
        <f t="shared" ref="E4:E27" si="2">D4</f>
        <v>15</v>
      </c>
      <c r="F4" s="217"/>
      <c r="G4" s="135"/>
      <c r="H4" s="219"/>
      <c r="I4" s="219"/>
      <c r="J4" s="219"/>
      <c r="K4" s="542"/>
      <c r="L4" s="137">
        <f t="shared" si="0"/>
        <v>15</v>
      </c>
      <c r="M4" s="174" t="str">
        <f t="shared" si="1"/>
        <v>F</v>
      </c>
      <c r="N4" s="702"/>
      <c r="O4" s="708"/>
      <c r="P4" s="710"/>
    </row>
    <row r="5" spans="1:17" s="166" customFormat="1" ht="15.75" x14ac:dyDescent="0.25">
      <c r="A5" s="728">
        <v>3</v>
      </c>
      <c r="B5" s="212">
        <v>201</v>
      </c>
      <c r="C5" s="234" t="str">
        <f>'201_1'!B10</f>
        <v>Гиляка Василь Олександрович</v>
      </c>
      <c r="D5" s="213">
        <f>'201_1'!E10</f>
        <v>21</v>
      </c>
      <c r="E5" s="160">
        <f t="shared" si="2"/>
        <v>21</v>
      </c>
      <c r="F5" s="217"/>
      <c r="G5" s="187"/>
      <c r="H5" s="219"/>
      <c r="I5" s="219"/>
      <c r="J5" s="219"/>
      <c r="K5" s="542"/>
      <c r="L5" s="137">
        <f t="shared" si="0"/>
        <v>21</v>
      </c>
      <c r="M5" s="174" t="str">
        <f t="shared" si="1"/>
        <v>F</v>
      </c>
      <c r="N5" s="702"/>
      <c r="O5" s="708"/>
      <c r="P5" s="709"/>
      <c r="Q5" s="581"/>
    </row>
    <row r="6" spans="1:17" ht="15.75" x14ac:dyDescent="0.25">
      <c r="A6" s="727">
        <v>4</v>
      </c>
      <c r="B6" s="133">
        <v>201</v>
      </c>
      <c r="C6" s="234" t="str">
        <f>'201_1'!B11</f>
        <v>Головатий Владислав Русланович</v>
      </c>
      <c r="D6" s="213">
        <f>'201_1'!E11</f>
        <v>0</v>
      </c>
      <c r="E6" s="160">
        <f t="shared" si="2"/>
        <v>0</v>
      </c>
      <c r="F6" s="217"/>
      <c r="G6" s="135"/>
      <c r="H6" s="219"/>
      <c r="I6" s="219"/>
      <c r="J6" s="219"/>
      <c r="K6" s="542"/>
      <c r="L6" s="137">
        <f t="shared" si="0"/>
        <v>0</v>
      </c>
      <c r="M6" s="174" t="str">
        <f t="shared" si="1"/>
        <v>F</v>
      </c>
      <c r="N6" s="729"/>
      <c r="O6" s="711"/>
      <c r="P6" s="712"/>
    </row>
    <row r="7" spans="1:17" ht="15.75" x14ac:dyDescent="0.25">
      <c r="A7" s="727">
        <v>5</v>
      </c>
      <c r="B7" s="133">
        <v>201</v>
      </c>
      <c r="C7" s="234" t="str">
        <f>'201_1'!B12</f>
        <v>Доробанський Максим Юрійович</v>
      </c>
      <c r="D7" s="213">
        <f>'201_1'!E12</f>
        <v>0</v>
      </c>
      <c r="E7" s="160">
        <f t="shared" si="2"/>
        <v>0</v>
      </c>
      <c r="F7" s="217"/>
      <c r="G7" s="135"/>
      <c r="H7" s="219"/>
      <c r="I7" s="219"/>
      <c r="J7" s="219"/>
      <c r="K7" s="542"/>
      <c r="L7" s="137">
        <f t="shared" si="0"/>
        <v>0</v>
      </c>
      <c r="M7" s="174" t="str">
        <f t="shared" si="1"/>
        <v>F</v>
      </c>
      <c r="N7" s="702"/>
      <c r="O7" s="713"/>
      <c r="P7" s="714"/>
    </row>
    <row r="8" spans="1:17" ht="15.75" x14ac:dyDescent="0.25">
      <c r="A8" s="727">
        <v>6</v>
      </c>
      <c r="B8" s="133">
        <v>201</v>
      </c>
      <c r="C8" s="234" t="str">
        <f>'201_1'!B13</f>
        <v>Задорожна Олена Андріївна</v>
      </c>
      <c r="D8" s="213">
        <f>'201_1'!E13</f>
        <v>19</v>
      </c>
      <c r="E8" s="160">
        <f t="shared" si="2"/>
        <v>19</v>
      </c>
      <c r="F8" s="217"/>
      <c r="G8" s="135"/>
      <c r="H8" s="219"/>
      <c r="I8" s="219"/>
      <c r="J8" s="219"/>
      <c r="K8" s="542"/>
      <c r="L8" s="137">
        <f t="shared" si="0"/>
        <v>19</v>
      </c>
      <c r="M8" s="174" t="str">
        <f t="shared" si="1"/>
        <v>F</v>
      </c>
      <c r="N8" s="702"/>
      <c r="O8" s="715"/>
      <c r="P8" s="714"/>
    </row>
    <row r="9" spans="1:17" ht="15.75" x14ac:dyDescent="0.25">
      <c r="A9" s="727">
        <v>7</v>
      </c>
      <c r="B9" s="133">
        <v>201</v>
      </c>
      <c r="C9" s="234" t="str">
        <f>'201_1'!B14</f>
        <v>Іващенко Сергій Вікторович</v>
      </c>
      <c r="D9" s="213">
        <f>'201_1'!E14</f>
        <v>0</v>
      </c>
      <c r="E9" s="160">
        <f t="shared" si="2"/>
        <v>0</v>
      </c>
      <c r="F9" s="217"/>
      <c r="G9" s="135"/>
      <c r="H9" s="219"/>
      <c r="I9" s="219"/>
      <c r="J9" s="219"/>
      <c r="K9" s="542"/>
      <c r="L9" s="137">
        <f t="shared" si="0"/>
        <v>0</v>
      </c>
      <c r="M9" s="174" t="str">
        <f t="shared" si="1"/>
        <v>F</v>
      </c>
      <c r="N9" s="702"/>
      <c r="O9" s="715"/>
      <c r="P9" s="714"/>
    </row>
    <row r="10" spans="1:17" ht="15.75" x14ac:dyDescent="0.25">
      <c r="A10" s="727">
        <v>8</v>
      </c>
      <c r="B10" s="133">
        <v>201</v>
      </c>
      <c r="C10" s="234" t="str">
        <f>'201_1'!B15</f>
        <v>Каланжова Анастасія Сергіївна</v>
      </c>
      <c r="D10" s="213">
        <f>'201_1'!E15</f>
        <v>4</v>
      </c>
      <c r="E10" s="160">
        <f t="shared" si="2"/>
        <v>4</v>
      </c>
      <c r="F10" s="217"/>
      <c r="G10" s="135"/>
      <c r="H10" s="219"/>
      <c r="I10" s="219"/>
      <c r="J10" s="219"/>
      <c r="K10" s="542"/>
      <c r="L10" s="137">
        <f t="shared" si="0"/>
        <v>4</v>
      </c>
      <c r="M10" s="174" t="str">
        <f t="shared" si="1"/>
        <v>F</v>
      </c>
      <c r="N10" s="702"/>
      <c r="O10" s="715"/>
      <c r="P10" s="714"/>
    </row>
    <row r="11" spans="1:17" ht="15.75" x14ac:dyDescent="0.25">
      <c r="A11" s="727">
        <v>9</v>
      </c>
      <c r="B11" s="133">
        <v>201</v>
      </c>
      <c r="C11" s="234" t="str">
        <f>'201_1'!B16</f>
        <v>Кліменко Дмитро Олександрович</v>
      </c>
      <c r="D11" s="213">
        <f>'201_1'!E16</f>
        <v>0</v>
      </c>
      <c r="E11" s="160">
        <f t="shared" si="2"/>
        <v>0</v>
      </c>
      <c r="F11" s="217"/>
      <c r="G11" s="135"/>
      <c r="H11" s="219"/>
      <c r="I11" s="219"/>
      <c r="J11" s="219"/>
      <c r="K11" s="542"/>
      <c r="L11" s="137">
        <f t="shared" si="0"/>
        <v>0</v>
      </c>
      <c r="M11" s="174" t="str">
        <f t="shared" si="1"/>
        <v>F</v>
      </c>
      <c r="N11" s="702"/>
      <c r="O11" s="713"/>
      <c r="P11" s="714"/>
    </row>
    <row r="12" spans="1:17" ht="15.75" x14ac:dyDescent="0.25">
      <c r="A12" s="727">
        <v>10</v>
      </c>
      <c r="B12" s="133">
        <v>201</v>
      </c>
      <c r="C12" s="234" t="str">
        <f>'201_1'!B17</f>
        <v>Лепетинський Едуард Романович</v>
      </c>
      <c r="D12" s="213">
        <f>'201_1'!E17</f>
        <v>0</v>
      </c>
      <c r="E12" s="160">
        <f t="shared" si="2"/>
        <v>0</v>
      </c>
      <c r="F12" s="217"/>
      <c r="G12" s="135"/>
      <c r="H12" s="219"/>
      <c r="I12" s="219"/>
      <c r="J12" s="219"/>
      <c r="K12" s="542"/>
      <c r="L12" s="137">
        <f t="shared" si="0"/>
        <v>0</v>
      </c>
      <c r="M12" s="174" t="str">
        <f t="shared" si="1"/>
        <v>F</v>
      </c>
      <c r="N12" s="702"/>
      <c r="O12" s="715"/>
      <c r="P12" s="714"/>
    </row>
    <row r="13" spans="1:17" ht="15.75" x14ac:dyDescent="0.25">
      <c r="A13" s="727">
        <v>11</v>
      </c>
      <c r="B13" s="133">
        <v>201</v>
      </c>
      <c r="C13" s="234" t="str">
        <f>'201_1'!B18</f>
        <v>Місюк Тетяна Олегівна</v>
      </c>
      <c r="D13" s="213">
        <f>'201_1'!E18</f>
        <v>11</v>
      </c>
      <c r="E13" s="160">
        <f t="shared" si="2"/>
        <v>11</v>
      </c>
      <c r="F13" s="217"/>
      <c r="G13" s="135"/>
      <c r="H13" s="219"/>
      <c r="I13" s="219"/>
      <c r="J13" s="219"/>
      <c r="K13" s="542"/>
      <c r="L13" s="137">
        <f t="shared" si="0"/>
        <v>11</v>
      </c>
      <c r="M13" s="174" t="str">
        <f t="shared" si="1"/>
        <v>F</v>
      </c>
      <c r="N13" s="702"/>
      <c r="O13" s="713"/>
      <c r="P13" s="714"/>
    </row>
    <row r="14" spans="1:17" ht="15.75" x14ac:dyDescent="0.25">
      <c r="A14" s="727">
        <v>12</v>
      </c>
      <c r="B14" s="133">
        <v>201</v>
      </c>
      <c r="C14" s="234" t="str">
        <f>'201_1'!B19</f>
        <v>Олейніченко Євген Євгенович</v>
      </c>
      <c r="D14" s="213">
        <f>'201_1'!E19</f>
        <v>20</v>
      </c>
      <c r="E14" s="160">
        <f t="shared" si="2"/>
        <v>20</v>
      </c>
      <c r="F14" s="217"/>
      <c r="G14" s="135"/>
      <c r="H14" s="219"/>
      <c r="I14" s="219"/>
      <c r="J14" s="219"/>
      <c r="K14" s="542"/>
      <c r="L14" s="137">
        <f t="shared" si="0"/>
        <v>20</v>
      </c>
      <c r="M14" s="174" t="str">
        <f t="shared" si="1"/>
        <v>F</v>
      </c>
      <c r="N14" s="702"/>
      <c r="O14" s="715"/>
      <c r="P14" s="714"/>
    </row>
    <row r="15" spans="1:17" ht="15.75" x14ac:dyDescent="0.25">
      <c r="A15" s="727">
        <v>13</v>
      </c>
      <c r="B15" s="133">
        <v>201</v>
      </c>
      <c r="C15" s="234" t="str">
        <f>'201_1'!B20</f>
        <v>Осадчий Антон Олегович</v>
      </c>
      <c r="D15" s="213">
        <f>'201_1'!E20</f>
        <v>0</v>
      </c>
      <c r="E15" s="160">
        <f t="shared" ref="E15:E16" si="3">D15</f>
        <v>0</v>
      </c>
      <c r="F15" s="217"/>
      <c r="G15" s="135"/>
      <c r="H15" s="219"/>
      <c r="I15" s="219"/>
      <c r="J15" s="219"/>
      <c r="K15" s="542"/>
      <c r="L15" s="137">
        <f t="shared" ref="L15:L16" si="4">IF((E15+K15)&gt;100,100,E15+K15)</f>
        <v>0</v>
      </c>
      <c r="M15" s="174" t="str">
        <f t="shared" ref="M15:M16" si="5">VLOOKUP(L15,ESTC,2)</f>
        <v>F</v>
      </c>
      <c r="N15" s="702"/>
      <c r="O15" s="715"/>
      <c r="P15" s="714"/>
    </row>
    <row r="16" spans="1:17" ht="15.75" x14ac:dyDescent="0.25">
      <c r="A16" s="727">
        <v>14</v>
      </c>
      <c r="B16" s="133">
        <v>201</v>
      </c>
      <c r="C16" s="234"/>
      <c r="D16" s="213"/>
      <c r="E16" s="160"/>
      <c r="F16" s="217"/>
      <c r="G16" s="135"/>
      <c r="H16" s="219"/>
      <c r="I16" s="219"/>
      <c r="J16" s="219"/>
      <c r="K16" s="542"/>
      <c r="L16" s="137"/>
      <c r="M16" s="174" t="str">
        <f t="shared" si="5"/>
        <v>F</v>
      </c>
      <c r="N16" s="702"/>
      <c r="O16" s="713"/>
      <c r="P16" s="714"/>
    </row>
    <row r="17" spans="1:17" ht="15.75" x14ac:dyDescent="0.25">
      <c r="A17" s="727">
        <v>15</v>
      </c>
      <c r="B17" s="133">
        <v>201</v>
      </c>
      <c r="C17" s="234" t="str">
        <f>'201_2'!B8</f>
        <v>Поливач Андрій Юрійович</v>
      </c>
      <c r="D17" s="213">
        <f>'201_2'!E8</f>
        <v>0</v>
      </c>
      <c r="E17" s="160">
        <f t="shared" si="2"/>
        <v>0</v>
      </c>
      <c r="F17" s="217"/>
      <c r="G17" s="135"/>
      <c r="H17" s="135"/>
      <c r="I17" s="135"/>
      <c r="J17" s="135"/>
      <c r="K17" s="542"/>
      <c r="L17" s="137">
        <f t="shared" si="0"/>
        <v>0</v>
      </c>
      <c r="M17" s="174" t="str">
        <f t="shared" si="1"/>
        <v>F</v>
      </c>
      <c r="N17" s="702"/>
      <c r="O17" s="708"/>
      <c r="P17" s="710"/>
    </row>
    <row r="18" spans="1:17" ht="15.75" x14ac:dyDescent="0.25">
      <c r="A18" s="727">
        <v>16</v>
      </c>
      <c r="B18" s="133">
        <v>201</v>
      </c>
      <c r="C18" s="234" t="str">
        <f>'201_2'!B9</f>
        <v>Рубан Олександр Сергійович</v>
      </c>
      <c r="D18" s="213">
        <f>'201_2'!E9</f>
        <v>0</v>
      </c>
      <c r="E18" s="160">
        <f t="shared" si="2"/>
        <v>0</v>
      </c>
      <c r="F18" s="217"/>
      <c r="G18" s="135"/>
      <c r="H18" s="135"/>
      <c r="I18" s="135"/>
      <c r="J18" s="135"/>
      <c r="K18" s="542"/>
      <c r="L18" s="137">
        <f t="shared" si="0"/>
        <v>0</v>
      </c>
      <c r="M18" s="174" t="str">
        <f t="shared" si="1"/>
        <v>F</v>
      </c>
      <c r="N18" s="737"/>
      <c r="O18" s="581"/>
    </row>
    <row r="19" spans="1:17" ht="15.75" x14ac:dyDescent="0.25">
      <c r="A19" s="727">
        <v>17</v>
      </c>
      <c r="B19" s="133">
        <v>201</v>
      </c>
      <c r="C19" s="234" t="str">
        <f>'201_2'!B10</f>
        <v>Самойленко Віталій Олександрович</v>
      </c>
      <c r="D19" s="213">
        <f>'201_2'!E10</f>
        <v>0</v>
      </c>
      <c r="E19" s="160">
        <f t="shared" si="2"/>
        <v>0</v>
      </c>
      <c r="F19" s="217"/>
      <c r="G19" s="135"/>
      <c r="H19" s="135"/>
      <c r="I19" s="135"/>
      <c r="J19" s="135"/>
      <c r="K19" s="542"/>
      <c r="L19" s="137">
        <f t="shared" si="0"/>
        <v>0</v>
      </c>
      <c r="M19" s="174" t="str">
        <f t="shared" si="1"/>
        <v>F</v>
      </c>
      <c r="N19" s="702"/>
      <c r="O19" s="581"/>
    </row>
    <row r="20" spans="1:17" ht="15.75" x14ac:dyDescent="0.25">
      <c r="A20" s="727">
        <v>18</v>
      </c>
      <c r="B20" s="133">
        <v>201</v>
      </c>
      <c r="C20" s="234" t="str">
        <f>'201_2'!B11</f>
        <v>Серпутько Юрій Олександрович</v>
      </c>
      <c r="D20" s="213">
        <f>'201_2'!E11</f>
        <v>0</v>
      </c>
      <c r="E20" s="160">
        <f t="shared" si="2"/>
        <v>0</v>
      </c>
      <c r="F20" s="217"/>
      <c r="G20" s="135"/>
      <c r="H20" s="135"/>
      <c r="I20" s="135"/>
      <c r="J20" s="135"/>
      <c r="K20" s="542"/>
      <c r="L20" s="137">
        <f t="shared" si="0"/>
        <v>0</v>
      </c>
      <c r="M20" s="174" t="str">
        <f t="shared" si="1"/>
        <v>F</v>
      </c>
      <c r="N20" s="702"/>
      <c r="O20" s="581"/>
    </row>
    <row r="21" spans="1:17" ht="15.75" x14ac:dyDescent="0.25">
      <c r="A21" s="727">
        <v>19</v>
      </c>
      <c r="B21" s="133">
        <v>201</v>
      </c>
      <c r="C21" s="234" t="str">
        <f>'201_2'!B12</f>
        <v>Тарасова Анастасія Олександрівна</v>
      </c>
      <c r="D21" s="213">
        <f>'201_2'!E12</f>
        <v>0</v>
      </c>
      <c r="E21" s="160">
        <f t="shared" si="2"/>
        <v>0</v>
      </c>
      <c r="F21" s="217"/>
      <c r="G21" s="135"/>
      <c r="H21" s="135"/>
      <c r="I21" s="135"/>
      <c r="J21" s="135"/>
      <c r="K21" s="542"/>
      <c r="L21" s="137">
        <f t="shared" si="0"/>
        <v>0</v>
      </c>
      <c r="M21" s="174" t="str">
        <f t="shared" si="1"/>
        <v>F</v>
      </c>
      <c r="N21" s="702"/>
      <c r="O21" s="581"/>
    </row>
    <row r="22" spans="1:17" ht="15.75" x14ac:dyDescent="0.25">
      <c r="A22" s="727">
        <v>20</v>
      </c>
      <c r="B22" s="133">
        <v>201</v>
      </c>
      <c r="C22" s="234" t="str">
        <f>'201_2'!B13</f>
        <v>Ткаченко Дмитро Іванович</v>
      </c>
      <c r="D22" s="213">
        <f>'201_2'!E13</f>
        <v>0</v>
      </c>
      <c r="E22" s="160">
        <f t="shared" si="2"/>
        <v>0</v>
      </c>
      <c r="F22" s="217"/>
      <c r="G22" s="135"/>
      <c r="H22" s="135"/>
      <c r="I22" s="135"/>
      <c r="J22" s="135"/>
      <c r="K22" s="542"/>
      <c r="L22" s="137">
        <f t="shared" si="0"/>
        <v>0</v>
      </c>
      <c r="M22" s="174" t="str">
        <f t="shared" si="1"/>
        <v>F</v>
      </c>
      <c r="N22" s="702"/>
      <c r="O22" s="581"/>
    </row>
    <row r="23" spans="1:17" ht="15.75" x14ac:dyDescent="0.25">
      <c r="A23" s="727">
        <v>21</v>
      </c>
      <c r="B23" s="133">
        <v>201</v>
      </c>
      <c r="C23" s="234" t="str">
        <f>'201_2'!B14</f>
        <v>Трухов Артем Сергійович</v>
      </c>
      <c r="D23" s="213">
        <f>'201_2'!E14</f>
        <v>0</v>
      </c>
      <c r="E23" s="160">
        <f t="shared" si="2"/>
        <v>0</v>
      </c>
      <c r="F23" s="217"/>
      <c r="G23" s="135"/>
      <c r="H23" s="135"/>
      <c r="I23" s="135"/>
      <c r="J23" s="135"/>
      <c r="K23" s="542"/>
      <c r="L23" s="137">
        <f t="shared" si="0"/>
        <v>0</v>
      </c>
      <c r="M23" s="174" t="str">
        <f t="shared" si="1"/>
        <v>F</v>
      </c>
      <c r="N23" s="702"/>
      <c r="O23" s="581"/>
    </row>
    <row r="24" spans="1:17" s="166" customFormat="1" ht="15.75" x14ac:dyDescent="0.25">
      <c r="A24" s="727">
        <v>22</v>
      </c>
      <c r="B24" s="212">
        <v>201</v>
      </c>
      <c r="C24" s="234" t="str">
        <f>'201_2'!B15</f>
        <v>Фоменко Іван Вікторович</v>
      </c>
      <c r="D24" s="213">
        <f>'201_2'!E15</f>
        <v>0</v>
      </c>
      <c r="E24" s="160">
        <f t="shared" si="2"/>
        <v>0</v>
      </c>
      <c r="F24" s="217"/>
      <c r="G24" s="187"/>
      <c r="H24" s="187"/>
      <c r="I24" s="187"/>
      <c r="J24" s="187"/>
      <c r="K24" s="542"/>
      <c r="L24" s="137">
        <f t="shared" si="0"/>
        <v>0</v>
      </c>
      <c r="M24" s="174" t="str">
        <f t="shared" si="1"/>
        <v>F</v>
      </c>
      <c r="N24" s="702"/>
      <c r="O24" s="581"/>
      <c r="Q24" s="581"/>
    </row>
    <row r="25" spans="1:17" s="166" customFormat="1" ht="15.75" x14ac:dyDescent="0.25">
      <c r="A25" s="727">
        <v>23</v>
      </c>
      <c r="B25" s="212">
        <v>201</v>
      </c>
      <c r="C25" s="234" t="str">
        <f>'201_2'!B16</f>
        <v>Хачатрян Олександра Леонідівна</v>
      </c>
      <c r="D25" s="213">
        <f>'201_2'!E16</f>
        <v>0</v>
      </c>
      <c r="E25" s="160">
        <f t="shared" si="2"/>
        <v>0</v>
      </c>
      <c r="F25" s="217"/>
      <c r="G25" s="187"/>
      <c r="H25" s="187"/>
      <c r="I25" s="187"/>
      <c r="J25" s="187"/>
      <c r="K25" s="542"/>
      <c r="L25" s="137">
        <f t="shared" si="0"/>
        <v>0</v>
      </c>
      <c r="M25" s="174" t="str">
        <f t="shared" si="1"/>
        <v>F</v>
      </c>
      <c r="N25" s="702"/>
      <c r="O25" s="581"/>
      <c r="Q25" s="581"/>
    </row>
    <row r="26" spans="1:17" ht="15.75" x14ac:dyDescent="0.25">
      <c r="A26" s="727">
        <v>24</v>
      </c>
      <c r="B26" s="133">
        <v>201</v>
      </c>
      <c r="C26" s="234" t="str">
        <f>'201_2'!B17</f>
        <v>Хрищук Олександр Сергійович</v>
      </c>
      <c r="D26" s="213">
        <f>'201_2'!E17</f>
        <v>0</v>
      </c>
      <c r="E26" s="160">
        <f t="shared" si="2"/>
        <v>0</v>
      </c>
      <c r="F26" s="217"/>
      <c r="G26" s="135"/>
      <c r="H26" s="135"/>
      <c r="I26" s="135"/>
      <c r="J26" s="135"/>
      <c r="K26" s="542"/>
      <c r="L26" s="137">
        <f t="shared" si="0"/>
        <v>0</v>
      </c>
      <c r="M26" s="174" t="str">
        <f t="shared" si="1"/>
        <v>F</v>
      </c>
      <c r="N26" s="702"/>
      <c r="O26" s="583"/>
    </row>
    <row r="27" spans="1:17" ht="16.5" thickBot="1" x14ac:dyDescent="0.3">
      <c r="A27" s="727">
        <v>25</v>
      </c>
      <c r="B27" s="133">
        <v>201</v>
      </c>
      <c r="C27" s="234" t="str">
        <f>'201_2'!B18</f>
        <v>Шелудько Анастасія Вікторівна</v>
      </c>
      <c r="D27" s="213">
        <f>'201_2'!E18</f>
        <v>0</v>
      </c>
      <c r="E27" s="160">
        <f t="shared" si="2"/>
        <v>0</v>
      </c>
      <c r="F27" s="217"/>
      <c r="G27" s="136"/>
      <c r="H27" s="136"/>
      <c r="I27" s="136"/>
      <c r="J27" s="136"/>
      <c r="K27" s="542"/>
      <c r="L27" s="232">
        <f t="shared" si="0"/>
        <v>0</v>
      </c>
      <c r="M27" s="176" t="str">
        <f t="shared" si="1"/>
        <v>F</v>
      </c>
      <c r="N27" s="702"/>
      <c r="O27" s="583"/>
    </row>
    <row r="28" spans="1:17" ht="16.5" thickBot="1" x14ac:dyDescent="0.3">
      <c r="A28" s="727">
        <v>26</v>
      </c>
      <c r="B28" s="133">
        <v>201</v>
      </c>
      <c r="C28" s="234" t="str">
        <f>'201_2'!B19</f>
        <v>Шеремет Анастасія Олександрівна</v>
      </c>
      <c r="D28" s="213">
        <f>'201_2'!E19</f>
        <v>0</v>
      </c>
      <c r="E28" s="160">
        <f t="shared" ref="E28" si="6">D28</f>
        <v>0</v>
      </c>
      <c r="F28" s="217"/>
      <c r="G28" s="136"/>
      <c r="H28" s="136"/>
      <c r="I28" s="136"/>
      <c r="J28" s="136"/>
      <c r="K28" s="542"/>
      <c r="L28" s="232">
        <f t="shared" ref="L28" si="7">IF((E28+K28)&gt;100,100,E28+K28)</f>
        <v>0</v>
      </c>
      <c r="M28" s="176" t="str">
        <f t="shared" ref="M28" si="8">VLOOKUP(L28,ESTC,2)</f>
        <v>F</v>
      </c>
      <c r="N28" s="702"/>
      <c r="O28" s="583"/>
    </row>
    <row r="29" spans="1:17" ht="16.5" thickBot="1" x14ac:dyDescent="0.3">
      <c r="A29" s="727">
        <v>27</v>
      </c>
      <c r="B29" s="133">
        <v>201</v>
      </c>
      <c r="C29" s="234" t="str">
        <f>'201_2'!B20</f>
        <v>Шиманович Валерія Миколаївна</v>
      </c>
      <c r="D29" s="213">
        <f>'201_2'!E20</f>
        <v>0</v>
      </c>
      <c r="E29" s="160">
        <f t="shared" ref="E29" si="9">D29</f>
        <v>0</v>
      </c>
      <c r="F29" s="217"/>
      <c r="G29" s="136"/>
      <c r="H29" s="136"/>
      <c r="I29" s="136"/>
      <c r="J29" s="136"/>
      <c r="K29" s="542"/>
      <c r="L29" s="232">
        <f t="shared" ref="L29" si="10">IF((E29+K29)&gt;100,100,E29+K29)</f>
        <v>0</v>
      </c>
      <c r="M29" s="176" t="str">
        <f t="shared" ref="M29" si="11">VLOOKUP(L29,ESTC,2)</f>
        <v>F</v>
      </c>
      <c r="N29" s="838"/>
      <c r="O29" s="583"/>
    </row>
    <row r="30" spans="1:17" ht="43.5" customHeight="1" thickBot="1" x14ac:dyDescent="0.25">
      <c r="A30" s="229" t="s">
        <v>239</v>
      </c>
      <c r="B30" s="161" t="s">
        <v>240</v>
      </c>
      <c r="C30" s="233" t="s">
        <v>241</v>
      </c>
      <c r="D30" s="161" t="s">
        <v>242</v>
      </c>
      <c r="E30" s="230" t="s">
        <v>243</v>
      </c>
      <c r="F30" s="547" t="s">
        <v>312</v>
      </c>
      <c r="G30" s="547" t="s">
        <v>313</v>
      </c>
      <c r="H30" s="547" t="s">
        <v>314</v>
      </c>
      <c r="I30" s="547" t="s">
        <v>315</v>
      </c>
      <c r="J30" s="548" t="s">
        <v>302</v>
      </c>
      <c r="K30" s="548" t="s">
        <v>316</v>
      </c>
      <c r="L30" s="549" t="s">
        <v>156</v>
      </c>
      <c r="M30" s="344" t="s">
        <v>272</v>
      </c>
      <c r="N30" s="231"/>
    </row>
    <row r="31" spans="1:17" ht="15.75" x14ac:dyDescent="0.25">
      <c r="A31" s="727">
        <v>1</v>
      </c>
      <c r="B31" s="134">
        <v>202</v>
      </c>
      <c r="C31" s="159" t="str">
        <f>'202_1'!B8</f>
        <v>Бабенко Володимир Миколайович</v>
      </c>
      <c r="D31" s="159">
        <f>'202_1'!E8</f>
        <v>0</v>
      </c>
      <c r="E31" s="160">
        <f t="shared" ref="E31:E57" si="12">D31</f>
        <v>0</v>
      </c>
      <c r="F31" s="217"/>
      <c r="G31" s="185"/>
      <c r="H31" s="226"/>
      <c r="I31" s="185"/>
      <c r="J31" s="185"/>
      <c r="K31" s="542"/>
      <c r="L31" s="543">
        <f t="shared" ref="L31:L55" si="13">IF((E31+K31)&gt;100,100,E31+K31)</f>
        <v>0</v>
      </c>
      <c r="M31" s="174" t="str">
        <f t="shared" ref="M31:M55" si="14">VLOOKUP(L31,ESTC,2)</f>
        <v>F</v>
      </c>
      <c r="N31" s="569"/>
      <c r="O31" s="581"/>
      <c r="P31" s="166"/>
    </row>
    <row r="32" spans="1:17" ht="15.75" x14ac:dyDescent="0.25">
      <c r="A32" s="727">
        <v>2</v>
      </c>
      <c r="B32" s="133">
        <v>202</v>
      </c>
      <c r="C32" s="159" t="str">
        <f>'202_1'!B9</f>
        <v>Бабіч Євгеній Андріанович</v>
      </c>
      <c r="D32" s="159">
        <f>'202_1'!E9</f>
        <v>0</v>
      </c>
      <c r="E32" s="160">
        <f t="shared" si="12"/>
        <v>0</v>
      </c>
      <c r="F32" s="217"/>
      <c r="G32" s="186"/>
      <c r="H32" s="227"/>
      <c r="I32" s="186"/>
      <c r="J32" s="186"/>
      <c r="K32" s="542"/>
      <c r="L32" s="543">
        <f t="shared" si="13"/>
        <v>0</v>
      </c>
      <c r="M32" s="174" t="str">
        <f t="shared" si="14"/>
        <v>F</v>
      </c>
      <c r="N32" s="561"/>
      <c r="O32" s="581"/>
      <c r="P32" s="166"/>
    </row>
    <row r="33" spans="1:17" ht="15.75" x14ac:dyDescent="0.25">
      <c r="A33" s="727">
        <v>3</v>
      </c>
      <c r="B33" s="133">
        <v>202</v>
      </c>
      <c r="C33" s="159" t="str">
        <f>'202_1'!B10</f>
        <v>Васюта Ганна Сергіївна</v>
      </c>
      <c r="D33" s="159">
        <f>'202_1'!E10</f>
        <v>0</v>
      </c>
      <c r="E33" s="160">
        <f t="shared" si="12"/>
        <v>0</v>
      </c>
      <c r="F33" s="217"/>
      <c r="G33" s="186"/>
      <c r="H33" s="227"/>
      <c r="I33" s="186"/>
      <c r="J33" s="186"/>
      <c r="K33" s="542"/>
      <c r="L33" s="543">
        <f t="shared" si="13"/>
        <v>0</v>
      </c>
      <c r="M33" s="174" t="str">
        <f t="shared" si="14"/>
        <v>F</v>
      </c>
      <c r="N33" s="561"/>
      <c r="O33" s="582"/>
      <c r="P33" s="166"/>
    </row>
    <row r="34" spans="1:17" ht="15.75" x14ac:dyDescent="0.25">
      <c r="A34" s="727">
        <v>4</v>
      </c>
      <c r="B34" s="133">
        <v>202</v>
      </c>
      <c r="C34" s="159" t="str">
        <f>'202_1'!B11</f>
        <v>Вострікова Марія Василівна</v>
      </c>
      <c r="D34" s="159">
        <f>'202_1'!E11</f>
        <v>0</v>
      </c>
      <c r="E34" s="160">
        <f t="shared" si="12"/>
        <v>0</v>
      </c>
      <c r="F34" s="217"/>
      <c r="G34" s="186"/>
      <c r="H34" s="227"/>
      <c r="I34" s="186"/>
      <c r="J34" s="186"/>
      <c r="K34" s="542"/>
      <c r="L34" s="543">
        <f t="shared" si="13"/>
        <v>0</v>
      </c>
      <c r="M34" s="174" t="str">
        <f t="shared" si="14"/>
        <v>F</v>
      </c>
      <c r="N34" s="561"/>
      <c r="O34" s="581"/>
      <c r="P34" s="166"/>
    </row>
    <row r="35" spans="1:17" ht="15.75" x14ac:dyDescent="0.25">
      <c r="A35" s="727">
        <v>5</v>
      </c>
      <c r="B35" s="133">
        <v>202</v>
      </c>
      <c r="C35" s="159" t="str">
        <f>'202_1'!B12</f>
        <v>Гуска Анастасія Олегівна</v>
      </c>
      <c r="D35" s="159">
        <f>'202_1'!E12</f>
        <v>0</v>
      </c>
      <c r="E35" s="160">
        <f t="shared" si="12"/>
        <v>0</v>
      </c>
      <c r="F35" s="217"/>
      <c r="G35" s="186"/>
      <c r="H35" s="227"/>
      <c r="I35" s="186"/>
      <c r="J35" s="186"/>
      <c r="K35" s="542"/>
      <c r="L35" s="543">
        <f t="shared" si="13"/>
        <v>0</v>
      </c>
      <c r="M35" s="174" t="str">
        <f t="shared" si="14"/>
        <v>F</v>
      </c>
      <c r="N35" s="561"/>
      <c r="O35" s="581"/>
      <c r="P35" s="166"/>
    </row>
    <row r="36" spans="1:17" ht="15.75" x14ac:dyDescent="0.25">
      <c r="A36" s="727">
        <v>6</v>
      </c>
      <c r="B36" s="133">
        <v>202</v>
      </c>
      <c r="C36" s="159" t="str">
        <f>'202_1'!B13</f>
        <v>Зейналова Наталія Русланівна</v>
      </c>
      <c r="D36" s="159">
        <f>'202_1'!E13</f>
        <v>0</v>
      </c>
      <c r="E36" s="160">
        <f t="shared" si="12"/>
        <v>0</v>
      </c>
      <c r="F36" s="217"/>
      <c r="G36" s="186"/>
      <c r="H36" s="227"/>
      <c r="I36" s="186"/>
      <c r="J36" s="186"/>
      <c r="K36" s="542"/>
      <c r="L36" s="543">
        <f t="shared" si="13"/>
        <v>0</v>
      </c>
      <c r="M36" s="174" t="str">
        <f t="shared" si="14"/>
        <v>F</v>
      </c>
      <c r="N36" s="561"/>
      <c r="O36" s="582"/>
      <c r="P36" s="166"/>
    </row>
    <row r="37" spans="1:17" ht="15.75" x14ac:dyDescent="0.25">
      <c r="A37" s="727">
        <v>7</v>
      </c>
      <c r="B37" s="133">
        <v>202</v>
      </c>
      <c r="C37" s="159" t="str">
        <f>'202_1'!B14</f>
        <v>Казакевич Дмитро Андрійович</v>
      </c>
      <c r="D37" s="159">
        <f>'202_1'!E14</f>
        <v>21.5</v>
      </c>
      <c r="E37" s="160">
        <f t="shared" si="12"/>
        <v>21.5</v>
      </c>
      <c r="F37" s="217"/>
      <c r="G37" s="186"/>
      <c r="H37" s="227"/>
      <c r="I37" s="186"/>
      <c r="J37" s="186"/>
      <c r="K37" s="542"/>
      <c r="L37" s="543">
        <f t="shared" si="13"/>
        <v>21.5</v>
      </c>
      <c r="M37" s="174" t="str">
        <f t="shared" si="14"/>
        <v>F</v>
      </c>
      <c r="N37" s="568"/>
      <c r="O37" s="581"/>
      <c r="P37" s="166"/>
    </row>
    <row r="38" spans="1:17" ht="15.75" x14ac:dyDescent="0.25">
      <c r="A38" s="727">
        <v>8</v>
      </c>
      <c r="B38" s="133">
        <v>202</v>
      </c>
      <c r="C38" s="159" t="str">
        <f>'202_1'!B15</f>
        <v>Кім Владислав Севастянович</v>
      </c>
      <c r="D38" s="159">
        <f>'202_1'!E15</f>
        <v>0</v>
      </c>
      <c r="E38" s="160">
        <f t="shared" si="12"/>
        <v>0</v>
      </c>
      <c r="F38" s="217"/>
      <c r="G38" s="186"/>
      <c r="H38" s="227"/>
      <c r="I38" s="186"/>
      <c r="J38" s="186"/>
      <c r="K38" s="542"/>
      <c r="L38" s="543">
        <f t="shared" si="13"/>
        <v>0</v>
      </c>
      <c r="M38" s="174" t="str">
        <f t="shared" si="14"/>
        <v>F</v>
      </c>
      <c r="N38" s="561"/>
      <c r="O38" s="581"/>
      <c r="P38" s="166"/>
    </row>
    <row r="39" spans="1:17" ht="15.75" x14ac:dyDescent="0.25">
      <c r="A39" s="727">
        <v>9</v>
      </c>
      <c r="B39" s="133">
        <v>202</v>
      </c>
      <c r="C39" s="159" t="str">
        <f>'202_1'!B16</f>
        <v>Клочко Анастасія Сергіївна</v>
      </c>
      <c r="D39" s="159">
        <f>'202_1'!E16</f>
        <v>0</v>
      </c>
      <c r="E39" s="160">
        <f t="shared" si="12"/>
        <v>0</v>
      </c>
      <c r="F39" s="217"/>
      <c r="G39" s="186"/>
      <c r="H39" s="227"/>
      <c r="I39" s="186"/>
      <c r="J39" s="186"/>
      <c r="K39" s="542"/>
      <c r="L39" s="543">
        <f t="shared" si="13"/>
        <v>0</v>
      </c>
      <c r="M39" s="174" t="str">
        <f t="shared" si="14"/>
        <v>F</v>
      </c>
      <c r="N39" s="561"/>
      <c r="O39" s="582"/>
      <c r="P39" s="166"/>
    </row>
    <row r="40" spans="1:17" ht="15.75" x14ac:dyDescent="0.25">
      <c r="A40" s="727">
        <v>10</v>
      </c>
      <c r="B40" s="133">
        <v>202</v>
      </c>
      <c r="C40" s="159" t="str">
        <f>'202_1'!B17</f>
        <v>Коротін Ілля Олександрович</v>
      </c>
      <c r="D40" s="159">
        <f>'202_1'!E17</f>
        <v>0</v>
      </c>
      <c r="E40" s="160">
        <f t="shared" si="12"/>
        <v>0</v>
      </c>
      <c r="F40" s="217"/>
      <c r="G40" s="186"/>
      <c r="H40" s="227"/>
      <c r="I40" s="186"/>
      <c r="J40" s="186"/>
      <c r="K40" s="542"/>
      <c r="L40" s="543">
        <f t="shared" si="13"/>
        <v>0</v>
      </c>
      <c r="M40" s="174" t="str">
        <f t="shared" si="14"/>
        <v>F</v>
      </c>
      <c r="N40" s="561"/>
      <c r="O40" s="582"/>
      <c r="P40" s="166"/>
    </row>
    <row r="41" spans="1:17" ht="15.75" x14ac:dyDescent="0.25">
      <c r="A41" s="727">
        <v>11</v>
      </c>
      <c r="B41" s="133">
        <v>202</v>
      </c>
      <c r="C41" s="159" t="str">
        <f>'202_1'!B18</f>
        <v>Литовченко Олександра Вадимівна</v>
      </c>
      <c r="D41" s="159">
        <f>'202_1'!E18</f>
        <v>0</v>
      </c>
      <c r="E41" s="160">
        <f t="shared" si="12"/>
        <v>0</v>
      </c>
      <c r="F41" s="217"/>
      <c r="G41" s="186"/>
      <c r="H41" s="227"/>
      <c r="I41" s="186"/>
      <c r="J41" s="186"/>
      <c r="K41" s="542"/>
      <c r="L41" s="543">
        <f t="shared" si="13"/>
        <v>0</v>
      </c>
      <c r="M41" s="174" t="str">
        <f t="shared" si="14"/>
        <v>F</v>
      </c>
      <c r="N41" s="561"/>
      <c r="O41" s="581"/>
      <c r="P41" s="584"/>
    </row>
    <row r="42" spans="1:17" ht="15.75" x14ac:dyDescent="0.25">
      <c r="A42" s="727">
        <v>12</v>
      </c>
      <c r="B42" s="133">
        <v>202</v>
      </c>
      <c r="C42" s="159">
        <f>'202_1'!B19</f>
        <v>0</v>
      </c>
      <c r="D42" s="159">
        <f>'202_1'!E19</f>
        <v>0</v>
      </c>
      <c r="E42" s="160">
        <f t="shared" si="12"/>
        <v>0</v>
      </c>
      <c r="F42" s="217"/>
      <c r="G42" s="186"/>
      <c r="H42" s="227"/>
      <c r="I42" s="186"/>
      <c r="J42" s="186"/>
      <c r="K42" s="542"/>
      <c r="L42" s="543">
        <f t="shared" si="13"/>
        <v>0</v>
      </c>
      <c r="M42" s="174" t="str">
        <f t="shared" si="14"/>
        <v>F</v>
      </c>
      <c r="N42" s="568"/>
      <c r="O42" s="581"/>
      <c r="P42" s="166"/>
    </row>
    <row r="43" spans="1:17" ht="15.75" x14ac:dyDescent="0.25">
      <c r="A43" s="727">
        <v>13</v>
      </c>
      <c r="B43" s="133">
        <v>202</v>
      </c>
      <c r="C43" s="159" t="str">
        <f>'202_1'!B20</f>
        <v>Мішуков Кирило Павлович</v>
      </c>
      <c r="D43" s="159">
        <f>'202_1'!E20</f>
        <v>0</v>
      </c>
      <c r="E43" s="160">
        <f t="shared" si="12"/>
        <v>0</v>
      </c>
      <c r="F43" s="217"/>
      <c r="G43" s="186"/>
      <c r="H43" s="227"/>
      <c r="I43" s="186"/>
      <c r="J43" s="186"/>
      <c r="K43" s="542"/>
      <c r="L43" s="543">
        <f t="shared" si="13"/>
        <v>0</v>
      </c>
      <c r="M43" s="174" t="str">
        <f t="shared" si="14"/>
        <v>F</v>
      </c>
      <c r="N43" s="561"/>
      <c r="O43" s="581"/>
      <c r="P43" s="166"/>
    </row>
    <row r="44" spans="1:17" ht="15.75" x14ac:dyDescent="0.25">
      <c r="A44" s="727">
        <v>14</v>
      </c>
      <c r="B44" s="133">
        <v>202</v>
      </c>
      <c r="C44" s="159" t="str">
        <f>'202_2'!B8</f>
        <v>Мельничук Іван Олегович</v>
      </c>
      <c r="D44" s="159">
        <f>'202_2'!E8</f>
        <v>21</v>
      </c>
      <c r="E44" s="160">
        <f t="shared" si="12"/>
        <v>21</v>
      </c>
      <c r="F44" s="217"/>
      <c r="G44" s="186"/>
      <c r="H44" s="227"/>
      <c r="I44" s="186"/>
      <c r="J44" s="186"/>
      <c r="K44" s="542"/>
      <c r="L44" s="543">
        <f t="shared" si="13"/>
        <v>21</v>
      </c>
      <c r="M44" s="174" t="str">
        <f t="shared" si="14"/>
        <v>F</v>
      </c>
      <c r="N44" s="561"/>
      <c r="O44" s="581"/>
      <c r="P44" s="581"/>
    </row>
    <row r="45" spans="1:17" ht="15.75" x14ac:dyDescent="0.25">
      <c r="A45" s="727">
        <v>15</v>
      </c>
      <c r="B45" s="133">
        <v>202</v>
      </c>
      <c r="C45" s="159" t="str">
        <f>'202_2'!B9</f>
        <v>Пересунько Ігор Сергійович</v>
      </c>
      <c r="D45" s="159">
        <f>'202_2'!E9</f>
        <v>11</v>
      </c>
      <c r="E45" s="160">
        <f t="shared" si="12"/>
        <v>11</v>
      </c>
      <c r="F45" s="217"/>
      <c r="G45" s="186"/>
      <c r="H45" s="227"/>
      <c r="I45" s="186"/>
      <c r="J45" s="186"/>
      <c r="K45" s="542"/>
      <c r="L45" s="544">
        <f t="shared" si="13"/>
        <v>11</v>
      </c>
      <c r="M45" s="174" t="str">
        <f t="shared" si="14"/>
        <v>F</v>
      </c>
      <c r="N45" s="561"/>
      <c r="O45" s="581"/>
      <c r="P45" s="581"/>
    </row>
    <row r="46" spans="1:17" ht="15.75" x14ac:dyDescent="0.25">
      <c r="A46" s="727">
        <v>16</v>
      </c>
      <c r="B46" s="133">
        <v>202</v>
      </c>
      <c r="C46" s="159" t="str">
        <f>'202_2'!B10</f>
        <v>Піскун Марія Віталіївна</v>
      </c>
      <c r="D46" s="159">
        <f>'202_2'!E10</f>
        <v>0</v>
      </c>
      <c r="E46" s="160">
        <f t="shared" si="12"/>
        <v>0</v>
      </c>
      <c r="F46" s="217"/>
      <c r="G46" s="186"/>
      <c r="H46" s="227"/>
      <c r="I46" s="186"/>
      <c r="J46" s="186"/>
      <c r="K46" s="542"/>
      <c r="L46" s="543">
        <f t="shared" si="13"/>
        <v>0</v>
      </c>
      <c r="M46" s="174" t="str">
        <f t="shared" si="14"/>
        <v>F</v>
      </c>
      <c r="N46" s="561"/>
      <c r="O46" s="581"/>
      <c r="P46" s="581"/>
    </row>
    <row r="47" spans="1:17" ht="15.75" x14ac:dyDescent="0.25">
      <c r="A47" s="727">
        <v>17</v>
      </c>
      <c r="B47" s="133">
        <v>202</v>
      </c>
      <c r="C47" s="159" t="str">
        <f>'202_2'!B11</f>
        <v>Сатура Андрій Віталійович</v>
      </c>
      <c r="D47" s="159">
        <f>'202_2'!E11</f>
        <v>24</v>
      </c>
      <c r="E47" s="160">
        <f t="shared" si="12"/>
        <v>24</v>
      </c>
      <c r="F47" s="217"/>
      <c r="G47" s="186"/>
      <c r="H47" s="227"/>
      <c r="I47" s="186"/>
      <c r="J47" s="186"/>
      <c r="K47" s="542"/>
      <c r="L47" s="543">
        <f t="shared" si="13"/>
        <v>24</v>
      </c>
      <c r="M47" s="174" t="str">
        <f t="shared" si="14"/>
        <v>F</v>
      </c>
      <c r="N47" s="568"/>
      <c r="O47" s="581"/>
      <c r="P47" s="581"/>
    </row>
    <row r="48" spans="1:17" s="166" customFormat="1" ht="15.75" x14ac:dyDescent="0.25">
      <c r="A48" s="727">
        <v>18</v>
      </c>
      <c r="B48" s="212">
        <v>202</v>
      </c>
      <c r="C48" s="159" t="str">
        <f>'202_2'!B12</f>
        <v>Січевський Станіслав Вікторович</v>
      </c>
      <c r="D48" s="159">
        <f>'202_2'!E12</f>
        <v>26</v>
      </c>
      <c r="E48" s="160">
        <f t="shared" si="12"/>
        <v>26</v>
      </c>
      <c r="F48" s="217"/>
      <c r="G48" s="216"/>
      <c r="H48" s="227"/>
      <c r="I48" s="216"/>
      <c r="J48" s="216"/>
      <c r="K48" s="542"/>
      <c r="L48" s="543">
        <f t="shared" si="13"/>
        <v>26</v>
      </c>
      <c r="M48" s="174" t="str">
        <f t="shared" si="14"/>
        <v>F</v>
      </c>
      <c r="N48" s="561"/>
      <c r="O48" s="581"/>
      <c r="P48" s="581"/>
      <c r="Q48" s="581"/>
    </row>
    <row r="49" spans="1:16" ht="15.75" x14ac:dyDescent="0.25">
      <c r="A49" s="727">
        <v>19</v>
      </c>
      <c r="B49" s="133">
        <v>202</v>
      </c>
      <c r="C49" s="159" t="str">
        <f>'202_2'!B13</f>
        <v>Cтанкевіч Андрій Олександрович</v>
      </c>
      <c r="D49" s="159">
        <f>'202_2'!E13</f>
        <v>25</v>
      </c>
      <c r="E49" s="160">
        <f t="shared" si="12"/>
        <v>25</v>
      </c>
      <c r="F49" s="217"/>
      <c r="G49" s="186"/>
      <c r="H49" s="227"/>
      <c r="I49" s="186"/>
      <c r="J49" s="186"/>
      <c r="K49" s="542"/>
      <c r="L49" s="543">
        <f t="shared" si="13"/>
        <v>25</v>
      </c>
      <c r="M49" s="174" t="str">
        <f t="shared" si="14"/>
        <v>F</v>
      </c>
      <c r="N49" s="561"/>
      <c r="O49" s="581"/>
      <c r="P49" s="581"/>
    </row>
    <row r="50" spans="1:16" ht="15.75" x14ac:dyDescent="0.25">
      <c r="A50" s="727">
        <v>20</v>
      </c>
      <c r="B50" s="133">
        <v>202</v>
      </c>
      <c r="C50" s="159" t="str">
        <f>'202_2'!B14</f>
        <v>Стець Єлизавета Петрівна</v>
      </c>
      <c r="D50" s="159">
        <f>'202_2'!E14</f>
        <v>2</v>
      </c>
      <c r="E50" s="160">
        <f t="shared" si="12"/>
        <v>2</v>
      </c>
      <c r="F50" s="217"/>
      <c r="G50" s="186"/>
      <c r="H50" s="227"/>
      <c r="I50" s="186"/>
      <c r="J50" s="186"/>
      <c r="K50" s="542"/>
      <c r="L50" s="543">
        <f t="shared" si="13"/>
        <v>2</v>
      </c>
      <c r="M50" s="174" t="str">
        <f t="shared" si="14"/>
        <v>F</v>
      </c>
      <c r="N50" s="561"/>
      <c r="O50" s="581"/>
      <c r="P50" s="581"/>
    </row>
    <row r="51" spans="1:16" ht="15.75" x14ac:dyDescent="0.25">
      <c r="A51" s="727">
        <v>21</v>
      </c>
      <c r="B51" s="133">
        <v>202</v>
      </c>
      <c r="C51" s="159" t="str">
        <f>'202_2'!B15</f>
        <v>Розторгуєв Василь Аркадійович</v>
      </c>
      <c r="D51" s="159">
        <f>'202_2'!E15</f>
        <v>0</v>
      </c>
      <c r="E51" s="160">
        <f t="shared" si="12"/>
        <v>0</v>
      </c>
      <c r="F51" s="217"/>
      <c r="G51" s="186"/>
      <c r="H51" s="227"/>
      <c r="I51" s="186"/>
      <c r="J51" s="186"/>
      <c r="K51" s="542"/>
      <c r="L51" s="543">
        <f t="shared" si="13"/>
        <v>0</v>
      </c>
      <c r="M51" s="174" t="str">
        <f t="shared" si="14"/>
        <v>F</v>
      </c>
      <c r="N51" s="568"/>
      <c r="O51" s="581"/>
      <c r="P51" s="581"/>
    </row>
    <row r="52" spans="1:16" ht="15.75" x14ac:dyDescent="0.25">
      <c r="A52" s="727">
        <v>22</v>
      </c>
      <c r="B52" s="133">
        <v>202</v>
      </c>
      <c r="C52" s="159" t="str">
        <f>'202_2'!B16</f>
        <v>Федоров Олександр Сергійович</v>
      </c>
      <c r="D52" s="159">
        <f>'202_2'!E16</f>
        <v>5</v>
      </c>
      <c r="E52" s="160">
        <f t="shared" si="12"/>
        <v>5</v>
      </c>
      <c r="F52" s="217"/>
      <c r="G52" s="186"/>
      <c r="H52" s="227"/>
      <c r="I52" s="186"/>
      <c r="J52" s="186"/>
      <c r="K52" s="542"/>
      <c r="L52" s="543">
        <f t="shared" si="13"/>
        <v>5</v>
      </c>
      <c r="M52" s="174" t="str">
        <f t="shared" si="14"/>
        <v>F</v>
      </c>
      <c r="N52" s="561"/>
      <c r="O52" s="581"/>
      <c r="P52" s="581"/>
    </row>
    <row r="53" spans="1:16" ht="15.75" x14ac:dyDescent="0.25">
      <c r="A53" s="727">
        <v>23</v>
      </c>
      <c r="B53" s="133">
        <v>202</v>
      </c>
      <c r="C53" s="159" t="str">
        <f>'202_2'!B17</f>
        <v>Хачатрян Єлизавета Арсенівна</v>
      </c>
      <c r="D53" s="159">
        <f>'202_2'!E17</f>
        <v>18</v>
      </c>
      <c r="E53" s="160">
        <f t="shared" si="12"/>
        <v>18</v>
      </c>
      <c r="F53" s="217"/>
      <c r="G53" s="186"/>
      <c r="H53" s="227"/>
      <c r="I53" s="186"/>
      <c r="J53" s="186"/>
      <c r="K53" s="542"/>
      <c r="L53" s="543">
        <f t="shared" si="13"/>
        <v>18</v>
      </c>
      <c r="M53" s="174" t="str">
        <f t="shared" si="14"/>
        <v>F</v>
      </c>
      <c r="N53" s="561"/>
      <c r="O53" s="583"/>
      <c r="P53" s="581"/>
    </row>
    <row r="54" spans="1:16" ht="15.75" x14ac:dyDescent="0.25">
      <c r="A54" s="727">
        <v>24</v>
      </c>
      <c r="B54" s="133">
        <v>202</v>
      </c>
      <c r="C54" s="159" t="str">
        <f>'202_2'!B18</f>
        <v>Хоруженко Вікторія Олександрівна</v>
      </c>
      <c r="D54" s="159">
        <f>'202_2'!E18</f>
        <v>2</v>
      </c>
      <c r="E54" s="160">
        <f t="shared" si="12"/>
        <v>2</v>
      </c>
      <c r="F54" s="217"/>
      <c r="G54" s="186"/>
      <c r="H54" s="186"/>
      <c r="I54" s="186"/>
      <c r="J54" s="186"/>
      <c r="K54" s="542"/>
      <c r="L54" s="543">
        <f t="shared" si="13"/>
        <v>2</v>
      </c>
      <c r="M54" s="174" t="str">
        <f t="shared" si="14"/>
        <v>F</v>
      </c>
      <c r="N54" s="561"/>
      <c r="O54" s="583"/>
      <c r="P54" s="581"/>
    </row>
    <row r="55" spans="1:16" ht="15.75" x14ac:dyDescent="0.25">
      <c r="A55" s="727">
        <v>25</v>
      </c>
      <c r="B55" s="133">
        <v>202</v>
      </c>
      <c r="C55" s="159" t="str">
        <f>'202_2'!B19</f>
        <v>Шапошнікова Марія Дмитрівна</v>
      </c>
      <c r="D55" s="159">
        <f>'202_2'!E19</f>
        <v>2</v>
      </c>
      <c r="E55" s="160">
        <f t="shared" si="12"/>
        <v>2</v>
      </c>
      <c r="F55" s="217"/>
      <c r="G55" s="186"/>
      <c r="H55" s="186"/>
      <c r="I55" s="186"/>
      <c r="J55" s="186"/>
      <c r="K55" s="542"/>
      <c r="L55" s="543">
        <f t="shared" si="13"/>
        <v>2</v>
      </c>
      <c r="M55" s="174" t="str">
        <f t="shared" si="14"/>
        <v>F</v>
      </c>
      <c r="N55" s="561"/>
      <c r="O55" s="583"/>
      <c r="P55" s="581"/>
    </row>
    <row r="56" spans="1:16" ht="15.75" x14ac:dyDescent="0.25">
      <c r="A56" s="727">
        <v>26</v>
      </c>
      <c r="B56" s="133">
        <v>202</v>
      </c>
      <c r="C56" s="159" t="str">
        <f>'202_2'!B20</f>
        <v>Шкляров Валерій Миколайович</v>
      </c>
      <c r="D56" s="159">
        <f>'202_2'!E20</f>
        <v>0</v>
      </c>
      <c r="E56" s="160">
        <f t="shared" si="12"/>
        <v>0</v>
      </c>
      <c r="F56" s="327"/>
      <c r="G56" s="186"/>
      <c r="H56" s="186"/>
      <c r="I56" s="186"/>
      <c r="J56" s="186"/>
      <c r="K56" s="542"/>
      <c r="L56" s="543"/>
      <c r="M56" s="174"/>
      <c r="N56" s="561"/>
      <c r="O56" s="583"/>
    </row>
    <row r="57" spans="1:16" ht="16.5" thickBot="1" x14ac:dyDescent="0.3">
      <c r="A57" s="727">
        <v>27</v>
      </c>
      <c r="B57" s="133">
        <v>202</v>
      </c>
      <c r="C57" s="159" t="str">
        <f>'202_2'!B21</f>
        <v>Яценко Максим Михайлович</v>
      </c>
      <c r="D57" s="159">
        <f>'202_2'!E21</f>
        <v>0</v>
      </c>
      <c r="E57" s="160">
        <f t="shared" si="12"/>
        <v>0</v>
      </c>
      <c r="F57" s="545"/>
      <c r="G57" s="546"/>
      <c r="H57" s="546"/>
      <c r="I57" s="546"/>
      <c r="J57" s="546"/>
      <c r="K57" s="542"/>
      <c r="L57" s="543"/>
      <c r="M57" s="174"/>
      <c r="N57" s="561"/>
      <c r="O57" s="583"/>
    </row>
    <row r="58" spans="1:16" ht="44.25" customHeight="1" thickBot="1" x14ac:dyDescent="0.25">
      <c r="A58" s="229" t="s">
        <v>239</v>
      </c>
      <c r="B58" s="161" t="s">
        <v>240</v>
      </c>
      <c r="C58" s="233" t="s">
        <v>241</v>
      </c>
      <c r="D58" s="161" t="s">
        <v>242</v>
      </c>
      <c r="E58" s="230" t="s">
        <v>243</v>
      </c>
      <c r="F58" s="547" t="s">
        <v>312</v>
      </c>
      <c r="G58" s="547" t="s">
        <v>313</v>
      </c>
      <c r="H58" s="547" t="s">
        <v>314</v>
      </c>
      <c r="I58" s="547" t="s">
        <v>315</v>
      </c>
      <c r="J58" s="548" t="s">
        <v>302</v>
      </c>
      <c r="K58" s="548" t="s">
        <v>316</v>
      </c>
      <c r="L58" s="549" t="s">
        <v>156</v>
      </c>
      <c r="M58" s="344" t="s">
        <v>272</v>
      </c>
      <c r="N58" s="231"/>
    </row>
    <row r="59" spans="1:16" ht="15.75" x14ac:dyDescent="0.25">
      <c r="A59" s="727">
        <v>1</v>
      </c>
      <c r="B59" s="134">
        <v>203</v>
      </c>
      <c r="C59" s="159" t="str">
        <f>'203_1'!B8</f>
        <v>Геращенко Вікторія Андріївна</v>
      </c>
      <c r="D59" s="159">
        <f>'203_1'!E8</f>
        <v>49</v>
      </c>
      <c r="E59" s="160">
        <f t="shared" ref="E59:E72" si="15">D59</f>
        <v>49</v>
      </c>
      <c r="F59" s="217"/>
      <c r="G59" s="185"/>
      <c r="H59" s="226"/>
      <c r="I59" s="185"/>
      <c r="J59" s="343"/>
      <c r="K59" s="542"/>
      <c r="L59" s="137">
        <f t="shared" ref="L59:L72" si="16">IF((E59+K59)&gt;100,100,E59+K59)</f>
        <v>49</v>
      </c>
      <c r="M59" s="174" t="str">
        <f t="shared" ref="M59:M72" si="17">VLOOKUP(L59,ESTC,2)</f>
        <v>FX</v>
      </c>
      <c r="N59" s="569"/>
    </row>
    <row r="60" spans="1:16" ht="15.75" x14ac:dyDescent="0.25">
      <c r="A60" s="727">
        <v>2</v>
      </c>
      <c r="B60" s="133">
        <v>203</v>
      </c>
      <c r="C60" s="159" t="str">
        <f>'203_1'!B9</f>
        <v>Катанова Вікторія Сергіївна</v>
      </c>
      <c r="D60" s="159">
        <f>'203_1'!E9</f>
        <v>11</v>
      </c>
      <c r="E60" s="160">
        <f t="shared" si="15"/>
        <v>11</v>
      </c>
      <c r="F60" s="217"/>
      <c r="G60" s="186"/>
      <c r="H60" s="227"/>
      <c r="I60" s="186"/>
      <c r="J60" s="186"/>
      <c r="K60" s="542"/>
      <c r="L60" s="137">
        <f t="shared" si="16"/>
        <v>11</v>
      </c>
      <c r="M60" s="174" t="str">
        <f t="shared" si="17"/>
        <v>F</v>
      </c>
      <c r="N60" s="561"/>
    </row>
    <row r="61" spans="1:16" ht="15.75" x14ac:dyDescent="0.25">
      <c r="A61" s="727">
        <v>3</v>
      </c>
      <c r="B61" s="133">
        <v>203</v>
      </c>
      <c r="C61" s="159" t="str">
        <f>'203_1'!B10</f>
        <v>Князєва Ольга Олексіївна</v>
      </c>
      <c r="D61" s="159">
        <f>'203_1'!E10</f>
        <v>0</v>
      </c>
      <c r="E61" s="160">
        <f t="shared" si="15"/>
        <v>0</v>
      </c>
      <c r="F61" s="217"/>
      <c r="G61" s="186"/>
      <c r="H61" s="227"/>
      <c r="I61" s="186"/>
      <c r="J61" s="186"/>
      <c r="K61" s="542"/>
      <c r="L61" s="137">
        <f t="shared" si="16"/>
        <v>0</v>
      </c>
      <c r="M61" s="174" t="str">
        <f t="shared" si="17"/>
        <v>F</v>
      </c>
      <c r="N61" s="561"/>
    </row>
    <row r="62" spans="1:16" ht="15.75" x14ac:dyDescent="0.25">
      <c r="A62" s="727">
        <v>4</v>
      </c>
      <c r="B62" s="133">
        <v>203</v>
      </c>
      <c r="C62" s="159" t="str">
        <f>'203_1'!B11</f>
        <v>Коваль Сергій Олександрович</v>
      </c>
      <c r="D62" s="159">
        <f>'203_1'!E11</f>
        <v>45</v>
      </c>
      <c r="E62" s="160">
        <f t="shared" si="15"/>
        <v>45</v>
      </c>
      <c r="F62" s="217"/>
      <c r="G62" s="186"/>
      <c r="H62" s="227"/>
      <c r="I62" s="186"/>
      <c r="J62" s="186"/>
      <c r="K62" s="542"/>
      <c r="L62" s="137">
        <f t="shared" si="16"/>
        <v>45</v>
      </c>
      <c r="M62" s="174" t="str">
        <f t="shared" si="17"/>
        <v>FX</v>
      </c>
      <c r="N62" s="561"/>
    </row>
    <row r="63" spans="1:16" ht="15.75" x14ac:dyDescent="0.25">
      <c r="A63" s="727">
        <v>5</v>
      </c>
      <c r="B63" s="133">
        <v>203</v>
      </c>
      <c r="C63" s="159" t="str">
        <f>'203_1'!B12</f>
        <v>Ковальський Микита Олексійович</v>
      </c>
      <c r="D63" s="159">
        <f>'203_1'!E12</f>
        <v>0</v>
      </c>
      <c r="E63" s="160">
        <f t="shared" si="15"/>
        <v>0</v>
      </c>
      <c r="F63" s="217"/>
      <c r="G63" s="186"/>
      <c r="H63" s="227"/>
      <c r="I63" s="186"/>
      <c r="J63" s="186"/>
      <c r="K63" s="542"/>
      <c r="L63" s="137">
        <f t="shared" si="16"/>
        <v>0</v>
      </c>
      <c r="M63" s="174" t="str">
        <f t="shared" si="17"/>
        <v>F</v>
      </c>
      <c r="N63" s="561"/>
    </row>
    <row r="64" spans="1:16" ht="15.75" x14ac:dyDescent="0.25">
      <c r="A64" s="727">
        <v>6</v>
      </c>
      <c r="B64" s="133">
        <v>203</v>
      </c>
      <c r="C64" s="159" t="str">
        <f>'203_1'!B13</f>
        <v>Колотюк Ольга Олександрівна</v>
      </c>
      <c r="D64" s="159">
        <f>'203_1'!E13</f>
        <v>5</v>
      </c>
      <c r="E64" s="160">
        <f t="shared" si="15"/>
        <v>5</v>
      </c>
      <c r="F64" s="217"/>
      <c r="G64" s="186"/>
      <c r="H64" s="227"/>
      <c r="I64" s="186"/>
      <c r="J64" s="186"/>
      <c r="K64" s="542"/>
      <c r="L64" s="137">
        <f t="shared" si="16"/>
        <v>5</v>
      </c>
      <c r="M64" s="174" t="str">
        <f t="shared" si="17"/>
        <v>F</v>
      </c>
      <c r="N64" s="561"/>
    </row>
    <row r="65" spans="1:15" ht="15.75" x14ac:dyDescent="0.25">
      <c r="A65" s="727">
        <v>7</v>
      </c>
      <c r="B65" s="133">
        <v>203</v>
      </c>
      <c r="C65" s="159" t="str">
        <f>'203_1'!B14</f>
        <v>Крамар Герман Дмитрович</v>
      </c>
      <c r="D65" s="159">
        <f>'203_1'!E14</f>
        <v>0</v>
      </c>
      <c r="E65" s="160">
        <f t="shared" si="15"/>
        <v>0</v>
      </c>
      <c r="F65" s="217"/>
      <c r="G65" s="186"/>
      <c r="H65" s="227"/>
      <c r="I65" s="186"/>
      <c r="J65" s="186"/>
      <c r="K65" s="542"/>
      <c r="L65" s="137">
        <f t="shared" si="16"/>
        <v>0</v>
      </c>
      <c r="M65" s="174" t="str">
        <f t="shared" si="17"/>
        <v>F</v>
      </c>
      <c r="N65" s="568"/>
    </row>
    <row r="66" spans="1:15" ht="15.75" x14ac:dyDescent="0.25">
      <c r="A66" s="727">
        <v>8</v>
      </c>
      <c r="B66" s="133">
        <v>203</v>
      </c>
      <c r="C66" s="159" t="str">
        <f>'203_1'!B15</f>
        <v>Кутовий Євген Олегович</v>
      </c>
      <c r="D66" s="159">
        <f>'203_1'!E15</f>
        <v>0</v>
      </c>
      <c r="E66" s="160">
        <f t="shared" si="15"/>
        <v>0</v>
      </c>
      <c r="F66" s="217"/>
      <c r="G66" s="186"/>
      <c r="H66" s="227"/>
      <c r="I66" s="186"/>
      <c r="J66" s="186"/>
      <c r="K66" s="542"/>
      <c r="L66" s="560">
        <f t="shared" si="16"/>
        <v>0</v>
      </c>
      <c r="M66" s="174" t="str">
        <f t="shared" si="17"/>
        <v>F</v>
      </c>
      <c r="N66" s="561"/>
    </row>
    <row r="67" spans="1:15" ht="15.75" x14ac:dyDescent="0.25">
      <c r="A67" s="727">
        <v>9</v>
      </c>
      <c r="B67" s="133">
        <v>203</v>
      </c>
      <c r="C67" s="159" t="str">
        <f>'203_1'!B16</f>
        <v>Малкова Каріна Вікторівна</v>
      </c>
      <c r="D67" s="159">
        <f>'203_1'!E16</f>
        <v>20</v>
      </c>
      <c r="E67" s="160">
        <f t="shared" si="15"/>
        <v>20</v>
      </c>
      <c r="F67" s="217"/>
      <c r="G67" s="186"/>
      <c r="H67" s="227"/>
      <c r="I67" s="186"/>
      <c r="J67" s="186"/>
      <c r="K67" s="542"/>
      <c r="L67" s="137">
        <f t="shared" si="16"/>
        <v>20</v>
      </c>
      <c r="M67" s="174" t="str">
        <f t="shared" si="17"/>
        <v>F</v>
      </c>
      <c r="N67" s="561"/>
      <c r="O67" s="559"/>
    </row>
    <row r="68" spans="1:15" ht="15.75" x14ac:dyDescent="0.25">
      <c r="A68" s="727">
        <v>10</v>
      </c>
      <c r="B68" s="133">
        <v>203</v>
      </c>
      <c r="C68" s="159" t="str">
        <f>'203_1'!B17</f>
        <v>Пустіка Роман Ігорович</v>
      </c>
      <c r="D68" s="159">
        <f>'203_1'!E17</f>
        <v>0</v>
      </c>
      <c r="E68" s="160">
        <f t="shared" si="15"/>
        <v>0</v>
      </c>
      <c r="F68" s="217"/>
      <c r="G68" s="186"/>
      <c r="H68" s="227"/>
      <c r="I68" s="186"/>
      <c r="J68" s="186"/>
      <c r="K68" s="542"/>
      <c r="L68" s="137">
        <f t="shared" si="16"/>
        <v>0</v>
      </c>
      <c r="M68" s="174" t="str">
        <f t="shared" si="17"/>
        <v>F</v>
      </c>
      <c r="N68" s="561"/>
    </row>
    <row r="69" spans="1:15" ht="15.75" x14ac:dyDescent="0.25">
      <c r="A69" s="727">
        <v>11</v>
      </c>
      <c r="B69" s="133">
        <v>203</v>
      </c>
      <c r="C69" s="159" t="str">
        <f>'203_1'!B18</f>
        <v>Рослякова Юлія Антонівна</v>
      </c>
      <c r="D69" s="159">
        <f>'203_1'!E18</f>
        <v>0</v>
      </c>
      <c r="E69" s="160">
        <f t="shared" si="15"/>
        <v>0</v>
      </c>
      <c r="F69" s="217"/>
      <c r="G69" s="186"/>
      <c r="H69" s="227"/>
      <c r="I69" s="186"/>
      <c r="J69" s="186"/>
      <c r="K69" s="542"/>
      <c r="L69" s="137">
        <f t="shared" si="16"/>
        <v>0</v>
      </c>
      <c r="M69" s="174" t="str">
        <f t="shared" si="17"/>
        <v>F</v>
      </c>
      <c r="N69" s="561"/>
    </row>
    <row r="70" spans="1:15" ht="15.75" x14ac:dyDescent="0.25">
      <c r="A70" s="727">
        <v>12</v>
      </c>
      <c r="B70" s="133">
        <v>203</v>
      </c>
      <c r="C70" s="159" t="str">
        <f>'203_1'!B19</f>
        <v>Сергієва Анастасія Олександрівна</v>
      </c>
      <c r="D70" s="159">
        <f>'203_1'!E19</f>
        <v>6</v>
      </c>
      <c r="E70" s="160">
        <f t="shared" si="15"/>
        <v>6</v>
      </c>
      <c r="F70" s="217"/>
      <c r="G70" s="186"/>
      <c r="H70" s="227"/>
      <c r="I70" s="186"/>
      <c r="J70" s="186"/>
      <c r="K70" s="542"/>
      <c r="L70" s="137">
        <f t="shared" si="16"/>
        <v>6</v>
      </c>
      <c r="M70" s="174" t="str">
        <f t="shared" si="17"/>
        <v>F</v>
      </c>
      <c r="N70" s="568"/>
    </row>
    <row r="71" spans="1:15" ht="15.75" x14ac:dyDescent="0.25">
      <c r="A71" s="727">
        <v>13</v>
      </c>
      <c r="B71" s="133">
        <v>203</v>
      </c>
      <c r="C71" s="159" t="str">
        <f>'203_1'!B20</f>
        <v>Стратонов Владислав Юрійович</v>
      </c>
      <c r="D71" s="159">
        <f>'203_1'!E20</f>
        <v>0</v>
      </c>
      <c r="E71" s="160">
        <f t="shared" si="15"/>
        <v>0</v>
      </c>
      <c r="F71" s="217"/>
      <c r="G71" s="186"/>
      <c r="H71" s="227"/>
      <c r="I71" s="186"/>
      <c r="J71" s="186"/>
      <c r="K71" s="542"/>
      <c r="L71" s="137">
        <f t="shared" ref="L71" si="18">IF((E71+K71)&gt;100,100,E71+K71)</f>
        <v>0</v>
      </c>
      <c r="M71" s="174" t="str">
        <f t="shared" ref="M71" si="19">VLOOKUP(L71,ESTC,2)</f>
        <v>F</v>
      </c>
      <c r="N71" s="561"/>
    </row>
    <row r="72" spans="1:15" ht="15.75" x14ac:dyDescent="0.25">
      <c r="A72" s="727">
        <v>14</v>
      </c>
      <c r="B72" s="133">
        <v>203</v>
      </c>
      <c r="C72" s="159" t="str">
        <f>'203_2'!B8</f>
        <v>Білецький Віктор Романович</v>
      </c>
      <c r="D72" s="159">
        <f>'203_2'!E8</f>
        <v>17</v>
      </c>
      <c r="E72" s="160">
        <f t="shared" si="15"/>
        <v>17</v>
      </c>
      <c r="F72" s="217"/>
      <c r="G72" s="186"/>
      <c r="H72" s="227"/>
      <c r="I72" s="186"/>
      <c r="J72" s="186"/>
      <c r="K72" s="542"/>
      <c r="L72" s="137">
        <f t="shared" si="16"/>
        <v>17</v>
      </c>
      <c r="M72" s="174" t="str">
        <f t="shared" si="17"/>
        <v>F</v>
      </c>
      <c r="N72" s="561"/>
    </row>
    <row r="73" spans="1:15" ht="15.75" x14ac:dyDescent="0.25">
      <c r="A73" s="727">
        <v>15</v>
      </c>
      <c r="B73" s="133">
        <v>203</v>
      </c>
      <c r="C73" s="159" t="str">
        <f>'203_2'!B9</f>
        <v>Біла Поліна В`ячеславівна</v>
      </c>
      <c r="D73" s="159">
        <f>'203_2'!E9</f>
        <v>23</v>
      </c>
      <c r="E73" s="160">
        <f t="shared" ref="E73:E85" si="20">D73</f>
        <v>23</v>
      </c>
      <c r="F73" s="217"/>
      <c r="G73" s="186"/>
      <c r="H73" s="227"/>
      <c r="I73" s="186"/>
      <c r="J73" s="186"/>
      <c r="K73" s="542"/>
      <c r="L73" s="137">
        <f t="shared" ref="L73:L85" si="21">IF((E73+K73)&gt;100,100,E73+K73)</f>
        <v>23</v>
      </c>
      <c r="M73" s="174" t="str">
        <f t="shared" ref="M73:M85" si="22">VLOOKUP(L73,ESTC,2)</f>
        <v>F</v>
      </c>
      <c r="N73" s="561"/>
    </row>
    <row r="74" spans="1:15" ht="15.75" x14ac:dyDescent="0.25">
      <c r="A74" s="727">
        <v>16</v>
      </c>
      <c r="B74" s="133">
        <v>203</v>
      </c>
      <c r="C74" s="159" t="str">
        <f>'203_2'!B10</f>
        <v>Григор`єв Даниїл Олександрович</v>
      </c>
      <c r="D74" s="159">
        <f>'203_2'!E10</f>
        <v>24</v>
      </c>
      <c r="E74" s="160">
        <f t="shared" si="20"/>
        <v>24</v>
      </c>
      <c r="F74" s="217"/>
      <c r="G74" s="186"/>
      <c r="H74" s="227"/>
      <c r="I74" s="186"/>
      <c r="J74" s="186"/>
      <c r="K74" s="542"/>
      <c r="L74" s="137">
        <f t="shared" si="21"/>
        <v>24</v>
      </c>
      <c r="M74" s="174" t="str">
        <f t="shared" si="22"/>
        <v>F</v>
      </c>
      <c r="N74" s="561"/>
    </row>
    <row r="75" spans="1:15" ht="15.75" x14ac:dyDescent="0.25">
      <c r="A75" s="727">
        <v>17</v>
      </c>
      <c r="B75" s="133">
        <v>203</v>
      </c>
      <c r="C75" s="159" t="str">
        <f>'203_2'!B11</f>
        <v>Зеленков Денис Сергійович</v>
      </c>
      <c r="D75" s="159">
        <f>'203_2'!E11</f>
        <v>27</v>
      </c>
      <c r="E75" s="160">
        <f t="shared" si="20"/>
        <v>27</v>
      </c>
      <c r="F75" s="217"/>
      <c r="G75" s="186"/>
      <c r="H75" s="227"/>
      <c r="I75" s="186"/>
      <c r="J75" s="186"/>
      <c r="K75" s="542"/>
      <c r="L75" s="137">
        <f t="shared" si="21"/>
        <v>27</v>
      </c>
      <c r="M75" s="174" t="str">
        <f t="shared" si="22"/>
        <v>F</v>
      </c>
      <c r="N75" s="561"/>
    </row>
    <row r="76" spans="1:15" ht="15.75" x14ac:dyDescent="0.25">
      <c r="A76" s="727">
        <v>18</v>
      </c>
      <c r="B76" s="133">
        <v>203</v>
      </c>
      <c r="C76" s="159" t="str">
        <f>'203_2'!B12</f>
        <v>Молдован Максим Олександрович</v>
      </c>
      <c r="D76" s="159">
        <f>'203_2'!E12</f>
        <v>25</v>
      </c>
      <c r="E76" s="160">
        <f t="shared" si="20"/>
        <v>25</v>
      </c>
      <c r="F76" s="217"/>
      <c r="G76" s="186"/>
      <c r="H76" s="227"/>
      <c r="I76" s="186"/>
      <c r="J76" s="186"/>
      <c r="K76" s="542"/>
      <c r="L76" s="137">
        <f t="shared" si="21"/>
        <v>25</v>
      </c>
      <c r="M76" s="174" t="str">
        <f t="shared" si="22"/>
        <v>F</v>
      </c>
      <c r="N76" s="561"/>
    </row>
    <row r="77" spans="1:15" ht="15.75" x14ac:dyDescent="0.25">
      <c r="A77" s="727">
        <v>19</v>
      </c>
      <c r="B77" s="133">
        <v>203</v>
      </c>
      <c r="C77" s="159" t="str">
        <f>'203_2'!B13</f>
        <v>Носенко Микола В'ячеславович</v>
      </c>
      <c r="D77" s="159">
        <f>'203_2'!E13</f>
        <v>24</v>
      </c>
      <c r="E77" s="160">
        <f t="shared" si="20"/>
        <v>24</v>
      </c>
      <c r="F77" s="217"/>
      <c r="G77" s="186"/>
      <c r="H77" s="227"/>
      <c r="I77" s="186"/>
      <c r="J77" s="186"/>
      <c r="K77" s="542"/>
      <c r="L77" s="137">
        <f t="shared" si="21"/>
        <v>24</v>
      </c>
      <c r="M77" s="174" t="str">
        <f t="shared" si="22"/>
        <v>F</v>
      </c>
      <c r="N77" s="561"/>
    </row>
    <row r="78" spans="1:15" ht="15.75" x14ac:dyDescent="0.25">
      <c r="A78" s="727">
        <v>20</v>
      </c>
      <c r="B78" s="133">
        <v>203</v>
      </c>
      <c r="C78" s="159" t="str">
        <f>'203_2'!B14</f>
        <v>Оліфіренко Ксенія Валентинівна</v>
      </c>
      <c r="D78" s="159">
        <f>'203_2'!E14</f>
        <v>28</v>
      </c>
      <c r="E78" s="160">
        <f t="shared" si="20"/>
        <v>28</v>
      </c>
      <c r="F78" s="217"/>
      <c r="G78" s="186"/>
      <c r="H78" s="227"/>
      <c r="I78" s="186"/>
      <c r="J78" s="186"/>
      <c r="K78" s="542"/>
      <c r="L78" s="137">
        <f t="shared" si="21"/>
        <v>28</v>
      </c>
      <c r="M78" s="174" t="str">
        <f t="shared" si="22"/>
        <v>F</v>
      </c>
      <c r="N78" s="561"/>
    </row>
    <row r="79" spans="1:15" ht="15.75" x14ac:dyDescent="0.25">
      <c r="A79" s="727">
        <v>21</v>
      </c>
      <c r="B79" s="133">
        <v>203</v>
      </c>
      <c r="C79" s="159" t="str">
        <f>'203_2'!B15</f>
        <v>Салмін Артур Ігорович</v>
      </c>
      <c r="D79" s="159">
        <f>'203_2'!E15</f>
        <v>16</v>
      </c>
      <c r="E79" s="160">
        <f t="shared" si="20"/>
        <v>16</v>
      </c>
      <c r="F79" s="217"/>
      <c r="G79" s="186"/>
      <c r="H79" s="227"/>
      <c r="I79" s="186"/>
      <c r="J79" s="186"/>
      <c r="K79" s="542"/>
      <c r="L79" s="137">
        <f t="shared" si="21"/>
        <v>16</v>
      </c>
      <c r="M79" s="174" t="str">
        <f t="shared" si="22"/>
        <v>F</v>
      </c>
      <c r="N79" s="561"/>
    </row>
    <row r="80" spans="1:15" ht="15.75" x14ac:dyDescent="0.25">
      <c r="A80" s="727">
        <v>22</v>
      </c>
      <c r="B80" s="133">
        <v>203</v>
      </c>
      <c r="C80" s="159" t="str">
        <f>'203_2'!B16</f>
        <v>Стовманенко Владислав Олегович</v>
      </c>
      <c r="D80" s="159">
        <f>'203_2'!E16</f>
        <v>21</v>
      </c>
      <c r="E80" s="160">
        <f t="shared" si="20"/>
        <v>21</v>
      </c>
      <c r="F80" s="217"/>
      <c r="G80" s="186"/>
      <c r="H80" s="227"/>
      <c r="I80" s="186"/>
      <c r="J80" s="186"/>
      <c r="K80" s="542"/>
      <c r="L80" s="137">
        <f t="shared" si="21"/>
        <v>21</v>
      </c>
      <c r="M80" s="174" t="str">
        <f t="shared" si="22"/>
        <v>F</v>
      </c>
      <c r="N80" s="561"/>
    </row>
    <row r="81" spans="1:14" ht="15.75" x14ac:dyDescent="0.25">
      <c r="A81" s="727">
        <v>23</v>
      </c>
      <c r="B81" s="133">
        <v>203</v>
      </c>
      <c r="C81" s="159" t="str">
        <f>'203_2'!B17</f>
        <v>Хруставка Михайло Володимирович</v>
      </c>
      <c r="D81" s="159">
        <f>'203_2'!E17</f>
        <v>22</v>
      </c>
      <c r="E81" s="160">
        <f t="shared" si="20"/>
        <v>22</v>
      </c>
      <c r="F81" s="217"/>
      <c r="G81" s="186"/>
      <c r="H81" s="227"/>
      <c r="I81" s="186"/>
      <c r="J81" s="186"/>
      <c r="K81" s="542"/>
      <c r="L81" s="137">
        <f t="shared" si="21"/>
        <v>22</v>
      </c>
      <c r="M81" s="174" t="str">
        <f t="shared" si="22"/>
        <v>F</v>
      </c>
      <c r="N81" s="561"/>
    </row>
    <row r="82" spans="1:14" ht="15.75" x14ac:dyDescent="0.25">
      <c r="A82" s="727">
        <v>24</v>
      </c>
      <c r="B82" s="133">
        <v>203</v>
      </c>
      <c r="C82" s="159" t="str">
        <f>'203_2'!B18</f>
        <v>Чигір Галина Сергіївна</v>
      </c>
      <c r="D82" s="159">
        <f>'203_2'!E18</f>
        <v>12</v>
      </c>
      <c r="E82" s="160">
        <f t="shared" si="20"/>
        <v>12</v>
      </c>
      <c r="F82" s="217"/>
      <c r="G82" s="186"/>
      <c r="H82" s="227"/>
      <c r="I82" s="186"/>
      <c r="J82" s="186"/>
      <c r="K82" s="542"/>
      <c r="L82" s="137">
        <f t="shared" si="21"/>
        <v>12</v>
      </c>
      <c r="M82" s="174" t="str">
        <f t="shared" si="22"/>
        <v>F</v>
      </c>
      <c r="N82" s="561"/>
    </row>
    <row r="83" spans="1:14" ht="15.75" x14ac:dyDescent="0.25">
      <c r="A83" s="727">
        <v>25</v>
      </c>
      <c r="B83" s="133">
        <v>203</v>
      </c>
      <c r="C83" s="159" t="str">
        <f>'203_2'!B19</f>
        <v>Штефан Валентина Володимирівна</v>
      </c>
      <c r="D83" s="159">
        <f>'203_2'!E19</f>
        <v>6</v>
      </c>
      <c r="E83" s="160">
        <f t="shared" si="20"/>
        <v>6</v>
      </c>
      <c r="F83" s="217"/>
      <c r="G83" s="186"/>
      <c r="H83" s="227"/>
      <c r="I83" s="186"/>
      <c r="J83" s="186"/>
      <c r="K83" s="542"/>
      <c r="L83" s="137">
        <f t="shared" si="21"/>
        <v>6</v>
      </c>
      <c r="M83" s="174" t="str">
        <f t="shared" si="22"/>
        <v>F</v>
      </c>
      <c r="N83" s="561"/>
    </row>
    <row r="84" spans="1:14" ht="15.75" x14ac:dyDescent="0.25">
      <c r="A84" s="727">
        <v>26</v>
      </c>
      <c r="B84" s="133">
        <v>203</v>
      </c>
      <c r="C84" s="159">
        <f>'203_2'!B20</f>
        <v>0</v>
      </c>
      <c r="D84" s="159">
        <f>'203_2'!E20</f>
        <v>0</v>
      </c>
      <c r="E84" s="160">
        <f t="shared" si="20"/>
        <v>0</v>
      </c>
      <c r="F84" s="217"/>
      <c r="G84" s="186"/>
      <c r="H84" s="227"/>
      <c r="I84" s="186"/>
      <c r="J84" s="186"/>
      <c r="K84" s="542"/>
      <c r="L84" s="137">
        <f t="shared" si="21"/>
        <v>0</v>
      </c>
      <c r="M84" s="174" t="str">
        <f t="shared" si="22"/>
        <v>F</v>
      </c>
      <c r="N84" s="561"/>
    </row>
    <row r="85" spans="1:14" ht="16.5" thickBot="1" x14ac:dyDescent="0.3">
      <c r="A85" s="730">
        <v>27</v>
      </c>
      <c r="B85" s="731">
        <v>203</v>
      </c>
      <c r="C85" s="732">
        <f>'203_2'!B21</f>
        <v>0</v>
      </c>
      <c r="D85" s="732">
        <f>'203_2'!E21</f>
        <v>0</v>
      </c>
      <c r="E85" s="733">
        <f t="shared" si="20"/>
        <v>0</v>
      </c>
      <c r="F85" s="545"/>
      <c r="G85" s="546"/>
      <c r="H85" s="734"/>
      <c r="I85" s="546"/>
      <c r="J85" s="546"/>
      <c r="K85" s="735"/>
      <c r="L85" s="232">
        <f t="shared" si="21"/>
        <v>0</v>
      </c>
      <c r="M85" s="176" t="str">
        <f t="shared" si="22"/>
        <v>F</v>
      </c>
      <c r="N85" s="736"/>
    </row>
    <row r="86" spans="1:14" ht="51.75" thickBot="1" x14ac:dyDescent="0.25">
      <c r="A86" s="229" t="s">
        <v>239</v>
      </c>
      <c r="B86" s="738" t="s">
        <v>240</v>
      </c>
      <c r="C86" s="233" t="s">
        <v>241</v>
      </c>
      <c r="D86" s="161" t="s">
        <v>242</v>
      </c>
      <c r="E86" s="230" t="s">
        <v>243</v>
      </c>
      <c r="F86" s="547" t="s">
        <v>312</v>
      </c>
      <c r="G86" s="547" t="s">
        <v>313</v>
      </c>
      <c r="H86" s="547" t="s">
        <v>314</v>
      </c>
      <c r="I86" s="547" t="s">
        <v>315</v>
      </c>
      <c r="J86" s="548" t="s">
        <v>302</v>
      </c>
      <c r="K86" s="548" t="s">
        <v>316</v>
      </c>
      <c r="L86" s="549" t="s">
        <v>156</v>
      </c>
      <c r="M86" s="344" t="s">
        <v>272</v>
      </c>
      <c r="N86" s="231"/>
    </row>
    <row r="87" spans="1:14" ht="15.75" x14ac:dyDescent="0.25">
      <c r="A87" s="727">
        <v>1</v>
      </c>
      <c r="B87" s="133">
        <v>204</v>
      </c>
      <c r="C87" s="159" t="str">
        <f>'204'!B8</f>
        <v>Альошин Віталій Євгенович</v>
      </c>
      <c r="D87" s="159">
        <f>'204'!E8</f>
        <v>0</v>
      </c>
      <c r="E87" s="160">
        <f t="shared" ref="E87:E101" si="23">D87</f>
        <v>0</v>
      </c>
      <c r="F87" s="217"/>
      <c r="G87" s="185"/>
      <c r="H87" s="226"/>
      <c r="I87" s="185"/>
      <c r="J87" s="343"/>
      <c r="K87" s="542"/>
      <c r="L87" s="137">
        <f t="shared" ref="L87:L101" si="24">IF((E87+K87)&gt;100,100,E87+K87)</f>
        <v>0</v>
      </c>
      <c r="M87" s="174" t="str">
        <f t="shared" ref="M87:M101" si="25">VLOOKUP(L87,ESTC,2)</f>
        <v>F</v>
      </c>
      <c r="N87" s="569"/>
    </row>
    <row r="88" spans="1:14" ht="15.75" x14ac:dyDescent="0.25">
      <c r="A88" s="727">
        <v>2</v>
      </c>
      <c r="B88" s="133">
        <v>204</v>
      </c>
      <c r="C88" s="159" t="str">
        <f>'204'!B9</f>
        <v>Воронін Дмитро Вікторович</v>
      </c>
      <c r="D88" s="159">
        <f>'204'!E9</f>
        <v>0</v>
      </c>
      <c r="E88" s="160">
        <f t="shared" si="23"/>
        <v>0</v>
      </c>
      <c r="F88" s="217"/>
      <c r="G88" s="186"/>
      <c r="H88" s="227"/>
      <c r="I88" s="186"/>
      <c r="J88" s="186"/>
      <c r="K88" s="542"/>
      <c r="L88" s="137">
        <f t="shared" si="24"/>
        <v>0</v>
      </c>
      <c r="M88" s="174" t="str">
        <f t="shared" si="25"/>
        <v>F</v>
      </c>
      <c r="N88" s="561"/>
    </row>
    <row r="89" spans="1:14" ht="15.75" x14ac:dyDescent="0.25">
      <c r="A89" s="727">
        <v>3</v>
      </c>
      <c r="B89" s="133">
        <v>204</v>
      </c>
      <c r="C89" s="159" t="str">
        <f>'204'!B10</f>
        <v>Воронін Георгій Олександрович</v>
      </c>
      <c r="D89" s="159">
        <f>'204'!E10</f>
        <v>0</v>
      </c>
      <c r="E89" s="160">
        <f t="shared" si="23"/>
        <v>0</v>
      </c>
      <c r="F89" s="217"/>
      <c r="G89" s="186"/>
      <c r="H89" s="227"/>
      <c r="I89" s="186"/>
      <c r="J89" s="186"/>
      <c r="K89" s="542"/>
      <c r="L89" s="137">
        <f t="shared" si="24"/>
        <v>0</v>
      </c>
      <c r="M89" s="174" t="str">
        <f t="shared" si="25"/>
        <v>F</v>
      </c>
      <c r="N89" s="561"/>
    </row>
    <row r="90" spans="1:14" ht="15.75" x14ac:dyDescent="0.25">
      <c r="A90" s="727">
        <v>4</v>
      </c>
      <c r="B90" s="133">
        <v>204</v>
      </c>
      <c r="C90" s="159" t="str">
        <f>'204'!B11</f>
        <v>Кудря Юрій Юрійович</v>
      </c>
      <c r="D90" s="159">
        <f>'204'!E11</f>
        <v>0</v>
      </c>
      <c r="E90" s="160">
        <f t="shared" si="23"/>
        <v>0</v>
      </c>
      <c r="F90" s="217"/>
      <c r="G90" s="186"/>
      <c r="H90" s="227"/>
      <c r="I90" s="186"/>
      <c r="J90" s="186"/>
      <c r="K90" s="542"/>
      <c r="L90" s="137">
        <f t="shared" si="24"/>
        <v>0</v>
      </c>
      <c r="M90" s="174" t="str">
        <f t="shared" si="25"/>
        <v>F</v>
      </c>
      <c r="N90" s="561"/>
    </row>
    <row r="91" spans="1:14" ht="15.75" x14ac:dyDescent="0.25">
      <c r="A91" s="727">
        <v>5</v>
      </c>
      <c r="B91" s="133">
        <v>204</v>
      </c>
      <c r="C91" s="159" t="str">
        <f>'204'!B12</f>
        <v>Куценко Костянтин Сергійович</v>
      </c>
      <c r="D91" s="159">
        <f>'204'!E12</f>
        <v>0</v>
      </c>
      <c r="E91" s="160">
        <f t="shared" si="23"/>
        <v>0</v>
      </c>
      <c r="F91" s="217"/>
      <c r="G91" s="186"/>
      <c r="H91" s="227"/>
      <c r="I91" s="186"/>
      <c r="J91" s="186"/>
      <c r="K91" s="542"/>
      <c r="L91" s="137">
        <f t="shared" si="24"/>
        <v>0</v>
      </c>
      <c r="M91" s="174" t="str">
        <f t="shared" si="25"/>
        <v>F</v>
      </c>
      <c r="N91" s="561"/>
    </row>
    <row r="92" spans="1:14" ht="15.75" x14ac:dyDescent="0.25">
      <c r="A92" s="727">
        <v>6</v>
      </c>
      <c r="B92" s="133">
        <v>204</v>
      </c>
      <c r="C92" s="159" t="str">
        <f>'204'!B13</f>
        <v>Лагунець Дмитро Олегович</v>
      </c>
      <c r="D92" s="159">
        <f>'204'!E13</f>
        <v>0</v>
      </c>
      <c r="E92" s="160">
        <f t="shared" si="23"/>
        <v>0</v>
      </c>
      <c r="F92" s="217"/>
      <c r="G92" s="186"/>
      <c r="H92" s="227"/>
      <c r="I92" s="186"/>
      <c r="J92" s="186"/>
      <c r="K92" s="542"/>
      <c r="L92" s="137">
        <f t="shared" si="24"/>
        <v>0</v>
      </c>
      <c r="M92" s="174" t="str">
        <f t="shared" si="25"/>
        <v>F</v>
      </c>
      <c r="N92" s="561"/>
    </row>
    <row r="93" spans="1:14" ht="15.75" x14ac:dyDescent="0.25">
      <c r="A93" s="727">
        <v>7</v>
      </c>
      <c r="B93" s="133">
        <v>204</v>
      </c>
      <c r="C93" s="159" t="str">
        <f>'204'!B14</f>
        <v>Лисиця Олег Юрійович</v>
      </c>
      <c r="D93" s="159">
        <f>'204'!E14</f>
        <v>0</v>
      </c>
      <c r="E93" s="160">
        <f t="shared" si="23"/>
        <v>0</v>
      </c>
      <c r="F93" s="217"/>
      <c r="G93" s="186"/>
      <c r="H93" s="227"/>
      <c r="I93" s="186"/>
      <c r="J93" s="186"/>
      <c r="K93" s="542"/>
      <c r="L93" s="137">
        <f t="shared" si="24"/>
        <v>0</v>
      </c>
      <c r="M93" s="174" t="str">
        <f t="shared" si="25"/>
        <v>F</v>
      </c>
      <c r="N93" s="568"/>
    </row>
    <row r="94" spans="1:14" ht="15.75" x14ac:dyDescent="0.25">
      <c r="A94" s="727">
        <v>8</v>
      </c>
      <c r="B94" s="133">
        <v>204</v>
      </c>
      <c r="C94" s="159" t="str">
        <f>'204'!B15</f>
        <v>Лук’янчук Михайло Павлович</v>
      </c>
      <c r="D94" s="159">
        <f>'204'!E15</f>
        <v>0</v>
      </c>
      <c r="E94" s="160">
        <f t="shared" si="23"/>
        <v>0</v>
      </c>
      <c r="F94" s="217"/>
      <c r="G94" s="186"/>
      <c r="H94" s="227"/>
      <c r="I94" s="186"/>
      <c r="J94" s="186"/>
      <c r="K94" s="542"/>
      <c r="L94" s="837">
        <f t="shared" si="24"/>
        <v>0</v>
      </c>
      <c r="M94" s="174" t="str">
        <f t="shared" si="25"/>
        <v>F</v>
      </c>
      <c r="N94" s="561"/>
    </row>
    <row r="95" spans="1:14" ht="15.75" x14ac:dyDescent="0.25">
      <c r="A95" s="727">
        <v>9</v>
      </c>
      <c r="B95" s="133">
        <v>204</v>
      </c>
      <c r="C95" s="159" t="str">
        <f>'204'!B16</f>
        <v>Одиниця Олеся Олександрівна</v>
      </c>
      <c r="D95" s="159">
        <f>'204'!E16</f>
        <v>0</v>
      </c>
      <c r="E95" s="160">
        <f t="shared" si="23"/>
        <v>0</v>
      </c>
      <c r="F95" s="217"/>
      <c r="G95" s="186"/>
      <c r="H95" s="227"/>
      <c r="I95" s="186"/>
      <c r="J95" s="186"/>
      <c r="K95" s="542"/>
      <c r="L95" s="137">
        <f t="shared" si="24"/>
        <v>0</v>
      </c>
      <c r="M95" s="174" t="str">
        <f t="shared" si="25"/>
        <v>F</v>
      </c>
      <c r="N95" s="561"/>
    </row>
    <row r="96" spans="1:14" ht="15.75" x14ac:dyDescent="0.25">
      <c r="A96" s="727">
        <v>10</v>
      </c>
      <c r="B96" s="133">
        <v>204</v>
      </c>
      <c r="C96" s="159" t="str">
        <f>'204'!B17</f>
        <v>Охрімчук Андрій Геннадійович</v>
      </c>
      <c r="D96" s="159">
        <f>'204'!E17</f>
        <v>0</v>
      </c>
      <c r="E96" s="160">
        <f t="shared" si="23"/>
        <v>0</v>
      </c>
      <c r="F96" s="217"/>
      <c r="G96" s="186"/>
      <c r="H96" s="227"/>
      <c r="I96" s="186"/>
      <c r="J96" s="186"/>
      <c r="K96" s="542"/>
      <c r="L96" s="137">
        <f t="shared" si="24"/>
        <v>0</v>
      </c>
      <c r="M96" s="174" t="str">
        <f t="shared" si="25"/>
        <v>F</v>
      </c>
      <c r="N96" s="561"/>
    </row>
    <row r="97" spans="1:14" ht="15.75" x14ac:dyDescent="0.25">
      <c r="A97" s="727">
        <v>11</v>
      </c>
      <c r="B97" s="133">
        <v>204</v>
      </c>
      <c r="C97" s="159" t="str">
        <f>'204'!B18</f>
        <v>Ріцька Анна Олександрівна</v>
      </c>
      <c r="D97" s="159">
        <f>'204'!E18</f>
        <v>0</v>
      </c>
      <c r="E97" s="160">
        <f t="shared" si="23"/>
        <v>0</v>
      </c>
      <c r="F97" s="217"/>
      <c r="G97" s="186"/>
      <c r="H97" s="227"/>
      <c r="I97" s="186"/>
      <c r="J97" s="186"/>
      <c r="K97" s="542"/>
      <c r="L97" s="137">
        <f t="shared" si="24"/>
        <v>0</v>
      </c>
      <c r="M97" s="174" t="str">
        <f t="shared" si="25"/>
        <v>F</v>
      </c>
      <c r="N97" s="561"/>
    </row>
    <row r="98" spans="1:14" ht="15.75" x14ac:dyDescent="0.25">
      <c r="A98" s="727">
        <v>12</v>
      </c>
      <c r="B98" s="133">
        <v>204</v>
      </c>
      <c r="C98" s="159" t="str">
        <f>'204'!B19</f>
        <v>Самойленко Станіслав Олександрович</v>
      </c>
      <c r="D98" s="159">
        <f>'204'!E19</f>
        <v>0</v>
      </c>
      <c r="E98" s="160">
        <f t="shared" si="23"/>
        <v>0</v>
      </c>
      <c r="F98" s="217"/>
      <c r="G98" s="186"/>
      <c r="H98" s="227"/>
      <c r="I98" s="186"/>
      <c r="J98" s="186"/>
      <c r="K98" s="542"/>
      <c r="L98" s="137">
        <f t="shared" si="24"/>
        <v>0</v>
      </c>
      <c r="M98" s="174" t="str">
        <f t="shared" si="25"/>
        <v>F</v>
      </c>
      <c r="N98" s="568"/>
    </row>
    <row r="99" spans="1:14" ht="15.75" x14ac:dyDescent="0.25">
      <c r="A99" s="727">
        <v>13</v>
      </c>
      <c r="B99" s="133">
        <v>204</v>
      </c>
      <c r="C99" s="159" t="str">
        <f>'204'!B20</f>
        <v>Степаненко Олена Дмитрівна</v>
      </c>
      <c r="D99" s="159">
        <f>'204'!E20</f>
        <v>0</v>
      </c>
      <c r="E99" s="160">
        <f t="shared" si="23"/>
        <v>0</v>
      </c>
      <c r="F99" s="217"/>
      <c r="G99" s="186"/>
      <c r="H99" s="227"/>
      <c r="I99" s="186"/>
      <c r="J99" s="186"/>
      <c r="K99" s="542"/>
      <c r="L99" s="137">
        <f t="shared" si="24"/>
        <v>0</v>
      </c>
      <c r="M99" s="174" t="str">
        <f t="shared" si="25"/>
        <v>F</v>
      </c>
      <c r="N99" s="561"/>
    </row>
    <row r="100" spans="1:14" ht="15.75" x14ac:dyDescent="0.25">
      <c r="A100" s="727">
        <v>14</v>
      </c>
      <c r="B100" s="133">
        <v>204</v>
      </c>
      <c r="C100" s="159" t="str">
        <f>'204'!B21</f>
        <v>Тимчина Марина Михайлівна</v>
      </c>
      <c r="D100" s="159">
        <f>'204'!E21</f>
        <v>0</v>
      </c>
      <c r="E100" s="160">
        <f t="shared" si="23"/>
        <v>0</v>
      </c>
      <c r="F100" s="217"/>
      <c r="G100" s="186"/>
      <c r="H100" s="227"/>
      <c r="I100" s="186"/>
      <c r="J100" s="186"/>
      <c r="K100" s="542"/>
      <c r="L100" s="137">
        <f t="shared" si="24"/>
        <v>0</v>
      </c>
      <c r="M100" s="174" t="str">
        <f t="shared" si="25"/>
        <v>F</v>
      </c>
      <c r="N100" s="561"/>
    </row>
    <row r="101" spans="1:14" ht="15.75" x14ac:dyDescent="0.25">
      <c r="A101" s="727">
        <v>15</v>
      </c>
      <c r="B101" s="133">
        <v>204</v>
      </c>
      <c r="C101" s="159" t="str">
        <f>'204'!B22</f>
        <v>Філатов Євгеній Сергійович</v>
      </c>
      <c r="D101" s="159">
        <f>'204'!E22</f>
        <v>0</v>
      </c>
      <c r="E101" s="160">
        <f t="shared" si="23"/>
        <v>0</v>
      </c>
      <c r="F101" s="217"/>
      <c r="G101" s="186"/>
      <c r="H101" s="227"/>
      <c r="I101" s="186"/>
      <c r="J101" s="186"/>
      <c r="K101" s="542"/>
      <c r="L101" s="137">
        <f t="shared" si="24"/>
        <v>0</v>
      </c>
      <c r="M101" s="174" t="str">
        <f t="shared" si="25"/>
        <v>F</v>
      </c>
      <c r="N101" s="561"/>
    </row>
    <row r="102" spans="1:14" ht="16.5" thickBot="1" x14ac:dyDescent="0.3">
      <c r="A102" s="730"/>
      <c r="B102" s="133"/>
      <c r="C102" s="732"/>
      <c r="D102" s="732"/>
      <c r="E102" s="733"/>
      <c r="F102" s="545"/>
      <c r="G102" s="546"/>
      <c r="H102" s="734"/>
      <c r="I102" s="546"/>
      <c r="J102" s="546"/>
      <c r="K102" s="735"/>
      <c r="L102" s="232"/>
      <c r="M102" s="176"/>
      <c r="N102" s="736"/>
    </row>
  </sheetData>
  <customSheetViews>
    <customSheetView guid="{C5D960BD-C1A6-4228-A267-A87ADCF0AB55}" hiddenColumns="1">
      <pane ySplit="2" topLeftCell="A76" activePane="bottomLeft" state="frozen"/>
      <selection pane="bottomLeft" activeCell="C86" sqref="C86"/>
      <pageMargins left="0.75" right="0.75" top="1" bottom="1" header="0.5" footer="0.5"/>
      <pageSetup paperSize="9" orientation="portrait" horizontalDpi="4294967293" verticalDpi="0" r:id="rId1"/>
      <headerFooter alignWithMargins="0"/>
    </customSheetView>
    <customSheetView guid="{C2F30B35-D639-4BB4-A50F-41AB6A913442}" topLeftCell="D1">
      <selection activeCell="N27" sqref="N27"/>
      <pageMargins left="0.75" right="0.75" top="1" bottom="1" header="0.5" footer="0.5"/>
      <pageSetup paperSize="9" orientation="portrait" horizontalDpi="4294967293" r:id="rId2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4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5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6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7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3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4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5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16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17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18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19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20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25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26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27"/>
      <headerFooter alignWithMargins="0"/>
    </customSheetView>
    <customSheetView guid="{4BCF288A-A595-4C42-82E7-535EDC2AC415}" topLeftCell="A60">
      <selection activeCell="L89" sqref="L89"/>
      <pageMargins left="0.75" right="0.75" top="1" bottom="1" header="0.5" footer="0.5"/>
      <pageSetup paperSize="9" orientation="portrait" horizontalDpi="4294967293" verticalDpi="0" r:id="rId28"/>
      <headerFooter alignWithMargins="0"/>
    </customSheetView>
    <customSheetView guid="{1C44C54F-C0A4-451D-B8A0-B8C17D7E284D}">
      <pane ySplit="2" topLeftCell="A3" activePane="bottomLeft" state="frozen"/>
      <selection pane="bottomLeft" activeCell="C2" sqref="C2"/>
      <pageMargins left="0.75" right="0.75" top="1" bottom="1" header="0.5" footer="0.5"/>
      <pageSetup paperSize="9" orientation="portrait" horizontalDpi="4294967293" verticalDpi="0" r:id="rId29"/>
      <headerFooter alignWithMargins="0"/>
    </customSheetView>
    <customSheetView guid="{6C8D603E-9A1B-49F4-AEFE-06707C7BCD53}" showPageBreaks="1" topLeftCell="A28">
      <selection activeCell="L41" sqref="L41"/>
      <pageMargins left="0.75" right="0.75" top="1" bottom="1" header="0.5" footer="0.5"/>
      <pageSetup paperSize="9" orientation="portrait" horizontalDpi="4294967293" r:id="rId30"/>
      <headerFooter alignWithMargins="0"/>
    </customSheetView>
    <customSheetView guid="{17400EAF-4B0B-49FE-8262-4A59DA70D10F}">
      <pane ySplit="2" topLeftCell="A3" activePane="bottomLeft" state="frozen"/>
      <selection pane="bottomLeft" activeCell="K3" sqref="K3"/>
      <pageMargins left="0.75" right="0.75" top="1" bottom="1" header="0.5" footer="0.5"/>
      <pageSetup paperSize="9" orientation="portrait" horizontalDpi="4294967293" verticalDpi="0" r:id="rId31"/>
      <headerFooter alignWithMargins="0"/>
    </customSheetView>
  </customSheetViews>
  <phoneticPr fontId="0" type="noConversion"/>
  <conditionalFormatting sqref="E31:E57 E3:E29">
    <cfRule type="cellIs" dxfId="24" priority="9" operator="greaterThanOrEqual">
      <formula>20</formula>
    </cfRule>
    <cfRule type="cellIs" dxfId="23" priority="10" stopIfTrue="1" operator="lessThan">
      <formula>20</formula>
    </cfRule>
  </conditionalFormatting>
  <conditionalFormatting sqref="L31:L57 L2:L29">
    <cfRule type="cellIs" dxfId="22" priority="11" stopIfTrue="1" operator="lessThan">
      <formula>59.5</formula>
    </cfRule>
    <cfRule type="cellIs" dxfId="21" priority="12" stopIfTrue="1" operator="greaterThanOrEqual">
      <formula>59.5</formula>
    </cfRule>
  </conditionalFormatting>
  <conditionalFormatting sqref="L30">
    <cfRule type="cellIs" dxfId="20" priority="7" stopIfTrue="1" operator="lessThan">
      <formula>60</formula>
    </cfRule>
    <cfRule type="cellIs" dxfId="19" priority="8" stopIfTrue="1" operator="greaterThanOrEqual">
      <formula>60</formula>
    </cfRule>
  </conditionalFormatting>
  <conditionalFormatting sqref="E59:E85">
    <cfRule type="cellIs" dxfId="18" priority="3" operator="greaterThanOrEqual">
      <formula>20</formula>
    </cfRule>
    <cfRule type="cellIs" dxfId="17" priority="4" stopIfTrue="1" operator="lessThan">
      <formula>20</formula>
    </cfRule>
  </conditionalFormatting>
  <conditionalFormatting sqref="L59:L85">
    <cfRule type="cellIs" dxfId="16" priority="5" stopIfTrue="1" operator="lessThan">
      <formula>60</formula>
    </cfRule>
    <cfRule type="cellIs" dxfId="15" priority="6" stopIfTrue="1" operator="greaterThanOrEqual">
      <formula>60</formula>
    </cfRule>
  </conditionalFormatting>
  <conditionalFormatting sqref="L58">
    <cfRule type="cellIs" dxfId="14" priority="1" stopIfTrue="1" operator="lessThan">
      <formula>60</formula>
    </cfRule>
    <cfRule type="cellIs" dxfId="13" priority="2" stopIfTrue="1" operator="greaterThanOrEqual">
      <formula>60</formula>
    </cfRule>
  </conditionalFormatting>
  <pageMargins left="0.75" right="0.75" top="1" bottom="1" header="0.5" footer="0.5"/>
  <pageSetup paperSize="9" orientation="portrait" horizontalDpi="4294967293" verticalDpi="0" r:id="rId3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Y145"/>
  <sheetViews>
    <sheetView showGridLines="0" zoomScale="70" zoomScaleNormal="84" workbookViewId="0">
      <pane xSplit="6" ySplit="6" topLeftCell="G16" activePane="bottomRight" state="frozen"/>
      <selection pane="topRight" activeCell="G1" sqref="G1"/>
      <selection pane="bottomLeft" activeCell="A7" sqref="A7"/>
      <selection pane="bottomRight" activeCell="I37" sqref="I37"/>
    </sheetView>
  </sheetViews>
  <sheetFormatPr defaultColWidth="9.28515625" defaultRowHeight="12.75" x14ac:dyDescent="0.2"/>
  <cols>
    <col min="1" max="1" width="4.28515625" style="1" customWidth="1"/>
    <col min="2" max="2" width="49" style="621" customWidth="1"/>
    <col min="3" max="3" width="6.7109375" style="30" customWidth="1"/>
    <col min="4" max="4" width="9.7109375" style="30" customWidth="1"/>
    <col min="5" max="5" width="6.7109375" style="30" customWidth="1"/>
    <col min="6" max="6" width="11" style="30" customWidth="1"/>
    <col min="7" max="7" width="12.28515625" style="1" customWidth="1"/>
    <col min="8" max="8" width="10.5703125" style="1" customWidth="1"/>
    <col min="9" max="9" width="10.28515625" style="1" customWidth="1"/>
    <col min="10" max="10" width="10.42578125" style="1" customWidth="1"/>
    <col min="11" max="11" width="9.7109375" style="1" customWidth="1"/>
    <col min="12" max="12" width="10.42578125" style="1" customWidth="1"/>
    <col min="13" max="13" width="9.85546875" style="1" customWidth="1"/>
    <col min="14" max="14" width="10" style="1" customWidth="1"/>
    <col min="15" max="15" width="6.7109375" style="1" customWidth="1"/>
    <col min="16" max="16" width="9.7109375" style="1" customWidth="1"/>
    <col min="17" max="17" width="8.42578125" style="1" customWidth="1"/>
    <col min="18" max="18" width="13.140625" style="1" customWidth="1"/>
    <col min="19" max="19" width="11.5703125" style="1" customWidth="1"/>
    <col min="20" max="20" width="9.28515625" style="1" customWidth="1"/>
    <col min="21" max="21" width="13" style="1" customWidth="1"/>
    <col min="22" max="22" width="9.28515625" style="1" customWidth="1"/>
    <col min="23" max="23" width="12.28515625" style="1" customWidth="1"/>
    <col min="24" max="24" width="11.7109375" style="1" customWidth="1"/>
    <col min="25" max="25" width="9.28515625" style="1" customWidth="1"/>
    <col min="26" max="26" width="12.5703125" style="1" customWidth="1"/>
    <col min="27" max="27" width="9.7109375" style="1" customWidth="1"/>
    <col min="28" max="28" width="13.5703125" style="1" customWidth="1"/>
    <col min="29" max="29" width="10.5703125" style="1" customWidth="1"/>
    <col min="30" max="30" width="13.570312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1.28515625" style="1" customWidth="1"/>
    <col min="36" max="36" width="11" style="1" customWidth="1"/>
    <col min="37" max="37" width="9.7109375" style="1" customWidth="1"/>
    <col min="38" max="38" width="10.710937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0.7109375" style="1" customWidth="1"/>
    <col min="53" max="53" width="9.28515625" style="1"/>
    <col min="54" max="54" width="11.42578125" style="1" customWidth="1"/>
    <col min="55" max="16384" width="9.28515625" style="1"/>
  </cols>
  <sheetData>
    <row r="1" spans="1:46" x14ac:dyDescent="0.2">
      <c r="V1" s="4"/>
      <c r="W1" s="31" t="s">
        <v>265</v>
      </c>
    </row>
    <row r="2" spans="1:46" ht="26.25" customHeight="1" thickBot="1" x14ac:dyDescent="0.25">
      <c r="A2" s="20"/>
      <c r="B2" s="238" t="s">
        <v>296</v>
      </c>
      <c r="C2" s="202" t="s">
        <v>464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198</v>
      </c>
      <c r="M2"/>
      <c r="N2" t="s">
        <v>175</v>
      </c>
      <c r="O2"/>
      <c r="P2"/>
      <c r="Q2" t="s">
        <v>175</v>
      </c>
      <c r="R2" s="165" t="s">
        <v>200</v>
      </c>
      <c r="S2" s="908" t="s">
        <v>189</v>
      </c>
      <c r="T2" s="908"/>
      <c r="U2" t="s">
        <v>202</v>
      </c>
      <c r="V2" s="908"/>
      <c r="W2" s="908"/>
      <c r="X2" t="s">
        <v>176</v>
      </c>
      <c r="Y2" s="157"/>
      <c r="Z2" s="521" t="s">
        <v>176</v>
      </c>
      <c r="AA2" s="521"/>
      <c r="AB2" s="521" t="s">
        <v>176</v>
      </c>
      <c r="AC2" s="521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208"/>
      <c r="AO2" s="90"/>
      <c r="AP2" s="41"/>
      <c r="AQ2" s="90"/>
      <c r="AR2" s="90"/>
      <c r="AS2" s="41"/>
      <c r="AT2" s="41"/>
    </row>
    <row r="3" spans="1:46" ht="22.5" customHeight="1" thickBot="1" x14ac:dyDescent="0.3">
      <c r="A3" s="893"/>
      <c r="B3" s="622"/>
      <c r="C3" s="899" t="s">
        <v>131</v>
      </c>
      <c r="D3" s="906" t="s">
        <v>174</v>
      </c>
      <c r="E3" s="902" t="s">
        <v>38</v>
      </c>
      <c r="F3" s="904" t="s">
        <v>132</v>
      </c>
      <c r="G3" s="905"/>
      <c r="H3" s="904" t="s">
        <v>133</v>
      </c>
      <c r="I3" s="911"/>
      <c r="J3" s="148" t="s">
        <v>134</v>
      </c>
      <c r="K3" s="149"/>
      <c r="L3" s="150"/>
      <c r="M3" s="904" t="s">
        <v>135</v>
      </c>
      <c r="N3" s="905"/>
      <c r="O3" s="904" t="s">
        <v>136</v>
      </c>
      <c r="P3" s="919"/>
      <c r="Q3" s="905"/>
      <c r="R3" s="138" t="s">
        <v>137</v>
      </c>
      <c r="S3" s="152"/>
      <c r="T3" s="152"/>
      <c r="U3" s="904" t="s">
        <v>138</v>
      </c>
      <c r="V3" s="905"/>
      <c r="W3" s="148" t="s">
        <v>139</v>
      </c>
      <c r="X3" s="149"/>
      <c r="Y3" s="241"/>
      <c r="Z3" s="909" t="s">
        <v>140</v>
      </c>
      <c r="AA3" s="910"/>
      <c r="AB3" s="921" t="s">
        <v>141</v>
      </c>
      <c r="AC3" s="922"/>
      <c r="AD3" s="917" t="s">
        <v>142</v>
      </c>
      <c r="AE3" s="918"/>
      <c r="AF3" s="904" t="s">
        <v>143</v>
      </c>
      <c r="AG3" s="920"/>
      <c r="AH3" s="905"/>
      <c r="AI3" s="904" t="s">
        <v>144</v>
      </c>
      <c r="AJ3" s="920"/>
      <c r="AK3" s="905"/>
      <c r="AL3" s="930" t="s">
        <v>245</v>
      </c>
      <c r="AM3" s="931"/>
    </row>
    <row r="4" spans="1:46" ht="22.5" customHeight="1" x14ac:dyDescent="0.25">
      <c r="A4" s="894"/>
      <c r="B4" s="623"/>
      <c r="C4" s="900"/>
      <c r="D4" s="907"/>
      <c r="E4" s="903"/>
      <c r="F4" s="222" t="s">
        <v>145</v>
      </c>
      <c r="G4" s="34"/>
      <c r="H4" s="222" t="s">
        <v>146</v>
      </c>
      <c r="I4" s="151"/>
      <c r="J4" s="409" t="s">
        <v>147</v>
      </c>
      <c r="K4" s="39"/>
      <c r="L4" s="46"/>
      <c r="M4" s="222" t="s">
        <v>148</v>
      </c>
      <c r="N4" s="34"/>
      <c r="O4" s="220" t="s">
        <v>149</v>
      </c>
      <c r="P4" s="221"/>
      <c r="Q4" s="23"/>
      <c r="R4" s="35"/>
      <c r="S4" s="220" t="s">
        <v>150</v>
      </c>
      <c r="T4" s="22"/>
      <c r="U4" s="220" t="s">
        <v>257</v>
      </c>
      <c r="V4" s="23"/>
      <c r="W4" s="520" t="s">
        <v>257</v>
      </c>
      <c r="X4" s="75" t="s">
        <v>237</v>
      </c>
      <c r="Y4" s="76"/>
      <c r="Z4" s="520" t="s">
        <v>257</v>
      </c>
      <c r="AA4" s="38"/>
      <c r="AB4" s="520" t="s">
        <v>257</v>
      </c>
      <c r="AC4" s="151"/>
      <c r="AD4" s="37" t="s">
        <v>151</v>
      </c>
      <c r="AE4" s="411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71" t="s">
        <v>309</v>
      </c>
      <c r="AM4" s="772"/>
    </row>
    <row r="5" spans="1:46" ht="37.35" customHeight="1" x14ac:dyDescent="0.2">
      <c r="A5" s="894"/>
      <c r="B5" s="623" t="s">
        <v>259</v>
      </c>
      <c r="C5" s="900"/>
      <c r="D5" s="907"/>
      <c r="E5" s="903"/>
      <c r="F5" s="895" t="s">
        <v>172</v>
      </c>
      <c r="G5" s="897" t="s">
        <v>166</v>
      </c>
      <c r="H5" s="895" t="s">
        <v>172</v>
      </c>
      <c r="I5" s="914" t="s">
        <v>166</v>
      </c>
      <c r="J5" s="895" t="s">
        <v>172</v>
      </c>
      <c r="K5" s="912" t="s">
        <v>221</v>
      </c>
      <c r="L5" s="47" t="s">
        <v>152</v>
      </c>
      <c r="M5" s="895" t="s">
        <v>172</v>
      </c>
      <c r="N5" s="522" t="s">
        <v>166</v>
      </c>
      <c r="O5" s="895" t="s">
        <v>172</v>
      </c>
      <c r="P5" s="912" t="s">
        <v>220</v>
      </c>
      <c r="Q5" s="47" t="s">
        <v>152</v>
      </c>
      <c r="R5" s="926" t="s">
        <v>172</v>
      </c>
      <c r="S5" s="912" t="s">
        <v>256</v>
      </c>
      <c r="T5" s="153" t="s">
        <v>152</v>
      </c>
      <c r="U5" s="895" t="s">
        <v>172</v>
      </c>
      <c r="V5" s="897" t="s">
        <v>166</v>
      </c>
      <c r="W5" s="895" t="s">
        <v>172</v>
      </c>
      <c r="X5" s="912" t="s">
        <v>173</v>
      </c>
      <c r="Y5" s="242" t="s">
        <v>152</v>
      </c>
      <c r="Z5" s="926" t="s">
        <v>172</v>
      </c>
      <c r="AA5" s="522" t="s">
        <v>166</v>
      </c>
      <c r="AB5" s="928" t="s">
        <v>172</v>
      </c>
      <c r="AC5" s="522" t="s">
        <v>166</v>
      </c>
      <c r="AD5" s="895" t="s">
        <v>172</v>
      </c>
      <c r="AE5" s="897" t="s">
        <v>166</v>
      </c>
      <c r="AF5" s="895" t="s">
        <v>172</v>
      </c>
      <c r="AG5" s="912" t="s">
        <v>304</v>
      </c>
      <c r="AH5" s="47" t="s">
        <v>152</v>
      </c>
      <c r="AI5" s="895" t="s">
        <v>172</v>
      </c>
      <c r="AJ5" s="934" t="s">
        <v>305</v>
      </c>
      <c r="AK5" s="47" t="s">
        <v>152</v>
      </c>
      <c r="AL5" s="928" t="s">
        <v>172</v>
      </c>
      <c r="AM5" s="932" t="s">
        <v>166</v>
      </c>
    </row>
    <row r="6" spans="1:46" ht="28.9" customHeight="1" thickBot="1" x14ac:dyDescent="0.25">
      <c r="A6" s="894"/>
      <c r="B6" s="624"/>
      <c r="C6" s="900"/>
      <c r="D6" s="907"/>
      <c r="E6" s="903"/>
      <c r="F6" s="896"/>
      <c r="G6" s="898"/>
      <c r="H6" s="896"/>
      <c r="I6" s="915"/>
      <c r="J6" s="896"/>
      <c r="K6" s="916"/>
      <c r="L6" s="89">
        <v>6</v>
      </c>
      <c r="M6" s="896"/>
      <c r="N6" s="523"/>
      <c r="O6" s="896"/>
      <c r="P6" s="916"/>
      <c r="Q6" s="89">
        <v>16</v>
      </c>
      <c r="R6" s="927"/>
      <c r="S6" s="913"/>
      <c r="T6" s="154">
        <v>6</v>
      </c>
      <c r="U6" s="896"/>
      <c r="V6" s="898"/>
      <c r="W6" s="896"/>
      <c r="X6" s="916"/>
      <c r="Y6" s="243">
        <v>20</v>
      </c>
      <c r="Z6" s="927"/>
      <c r="AA6" s="523"/>
      <c r="AB6" s="929"/>
      <c r="AC6" s="523"/>
      <c r="AD6" s="896"/>
      <c r="AE6" s="898"/>
      <c r="AF6" s="896"/>
      <c r="AG6" s="916"/>
      <c r="AH6" s="89" t="s">
        <v>342</v>
      </c>
      <c r="AI6" s="896"/>
      <c r="AJ6" s="916"/>
      <c r="AK6" s="89" t="s">
        <v>343</v>
      </c>
      <c r="AL6" s="929"/>
      <c r="AM6" s="933"/>
    </row>
    <row r="7" spans="1:46" ht="16.5" thickBot="1" x14ac:dyDescent="0.3">
      <c r="A7" s="894"/>
      <c r="B7" s="624"/>
      <c r="C7" s="901"/>
      <c r="D7" s="907"/>
      <c r="E7" s="903"/>
      <c r="F7" s="456">
        <v>42748</v>
      </c>
      <c r="G7" s="88"/>
      <c r="H7" s="456">
        <f>F7+7</f>
        <v>42755</v>
      </c>
      <c r="I7" s="450"/>
      <c r="J7" s="205">
        <f>H7+7</f>
        <v>42762</v>
      </c>
      <c r="K7" s="206"/>
      <c r="L7" s="207"/>
      <c r="M7" s="139">
        <f>J7+7</f>
        <v>42769</v>
      </c>
      <c r="N7" s="140"/>
      <c r="O7" s="923">
        <f>M7+7</f>
        <v>42776</v>
      </c>
      <c r="P7" s="924"/>
      <c r="Q7" s="925"/>
      <c r="R7" s="205">
        <f>O7+7</f>
        <v>42783</v>
      </c>
      <c r="S7" s="206"/>
      <c r="T7" s="206"/>
      <c r="U7" s="205">
        <f>R7+7</f>
        <v>42790</v>
      </c>
      <c r="V7" s="207"/>
      <c r="W7" s="205">
        <f>U7+7</f>
        <v>42797</v>
      </c>
      <c r="X7" s="206"/>
      <c r="Y7" s="457"/>
      <c r="Z7" s="205">
        <f>W7+7+7</f>
        <v>42811</v>
      </c>
      <c r="AA7" s="207"/>
      <c r="AB7" s="458">
        <f>Z7+7</f>
        <v>42818</v>
      </c>
      <c r="AC7" s="459"/>
      <c r="AD7" s="451">
        <f>AB7+7</f>
        <v>42825</v>
      </c>
      <c r="AE7" s="452"/>
      <c r="AF7" s="923">
        <f>AD7+7</f>
        <v>42832</v>
      </c>
      <c r="AG7" s="924"/>
      <c r="AH7" s="925"/>
      <c r="AI7" s="923">
        <f>AF7+7</f>
        <v>42839</v>
      </c>
      <c r="AJ7" s="924"/>
      <c r="AK7" s="925"/>
      <c r="AL7" s="459">
        <f>AI7+7</f>
        <v>42846</v>
      </c>
      <c r="AM7" s="804"/>
    </row>
    <row r="8" spans="1:46" s="374" customFormat="1" ht="18.75" x14ac:dyDescent="0.25">
      <c r="A8" s="562">
        <v>1</v>
      </c>
      <c r="B8" s="620" t="s">
        <v>376</v>
      </c>
      <c r="C8" s="565">
        <v>1</v>
      </c>
      <c r="D8" s="369">
        <f t="shared" ref="D8:D21" si="0">SUM(L8,Q8,T8,Y8,AA8,AC8,AH8,AK8)</f>
        <v>0</v>
      </c>
      <c r="E8" s="388">
        <f t="shared" ref="E8:E21" si="1">SUM(D8:D8)</f>
        <v>0</v>
      </c>
      <c r="F8" s="755"/>
      <c r="G8" s="753"/>
      <c r="H8" s="575"/>
      <c r="I8" s="371"/>
      <c r="J8" s="517" t="s">
        <v>457</v>
      </c>
      <c r="K8" s="565">
        <f>C8</f>
        <v>1</v>
      </c>
      <c r="L8" s="496"/>
      <c r="M8" s="370"/>
      <c r="N8" s="388"/>
      <c r="O8" s="589" t="s">
        <v>457</v>
      </c>
      <c r="P8" s="410">
        <f>C8</f>
        <v>1</v>
      </c>
      <c r="Q8" s="762" t="str">
        <f t="shared" ref="Q8:Q20" si="2">IF(P8=0,"",VLOOKUP(P8,Підс,2,FALSE))</f>
        <v xml:space="preserve"> </v>
      </c>
      <c r="R8" s="470" t="s">
        <v>457</v>
      </c>
      <c r="S8" s="505">
        <f>C8</f>
        <v>1</v>
      </c>
      <c r="T8" s="388"/>
      <c r="U8" s="470" t="s">
        <v>459</v>
      </c>
      <c r="V8" s="392"/>
      <c r="W8" s="370" t="s">
        <v>459</v>
      </c>
      <c r="X8" s="505">
        <f>C8</f>
        <v>1</v>
      </c>
      <c r="Y8" s="770" t="str">
        <f t="shared" ref="Y8:Y21" si="3">IF(X8=0,"",VLOOKUP(X8,Підс,3,FALSE))</f>
        <v xml:space="preserve"> </v>
      </c>
      <c r="Z8" s="470"/>
      <c r="AA8" s="392"/>
      <c r="AB8" s="575" t="s">
        <v>459</v>
      </c>
      <c r="AC8" s="373"/>
      <c r="AD8" s="391"/>
      <c r="AE8" s="392"/>
      <c r="AF8" s="601"/>
      <c r="AG8" s="410">
        <f>C8</f>
        <v>1</v>
      </c>
      <c r="AH8" s="393"/>
      <c r="AI8" s="414"/>
      <c r="AJ8" s="505">
        <f>C8</f>
        <v>1</v>
      </c>
      <c r="AK8" s="509"/>
      <c r="AL8" s="775"/>
      <c r="AM8" s="798"/>
    </row>
    <row r="9" spans="1:46" s="374" customFormat="1" ht="24" customHeight="1" x14ac:dyDescent="0.25">
      <c r="A9" s="563">
        <v>2</v>
      </c>
      <c r="B9" s="620" t="s">
        <v>365</v>
      </c>
      <c r="C9" s="566">
        <v>2</v>
      </c>
      <c r="D9" s="454">
        <f t="shared" si="0"/>
        <v>15</v>
      </c>
      <c r="E9" s="472">
        <f t="shared" si="1"/>
        <v>15</v>
      </c>
      <c r="F9" s="756"/>
      <c r="G9" s="396"/>
      <c r="H9" s="575"/>
      <c r="I9" s="376"/>
      <c r="J9" s="400" t="s">
        <v>458</v>
      </c>
      <c r="K9" s="566">
        <f>C9</f>
        <v>2</v>
      </c>
      <c r="L9" s="497">
        <v>5</v>
      </c>
      <c r="M9" s="400"/>
      <c r="N9" s="376"/>
      <c r="O9" s="590" t="s">
        <v>458</v>
      </c>
      <c r="P9" s="410">
        <f t="shared" ref="P9:P21" si="4">C9</f>
        <v>2</v>
      </c>
      <c r="Q9" s="762" t="str">
        <f t="shared" si="2"/>
        <v xml:space="preserve"> </v>
      </c>
      <c r="R9" s="389" t="s">
        <v>458</v>
      </c>
      <c r="S9" s="506">
        <f>C9</f>
        <v>2</v>
      </c>
      <c r="T9" s="472"/>
      <c r="U9" s="389" t="s">
        <v>458</v>
      </c>
      <c r="V9" s="377"/>
      <c r="W9" s="400" t="s">
        <v>458</v>
      </c>
      <c r="X9" s="506">
        <f>C9</f>
        <v>2</v>
      </c>
      <c r="Y9" s="769">
        <f t="shared" si="3"/>
        <v>10</v>
      </c>
      <c r="Z9" s="389"/>
      <c r="AA9" s="377"/>
      <c r="AB9" s="400" t="s">
        <v>458</v>
      </c>
      <c r="AC9" s="376"/>
      <c r="AD9" s="379"/>
      <c r="AE9" s="377"/>
      <c r="AF9" s="602"/>
      <c r="AG9" s="410">
        <f t="shared" ref="AG9:AG21" si="5">C9</f>
        <v>2</v>
      </c>
      <c r="AH9" s="325"/>
      <c r="AI9" s="401"/>
      <c r="AJ9" s="506">
        <f>C9</f>
        <v>2</v>
      </c>
      <c r="AK9" s="404"/>
      <c r="AL9" s="777"/>
      <c r="AM9" s="800"/>
    </row>
    <row r="10" spans="1:46" s="374" customFormat="1" ht="18.75" x14ac:dyDescent="0.25">
      <c r="A10" s="564">
        <v>3</v>
      </c>
      <c r="B10" s="620" t="s">
        <v>377</v>
      </c>
      <c r="C10" s="566">
        <v>3</v>
      </c>
      <c r="D10" s="454">
        <f t="shared" si="0"/>
        <v>21</v>
      </c>
      <c r="E10" s="472">
        <f t="shared" si="1"/>
        <v>21</v>
      </c>
      <c r="F10" s="756"/>
      <c r="G10" s="396"/>
      <c r="H10" s="575"/>
      <c r="I10" s="376"/>
      <c r="J10" s="400" t="s">
        <v>457</v>
      </c>
      <c r="K10" s="566">
        <f t="shared" ref="K10:K21" si="6">C10</f>
        <v>3</v>
      </c>
      <c r="L10" s="497">
        <v>2</v>
      </c>
      <c r="M10" s="400"/>
      <c r="N10" s="376"/>
      <c r="O10" s="590" t="s">
        <v>458</v>
      </c>
      <c r="P10" s="410">
        <f t="shared" si="4"/>
        <v>3</v>
      </c>
      <c r="Q10" s="762">
        <f t="shared" si="2"/>
        <v>13</v>
      </c>
      <c r="R10" s="389" t="s">
        <v>458</v>
      </c>
      <c r="S10" s="506">
        <f t="shared" ref="S10:S21" si="7">C10</f>
        <v>3</v>
      </c>
      <c r="T10" s="472">
        <v>6</v>
      </c>
      <c r="U10" s="389" t="s">
        <v>458</v>
      </c>
      <c r="V10" s="377"/>
      <c r="W10" s="400" t="s">
        <v>458</v>
      </c>
      <c r="X10" s="506">
        <f t="shared" ref="X10:X21" si="8">C10</f>
        <v>3</v>
      </c>
      <c r="Y10" s="769" t="str">
        <f t="shared" si="3"/>
        <v xml:space="preserve"> </v>
      </c>
      <c r="Z10" s="389"/>
      <c r="AA10" s="377"/>
      <c r="AB10" s="400" t="s">
        <v>458</v>
      </c>
      <c r="AC10" s="376"/>
      <c r="AD10" s="379"/>
      <c r="AE10" s="377"/>
      <c r="AF10" s="602"/>
      <c r="AG10" s="410">
        <f t="shared" si="5"/>
        <v>3</v>
      </c>
      <c r="AH10" s="325"/>
      <c r="AI10" s="401"/>
      <c r="AJ10" s="506">
        <f t="shared" ref="AJ10:AJ21" si="9">C10</f>
        <v>3</v>
      </c>
      <c r="AK10" s="404"/>
      <c r="AL10" s="777"/>
      <c r="AM10" s="800"/>
    </row>
    <row r="11" spans="1:46" s="374" customFormat="1" ht="18.75" x14ac:dyDescent="0.25">
      <c r="A11" s="563">
        <v>4</v>
      </c>
      <c r="B11" s="620" t="s">
        <v>366</v>
      </c>
      <c r="C11" s="566">
        <v>4</v>
      </c>
      <c r="D11" s="454">
        <f t="shared" si="0"/>
        <v>0</v>
      </c>
      <c r="E11" s="472">
        <f t="shared" si="1"/>
        <v>0</v>
      </c>
      <c r="F11" s="756"/>
      <c r="G11" s="396"/>
      <c r="H11" s="575"/>
      <c r="I11" s="376"/>
      <c r="J11" s="400" t="s">
        <v>458</v>
      </c>
      <c r="K11" s="566">
        <f t="shared" si="6"/>
        <v>4</v>
      </c>
      <c r="L11" s="497"/>
      <c r="M11" s="400"/>
      <c r="N11" s="376"/>
      <c r="O11" s="590" t="s">
        <v>458</v>
      </c>
      <c r="P11" s="410">
        <f t="shared" si="4"/>
        <v>4</v>
      </c>
      <c r="Q11" s="762" t="str">
        <f t="shared" si="2"/>
        <v xml:space="preserve"> </v>
      </c>
      <c r="R11" s="389" t="s">
        <v>458</v>
      </c>
      <c r="S11" s="506">
        <f t="shared" si="7"/>
        <v>4</v>
      </c>
      <c r="T11" s="472"/>
      <c r="U11" s="389" t="s">
        <v>458</v>
      </c>
      <c r="V11" s="377"/>
      <c r="W11" s="400" t="s">
        <v>458</v>
      </c>
      <c r="X11" s="506">
        <f t="shared" si="8"/>
        <v>4</v>
      </c>
      <c r="Y11" s="769" t="str">
        <f t="shared" si="3"/>
        <v xml:space="preserve"> </v>
      </c>
      <c r="Z11" s="389"/>
      <c r="AA11" s="377"/>
      <c r="AB11" s="400" t="s">
        <v>458</v>
      </c>
      <c r="AC11" s="376"/>
      <c r="AD11" s="379"/>
      <c r="AE11" s="377"/>
      <c r="AF11" s="602"/>
      <c r="AG11" s="410">
        <f t="shared" si="5"/>
        <v>4</v>
      </c>
      <c r="AH11" s="325"/>
      <c r="AI11" s="401"/>
      <c r="AJ11" s="506">
        <f t="shared" si="9"/>
        <v>4</v>
      </c>
      <c r="AK11" s="404"/>
      <c r="AL11" s="777"/>
      <c r="AM11" s="800"/>
    </row>
    <row r="12" spans="1:46" s="374" customFormat="1" ht="18.75" x14ac:dyDescent="0.25">
      <c r="A12" s="564">
        <v>5</v>
      </c>
      <c r="B12" s="620" t="s">
        <v>367</v>
      </c>
      <c r="C12" s="566">
        <v>5</v>
      </c>
      <c r="D12" s="454">
        <f t="shared" si="0"/>
        <v>0</v>
      </c>
      <c r="E12" s="472">
        <f t="shared" si="1"/>
        <v>0</v>
      </c>
      <c r="F12" s="756"/>
      <c r="G12" s="396"/>
      <c r="H12" s="575"/>
      <c r="I12" s="376"/>
      <c r="J12" s="400" t="s">
        <v>457</v>
      </c>
      <c r="K12" s="566">
        <f t="shared" si="6"/>
        <v>5</v>
      </c>
      <c r="L12" s="497"/>
      <c r="M12" s="400"/>
      <c r="N12" s="376"/>
      <c r="O12" s="590" t="s">
        <v>457</v>
      </c>
      <c r="P12" s="410">
        <f t="shared" si="4"/>
        <v>5</v>
      </c>
      <c r="Q12" s="762" t="str">
        <f t="shared" si="2"/>
        <v xml:space="preserve"> </v>
      </c>
      <c r="R12" s="389" t="s">
        <v>457</v>
      </c>
      <c r="S12" s="506">
        <f t="shared" si="7"/>
        <v>5</v>
      </c>
      <c r="T12" s="472"/>
      <c r="U12" s="389" t="s">
        <v>459</v>
      </c>
      <c r="V12" s="377"/>
      <c r="W12" s="400" t="s">
        <v>459</v>
      </c>
      <c r="X12" s="506">
        <f t="shared" si="8"/>
        <v>5</v>
      </c>
      <c r="Y12" s="769" t="str">
        <f t="shared" si="3"/>
        <v xml:space="preserve"> </v>
      </c>
      <c r="Z12" s="389"/>
      <c r="AA12" s="377"/>
      <c r="AB12" s="400" t="s">
        <v>459</v>
      </c>
      <c r="AC12" s="376"/>
      <c r="AD12" s="379"/>
      <c r="AE12" s="377"/>
      <c r="AF12" s="602"/>
      <c r="AG12" s="410">
        <f t="shared" si="5"/>
        <v>5</v>
      </c>
      <c r="AH12" s="325"/>
      <c r="AI12" s="378"/>
      <c r="AJ12" s="506">
        <f t="shared" si="9"/>
        <v>5</v>
      </c>
      <c r="AK12" s="404"/>
      <c r="AL12" s="777"/>
      <c r="AM12" s="800"/>
    </row>
    <row r="13" spans="1:46" s="374" customFormat="1" ht="18.75" x14ac:dyDescent="0.25">
      <c r="A13" s="563">
        <v>6</v>
      </c>
      <c r="B13" s="620" t="s">
        <v>368</v>
      </c>
      <c r="C13" s="566">
        <v>6</v>
      </c>
      <c r="D13" s="454">
        <f t="shared" si="0"/>
        <v>19</v>
      </c>
      <c r="E13" s="472">
        <f t="shared" si="1"/>
        <v>19</v>
      </c>
      <c r="F13" s="756"/>
      <c r="G13" s="396"/>
      <c r="H13" s="575"/>
      <c r="I13" s="376"/>
      <c r="J13" s="400" t="s">
        <v>457</v>
      </c>
      <c r="K13" s="566">
        <f t="shared" si="6"/>
        <v>6</v>
      </c>
      <c r="L13" s="497">
        <v>4</v>
      </c>
      <c r="M13" s="400"/>
      <c r="N13" s="376"/>
      <c r="O13" s="590" t="s">
        <v>457</v>
      </c>
      <c r="P13" s="410">
        <f t="shared" si="4"/>
        <v>6</v>
      </c>
      <c r="Q13" s="762">
        <f t="shared" si="2"/>
        <v>15</v>
      </c>
      <c r="R13" s="389" t="s">
        <v>458</v>
      </c>
      <c r="S13" s="506">
        <f t="shared" si="7"/>
        <v>6</v>
      </c>
      <c r="T13" s="472"/>
      <c r="U13" s="389" t="s">
        <v>459</v>
      </c>
      <c r="V13" s="377"/>
      <c r="W13" s="400" t="s">
        <v>458</v>
      </c>
      <c r="X13" s="506">
        <f t="shared" si="8"/>
        <v>6</v>
      </c>
      <c r="Y13" s="769" t="str">
        <f t="shared" si="3"/>
        <v xml:space="preserve"> </v>
      </c>
      <c r="Z13" s="389"/>
      <c r="AA13" s="377"/>
      <c r="AB13" s="400" t="s">
        <v>459</v>
      </c>
      <c r="AC13" s="376"/>
      <c r="AD13" s="379"/>
      <c r="AE13" s="377"/>
      <c r="AF13" s="602"/>
      <c r="AG13" s="410">
        <f t="shared" si="5"/>
        <v>6</v>
      </c>
      <c r="AH13" s="325"/>
      <c r="AI13" s="378"/>
      <c r="AJ13" s="506">
        <f t="shared" si="9"/>
        <v>6</v>
      </c>
      <c r="AK13" s="404"/>
      <c r="AL13" s="777"/>
      <c r="AM13" s="800"/>
    </row>
    <row r="14" spans="1:46" s="374" customFormat="1" ht="18.75" x14ac:dyDescent="0.25">
      <c r="A14" s="564">
        <v>7</v>
      </c>
      <c r="B14" s="620" t="s">
        <v>369</v>
      </c>
      <c r="C14" s="566">
        <v>7</v>
      </c>
      <c r="D14" s="454">
        <f t="shared" si="0"/>
        <v>0</v>
      </c>
      <c r="E14" s="472">
        <f t="shared" si="1"/>
        <v>0</v>
      </c>
      <c r="F14" s="756"/>
      <c r="G14" s="396"/>
      <c r="H14" s="575"/>
      <c r="I14" s="376"/>
      <c r="J14" s="400" t="s">
        <v>457</v>
      </c>
      <c r="K14" s="566">
        <f t="shared" si="6"/>
        <v>7</v>
      </c>
      <c r="L14" s="497"/>
      <c r="M14" s="400"/>
      <c r="N14" s="376"/>
      <c r="O14" s="590" t="s">
        <v>457</v>
      </c>
      <c r="P14" s="410">
        <f t="shared" si="4"/>
        <v>7</v>
      </c>
      <c r="Q14" s="762" t="str">
        <f t="shared" si="2"/>
        <v xml:space="preserve"> </v>
      </c>
      <c r="R14" s="389" t="s">
        <v>457</v>
      </c>
      <c r="S14" s="506">
        <f t="shared" si="7"/>
        <v>7</v>
      </c>
      <c r="T14" s="472"/>
      <c r="U14" s="389" t="s">
        <v>459</v>
      </c>
      <c r="V14" s="377"/>
      <c r="W14" s="400" t="s">
        <v>459</v>
      </c>
      <c r="X14" s="506">
        <f t="shared" si="8"/>
        <v>7</v>
      </c>
      <c r="Y14" s="769" t="str">
        <f t="shared" si="3"/>
        <v xml:space="preserve"> </v>
      </c>
      <c r="Z14" s="389"/>
      <c r="AA14" s="377"/>
      <c r="AB14" s="400" t="s">
        <v>459</v>
      </c>
      <c r="AC14" s="376"/>
      <c r="AD14" s="379"/>
      <c r="AE14" s="377"/>
      <c r="AF14" s="602"/>
      <c r="AG14" s="410">
        <f t="shared" si="5"/>
        <v>7</v>
      </c>
      <c r="AH14" s="325"/>
      <c r="AI14" s="378"/>
      <c r="AJ14" s="506">
        <f t="shared" si="9"/>
        <v>7</v>
      </c>
      <c r="AK14" s="404"/>
      <c r="AL14" s="777"/>
      <c r="AM14" s="800"/>
    </row>
    <row r="15" spans="1:46" s="374" customFormat="1" ht="18.75" x14ac:dyDescent="0.25">
      <c r="A15" s="563">
        <v>8</v>
      </c>
      <c r="B15" s="620" t="s">
        <v>370</v>
      </c>
      <c r="C15" s="566">
        <v>8</v>
      </c>
      <c r="D15" s="454">
        <f t="shared" si="0"/>
        <v>4</v>
      </c>
      <c r="E15" s="472">
        <f t="shared" si="1"/>
        <v>4</v>
      </c>
      <c r="F15" s="756"/>
      <c r="G15" s="396"/>
      <c r="H15" s="575"/>
      <c r="I15" s="376"/>
      <c r="J15" s="400" t="s">
        <v>458</v>
      </c>
      <c r="K15" s="566">
        <f t="shared" si="6"/>
        <v>8</v>
      </c>
      <c r="L15" s="497">
        <v>4</v>
      </c>
      <c r="M15" s="400"/>
      <c r="N15" s="376"/>
      <c r="O15" s="590" t="s">
        <v>458</v>
      </c>
      <c r="P15" s="410">
        <f t="shared" si="4"/>
        <v>8</v>
      </c>
      <c r="Q15" s="762" t="str">
        <f t="shared" si="2"/>
        <v xml:space="preserve"> </v>
      </c>
      <c r="R15" s="389" t="s">
        <v>458</v>
      </c>
      <c r="S15" s="506">
        <f t="shared" si="7"/>
        <v>8</v>
      </c>
      <c r="T15" s="472"/>
      <c r="U15" s="389" t="s">
        <v>458</v>
      </c>
      <c r="V15" s="377"/>
      <c r="W15" s="400" t="s">
        <v>459</v>
      </c>
      <c r="X15" s="506">
        <f t="shared" si="8"/>
        <v>8</v>
      </c>
      <c r="Y15" s="769" t="str">
        <f t="shared" si="3"/>
        <v xml:space="preserve"> </v>
      </c>
      <c r="Z15" s="389"/>
      <c r="AA15" s="377"/>
      <c r="AB15" s="400" t="s">
        <v>459</v>
      </c>
      <c r="AC15" s="376"/>
      <c r="AD15" s="379"/>
      <c r="AE15" s="377"/>
      <c r="AF15" s="602"/>
      <c r="AG15" s="410">
        <f t="shared" si="5"/>
        <v>8</v>
      </c>
      <c r="AH15" s="325"/>
      <c r="AI15" s="378"/>
      <c r="AJ15" s="506">
        <f t="shared" si="9"/>
        <v>8</v>
      </c>
      <c r="AK15" s="806"/>
      <c r="AL15" s="777"/>
      <c r="AM15" s="800"/>
    </row>
    <row r="16" spans="1:46" s="374" customFormat="1" ht="18.75" x14ac:dyDescent="0.25">
      <c r="A16" s="564">
        <v>9</v>
      </c>
      <c r="B16" s="620" t="s">
        <v>378</v>
      </c>
      <c r="C16" s="566">
        <v>9</v>
      </c>
      <c r="D16" s="454">
        <f t="shared" si="0"/>
        <v>0</v>
      </c>
      <c r="E16" s="472">
        <f t="shared" si="1"/>
        <v>0</v>
      </c>
      <c r="F16" s="756"/>
      <c r="G16" s="396"/>
      <c r="H16" s="575"/>
      <c r="I16" s="376"/>
      <c r="J16" s="400" t="s">
        <v>457</v>
      </c>
      <c r="K16" s="566">
        <f t="shared" si="6"/>
        <v>9</v>
      </c>
      <c r="L16" s="497"/>
      <c r="M16" s="400"/>
      <c r="N16" s="376"/>
      <c r="O16" s="590" t="s">
        <v>457</v>
      </c>
      <c r="P16" s="410">
        <f t="shared" si="4"/>
        <v>9</v>
      </c>
      <c r="Q16" s="762" t="str">
        <f t="shared" si="2"/>
        <v xml:space="preserve"> </v>
      </c>
      <c r="R16" s="389" t="s">
        <v>457</v>
      </c>
      <c r="S16" s="506">
        <f t="shared" si="7"/>
        <v>9</v>
      </c>
      <c r="T16" s="472">
        <v>0</v>
      </c>
      <c r="U16" s="389" t="s">
        <v>459</v>
      </c>
      <c r="V16" s="377"/>
      <c r="W16" s="400" t="s">
        <v>459</v>
      </c>
      <c r="X16" s="506">
        <f t="shared" si="8"/>
        <v>9</v>
      </c>
      <c r="Y16" s="769" t="str">
        <f t="shared" si="3"/>
        <v xml:space="preserve"> </v>
      </c>
      <c r="Z16" s="389"/>
      <c r="AA16" s="377"/>
      <c r="AB16" s="400" t="s">
        <v>459</v>
      </c>
      <c r="AC16" s="376"/>
      <c r="AD16" s="379"/>
      <c r="AE16" s="377"/>
      <c r="AF16" s="602"/>
      <c r="AG16" s="410">
        <f t="shared" si="5"/>
        <v>9</v>
      </c>
      <c r="AH16" s="325"/>
      <c r="AI16" s="378"/>
      <c r="AJ16" s="506">
        <f t="shared" si="9"/>
        <v>9</v>
      </c>
      <c r="AK16" s="404"/>
      <c r="AL16" s="777"/>
      <c r="AM16" s="800"/>
    </row>
    <row r="17" spans="1:51" s="374" customFormat="1" ht="18.75" x14ac:dyDescent="0.25">
      <c r="A17" s="563">
        <v>10</v>
      </c>
      <c r="B17" s="620" t="s">
        <v>371</v>
      </c>
      <c r="C17" s="566">
        <v>10</v>
      </c>
      <c r="D17" s="454">
        <f t="shared" si="0"/>
        <v>0</v>
      </c>
      <c r="E17" s="472">
        <f t="shared" si="1"/>
        <v>0</v>
      </c>
      <c r="F17" s="756"/>
      <c r="G17" s="396"/>
      <c r="H17" s="575"/>
      <c r="I17" s="376"/>
      <c r="J17" s="400" t="s">
        <v>457</v>
      </c>
      <c r="K17" s="566">
        <f t="shared" si="6"/>
        <v>10</v>
      </c>
      <c r="L17" s="497"/>
      <c r="M17" s="400"/>
      <c r="N17" s="376"/>
      <c r="O17" s="590" t="s">
        <v>457</v>
      </c>
      <c r="P17" s="410">
        <f t="shared" si="4"/>
        <v>10</v>
      </c>
      <c r="Q17" s="762" t="str">
        <f t="shared" si="2"/>
        <v xml:space="preserve"> </v>
      </c>
      <c r="R17" s="389" t="s">
        <v>457</v>
      </c>
      <c r="S17" s="506">
        <f t="shared" si="7"/>
        <v>10</v>
      </c>
      <c r="T17" s="472"/>
      <c r="U17" s="389" t="s">
        <v>459</v>
      </c>
      <c r="V17" s="377"/>
      <c r="W17" s="400" t="s">
        <v>458</v>
      </c>
      <c r="X17" s="506">
        <f t="shared" si="8"/>
        <v>10</v>
      </c>
      <c r="Y17" s="769" t="str">
        <f t="shared" si="3"/>
        <v xml:space="preserve"> </v>
      </c>
      <c r="Z17" s="389"/>
      <c r="AA17" s="377"/>
      <c r="AB17" s="400" t="s">
        <v>459</v>
      </c>
      <c r="AC17" s="376"/>
      <c r="AD17" s="379"/>
      <c r="AE17" s="377"/>
      <c r="AF17" s="602"/>
      <c r="AG17" s="410">
        <f t="shared" si="5"/>
        <v>10</v>
      </c>
      <c r="AH17" s="325"/>
      <c r="AI17" s="378"/>
      <c r="AJ17" s="506">
        <f t="shared" si="9"/>
        <v>10</v>
      </c>
      <c r="AK17" s="404"/>
      <c r="AL17" s="777"/>
      <c r="AM17" s="800"/>
    </row>
    <row r="18" spans="1:51" s="374" customFormat="1" ht="24.75" customHeight="1" x14ac:dyDescent="0.25">
      <c r="A18" s="564">
        <v>11</v>
      </c>
      <c r="B18" s="620" t="s">
        <v>372</v>
      </c>
      <c r="C18" s="566">
        <v>11</v>
      </c>
      <c r="D18" s="454">
        <f t="shared" si="0"/>
        <v>11</v>
      </c>
      <c r="E18" s="472">
        <f t="shared" si="1"/>
        <v>11</v>
      </c>
      <c r="F18" s="756"/>
      <c r="G18" s="396"/>
      <c r="H18" s="575"/>
      <c r="I18" s="376"/>
      <c r="J18" s="400" t="s">
        <v>458</v>
      </c>
      <c r="K18" s="566">
        <f t="shared" si="6"/>
        <v>11</v>
      </c>
      <c r="L18" s="497">
        <v>5</v>
      </c>
      <c r="M18" s="400"/>
      <c r="N18" s="376"/>
      <c r="O18" s="590" t="s">
        <v>458</v>
      </c>
      <c r="P18" s="410">
        <f t="shared" si="4"/>
        <v>11</v>
      </c>
      <c r="Q18" s="762" t="str">
        <f t="shared" si="2"/>
        <v xml:space="preserve"> </v>
      </c>
      <c r="R18" s="389" t="s">
        <v>458</v>
      </c>
      <c r="S18" s="506">
        <f t="shared" si="7"/>
        <v>11</v>
      </c>
      <c r="T18" s="472">
        <v>6</v>
      </c>
      <c r="U18" s="389" t="s">
        <v>458</v>
      </c>
      <c r="V18" s="377"/>
      <c r="W18" s="400" t="s">
        <v>458</v>
      </c>
      <c r="X18" s="506">
        <f t="shared" si="8"/>
        <v>11</v>
      </c>
      <c r="Y18" s="769" t="str">
        <f t="shared" si="3"/>
        <v xml:space="preserve"> </v>
      </c>
      <c r="Z18" s="389"/>
      <c r="AA18" s="377"/>
      <c r="AB18" s="400" t="s">
        <v>458</v>
      </c>
      <c r="AC18" s="376"/>
      <c r="AD18" s="379"/>
      <c r="AE18" s="377"/>
      <c r="AF18" s="602"/>
      <c r="AG18" s="410">
        <f t="shared" si="5"/>
        <v>11</v>
      </c>
      <c r="AH18" s="325"/>
      <c r="AI18" s="378"/>
      <c r="AJ18" s="506">
        <f t="shared" si="9"/>
        <v>11</v>
      </c>
      <c r="AK18" s="404"/>
      <c r="AL18" s="777"/>
      <c r="AM18" s="800"/>
    </row>
    <row r="19" spans="1:51" s="374" customFormat="1" ht="29.25" customHeight="1" x14ac:dyDescent="0.25">
      <c r="A19" s="563">
        <v>12</v>
      </c>
      <c r="B19" s="620" t="s">
        <v>373</v>
      </c>
      <c r="C19" s="566">
        <v>12</v>
      </c>
      <c r="D19" s="454">
        <f t="shared" si="0"/>
        <v>20</v>
      </c>
      <c r="E19" s="472">
        <f t="shared" si="1"/>
        <v>20</v>
      </c>
      <c r="F19" s="756"/>
      <c r="G19" s="396"/>
      <c r="H19" s="575"/>
      <c r="I19" s="376"/>
      <c r="J19" s="400" t="s">
        <v>458</v>
      </c>
      <c r="K19" s="566">
        <f t="shared" si="6"/>
        <v>12</v>
      </c>
      <c r="L19" s="497">
        <v>2</v>
      </c>
      <c r="M19" s="400"/>
      <c r="N19" s="376"/>
      <c r="O19" s="590" t="s">
        <v>458</v>
      </c>
      <c r="P19" s="410">
        <f t="shared" si="4"/>
        <v>12</v>
      </c>
      <c r="Q19" s="762">
        <f t="shared" si="2"/>
        <v>12</v>
      </c>
      <c r="R19" s="389" t="s">
        <v>458</v>
      </c>
      <c r="S19" s="506">
        <f t="shared" si="7"/>
        <v>12</v>
      </c>
      <c r="T19" s="472">
        <v>6</v>
      </c>
      <c r="U19" s="389" t="s">
        <v>458</v>
      </c>
      <c r="V19" s="377"/>
      <c r="W19" s="400" t="s">
        <v>458</v>
      </c>
      <c r="X19" s="506">
        <f t="shared" si="8"/>
        <v>12</v>
      </c>
      <c r="Y19" s="769" t="str">
        <f t="shared" si="3"/>
        <v xml:space="preserve"> </v>
      </c>
      <c r="Z19" s="389"/>
      <c r="AA19" s="377"/>
      <c r="AB19" s="400" t="s">
        <v>458</v>
      </c>
      <c r="AC19" s="376"/>
      <c r="AD19" s="381"/>
      <c r="AE19" s="377"/>
      <c r="AF19" s="602"/>
      <c r="AG19" s="410">
        <f t="shared" si="5"/>
        <v>12</v>
      </c>
      <c r="AH19" s="325"/>
      <c r="AI19" s="378"/>
      <c r="AJ19" s="506">
        <f t="shared" si="9"/>
        <v>12</v>
      </c>
      <c r="AK19" s="404"/>
      <c r="AL19" s="802"/>
      <c r="AM19" s="800"/>
    </row>
    <row r="20" spans="1:51" s="374" customFormat="1" ht="18.75" x14ac:dyDescent="0.25">
      <c r="A20" s="564">
        <v>13</v>
      </c>
      <c r="B20" s="620" t="s">
        <v>374</v>
      </c>
      <c r="C20" s="566">
        <v>13</v>
      </c>
      <c r="D20" s="454">
        <f t="shared" si="0"/>
        <v>0</v>
      </c>
      <c r="E20" s="472">
        <f t="shared" si="1"/>
        <v>0</v>
      </c>
      <c r="F20" s="757"/>
      <c r="G20" s="396"/>
      <c r="H20" s="575"/>
      <c r="I20" s="376"/>
      <c r="J20" s="400" t="s">
        <v>458</v>
      </c>
      <c r="K20" s="566">
        <f t="shared" si="6"/>
        <v>13</v>
      </c>
      <c r="L20" s="497"/>
      <c r="M20" s="400"/>
      <c r="N20" s="376"/>
      <c r="O20" s="590" t="s">
        <v>457</v>
      </c>
      <c r="P20" s="410">
        <f t="shared" si="4"/>
        <v>13</v>
      </c>
      <c r="Q20" s="762" t="str">
        <f t="shared" si="2"/>
        <v xml:space="preserve"> </v>
      </c>
      <c r="R20" s="389" t="s">
        <v>458</v>
      </c>
      <c r="S20" s="506">
        <f t="shared" si="7"/>
        <v>13</v>
      </c>
      <c r="T20" s="325"/>
      <c r="U20" s="389" t="s">
        <v>459</v>
      </c>
      <c r="V20" s="377"/>
      <c r="W20" s="400" t="s">
        <v>459</v>
      </c>
      <c r="X20" s="506">
        <f t="shared" si="8"/>
        <v>13</v>
      </c>
      <c r="Y20" s="769" t="str">
        <f t="shared" si="3"/>
        <v xml:space="preserve"> </v>
      </c>
      <c r="Z20" s="389"/>
      <c r="AA20" s="377"/>
      <c r="AB20" s="400" t="s">
        <v>458</v>
      </c>
      <c r="AC20" s="376"/>
      <c r="AD20" s="381"/>
      <c r="AE20" s="377"/>
      <c r="AF20" s="602"/>
      <c r="AG20" s="410">
        <f t="shared" si="5"/>
        <v>13</v>
      </c>
      <c r="AH20" s="325"/>
      <c r="AI20" s="378"/>
      <c r="AJ20" s="506">
        <f t="shared" si="9"/>
        <v>13</v>
      </c>
      <c r="AK20" s="404"/>
      <c r="AL20" s="802"/>
      <c r="AM20" s="800"/>
    </row>
    <row r="21" spans="1:51" s="374" customFormat="1" ht="18.75" thickBot="1" x14ac:dyDescent="0.3">
      <c r="A21" s="812">
        <v>14</v>
      </c>
      <c r="B21" s="880"/>
      <c r="C21" s="566"/>
      <c r="D21" s="383">
        <f t="shared" si="0"/>
        <v>0</v>
      </c>
      <c r="E21" s="473">
        <f t="shared" si="1"/>
        <v>0</v>
      </c>
      <c r="F21" s="758"/>
      <c r="G21" s="754"/>
      <c r="H21" s="413"/>
      <c r="I21" s="384"/>
      <c r="J21" s="400" t="s">
        <v>457</v>
      </c>
      <c r="K21" s="631">
        <f t="shared" si="6"/>
        <v>0</v>
      </c>
      <c r="L21" s="498"/>
      <c r="M21" s="413"/>
      <c r="N21" s="384"/>
      <c r="O21" s="591"/>
      <c r="P21" s="410">
        <f t="shared" si="4"/>
        <v>0</v>
      </c>
      <c r="Q21" s="762"/>
      <c r="R21" s="413" t="s">
        <v>458</v>
      </c>
      <c r="S21" s="506">
        <f t="shared" si="7"/>
        <v>0</v>
      </c>
      <c r="T21" s="415"/>
      <c r="U21" s="416"/>
      <c r="V21" s="385"/>
      <c r="W21" s="413"/>
      <c r="X21" s="506">
        <f t="shared" si="8"/>
        <v>0</v>
      </c>
      <c r="Y21" s="763" t="str">
        <f t="shared" si="3"/>
        <v/>
      </c>
      <c r="Z21" s="416"/>
      <c r="AA21" s="385"/>
      <c r="AB21" s="413"/>
      <c r="AC21" s="384"/>
      <c r="AD21" s="508"/>
      <c r="AE21" s="385"/>
      <c r="AF21" s="603"/>
      <c r="AG21" s="410">
        <f t="shared" si="5"/>
        <v>0</v>
      </c>
      <c r="AH21" s="415"/>
      <c r="AI21" s="386"/>
      <c r="AJ21" s="632">
        <f t="shared" si="9"/>
        <v>0</v>
      </c>
      <c r="AK21" s="412"/>
      <c r="AL21" s="805"/>
      <c r="AM21" s="803"/>
    </row>
    <row r="22" spans="1:51" ht="18" x14ac:dyDescent="0.25">
      <c r="A22" s="100"/>
      <c r="B22" s="625"/>
      <c r="C22" s="101"/>
      <c r="D22" s="102"/>
      <c r="E22" s="102"/>
      <c r="F22" s="103"/>
      <c r="G22" s="103"/>
      <c r="H22" s="103"/>
      <c r="I22" s="103"/>
      <c r="J22" s="103"/>
      <c r="K22" s="103"/>
      <c r="L22" s="103">
        <f>COUNT(L8:L21)</f>
        <v>6</v>
      </c>
      <c r="M22" s="103"/>
      <c r="N22" s="103"/>
      <c r="O22" s="103"/>
      <c r="P22" s="103"/>
      <c r="Q22" s="103">
        <f>COUNT(Q8:Q21)</f>
        <v>3</v>
      </c>
      <c r="R22" s="103"/>
      <c r="S22" s="103"/>
      <c r="T22" s="103">
        <f>COUNT(T8:T21)</f>
        <v>4</v>
      </c>
      <c r="U22" s="20"/>
      <c r="V22" s="20"/>
      <c r="W22" s="94"/>
      <c r="X22" s="79"/>
      <c r="Y22" s="103">
        <f>COUNT(Y8:Y21)</f>
        <v>1</v>
      </c>
      <c r="Z22" s="79"/>
      <c r="AA22" s="94"/>
      <c r="AB22" s="79"/>
      <c r="AC22" s="79"/>
      <c r="AD22" s="79"/>
      <c r="AE22" s="79"/>
      <c r="AF22" s="20"/>
      <c r="AG22" s="79"/>
      <c r="AH22" s="103">
        <f>COUNT(AH8:AH21)</f>
        <v>0</v>
      </c>
      <c r="AI22" s="79"/>
      <c r="AJ22" s="79"/>
      <c r="AK22" s="103">
        <f>COUNT(AK8:AK21)</f>
        <v>0</v>
      </c>
      <c r="AL22" s="79"/>
      <c r="AM22" s="20"/>
      <c r="AN22" s="79"/>
      <c r="AO22" s="44"/>
      <c r="AP22" s="45"/>
      <c r="AQ22" s="44"/>
      <c r="AR22" s="20">
        <f>COUNT(AH8:AH21)</f>
        <v>0</v>
      </c>
      <c r="AW22" s="20">
        <f>COUNT(AK8:AK21)</f>
        <v>0</v>
      </c>
    </row>
    <row r="23" spans="1:51" ht="18" x14ac:dyDescent="0.25">
      <c r="A23" s="100"/>
      <c r="B23" s="625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79"/>
      <c r="AO23" s="79"/>
      <c r="AP23" s="44"/>
      <c r="AQ23" s="45"/>
      <c r="AR23" s="44"/>
      <c r="AS23" s="25"/>
    </row>
    <row r="24" spans="1:51" ht="18" x14ac:dyDescent="0.25">
      <c r="A24" s="100"/>
      <c r="B24" s="625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79"/>
      <c r="AO24" s="79"/>
      <c r="AP24" s="44"/>
      <c r="AQ24" s="45"/>
      <c r="AR24" s="44"/>
      <c r="AS24" s="25"/>
    </row>
    <row r="25" spans="1:51" ht="15" x14ac:dyDescent="0.2">
      <c r="A25" s="52"/>
      <c r="B25" s="626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.75" x14ac:dyDescent="0.25">
      <c r="A26" s="52"/>
      <c r="B26" s="626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.75" x14ac:dyDescent="0.25">
      <c r="A27" s="52"/>
      <c r="B27" s="626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.75" x14ac:dyDescent="0.25">
      <c r="A28" s="52"/>
      <c r="B28" s="626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.75" x14ac:dyDescent="0.25">
      <c r="A29" s="52"/>
      <c r="B29" s="626"/>
      <c r="C29" s="26"/>
      <c r="D29" s="26"/>
      <c r="E29" s="26"/>
      <c r="F29" s="26"/>
      <c r="G29" s="20"/>
      <c r="H29" s="20" t="s">
        <v>344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.75" x14ac:dyDescent="0.25">
      <c r="A30" s="52"/>
      <c r="B30" s="626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96.75" customHeight="1" x14ac:dyDescent="0.2">
      <c r="A31" s="52"/>
      <c r="B31" s="626"/>
      <c r="C31" s="26"/>
      <c r="D31" s="580" t="s">
        <v>376</v>
      </c>
      <c r="E31" s="580" t="s">
        <v>365</v>
      </c>
      <c r="F31" s="580" t="s">
        <v>377</v>
      </c>
      <c r="G31" s="580" t="s">
        <v>366</v>
      </c>
      <c r="H31" s="580" t="s">
        <v>367</v>
      </c>
      <c r="I31" s="580" t="s">
        <v>368</v>
      </c>
      <c r="J31" s="580" t="s">
        <v>369</v>
      </c>
      <c r="K31" s="580" t="s">
        <v>370</v>
      </c>
      <c r="L31" s="580" t="s">
        <v>378</v>
      </c>
      <c r="M31" s="580" t="s">
        <v>371</v>
      </c>
      <c r="N31" s="580" t="s">
        <v>372</v>
      </c>
      <c r="O31" s="580" t="s">
        <v>373</v>
      </c>
      <c r="P31" s="580" t="s">
        <v>374</v>
      </c>
      <c r="Q31" s="644"/>
      <c r="R31" s="579"/>
      <c r="S31" s="20"/>
      <c r="T31" s="20"/>
      <c r="U31" s="20"/>
      <c r="V31" s="20"/>
      <c r="W31" s="20"/>
      <c r="X31" s="20"/>
      <c r="Y31" s="20"/>
      <c r="Z31" s="20"/>
    </row>
    <row r="32" spans="1:51" ht="26.25" customHeight="1" x14ac:dyDescent="0.2">
      <c r="A32" s="52"/>
      <c r="B32" s="627" t="s">
        <v>234</v>
      </c>
      <c r="C32" s="112" t="s">
        <v>152</v>
      </c>
      <c r="D32" s="113">
        <v>1</v>
      </c>
      <c r="E32" s="113">
        <v>2</v>
      </c>
      <c r="F32" s="113">
        <v>3</v>
      </c>
      <c r="G32" s="113">
        <v>4</v>
      </c>
      <c r="H32" s="114">
        <v>5</v>
      </c>
      <c r="I32" s="114">
        <v>6</v>
      </c>
      <c r="J32" s="114">
        <v>7</v>
      </c>
      <c r="K32" s="114">
        <v>8</v>
      </c>
      <c r="L32" s="114">
        <v>9</v>
      </c>
      <c r="M32" s="114">
        <v>10</v>
      </c>
      <c r="N32" s="114">
        <v>11</v>
      </c>
      <c r="O32" s="114">
        <v>12</v>
      </c>
      <c r="P32" s="114">
        <v>13</v>
      </c>
      <c r="Q32" s="114">
        <v>14</v>
      </c>
      <c r="R32" s="115">
        <v>15</v>
      </c>
      <c r="S32" s="116" t="s">
        <v>236</v>
      </c>
      <c r="T32" s="116" t="s">
        <v>170</v>
      </c>
      <c r="U32" s="116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15.75" x14ac:dyDescent="0.2">
      <c r="A33" s="51"/>
      <c r="B33" s="117" t="s">
        <v>232</v>
      </c>
      <c r="C33" s="118"/>
      <c r="D33" s="119"/>
      <c r="E33" s="119"/>
      <c r="F33" s="119"/>
      <c r="G33" s="119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1"/>
      <c r="S33" s="131">
        <v>1</v>
      </c>
      <c r="T33" s="106" t="str">
        <f>IF($D41=0," ",$D41)</f>
        <v xml:space="preserve"> </v>
      </c>
      <c r="U33" s="106" t="str">
        <f>IF($D47=0," ",$D47)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5.75" customHeight="1" x14ac:dyDescent="0.2">
      <c r="A34" s="51"/>
      <c r="B34" s="117" t="s">
        <v>1</v>
      </c>
      <c r="C34" s="155">
        <v>2</v>
      </c>
      <c r="D34" s="326"/>
      <c r="E34" s="340"/>
      <c r="F34" s="340">
        <v>2</v>
      </c>
      <c r="G34" s="340"/>
      <c r="H34" s="340"/>
      <c r="I34" s="349">
        <v>2</v>
      </c>
      <c r="J34" s="340"/>
      <c r="K34" s="349"/>
      <c r="L34" s="349"/>
      <c r="M34" s="349"/>
      <c r="N34" s="349"/>
      <c r="O34" s="340">
        <v>2</v>
      </c>
      <c r="P34" s="349"/>
      <c r="Q34" s="349"/>
      <c r="R34" s="350"/>
      <c r="S34" s="131">
        <v>2</v>
      </c>
      <c r="T34" s="106" t="str">
        <f>IF($E41=0," ",$E41)</f>
        <v xml:space="preserve"> </v>
      </c>
      <c r="U34" s="106">
        <f>IF($E47=0," ",$E47)</f>
        <v>10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117" t="s">
        <v>3</v>
      </c>
      <c r="C35" s="155">
        <v>2</v>
      </c>
      <c r="D35" s="326"/>
      <c r="E35" s="340"/>
      <c r="F35" s="340">
        <v>2</v>
      </c>
      <c r="G35" s="340"/>
      <c r="H35" s="340"/>
      <c r="I35" s="349">
        <v>2</v>
      </c>
      <c r="J35" s="340"/>
      <c r="K35" s="349"/>
      <c r="L35" s="349"/>
      <c r="M35" s="349"/>
      <c r="N35" s="349"/>
      <c r="O35" s="340">
        <v>2</v>
      </c>
      <c r="P35" s="349"/>
      <c r="Q35" s="349"/>
      <c r="R35" s="350"/>
      <c r="S35" s="131">
        <v>3</v>
      </c>
      <c r="T35" s="106">
        <f>IF($F41=0," ",$F41)</f>
        <v>13</v>
      </c>
      <c r="U35" s="106" t="str">
        <f>IF($F47=0," ",$F47)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117" t="s">
        <v>5</v>
      </c>
      <c r="C36" s="155">
        <v>2</v>
      </c>
      <c r="D36" s="326"/>
      <c r="E36" s="340"/>
      <c r="F36" s="340">
        <v>2</v>
      </c>
      <c r="G36" s="340"/>
      <c r="H36" s="340"/>
      <c r="I36" s="349">
        <v>2</v>
      </c>
      <c r="J36" s="340"/>
      <c r="K36" s="349"/>
      <c r="L36" s="349"/>
      <c r="M36" s="349"/>
      <c r="N36" s="349"/>
      <c r="O36" s="340">
        <v>2</v>
      </c>
      <c r="P36" s="349"/>
      <c r="Q36" s="349"/>
      <c r="R36" s="350"/>
      <c r="S36" s="131">
        <v>4</v>
      </c>
      <c r="T36" s="106" t="str">
        <f>IF($G41=0," ",$G41)</f>
        <v xml:space="preserve"> </v>
      </c>
      <c r="U36" s="106" t="str">
        <f>IF($G47=0," ",$G47)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117" t="s">
        <v>6</v>
      </c>
      <c r="C37" s="155">
        <v>2</v>
      </c>
      <c r="D37" s="326"/>
      <c r="E37" s="340"/>
      <c r="F37" s="340">
        <v>1.5</v>
      </c>
      <c r="G37" s="340"/>
      <c r="H37" s="340"/>
      <c r="I37" s="349">
        <v>2</v>
      </c>
      <c r="J37" s="341"/>
      <c r="K37" s="349"/>
      <c r="L37" s="349"/>
      <c r="M37" s="349"/>
      <c r="N37" s="349"/>
      <c r="O37" s="340">
        <v>2</v>
      </c>
      <c r="P37" s="349"/>
      <c r="Q37" s="349"/>
      <c r="R37" s="350"/>
      <c r="S37" s="131">
        <v>5</v>
      </c>
      <c r="T37" s="106" t="str">
        <f>IF($H41=0," ",$H41)</f>
        <v xml:space="preserve"> </v>
      </c>
      <c r="U37" s="106" t="str">
        <f>IF($H47=0," ",$H47)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117" t="s">
        <v>7</v>
      </c>
      <c r="C38" s="155">
        <v>4</v>
      </c>
      <c r="D38" s="326"/>
      <c r="E38" s="340"/>
      <c r="F38" s="340">
        <v>2.5</v>
      </c>
      <c r="G38" s="340"/>
      <c r="H38" s="340"/>
      <c r="I38" s="349">
        <v>3</v>
      </c>
      <c r="J38" s="341"/>
      <c r="K38" s="349"/>
      <c r="L38" s="349"/>
      <c r="M38" s="349"/>
      <c r="N38" s="349"/>
      <c r="O38" s="340">
        <v>0</v>
      </c>
      <c r="P38" s="349"/>
      <c r="Q38" s="349"/>
      <c r="R38" s="350"/>
      <c r="S38" s="131">
        <v>6</v>
      </c>
      <c r="T38" s="106">
        <f>IF($I41=0," ",$I41)</f>
        <v>15</v>
      </c>
      <c r="U38" s="106" t="str">
        <f>IF($I47=0," ",$I47)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117" t="s">
        <v>8</v>
      </c>
      <c r="C39" s="155">
        <v>2</v>
      </c>
      <c r="D39" s="326"/>
      <c r="E39" s="340"/>
      <c r="F39" s="340">
        <v>1</v>
      </c>
      <c r="G39" s="340"/>
      <c r="H39" s="340"/>
      <c r="I39" s="349">
        <v>2</v>
      </c>
      <c r="J39" s="340"/>
      <c r="K39" s="349"/>
      <c r="L39" s="349"/>
      <c r="M39" s="349"/>
      <c r="N39" s="349"/>
      <c r="O39" s="340">
        <v>2</v>
      </c>
      <c r="P39" s="349"/>
      <c r="Q39" s="349"/>
      <c r="R39" s="350"/>
      <c r="S39" s="131">
        <v>7</v>
      </c>
      <c r="T39" s="106" t="str">
        <f>IF($J41=0," ",$J41)</f>
        <v xml:space="preserve"> </v>
      </c>
      <c r="U39" s="106" t="str">
        <f>IF($J47=0," ",$J47)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117" t="s">
        <v>160</v>
      </c>
      <c r="C40" s="155">
        <v>2</v>
      </c>
      <c r="D40" s="326"/>
      <c r="E40" s="340"/>
      <c r="F40" s="340">
        <v>2</v>
      </c>
      <c r="G40" s="340"/>
      <c r="H40" s="340"/>
      <c r="I40" s="349">
        <v>2</v>
      </c>
      <c r="J40" s="340"/>
      <c r="K40" s="349"/>
      <c r="L40" s="349"/>
      <c r="M40" s="349"/>
      <c r="N40" s="349"/>
      <c r="O40" s="340">
        <v>2</v>
      </c>
      <c r="P40" s="349"/>
      <c r="Q40" s="349"/>
      <c r="R40" s="350"/>
      <c r="S40" s="131">
        <v>8</v>
      </c>
      <c r="T40" s="106" t="str">
        <f>IF($K41=0," ",$K41)</f>
        <v xml:space="preserve"> </v>
      </c>
      <c r="U40" s="106" t="str">
        <f>IF($K47=0," ",$K47)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122" t="s">
        <v>38</v>
      </c>
      <c r="C41" s="123">
        <f t="shared" ref="C41" si="10">SUM(C34:C40)</f>
        <v>16</v>
      </c>
      <c r="D41" s="107">
        <f t="shared" ref="D41:R41" si="11">SUM(D34:D40)</f>
        <v>0</v>
      </c>
      <c r="E41" s="107">
        <f t="shared" si="11"/>
        <v>0</v>
      </c>
      <c r="F41" s="107">
        <f t="shared" si="11"/>
        <v>13</v>
      </c>
      <c r="G41" s="107">
        <f t="shared" si="11"/>
        <v>0</v>
      </c>
      <c r="H41" s="107">
        <f t="shared" si="11"/>
        <v>0</v>
      </c>
      <c r="I41" s="107">
        <f t="shared" si="11"/>
        <v>15</v>
      </c>
      <c r="J41" s="107">
        <f t="shared" si="11"/>
        <v>0</v>
      </c>
      <c r="K41" s="107">
        <f t="shared" si="11"/>
        <v>0</v>
      </c>
      <c r="L41" s="107">
        <f t="shared" si="11"/>
        <v>0</v>
      </c>
      <c r="M41" s="107">
        <f t="shared" si="11"/>
        <v>0</v>
      </c>
      <c r="N41" s="107">
        <f t="shared" si="11"/>
        <v>0</v>
      </c>
      <c r="O41" s="107">
        <f t="shared" si="11"/>
        <v>12</v>
      </c>
      <c r="P41" s="405">
        <f t="shared" si="11"/>
        <v>0</v>
      </c>
      <c r="Q41" s="107">
        <f t="shared" si="11"/>
        <v>0</v>
      </c>
      <c r="R41" s="108">
        <f t="shared" si="11"/>
        <v>0</v>
      </c>
      <c r="S41" s="131">
        <v>9</v>
      </c>
      <c r="T41" s="106" t="str">
        <f>IF($L41=0," ",$L41)</f>
        <v xml:space="preserve"> </v>
      </c>
      <c r="U41" s="106" t="str">
        <f>IF($L47=0," ",$L47)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75" x14ac:dyDescent="0.2">
      <c r="A42" s="51"/>
      <c r="B42" s="124" t="s">
        <v>10</v>
      </c>
      <c r="C42" s="125"/>
      <c r="D42" s="109"/>
      <c r="E42" s="109"/>
      <c r="F42" s="109"/>
      <c r="G42" s="110"/>
      <c r="H42" s="110"/>
      <c r="I42" s="110"/>
      <c r="J42" s="110"/>
      <c r="K42" s="110"/>
      <c r="L42" s="110"/>
      <c r="M42" s="110"/>
      <c r="N42" s="110"/>
      <c r="O42" s="110"/>
      <c r="P42" s="408"/>
      <c r="Q42" s="110"/>
      <c r="R42" s="111"/>
      <c r="S42" s="131">
        <v>10</v>
      </c>
      <c r="T42" s="106" t="str">
        <f>IF($M41=0," ",$M41)</f>
        <v xml:space="preserve"> </v>
      </c>
      <c r="U42" s="106" t="str">
        <f>IF($M47=0," ",$M47)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5">
      <c r="A43" s="51"/>
      <c r="B43" s="126" t="s">
        <v>13</v>
      </c>
      <c r="C43" s="155">
        <v>10</v>
      </c>
      <c r="D43" s="356"/>
      <c r="E43" s="357">
        <v>10</v>
      </c>
      <c r="F43" s="357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9"/>
      <c r="S43" s="131">
        <v>11</v>
      </c>
      <c r="T43" s="106" t="str">
        <f>IF($N41=0," ",$N41)</f>
        <v xml:space="preserve"> </v>
      </c>
      <c r="U43" s="106" t="str">
        <f>IF($N47=0," ",$N47)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5">
      <c r="A44" s="51"/>
      <c r="B44" s="126" t="s">
        <v>161</v>
      </c>
      <c r="C44" s="155">
        <v>2</v>
      </c>
      <c r="D44" s="356"/>
      <c r="E44" s="357"/>
      <c r="F44" s="357"/>
      <c r="G44" s="358"/>
      <c r="H44" s="358"/>
      <c r="I44" s="358"/>
      <c r="J44" s="358"/>
      <c r="K44" s="358"/>
      <c r="L44" s="358"/>
      <c r="M44" s="358"/>
      <c r="N44" s="358"/>
      <c r="O44" s="358"/>
      <c r="P44" s="358"/>
      <c r="Q44" s="358"/>
      <c r="R44" s="359"/>
      <c r="S44" s="131">
        <v>12</v>
      </c>
      <c r="T44" s="106">
        <f>IF($O41=0," ",$O41)</f>
        <v>12</v>
      </c>
      <c r="U44" s="106" t="str">
        <f>IF($O47=0," ",$O47)</f>
        <v xml:space="preserve"> 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8" x14ac:dyDescent="0.25">
      <c r="A45" s="51"/>
      <c r="B45" s="126" t="s">
        <v>15</v>
      </c>
      <c r="C45" s="155">
        <v>4</v>
      </c>
      <c r="D45" s="360"/>
      <c r="E45" s="361"/>
      <c r="F45" s="361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3"/>
      <c r="S45" s="131">
        <v>13</v>
      </c>
      <c r="T45" s="106" t="str">
        <f>IF($P41=0," ",$P41)</f>
        <v xml:space="preserve"> </v>
      </c>
      <c r="U45" s="106" t="str">
        <f>IF($P47=0," ",$P47)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8" x14ac:dyDescent="0.25">
      <c r="A46" s="51"/>
      <c r="B46" s="164" t="s">
        <v>227</v>
      </c>
      <c r="C46" s="155">
        <v>4</v>
      </c>
      <c r="D46" s="360"/>
      <c r="E46" s="361"/>
      <c r="F46" s="361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3"/>
      <c r="S46" s="131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.75" x14ac:dyDescent="0.2">
      <c r="A47" s="51"/>
      <c r="B47" s="122" t="s">
        <v>38</v>
      </c>
      <c r="C47" s="123">
        <f>SUM(C43:C46)</f>
        <v>20</v>
      </c>
      <c r="D47" s="107">
        <f t="shared" ref="D47:R47" si="12">SUM(D43:D46)</f>
        <v>0</v>
      </c>
      <c r="E47" s="107">
        <f t="shared" si="12"/>
        <v>10</v>
      </c>
      <c r="F47" s="107">
        <f t="shared" si="12"/>
        <v>0</v>
      </c>
      <c r="G47" s="107">
        <f t="shared" si="12"/>
        <v>0</v>
      </c>
      <c r="H47" s="107">
        <f t="shared" si="12"/>
        <v>0</v>
      </c>
      <c r="I47" s="107">
        <f t="shared" si="12"/>
        <v>0</v>
      </c>
      <c r="J47" s="107">
        <f t="shared" si="12"/>
        <v>0</v>
      </c>
      <c r="K47" s="107">
        <f t="shared" si="12"/>
        <v>0</v>
      </c>
      <c r="L47" s="107">
        <f t="shared" si="12"/>
        <v>0</v>
      </c>
      <c r="M47" s="107">
        <f t="shared" si="12"/>
        <v>0</v>
      </c>
      <c r="N47" s="107">
        <f t="shared" si="12"/>
        <v>0</v>
      </c>
      <c r="O47" s="107">
        <f t="shared" si="12"/>
        <v>0</v>
      </c>
      <c r="P47" s="107">
        <f t="shared" si="12"/>
        <v>0</v>
      </c>
      <c r="Q47" s="107">
        <f t="shared" si="12"/>
        <v>0</v>
      </c>
      <c r="R47" s="108">
        <f t="shared" si="12"/>
        <v>0</v>
      </c>
      <c r="S47" s="131">
        <v>15</v>
      </c>
      <c r="T47" s="106" t="str">
        <f>IF($R41=0," ",$R41)</f>
        <v xml:space="preserve"> </v>
      </c>
      <c r="U47" s="106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 x14ac:dyDescent="0.2">
      <c r="A48" s="51"/>
      <c r="B48" s="628"/>
      <c r="C48" s="127"/>
      <c r="D48" s="127"/>
      <c r="E48" s="127"/>
      <c r="F48" s="127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32"/>
      <c r="T48" s="20">
        <f>COUNTIF(T33:T47,"&gt;0")</f>
        <v>3</v>
      </c>
      <c r="U48" s="20">
        <f>COUNTIF(U33:U47,"&gt;0")</f>
        <v>1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628"/>
      <c r="C49" s="127"/>
      <c r="D49" s="127"/>
      <c r="E49" s="127"/>
      <c r="F49" s="127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05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628"/>
      <c r="C50" s="127"/>
      <c r="D50" s="127"/>
      <c r="E50" s="127"/>
      <c r="F50" s="127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05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1"/>
      <c r="B51" s="629"/>
      <c r="C51" s="129"/>
      <c r="D51" s="129"/>
      <c r="E51" s="129"/>
      <c r="F51" s="129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</row>
    <row r="52" spans="1:50" x14ac:dyDescent="0.2">
      <c r="A52" s="51"/>
      <c r="B52" s="629"/>
      <c r="C52" s="129"/>
      <c r="D52" s="129"/>
      <c r="E52" s="129"/>
      <c r="F52" s="129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</row>
    <row r="53" spans="1:50" x14ac:dyDescent="0.2">
      <c r="A53" s="51"/>
      <c r="B53" s="630"/>
    </row>
    <row r="54" spans="1:50" x14ac:dyDescent="0.2">
      <c r="A54" s="51"/>
      <c r="B54" s="630"/>
    </row>
    <row r="55" spans="1:50" x14ac:dyDescent="0.2">
      <c r="A55" s="51"/>
      <c r="B55" s="630"/>
    </row>
    <row r="56" spans="1:50" x14ac:dyDescent="0.2">
      <c r="A56" s="51"/>
      <c r="B56" s="630"/>
    </row>
    <row r="57" spans="1:50" x14ac:dyDescent="0.2">
      <c r="A57" s="51"/>
      <c r="B57" s="630"/>
    </row>
    <row r="58" spans="1:50" x14ac:dyDescent="0.2">
      <c r="A58" s="51"/>
      <c r="B58" s="630"/>
    </row>
    <row r="59" spans="1:50" x14ac:dyDescent="0.2">
      <c r="A59" s="51"/>
      <c r="B59" s="630"/>
    </row>
    <row r="60" spans="1:50" x14ac:dyDescent="0.2">
      <c r="A60" s="51"/>
      <c r="B60" s="630"/>
    </row>
    <row r="61" spans="1:50" x14ac:dyDescent="0.2">
      <c r="A61" s="51"/>
      <c r="B61" s="630"/>
    </row>
    <row r="62" spans="1:50" x14ac:dyDescent="0.2">
      <c r="A62" s="51"/>
      <c r="B62" s="630"/>
    </row>
    <row r="63" spans="1:50" x14ac:dyDescent="0.2">
      <c r="A63" s="51"/>
      <c r="B63" s="630"/>
    </row>
    <row r="64" spans="1:50" x14ac:dyDescent="0.2">
      <c r="A64" s="51"/>
      <c r="B64" s="630"/>
    </row>
    <row r="65" spans="1:2" x14ac:dyDescent="0.2">
      <c r="A65" s="51"/>
      <c r="B65" s="630"/>
    </row>
    <row r="66" spans="1:2" x14ac:dyDescent="0.2">
      <c r="A66" s="51"/>
      <c r="B66" s="630"/>
    </row>
    <row r="67" spans="1:2" x14ac:dyDescent="0.2">
      <c r="A67" s="51"/>
      <c r="B67" s="630"/>
    </row>
    <row r="68" spans="1:2" x14ac:dyDescent="0.2">
      <c r="A68" s="51"/>
      <c r="B68" s="630"/>
    </row>
    <row r="69" spans="1:2" x14ac:dyDescent="0.2">
      <c r="A69" s="51"/>
      <c r="B69" s="630"/>
    </row>
    <row r="70" spans="1:2" x14ac:dyDescent="0.2">
      <c r="A70" s="51"/>
      <c r="B70" s="630"/>
    </row>
    <row r="71" spans="1:2" x14ac:dyDescent="0.2">
      <c r="A71" s="51"/>
      <c r="B71" s="630"/>
    </row>
    <row r="72" spans="1:2" x14ac:dyDescent="0.2">
      <c r="A72" s="51"/>
      <c r="B72" s="630"/>
    </row>
    <row r="73" spans="1:2" x14ac:dyDescent="0.2">
      <c r="A73" s="51"/>
      <c r="B73" s="630"/>
    </row>
    <row r="74" spans="1:2" x14ac:dyDescent="0.2">
      <c r="A74" s="51"/>
      <c r="B74" s="630"/>
    </row>
    <row r="75" spans="1:2" x14ac:dyDescent="0.2">
      <c r="A75" s="51"/>
      <c r="B75" s="630"/>
    </row>
    <row r="76" spans="1:2" x14ac:dyDescent="0.2">
      <c r="A76" s="51"/>
      <c r="B76" s="630"/>
    </row>
    <row r="77" spans="1:2" x14ac:dyDescent="0.2">
      <c r="A77" s="51"/>
      <c r="B77" s="630"/>
    </row>
    <row r="78" spans="1:2" x14ac:dyDescent="0.2">
      <c r="A78" s="51"/>
      <c r="B78" s="630"/>
    </row>
    <row r="79" spans="1:2" x14ac:dyDescent="0.2">
      <c r="A79" s="51"/>
      <c r="B79" s="630"/>
    </row>
    <row r="80" spans="1:2" x14ac:dyDescent="0.2">
      <c r="A80" s="51"/>
      <c r="B80" s="630"/>
    </row>
    <row r="81" spans="1:2" x14ac:dyDescent="0.2">
      <c r="A81" s="51"/>
      <c r="B81" s="630"/>
    </row>
    <row r="82" spans="1:2" x14ac:dyDescent="0.2">
      <c r="A82" s="51"/>
      <c r="B82" s="630"/>
    </row>
    <row r="83" spans="1:2" x14ac:dyDescent="0.2">
      <c r="A83" s="51"/>
      <c r="B83" s="630"/>
    </row>
    <row r="84" spans="1:2" x14ac:dyDescent="0.2">
      <c r="A84" s="51"/>
      <c r="B84" s="630"/>
    </row>
    <row r="85" spans="1:2" x14ac:dyDescent="0.2">
      <c r="A85" s="51"/>
      <c r="B85" s="630"/>
    </row>
    <row r="86" spans="1:2" x14ac:dyDescent="0.2">
      <c r="A86" s="51"/>
      <c r="B86" s="630"/>
    </row>
    <row r="87" spans="1:2" x14ac:dyDescent="0.2">
      <c r="A87" s="51"/>
      <c r="B87" s="630"/>
    </row>
    <row r="88" spans="1:2" x14ac:dyDescent="0.2">
      <c r="A88" s="51"/>
      <c r="B88" s="630"/>
    </row>
    <row r="89" spans="1:2" x14ac:dyDescent="0.2">
      <c r="A89" s="51"/>
      <c r="B89" s="630"/>
    </row>
    <row r="90" spans="1:2" x14ac:dyDescent="0.2">
      <c r="A90" s="51"/>
      <c r="B90" s="630"/>
    </row>
    <row r="91" spans="1:2" x14ac:dyDescent="0.2">
      <c r="A91" s="51"/>
      <c r="B91" s="630"/>
    </row>
    <row r="92" spans="1:2" x14ac:dyDescent="0.2">
      <c r="A92" s="51"/>
      <c r="B92" s="630"/>
    </row>
    <row r="93" spans="1:2" x14ac:dyDescent="0.2">
      <c r="A93" s="51"/>
      <c r="B93" s="630"/>
    </row>
    <row r="94" spans="1:2" x14ac:dyDescent="0.2">
      <c r="A94" s="51"/>
      <c r="B94" s="630"/>
    </row>
    <row r="95" spans="1:2" x14ac:dyDescent="0.2">
      <c r="A95" s="51"/>
      <c r="B95" s="630"/>
    </row>
    <row r="96" spans="1:2" x14ac:dyDescent="0.2">
      <c r="A96" s="51"/>
      <c r="B96" s="630"/>
    </row>
    <row r="97" spans="1:2" x14ac:dyDescent="0.2">
      <c r="A97" s="51"/>
      <c r="B97" s="630"/>
    </row>
    <row r="98" spans="1:2" x14ac:dyDescent="0.2">
      <c r="A98" s="51"/>
      <c r="B98" s="630"/>
    </row>
    <row r="99" spans="1:2" x14ac:dyDescent="0.2">
      <c r="A99" s="51"/>
      <c r="B99" s="630"/>
    </row>
    <row r="100" spans="1:2" x14ac:dyDescent="0.2">
      <c r="A100" s="51"/>
      <c r="B100" s="630"/>
    </row>
    <row r="101" spans="1:2" x14ac:dyDescent="0.2">
      <c r="A101" s="51"/>
      <c r="B101" s="630"/>
    </row>
    <row r="102" spans="1:2" x14ac:dyDescent="0.2">
      <c r="A102" s="51"/>
      <c r="B102" s="630"/>
    </row>
    <row r="103" spans="1:2" x14ac:dyDescent="0.2">
      <c r="A103" s="51"/>
      <c r="B103" s="630"/>
    </row>
    <row r="104" spans="1:2" x14ac:dyDescent="0.2">
      <c r="A104" s="51"/>
      <c r="B104" s="630"/>
    </row>
    <row r="105" spans="1:2" x14ac:dyDescent="0.2">
      <c r="A105" s="51"/>
      <c r="B105" s="630"/>
    </row>
    <row r="106" spans="1:2" x14ac:dyDescent="0.2">
      <c r="A106" s="51"/>
      <c r="B106" s="630"/>
    </row>
    <row r="107" spans="1:2" x14ac:dyDescent="0.2">
      <c r="A107" s="51"/>
      <c r="B107" s="630"/>
    </row>
    <row r="108" spans="1:2" x14ac:dyDescent="0.2">
      <c r="A108" s="51"/>
      <c r="B108" s="630"/>
    </row>
    <row r="109" spans="1:2" x14ac:dyDescent="0.2">
      <c r="A109" s="51"/>
      <c r="B109" s="630"/>
    </row>
    <row r="110" spans="1:2" x14ac:dyDescent="0.2">
      <c r="A110" s="51"/>
      <c r="B110" s="630"/>
    </row>
    <row r="111" spans="1:2" x14ac:dyDescent="0.2">
      <c r="A111" s="51"/>
      <c r="B111" s="630"/>
    </row>
    <row r="112" spans="1:2" x14ac:dyDescent="0.2">
      <c r="A112" s="51"/>
      <c r="B112" s="630"/>
    </row>
    <row r="113" spans="1:2" x14ac:dyDescent="0.2">
      <c r="A113" s="51"/>
      <c r="B113" s="630"/>
    </row>
    <row r="114" spans="1:2" x14ac:dyDescent="0.2">
      <c r="A114" s="51"/>
      <c r="B114" s="630"/>
    </row>
    <row r="115" spans="1:2" x14ac:dyDescent="0.2">
      <c r="A115" s="51"/>
      <c r="B115" s="630"/>
    </row>
    <row r="116" spans="1:2" x14ac:dyDescent="0.2">
      <c r="A116" s="51"/>
      <c r="B116" s="630"/>
    </row>
    <row r="117" spans="1:2" x14ac:dyDescent="0.2">
      <c r="A117" s="51"/>
      <c r="B117" s="630"/>
    </row>
    <row r="118" spans="1:2" x14ac:dyDescent="0.2">
      <c r="A118" s="51"/>
      <c r="B118" s="630"/>
    </row>
    <row r="119" spans="1:2" x14ac:dyDescent="0.2">
      <c r="A119" s="51"/>
      <c r="B119" s="630"/>
    </row>
    <row r="120" spans="1:2" x14ac:dyDescent="0.2">
      <c r="A120" s="51"/>
      <c r="B120" s="630"/>
    </row>
    <row r="121" spans="1:2" x14ac:dyDescent="0.2">
      <c r="A121" s="51"/>
      <c r="B121" s="630"/>
    </row>
    <row r="122" spans="1:2" x14ac:dyDescent="0.2">
      <c r="A122" s="51"/>
      <c r="B122" s="630"/>
    </row>
    <row r="123" spans="1:2" x14ac:dyDescent="0.2">
      <c r="A123" s="51"/>
      <c r="B123" s="630"/>
    </row>
    <row r="124" spans="1:2" x14ac:dyDescent="0.2">
      <c r="A124" s="51"/>
      <c r="B124" s="630"/>
    </row>
    <row r="125" spans="1:2" x14ac:dyDescent="0.2">
      <c r="A125" s="51"/>
      <c r="B125" s="630"/>
    </row>
    <row r="126" spans="1:2" x14ac:dyDescent="0.2">
      <c r="A126" s="51"/>
      <c r="B126" s="630"/>
    </row>
    <row r="127" spans="1:2" x14ac:dyDescent="0.2">
      <c r="A127" s="51"/>
      <c r="B127" s="630"/>
    </row>
    <row r="128" spans="1:2" x14ac:dyDescent="0.2">
      <c r="A128" s="51"/>
      <c r="B128" s="630"/>
    </row>
    <row r="129" spans="1:2" x14ac:dyDescent="0.2">
      <c r="A129" s="51"/>
      <c r="B129" s="630"/>
    </row>
    <row r="130" spans="1:2" x14ac:dyDescent="0.2">
      <c r="A130" s="51"/>
      <c r="B130" s="630"/>
    </row>
    <row r="131" spans="1:2" x14ac:dyDescent="0.2">
      <c r="A131" s="51"/>
      <c r="B131" s="630"/>
    </row>
    <row r="132" spans="1:2" x14ac:dyDescent="0.2">
      <c r="A132" s="51"/>
      <c r="B132" s="630"/>
    </row>
    <row r="133" spans="1:2" x14ac:dyDescent="0.2">
      <c r="A133" s="51"/>
      <c r="B133" s="630"/>
    </row>
    <row r="134" spans="1:2" x14ac:dyDescent="0.2">
      <c r="A134" s="51"/>
      <c r="B134" s="630"/>
    </row>
    <row r="135" spans="1:2" x14ac:dyDescent="0.2">
      <c r="A135" s="51"/>
      <c r="B135" s="630"/>
    </row>
    <row r="136" spans="1:2" x14ac:dyDescent="0.2">
      <c r="A136" s="51"/>
      <c r="B136" s="630"/>
    </row>
    <row r="137" spans="1:2" x14ac:dyDescent="0.2">
      <c r="A137" s="51"/>
      <c r="B137" s="630"/>
    </row>
    <row r="138" spans="1:2" x14ac:dyDescent="0.2">
      <c r="A138" s="51"/>
      <c r="B138" s="630"/>
    </row>
    <row r="139" spans="1:2" x14ac:dyDescent="0.2">
      <c r="A139" s="51"/>
      <c r="B139" s="630"/>
    </row>
    <row r="140" spans="1:2" x14ac:dyDescent="0.2">
      <c r="A140" s="51"/>
      <c r="B140" s="630"/>
    </row>
    <row r="141" spans="1:2" x14ac:dyDescent="0.2">
      <c r="A141" s="51"/>
      <c r="B141" s="630"/>
    </row>
    <row r="142" spans="1:2" x14ac:dyDescent="0.2">
      <c r="A142" s="51"/>
      <c r="B142" s="630"/>
    </row>
    <row r="143" spans="1:2" x14ac:dyDescent="0.2">
      <c r="A143" s="51"/>
      <c r="B143" s="630"/>
    </row>
    <row r="144" spans="1:2" x14ac:dyDescent="0.2">
      <c r="A144" s="51"/>
      <c r="B144" s="630"/>
    </row>
    <row r="145" spans="1:2" x14ac:dyDescent="0.2">
      <c r="A145" s="51"/>
      <c r="B145" s="630"/>
    </row>
  </sheetData>
  <customSheetViews>
    <customSheetView guid="{C5D960BD-C1A6-4228-A267-A87ADCF0AB55}" scale="70" showPageBreaks="1" showGridLines="0" fitToPage="1" printArea="1">
      <pane xSplit="6" ySplit="6" topLeftCell="J31" activePane="bottomRight" state="frozen"/>
      <selection pane="bottomRight" activeCell="M49" sqref="M49"/>
      <pageMargins left="0.56000000000000005" right="0.39" top="0.64" bottom="0.65" header="0.5" footer="0.5"/>
      <pageSetup paperSize="9" scale="27" fitToWidth="2" orientation="portrait" horizontalDpi="4294967293" r:id="rId1"/>
      <headerFooter alignWithMargins="0">
        <oddHeader>&amp;C</oddHeader>
      </headerFooter>
    </customSheetView>
    <customSheetView guid="{C2F30B35-D639-4BB4-A50F-41AB6A913442}" scale="70" showPageBreaks="1" showGridLines="0" fitToPage="1" hiddenRows="1">
      <pane xSplit="6" ySplit="7" topLeftCell="AH14" activePane="bottomRight" state="frozen"/>
      <selection pane="bottomRight" activeCell="AW17" sqref="AW17"/>
      <pageMargins left="0.56000000000000005" right="0.39" top="0.64" bottom="0.65" header="0.5" footer="0.5"/>
      <pageSetup paperSize="9" scale="51" fitToWidth="2" orientation="landscape" r:id="rId2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3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4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5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6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7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8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9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10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11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12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18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21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22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23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24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25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26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27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28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29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9" scale="30" fitToWidth="2" orientation="portrait" horizontalDpi="4294967293" r:id="rId30"/>
      <headerFooter alignWithMargins="0">
        <oddHeader>&amp;C</oddHeader>
      </headerFooter>
    </customSheetView>
    <customSheetView guid="{1C44C54F-C0A4-451D-B8A0-B8C17D7E284D}" scale="70" showPageBreaks="1" showGridLines="0" fitToPage="1" printArea="1">
      <pane xSplit="6" ySplit="6" topLeftCell="AE7" activePane="bottomRight" state="frozen"/>
      <selection pane="bottomRight" activeCell="C3" sqref="C3:C7"/>
      <pageMargins left="0.56000000000000005" right="0.39" top="0.64" bottom="0.65" header="0.5" footer="0.5"/>
      <pageSetup paperSize="9" scale="28" fitToWidth="2" orientation="portrait" horizontalDpi="4294967293" verticalDpi="0" r:id="rId31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G32" activePane="bottomRight" state="frozen"/>
      <selection pane="bottomRight" activeCell="P47" sqref="P47"/>
      <pageMargins left="0.56000000000000005" right="0.39" top="0.64" bottom="0.65" header="0.5" footer="0.5"/>
      <pageSetup paperSize="9" scale="26" fitToWidth="2" orientation="portrait" horizontalDpi="4294967293" r:id="rId32"/>
      <headerFooter alignWithMargins="0">
        <oddHeader>&amp;C</oddHeader>
      </headerFooter>
    </customSheetView>
    <customSheetView guid="{17400EAF-4B0B-49FE-8262-4A59DA70D10F}" scale="70" showPageBreaks="1" showGridLines="0" fitToPage="1" printArea="1">
      <pane xSplit="6" ySplit="6" topLeftCell="G7" activePane="bottomRight" state="frozen"/>
      <selection pane="bottomRight" activeCell="D9" sqref="D9"/>
      <pageMargins left="0.56000000000000005" right="0.39" top="0.64" bottom="0.65" header="0.5" footer="0.5"/>
      <pageSetup paperSize="9" scale="26" fitToWidth="2" orientation="portrait" horizontalDpi="4294967293" r:id="rId33"/>
      <headerFooter alignWithMargins="0">
        <oddHeader>&amp;C</oddHeader>
      </headerFooter>
    </customSheetView>
  </customSheetViews>
  <mergeCells count="45">
    <mergeCell ref="AL3:AM3"/>
    <mergeCell ref="AL5:AL6"/>
    <mergeCell ref="AM5:AM6"/>
    <mergeCell ref="AJ5:AJ6"/>
    <mergeCell ref="AG5:AG6"/>
    <mergeCell ref="AI3:AK3"/>
    <mergeCell ref="AI7:AK7"/>
    <mergeCell ref="AE5:AE6"/>
    <mergeCell ref="AD5:AD6"/>
    <mergeCell ref="O7:Q7"/>
    <mergeCell ref="AF7:AH7"/>
    <mergeCell ref="AI5:AI6"/>
    <mergeCell ref="P5:P6"/>
    <mergeCell ref="O5:O6"/>
    <mergeCell ref="AF5:AF6"/>
    <mergeCell ref="R5:R6"/>
    <mergeCell ref="Z5:Z6"/>
    <mergeCell ref="X5:X6"/>
    <mergeCell ref="AB5:AB6"/>
    <mergeCell ref="AD3:AE3"/>
    <mergeCell ref="U3:V3"/>
    <mergeCell ref="O3:Q3"/>
    <mergeCell ref="AF3:AH3"/>
    <mergeCell ref="AB3:AC3"/>
    <mergeCell ref="V2:W2"/>
    <mergeCell ref="Z3:AA3"/>
    <mergeCell ref="H3:I3"/>
    <mergeCell ref="M3:N3"/>
    <mergeCell ref="M5:M6"/>
    <mergeCell ref="V5:V6"/>
    <mergeCell ref="S5:S6"/>
    <mergeCell ref="U5:U6"/>
    <mergeCell ref="W5:W6"/>
    <mergeCell ref="H5:H6"/>
    <mergeCell ref="I5:I6"/>
    <mergeCell ref="J5:J6"/>
    <mergeCell ref="K5:K6"/>
    <mergeCell ref="S2:T2"/>
    <mergeCell ref="A3:A7"/>
    <mergeCell ref="F5:F6"/>
    <mergeCell ref="G5:G6"/>
    <mergeCell ref="C3:C7"/>
    <mergeCell ref="E3:E7"/>
    <mergeCell ref="F3:G3"/>
    <mergeCell ref="D3:D7"/>
  </mergeCells>
  <phoneticPr fontId="1" type="noConversion"/>
  <conditionalFormatting sqref="M29 F22:F24 E8:E21">
    <cfRule type="cellIs" dxfId="12" priority="1" stopIfTrue="1" operator="greaterThan">
      <formula>21</formula>
    </cfRule>
  </conditionalFormatting>
  <pageMargins left="0.56000000000000005" right="0.39" top="0.64" bottom="0.65" header="0.5" footer="0.5"/>
  <pageSetup paperSize="9" scale="26" fitToWidth="2" orientation="portrait" horizontalDpi="4294967293" r:id="rId34"/>
  <headerFooter alignWithMargins="0">
    <oddHeader>&amp;C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Y144"/>
  <sheetViews>
    <sheetView showGridLines="0" zoomScale="70" zoomScaleNormal="80" zoomScalePageLayoutView="5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R22" sqref="R22"/>
    </sheetView>
  </sheetViews>
  <sheetFormatPr defaultColWidth="9.28515625" defaultRowHeight="12.75" x14ac:dyDescent="0.2"/>
  <cols>
    <col min="1" max="1" width="4.28515625" style="1" customWidth="1"/>
    <col min="2" max="2" width="54.28515625" style="30" customWidth="1"/>
    <col min="3" max="3" width="6.7109375" style="30" customWidth="1"/>
    <col min="4" max="4" width="8.140625" style="30" customWidth="1"/>
    <col min="5" max="5" width="6.7109375" style="30" customWidth="1"/>
    <col min="6" max="6" width="11" style="30" customWidth="1"/>
    <col min="7" max="7" width="14" style="1" customWidth="1"/>
    <col min="8" max="8" width="10.5703125" style="1" customWidth="1"/>
    <col min="9" max="9" width="12.28515625" style="1" customWidth="1"/>
    <col min="10" max="10" width="10.42578125" style="1" customWidth="1"/>
    <col min="11" max="11" width="14.28515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3.28515625" style="1" customWidth="1"/>
    <col min="16" max="16" width="9.7109375" style="1" customWidth="1"/>
    <col min="17" max="17" width="9" style="1" customWidth="1"/>
    <col min="18" max="18" width="13.140625" style="1" customWidth="1"/>
    <col min="19" max="19" width="9.7109375" style="1" customWidth="1"/>
    <col min="20" max="20" width="9" style="51" customWidth="1"/>
    <col min="21" max="21" width="13" style="1" customWidth="1"/>
    <col min="22" max="22" width="9.85546875" style="1" customWidth="1"/>
    <col min="23" max="23" width="11.7109375" style="1" customWidth="1"/>
    <col min="24" max="24" width="11.5703125" style="1" customWidth="1"/>
    <col min="25" max="25" width="9.28515625" style="1" customWidth="1"/>
    <col min="26" max="26" width="12" style="1" customWidth="1"/>
    <col min="27" max="27" width="9.7109375" style="1" customWidth="1"/>
    <col min="28" max="28" width="13.5703125" style="1" customWidth="1"/>
    <col min="29" max="29" width="10.28515625" style="1" customWidth="1"/>
    <col min="30" max="30" width="13.5703125" style="1" customWidth="1"/>
    <col min="31" max="31" width="10.28515625" style="1" customWidth="1"/>
    <col min="32" max="32" width="8" style="1" customWidth="1"/>
    <col min="33" max="33" width="11.7109375" style="1" customWidth="1"/>
    <col min="34" max="34" width="11.5703125" style="1" customWidth="1"/>
    <col min="35" max="35" width="11.7109375" style="1" customWidth="1"/>
    <col min="36" max="36" width="11" style="1" customWidth="1"/>
    <col min="37" max="37" width="12" style="1" customWidth="1"/>
    <col min="38" max="38" width="10.7109375" style="1" customWidth="1"/>
    <col min="39" max="39" width="9.85546875" style="1" customWidth="1"/>
    <col min="40" max="40" width="11.5703125" style="1" customWidth="1"/>
    <col min="41" max="41" width="10" style="1" customWidth="1"/>
    <col min="42" max="42" width="10.85546875" style="1" customWidth="1"/>
    <col min="43" max="43" width="11.28515625" style="1" customWidth="1"/>
    <col min="44" max="44" width="8" style="1" customWidth="1"/>
    <col min="45" max="45" width="12.140625" style="1" customWidth="1"/>
    <col min="46" max="46" width="10.42578125" style="1" bestFit="1" customWidth="1"/>
    <col min="47" max="47" width="13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0.42578125" style="1" bestFit="1" customWidth="1"/>
    <col min="53" max="53" width="9.28515625" style="1"/>
    <col min="54" max="54" width="10.42578125" style="1" bestFit="1" customWidth="1"/>
    <col min="55" max="16384" width="9.28515625" style="1"/>
  </cols>
  <sheetData>
    <row r="1" spans="1:46" x14ac:dyDescent="0.2">
      <c r="U1" s="1" t="s">
        <v>265</v>
      </c>
    </row>
    <row r="2" spans="1:46" ht="29.25" customHeight="1" thickBot="1" x14ac:dyDescent="0.25">
      <c r="A2" s="20"/>
      <c r="B2" s="238" t="s">
        <v>364</v>
      </c>
      <c r="C2" s="202" t="s">
        <v>346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198</v>
      </c>
      <c r="M2"/>
      <c r="N2" t="s">
        <v>175</v>
      </c>
      <c r="O2"/>
      <c r="P2" s="166"/>
      <c r="Q2" t="s">
        <v>175</v>
      </c>
      <c r="R2" t="s">
        <v>200</v>
      </c>
      <c r="S2" s="908" t="s">
        <v>189</v>
      </c>
      <c r="T2" s="908"/>
      <c r="U2" t="s">
        <v>202</v>
      </c>
      <c r="V2" s="908"/>
      <c r="W2" s="908"/>
      <c r="X2" t="s">
        <v>176</v>
      </c>
      <c r="Y2" s="157"/>
      <c r="Z2" s="521" t="s">
        <v>176</v>
      </c>
      <c r="AA2" s="521"/>
      <c r="AB2" s="521" t="s">
        <v>176</v>
      </c>
      <c r="AC2" s="521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41"/>
      <c r="AQ2" s="90"/>
      <c r="AR2" s="90"/>
      <c r="AS2" s="41"/>
      <c r="AT2" s="41"/>
    </row>
    <row r="3" spans="1:46" ht="22.5" customHeight="1" thickBot="1" x14ac:dyDescent="0.3">
      <c r="A3" s="893"/>
      <c r="B3" s="209"/>
      <c r="C3" s="946" t="s">
        <v>131</v>
      </c>
      <c r="D3" s="906" t="s">
        <v>174</v>
      </c>
      <c r="E3" s="902" t="s">
        <v>38</v>
      </c>
      <c r="F3" s="904" t="s">
        <v>132</v>
      </c>
      <c r="G3" s="905"/>
      <c r="H3" s="904" t="s">
        <v>133</v>
      </c>
      <c r="I3" s="911"/>
      <c r="J3" s="419" t="s">
        <v>134</v>
      </c>
      <c r="K3" s="420"/>
      <c r="L3" s="421"/>
      <c r="M3" s="940" t="s">
        <v>135</v>
      </c>
      <c r="N3" s="941"/>
      <c r="O3" s="940" t="s">
        <v>136</v>
      </c>
      <c r="P3" s="942"/>
      <c r="Q3" s="941"/>
      <c r="R3" s="422" t="s">
        <v>137</v>
      </c>
      <c r="S3" s="423"/>
      <c r="T3" s="423"/>
      <c r="U3" s="940" t="s">
        <v>138</v>
      </c>
      <c r="V3" s="941"/>
      <c r="W3" s="424" t="s">
        <v>139</v>
      </c>
      <c r="X3" s="425"/>
      <c r="Y3" s="426"/>
      <c r="Z3" s="961" t="s">
        <v>140</v>
      </c>
      <c r="AA3" s="962"/>
      <c r="AB3" s="940" t="s">
        <v>141</v>
      </c>
      <c r="AC3" s="963"/>
      <c r="AD3" s="959" t="s">
        <v>142</v>
      </c>
      <c r="AE3" s="960"/>
      <c r="AF3" s="940" t="s">
        <v>143</v>
      </c>
      <c r="AG3" s="958"/>
      <c r="AH3" s="941"/>
      <c r="AI3" s="940" t="s">
        <v>144</v>
      </c>
      <c r="AJ3" s="958"/>
      <c r="AK3" s="941"/>
      <c r="AL3" s="930"/>
      <c r="AM3" s="931"/>
    </row>
    <row r="4" spans="1:46" ht="22.5" customHeight="1" x14ac:dyDescent="0.25">
      <c r="A4" s="894"/>
      <c r="B4" s="210"/>
      <c r="C4" s="947"/>
      <c r="D4" s="907"/>
      <c r="E4" s="903"/>
      <c r="F4" s="33" t="s">
        <v>145</v>
      </c>
      <c r="G4" s="34"/>
      <c r="H4" s="33" t="s">
        <v>146</v>
      </c>
      <c r="I4" s="151"/>
      <c r="J4" s="427" t="s">
        <v>147</v>
      </c>
      <c r="K4" s="428"/>
      <c r="L4" s="429"/>
      <c r="M4" s="430" t="s">
        <v>148</v>
      </c>
      <c r="N4" s="431"/>
      <c r="O4" s="430" t="s">
        <v>149</v>
      </c>
      <c r="P4" s="432"/>
      <c r="Q4" s="431"/>
      <c r="R4" s="433"/>
      <c r="S4" s="430" t="s">
        <v>150</v>
      </c>
      <c r="T4" s="434"/>
      <c r="U4" s="430" t="s">
        <v>257</v>
      </c>
      <c r="V4" s="431"/>
      <c r="W4" s="524" t="s">
        <v>257</v>
      </c>
      <c r="X4" s="435" t="s">
        <v>237</v>
      </c>
      <c r="Y4" s="436"/>
      <c r="Z4" s="524" t="s">
        <v>257</v>
      </c>
      <c r="AA4" s="437"/>
      <c r="AB4" s="524" t="s">
        <v>257</v>
      </c>
      <c r="AC4" s="434"/>
      <c r="AD4" s="438" t="s">
        <v>151</v>
      </c>
      <c r="AE4" s="439"/>
      <c r="AF4" s="438" t="s">
        <v>151</v>
      </c>
      <c r="AG4" s="440"/>
      <c r="AH4" s="40" t="s">
        <v>12</v>
      </c>
      <c r="AI4" s="438" t="s">
        <v>258</v>
      </c>
      <c r="AJ4" s="441"/>
      <c r="AK4" s="48" t="s">
        <v>18</v>
      </c>
      <c r="AL4" s="771"/>
      <c r="AM4" s="772"/>
    </row>
    <row r="5" spans="1:46" ht="37.35" customHeight="1" x14ac:dyDescent="0.2">
      <c r="A5" s="894"/>
      <c r="B5" s="214" t="s">
        <v>260</v>
      </c>
      <c r="C5" s="947"/>
      <c r="D5" s="907"/>
      <c r="E5" s="903"/>
      <c r="F5" s="895" t="s">
        <v>172</v>
      </c>
      <c r="G5" s="897" t="s">
        <v>166</v>
      </c>
      <c r="H5" s="895" t="s">
        <v>172</v>
      </c>
      <c r="I5" s="914" t="s">
        <v>166</v>
      </c>
      <c r="J5" s="938" t="s">
        <v>172</v>
      </c>
      <c r="K5" s="943" t="s">
        <v>221</v>
      </c>
      <c r="L5" s="442" t="s">
        <v>152</v>
      </c>
      <c r="M5" s="938" t="s">
        <v>172</v>
      </c>
      <c r="N5" s="522" t="s">
        <v>166</v>
      </c>
      <c r="O5" s="938" t="s">
        <v>172</v>
      </c>
      <c r="P5" s="943" t="s">
        <v>220</v>
      </c>
      <c r="Q5" s="442" t="s">
        <v>152</v>
      </c>
      <c r="R5" s="950" t="s">
        <v>172</v>
      </c>
      <c r="S5" s="943" t="s">
        <v>256</v>
      </c>
      <c r="T5" s="535" t="s">
        <v>152</v>
      </c>
      <c r="U5" s="938" t="s">
        <v>172</v>
      </c>
      <c r="V5" s="954" t="s">
        <v>166</v>
      </c>
      <c r="W5" s="948" t="s">
        <v>172</v>
      </c>
      <c r="X5" s="956" t="s">
        <v>173</v>
      </c>
      <c r="Y5" s="443" t="s">
        <v>152</v>
      </c>
      <c r="Z5" s="950" t="s">
        <v>172</v>
      </c>
      <c r="AA5" s="522" t="s">
        <v>166</v>
      </c>
      <c r="AB5" s="938" t="s">
        <v>172</v>
      </c>
      <c r="AC5" s="522" t="s">
        <v>166</v>
      </c>
      <c r="AD5" s="938" t="s">
        <v>172</v>
      </c>
      <c r="AE5" s="954" t="s">
        <v>166</v>
      </c>
      <c r="AF5" s="938" t="s">
        <v>172</v>
      </c>
      <c r="AG5" s="953" t="s">
        <v>304</v>
      </c>
      <c r="AH5" s="442" t="s">
        <v>152</v>
      </c>
      <c r="AI5" s="938" t="s">
        <v>172</v>
      </c>
      <c r="AJ5" s="953" t="s">
        <v>305</v>
      </c>
      <c r="AK5" s="442" t="s">
        <v>152</v>
      </c>
      <c r="AL5" s="928"/>
      <c r="AM5" s="932"/>
    </row>
    <row r="6" spans="1:46" ht="28.9" customHeight="1" thickBot="1" x14ac:dyDescent="0.25">
      <c r="A6" s="894"/>
      <c r="B6" s="211"/>
      <c r="C6" s="947"/>
      <c r="D6" s="907"/>
      <c r="E6" s="903"/>
      <c r="F6" s="896"/>
      <c r="G6" s="898"/>
      <c r="H6" s="896"/>
      <c r="I6" s="915"/>
      <c r="J6" s="939"/>
      <c r="K6" s="945"/>
      <c r="L6" s="444">
        <v>6</v>
      </c>
      <c r="M6" s="939"/>
      <c r="N6" s="523"/>
      <c r="O6" s="939"/>
      <c r="P6" s="945"/>
      <c r="Q6" s="445">
        <v>16</v>
      </c>
      <c r="R6" s="951"/>
      <c r="S6" s="944"/>
      <c r="T6" s="536">
        <v>6</v>
      </c>
      <c r="U6" s="939"/>
      <c r="V6" s="955"/>
      <c r="W6" s="949"/>
      <c r="X6" s="957"/>
      <c r="Y6" s="446">
        <v>20</v>
      </c>
      <c r="Z6" s="951"/>
      <c r="AA6" s="523"/>
      <c r="AB6" s="952"/>
      <c r="AC6" s="523"/>
      <c r="AD6" s="939"/>
      <c r="AE6" s="955"/>
      <c r="AF6" s="939"/>
      <c r="AG6" s="945"/>
      <c r="AH6" s="445" t="s">
        <v>342</v>
      </c>
      <c r="AI6" s="939"/>
      <c r="AJ6" s="945"/>
      <c r="AK6" s="445" t="s">
        <v>343</v>
      </c>
      <c r="AL6" s="929"/>
      <c r="AM6" s="933"/>
    </row>
    <row r="7" spans="1:46" ht="25.5" customHeight="1" thickBot="1" x14ac:dyDescent="0.3">
      <c r="A7" s="894"/>
      <c r="B7" s="224"/>
      <c r="C7" s="901"/>
      <c r="D7" s="907"/>
      <c r="E7" s="903"/>
      <c r="F7" s="456">
        <v>42748</v>
      </c>
      <c r="G7" s="88"/>
      <c r="H7" s="636">
        <f>F7+7</f>
        <v>42755</v>
      </c>
      <c r="I7" s="450"/>
      <c r="J7" s="447">
        <f>H7+7</f>
        <v>42762</v>
      </c>
      <c r="K7" s="448"/>
      <c r="L7" s="449"/>
      <c r="M7" s="462">
        <f>J7+7</f>
        <v>42769</v>
      </c>
      <c r="N7" s="463"/>
      <c r="O7" s="935">
        <f>M7+7</f>
        <v>42776</v>
      </c>
      <c r="P7" s="936"/>
      <c r="Q7" s="937"/>
      <c r="R7" s="447">
        <f>O7+7</f>
        <v>42783</v>
      </c>
      <c r="S7" s="448"/>
      <c r="T7" s="448"/>
      <c r="U7" s="447">
        <f>R7+7</f>
        <v>42790</v>
      </c>
      <c r="V7" s="449"/>
      <c r="W7" s="447">
        <f>U7+7</f>
        <v>42797</v>
      </c>
      <c r="X7" s="448"/>
      <c r="Y7" s="449"/>
      <c r="Z7" s="447">
        <f>W7+7</f>
        <v>42804</v>
      </c>
      <c r="AA7" s="449"/>
      <c r="AB7" s="447">
        <f>Z7+7</f>
        <v>42811</v>
      </c>
      <c r="AC7" s="449"/>
      <c r="AD7" s="464">
        <f>AB7+7</f>
        <v>42818</v>
      </c>
      <c r="AE7" s="465"/>
      <c r="AF7" s="935">
        <f>AD7+7</f>
        <v>42825</v>
      </c>
      <c r="AG7" s="936"/>
      <c r="AH7" s="937"/>
      <c r="AI7" s="935">
        <f>AF7+7</f>
        <v>42832</v>
      </c>
      <c r="AJ7" s="936"/>
      <c r="AK7" s="937"/>
      <c r="AL7" s="795"/>
      <c r="AM7" s="796"/>
    </row>
    <row r="8" spans="1:46" s="374" customFormat="1" ht="18.75" x14ac:dyDescent="0.25">
      <c r="A8" s="562">
        <v>1</v>
      </c>
      <c r="B8" s="620" t="s">
        <v>375</v>
      </c>
      <c r="C8" s="566">
        <v>15</v>
      </c>
      <c r="D8" s="571">
        <f t="shared" ref="D8:D19" si="0">SUM(L8,Q8,T8,Y8,AA8,AC8,AH8,AK8)</f>
        <v>0</v>
      </c>
      <c r="E8" s="485">
        <f t="shared" ref="E8:E21" si="1">SUM(D8:D8)</f>
        <v>0</v>
      </c>
      <c r="F8" s="859" t="s">
        <v>458</v>
      </c>
      <c r="G8" s="753"/>
      <c r="H8" s="859" t="s">
        <v>458</v>
      </c>
      <c r="I8" s="371"/>
      <c r="J8" s="859" t="s">
        <v>458</v>
      </c>
      <c r="K8" s="410">
        <f>C8</f>
        <v>15</v>
      </c>
      <c r="L8" s="577"/>
      <c r="M8" s="859" t="s">
        <v>458</v>
      </c>
      <c r="N8" s="388"/>
      <c r="O8" s="859" t="s">
        <v>458</v>
      </c>
      <c r="P8" s="410">
        <f>C8</f>
        <v>15</v>
      </c>
      <c r="Q8" s="762" t="str">
        <f t="shared" ref="Q8:Q20" si="2">IF(P8=0,"",VLOOKUP(P8,Підс1,2,FALSE))</f>
        <v xml:space="preserve"> </v>
      </c>
      <c r="R8" s="859" t="s">
        <v>458</v>
      </c>
      <c r="S8" s="505">
        <f>C8</f>
        <v>15</v>
      </c>
      <c r="T8" s="388"/>
      <c r="U8" s="859" t="s">
        <v>458</v>
      </c>
      <c r="V8" s="392"/>
      <c r="W8" s="859" t="s">
        <v>458</v>
      </c>
      <c r="X8" s="505">
        <f>C8</f>
        <v>15</v>
      </c>
      <c r="Y8" s="769" t="str">
        <f t="shared" ref="Y8:Y21" si="3">IF(X8=0,"",VLOOKUP(X8,Підс1,3,FALSE))</f>
        <v xml:space="preserve"> </v>
      </c>
      <c r="Z8" s="859" t="s">
        <v>458</v>
      </c>
      <c r="AA8" s="392"/>
      <c r="AB8" s="859" t="s">
        <v>458</v>
      </c>
      <c r="AC8" s="373"/>
      <c r="AD8" s="859" t="s">
        <v>458</v>
      </c>
      <c r="AE8" s="392"/>
      <c r="AF8" s="859" t="s">
        <v>458</v>
      </c>
      <c r="AG8" s="410">
        <f>C8</f>
        <v>15</v>
      </c>
      <c r="AH8" s="393"/>
      <c r="AI8" s="859" t="s">
        <v>458</v>
      </c>
      <c r="AJ8" s="505">
        <f>C8</f>
        <v>15</v>
      </c>
      <c r="AK8" s="509"/>
      <c r="AL8" s="797"/>
      <c r="AM8" s="798"/>
    </row>
    <row r="9" spans="1:46" s="374" customFormat="1" ht="18.75" x14ac:dyDescent="0.25">
      <c r="A9" s="563">
        <v>2</v>
      </c>
      <c r="B9" s="620" t="s">
        <v>379</v>
      </c>
      <c r="C9" s="566">
        <v>14</v>
      </c>
      <c r="D9" s="454">
        <f t="shared" si="0"/>
        <v>0</v>
      </c>
      <c r="E9" s="345">
        <f t="shared" si="1"/>
        <v>0</v>
      </c>
      <c r="F9" s="859" t="s">
        <v>458</v>
      </c>
      <c r="G9" s="396"/>
      <c r="H9" s="859" t="s">
        <v>458</v>
      </c>
      <c r="I9" s="376"/>
      <c r="J9" s="859" t="s">
        <v>458</v>
      </c>
      <c r="K9" s="410">
        <f>C9</f>
        <v>14</v>
      </c>
      <c r="L9" s="578"/>
      <c r="M9" s="859" t="s">
        <v>458</v>
      </c>
      <c r="N9" s="376"/>
      <c r="O9" s="859" t="s">
        <v>458</v>
      </c>
      <c r="P9" s="410">
        <f t="shared" ref="P9:P21" si="4">C9</f>
        <v>14</v>
      </c>
      <c r="Q9" s="762" t="str">
        <f t="shared" si="2"/>
        <v xml:space="preserve"> </v>
      </c>
      <c r="R9" s="859" t="s">
        <v>458</v>
      </c>
      <c r="S9" s="506">
        <f>C9</f>
        <v>14</v>
      </c>
      <c r="T9" s="472"/>
      <c r="U9" s="859" t="s">
        <v>458</v>
      </c>
      <c r="V9" s="377"/>
      <c r="W9" s="859" t="s">
        <v>458</v>
      </c>
      <c r="X9" s="506">
        <f>C9</f>
        <v>14</v>
      </c>
      <c r="Y9" s="769" t="str">
        <f t="shared" si="3"/>
        <v xml:space="preserve"> </v>
      </c>
      <c r="Z9" s="859" t="s">
        <v>458</v>
      </c>
      <c r="AA9" s="377"/>
      <c r="AB9" s="859" t="s">
        <v>458</v>
      </c>
      <c r="AC9" s="376"/>
      <c r="AD9" s="859" t="s">
        <v>458</v>
      </c>
      <c r="AE9" s="377"/>
      <c r="AF9" s="859" t="s">
        <v>458</v>
      </c>
      <c r="AG9" s="410">
        <f t="shared" ref="AG9:AG21" si="5">C9</f>
        <v>14</v>
      </c>
      <c r="AH9" s="325"/>
      <c r="AI9" s="859" t="s">
        <v>458</v>
      </c>
      <c r="AJ9" s="506">
        <f>C9</f>
        <v>14</v>
      </c>
      <c r="AK9" s="404"/>
      <c r="AL9" s="799"/>
      <c r="AM9" s="800"/>
    </row>
    <row r="10" spans="1:46" s="374" customFormat="1" ht="24" customHeight="1" x14ac:dyDescent="0.25">
      <c r="A10" s="564">
        <v>3</v>
      </c>
      <c r="B10" s="620" t="s">
        <v>380</v>
      </c>
      <c r="C10" s="566">
        <v>13</v>
      </c>
      <c r="D10" s="454">
        <f t="shared" si="0"/>
        <v>0</v>
      </c>
      <c r="E10" s="345">
        <f t="shared" si="1"/>
        <v>0</v>
      </c>
      <c r="F10" s="860" t="s">
        <v>458</v>
      </c>
      <c r="G10" s="396"/>
      <c r="H10" s="860" t="s">
        <v>458</v>
      </c>
      <c r="I10" s="376"/>
      <c r="J10" s="860" t="s">
        <v>458</v>
      </c>
      <c r="K10" s="410">
        <f t="shared" ref="K10:K20" si="6">C10</f>
        <v>13</v>
      </c>
      <c r="L10" s="497"/>
      <c r="M10" s="860" t="s">
        <v>458</v>
      </c>
      <c r="N10" s="376"/>
      <c r="O10" s="860" t="s">
        <v>458</v>
      </c>
      <c r="P10" s="410">
        <f t="shared" si="4"/>
        <v>13</v>
      </c>
      <c r="Q10" s="762" t="str">
        <f t="shared" si="2"/>
        <v xml:space="preserve"> </v>
      </c>
      <c r="R10" s="860" t="s">
        <v>458</v>
      </c>
      <c r="S10" s="506">
        <f t="shared" ref="S10:S21" si="7">C10</f>
        <v>13</v>
      </c>
      <c r="T10" s="472"/>
      <c r="U10" s="860" t="s">
        <v>458</v>
      </c>
      <c r="V10" s="377"/>
      <c r="W10" s="860" t="s">
        <v>458</v>
      </c>
      <c r="X10" s="506">
        <f t="shared" ref="X10:X21" si="8">C10</f>
        <v>13</v>
      </c>
      <c r="Y10" s="769" t="str">
        <f t="shared" si="3"/>
        <v xml:space="preserve"> </v>
      </c>
      <c r="Z10" s="860" t="s">
        <v>458</v>
      </c>
      <c r="AA10" s="377"/>
      <c r="AB10" s="860" t="s">
        <v>458</v>
      </c>
      <c r="AC10" s="376"/>
      <c r="AD10" s="860" t="s">
        <v>458</v>
      </c>
      <c r="AE10" s="377"/>
      <c r="AF10" s="860" t="s">
        <v>458</v>
      </c>
      <c r="AG10" s="410">
        <f t="shared" si="5"/>
        <v>13</v>
      </c>
      <c r="AH10" s="325"/>
      <c r="AI10" s="860" t="s">
        <v>458</v>
      </c>
      <c r="AJ10" s="506">
        <f t="shared" ref="AJ10:AJ20" si="9">C10</f>
        <v>13</v>
      </c>
      <c r="AK10" s="404"/>
      <c r="AL10" s="799"/>
      <c r="AM10" s="800"/>
    </row>
    <row r="11" spans="1:46" s="374" customFormat="1" ht="18.75" x14ac:dyDescent="0.25">
      <c r="A11" s="563">
        <v>4</v>
      </c>
      <c r="B11" s="620" t="s">
        <v>381</v>
      </c>
      <c r="C11" s="566">
        <v>12</v>
      </c>
      <c r="D11" s="454">
        <f t="shared" si="0"/>
        <v>0</v>
      </c>
      <c r="E11" s="345">
        <f t="shared" si="1"/>
        <v>0</v>
      </c>
      <c r="F11" s="860" t="s">
        <v>461</v>
      </c>
      <c r="G11" s="396"/>
      <c r="H11" s="860" t="s">
        <v>458</v>
      </c>
      <c r="I11" s="376"/>
      <c r="J11" s="860" t="s">
        <v>458</v>
      </c>
      <c r="K11" s="410">
        <f t="shared" si="6"/>
        <v>12</v>
      </c>
      <c r="L11" s="497"/>
      <c r="M11" s="860" t="s">
        <v>458</v>
      </c>
      <c r="N11" s="376"/>
      <c r="O11" s="860" t="s">
        <v>458</v>
      </c>
      <c r="P11" s="410">
        <f t="shared" si="4"/>
        <v>12</v>
      </c>
      <c r="Q11" s="762" t="str">
        <f t="shared" si="2"/>
        <v xml:space="preserve"> </v>
      </c>
      <c r="R11" s="860" t="s">
        <v>458</v>
      </c>
      <c r="S11" s="506">
        <f t="shared" si="7"/>
        <v>12</v>
      </c>
      <c r="T11" s="472"/>
      <c r="U11" s="860" t="s">
        <v>458</v>
      </c>
      <c r="V11" s="377"/>
      <c r="W11" s="860" t="s">
        <v>458</v>
      </c>
      <c r="X11" s="506">
        <f t="shared" si="8"/>
        <v>12</v>
      </c>
      <c r="Y11" s="769" t="str">
        <f t="shared" si="3"/>
        <v xml:space="preserve"> </v>
      </c>
      <c r="Z11" s="860" t="s">
        <v>458</v>
      </c>
      <c r="AA11" s="377"/>
      <c r="AB11" s="860" t="s">
        <v>458</v>
      </c>
      <c r="AC11" s="376"/>
      <c r="AD11" s="860" t="s">
        <v>458</v>
      </c>
      <c r="AE11" s="377"/>
      <c r="AF11" s="860" t="s">
        <v>458</v>
      </c>
      <c r="AG11" s="410">
        <f t="shared" si="5"/>
        <v>12</v>
      </c>
      <c r="AH11" s="325"/>
      <c r="AI11" s="860" t="s">
        <v>458</v>
      </c>
      <c r="AJ11" s="506">
        <f t="shared" si="9"/>
        <v>12</v>
      </c>
      <c r="AK11" s="404"/>
      <c r="AL11" s="799"/>
      <c r="AM11" s="800"/>
    </row>
    <row r="12" spans="1:46" s="374" customFormat="1" ht="21.75" customHeight="1" x14ac:dyDescent="0.25">
      <c r="A12" s="564">
        <v>5</v>
      </c>
      <c r="B12" s="620" t="s">
        <v>382</v>
      </c>
      <c r="C12" s="566">
        <v>11</v>
      </c>
      <c r="D12" s="454">
        <f t="shared" si="0"/>
        <v>0</v>
      </c>
      <c r="E12" s="345">
        <f t="shared" si="1"/>
        <v>0</v>
      </c>
      <c r="F12" s="860" t="s">
        <v>458</v>
      </c>
      <c r="G12" s="396"/>
      <c r="H12" s="860" t="s">
        <v>458</v>
      </c>
      <c r="I12" s="376"/>
      <c r="J12" s="860" t="s">
        <v>458</v>
      </c>
      <c r="K12" s="410">
        <f t="shared" si="6"/>
        <v>11</v>
      </c>
      <c r="L12" s="497"/>
      <c r="M12" s="860" t="s">
        <v>458</v>
      </c>
      <c r="N12" s="376"/>
      <c r="O12" s="860" t="s">
        <v>458</v>
      </c>
      <c r="P12" s="410">
        <f t="shared" si="4"/>
        <v>11</v>
      </c>
      <c r="Q12" s="762" t="str">
        <f t="shared" si="2"/>
        <v xml:space="preserve"> </v>
      </c>
      <c r="R12" s="860" t="s">
        <v>458</v>
      </c>
      <c r="S12" s="506">
        <f t="shared" si="7"/>
        <v>11</v>
      </c>
      <c r="T12" s="472"/>
      <c r="U12" s="860" t="s">
        <v>458</v>
      </c>
      <c r="V12" s="377"/>
      <c r="W12" s="860" t="s">
        <v>458</v>
      </c>
      <c r="X12" s="506">
        <f t="shared" si="8"/>
        <v>11</v>
      </c>
      <c r="Y12" s="769" t="str">
        <f t="shared" si="3"/>
        <v xml:space="preserve"> </v>
      </c>
      <c r="Z12" s="860" t="s">
        <v>458</v>
      </c>
      <c r="AA12" s="377"/>
      <c r="AB12" s="860" t="s">
        <v>458</v>
      </c>
      <c r="AC12" s="376"/>
      <c r="AD12" s="860" t="s">
        <v>458</v>
      </c>
      <c r="AE12" s="377"/>
      <c r="AF12" s="860" t="s">
        <v>458</v>
      </c>
      <c r="AG12" s="410">
        <f t="shared" si="5"/>
        <v>11</v>
      </c>
      <c r="AH12" s="325"/>
      <c r="AI12" s="860" t="s">
        <v>458</v>
      </c>
      <c r="AJ12" s="506">
        <f t="shared" si="9"/>
        <v>11</v>
      </c>
      <c r="AK12" s="404"/>
      <c r="AL12" s="801"/>
      <c r="AM12" s="800"/>
    </row>
    <row r="13" spans="1:46" s="374" customFormat="1" ht="18.75" x14ac:dyDescent="0.25">
      <c r="A13" s="563">
        <v>6</v>
      </c>
      <c r="B13" s="620" t="s">
        <v>391</v>
      </c>
      <c r="C13" s="566">
        <v>10</v>
      </c>
      <c r="D13" s="454">
        <f t="shared" si="0"/>
        <v>0</v>
      </c>
      <c r="E13" s="345">
        <f t="shared" si="1"/>
        <v>0</v>
      </c>
      <c r="F13" s="860" t="s">
        <v>461</v>
      </c>
      <c r="G13" s="396"/>
      <c r="H13" s="860" t="s">
        <v>458</v>
      </c>
      <c r="I13" s="376"/>
      <c r="J13" s="860" t="s">
        <v>458</v>
      </c>
      <c r="K13" s="410">
        <f t="shared" si="6"/>
        <v>10</v>
      </c>
      <c r="L13" s="497"/>
      <c r="M13" s="860" t="s">
        <v>458</v>
      </c>
      <c r="N13" s="376"/>
      <c r="O13" s="860" t="s">
        <v>458</v>
      </c>
      <c r="P13" s="410">
        <f t="shared" si="4"/>
        <v>10</v>
      </c>
      <c r="Q13" s="762" t="str">
        <f t="shared" si="2"/>
        <v xml:space="preserve"> </v>
      </c>
      <c r="R13" s="860" t="s">
        <v>458</v>
      </c>
      <c r="S13" s="506">
        <f t="shared" si="7"/>
        <v>10</v>
      </c>
      <c r="T13" s="472"/>
      <c r="U13" s="860" t="s">
        <v>458</v>
      </c>
      <c r="V13" s="377"/>
      <c r="W13" s="860" t="s">
        <v>458</v>
      </c>
      <c r="X13" s="506">
        <f t="shared" si="8"/>
        <v>10</v>
      </c>
      <c r="Y13" s="769" t="str">
        <f t="shared" si="3"/>
        <v xml:space="preserve"> </v>
      </c>
      <c r="Z13" s="860" t="s">
        <v>458</v>
      </c>
      <c r="AA13" s="377"/>
      <c r="AB13" s="860" t="s">
        <v>458</v>
      </c>
      <c r="AC13" s="376"/>
      <c r="AD13" s="860" t="s">
        <v>458</v>
      </c>
      <c r="AE13" s="377"/>
      <c r="AF13" s="860" t="s">
        <v>458</v>
      </c>
      <c r="AG13" s="410">
        <f t="shared" si="5"/>
        <v>10</v>
      </c>
      <c r="AH13" s="325"/>
      <c r="AI13" s="860" t="s">
        <v>458</v>
      </c>
      <c r="AJ13" s="506">
        <f t="shared" si="9"/>
        <v>10</v>
      </c>
      <c r="AK13" s="404"/>
      <c r="AL13" s="801"/>
      <c r="AM13" s="800"/>
    </row>
    <row r="14" spans="1:46" s="374" customFormat="1" ht="18.75" x14ac:dyDescent="0.25">
      <c r="A14" s="564">
        <v>7</v>
      </c>
      <c r="B14" s="620" t="s">
        <v>383</v>
      </c>
      <c r="C14" s="566">
        <v>9</v>
      </c>
      <c r="D14" s="454">
        <f t="shared" si="0"/>
        <v>0</v>
      </c>
      <c r="E14" s="345">
        <f t="shared" si="1"/>
        <v>0</v>
      </c>
      <c r="F14" s="860" t="s">
        <v>458</v>
      </c>
      <c r="G14" s="396"/>
      <c r="H14" s="860" t="s">
        <v>458</v>
      </c>
      <c r="I14" s="376"/>
      <c r="J14" s="860" t="s">
        <v>458</v>
      </c>
      <c r="K14" s="410">
        <f t="shared" si="6"/>
        <v>9</v>
      </c>
      <c r="L14" s="497"/>
      <c r="M14" s="860" t="s">
        <v>458</v>
      </c>
      <c r="N14" s="376"/>
      <c r="O14" s="860" t="s">
        <v>458</v>
      </c>
      <c r="P14" s="410">
        <f t="shared" si="4"/>
        <v>9</v>
      </c>
      <c r="Q14" s="762" t="str">
        <f t="shared" si="2"/>
        <v xml:space="preserve"> </v>
      </c>
      <c r="R14" s="860" t="s">
        <v>458</v>
      </c>
      <c r="S14" s="506">
        <f t="shared" si="7"/>
        <v>9</v>
      </c>
      <c r="T14" s="472"/>
      <c r="U14" s="860" t="s">
        <v>458</v>
      </c>
      <c r="V14" s="377"/>
      <c r="W14" s="860" t="s">
        <v>458</v>
      </c>
      <c r="X14" s="506">
        <f t="shared" si="8"/>
        <v>9</v>
      </c>
      <c r="Y14" s="769" t="str">
        <f t="shared" si="3"/>
        <v xml:space="preserve"> </v>
      </c>
      <c r="Z14" s="860" t="s">
        <v>458</v>
      </c>
      <c r="AA14" s="377"/>
      <c r="AB14" s="860" t="s">
        <v>458</v>
      </c>
      <c r="AC14" s="376"/>
      <c r="AD14" s="860" t="s">
        <v>458</v>
      </c>
      <c r="AE14" s="377"/>
      <c r="AF14" s="860" t="s">
        <v>458</v>
      </c>
      <c r="AG14" s="410">
        <f t="shared" si="5"/>
        <v>9</v>
      </c>
      <c r="AH14" s="325"/>
      <c r="AI14" s="860" t="s">
        <v>458</v>
      </c>
      <c r="AJ14" s="506">
        <f t="shared" si="9"/>
        <v>9</v>
      </c>
      <c r="AK14" s="404"/>
      <c r="AL14" s="799"/>
      <c r="AM14" s="800"/>
    </row>
    <row r="15" spans="1:46" s="374" customFormat="1" ht="18.75" x14ac:dyDescent="0.25">
      <c r="A15" s="563">
        <v>8</v>
      </c>
      <c r="B15" s="620" t="s">
        <v>384</v>
      </c>
      <c r="C15" s="566">
        <v>8</v>
      </c>
      <c r="D15" s="454">
        <f t="shared" si="0"/>
        <v>0</v>
      </c>
      <c r="E15" s="345">
        <f t="shared" si="1"/>
        <v>0</v>
      </c>
      <c r="F15" s="860" t="s">
        <v>461</v>
      </c>
      <c r="G15" s="396"/>
      <c r="H15" s="860" t="s">
        <v>458</v>
      </c>
      <c r="I15" s="376"/>
      <c r="J15" s="860" t="s">
        <v>458</v>
      </c>
      <c r="K15" s="410">
        <f t="shared" si="6"/>
        <v>8</v>
      </c>
      <c r="L15" s="497"/>
      <c r="M15" s="860" t="s">
        <v>458</v>
      </c>
      <c r="N15" s="376"/>
      <c r="O15" s="860" t="s">
        <v>458</v>
      </c>
      <c r="P15" s="410">
        <f t="shared" si="4"/>
        <v>8</v>
      </c>
      <c r="Q15" s="762" t="str">
        <f t="shared" si="2"/>
        <v xml:space="preserve"> </v>
      </c>
      <c r="R15" s="860" t="s">
        <v>458</v>
      </c>
      <c r="S15" s="506">
        <f t="shared" si="7"/>
        <v>8</v>
      </c>
      <c r="T15" s="472"/>
      <c r="U15" s="860" t="s">
        <v>458</v>
      </c>
      <c r="V15" s="377"/>
      <c r="W15" s="860" t="s">
        <v>458</v>
      </c>
      <c r="X15" s="506">
        <f t="shared" si="8"/>
        <v>8</v>
      </c>
      <c r="Y15" s="769" t="str">
        <f t="shared" si="3"/>
        <v xml:space="preserve"> </v>
      </c>
      <c r="Z15" s="860" t="s">
        <v>458</v>
      </c>
      <c r="AA15" s="377"/>
      <c r="AB15" s="860" t="s">
        <v>458</v>
      </c>
      <c r="AC15" s="376"/>
      <c r="AD15" s="860" t="s">
        <v>458</v>
      </c>
      <c r="AE15" s="377"/>
      <c r="AF15" s="860" t="s">
        <v>458</v>
      </c>
      <c r="AG15" s="410">
        <f t="shared" si="5"/>
        <v>8</v>
      </c>
      <c r="AH15" s="325"/>
      <c r="AI15" s="860" t="s">
        <v>458</v>
      </c>
      <c r="AJ15" s="506">
        <f t="shared" si="9"/>
        <v>8</v>
      </c>
      <c r="AK15" s="806"/>
      <c r="AL15" s="799"/>
      <c r="AM15" s="800"/>
    </row>
    <row r="16" spans="1:46" s="374" customFormat="1" ht="24" customHeight="1" x14ac:dyDescent="0.25">
      <c r="A16" s="564">
        <v>9</v>
      </c>
      <c r="B16" s="620" t="s">
        <v>385</v>
      </c>
      <c r="C16" s="566">
        <v>7</v>
      </c>
      <c r="D16" s="454">
        <f t="shared" si="0"/>
        <v>0</v>
      </c>
      <c r="E16" s="345">
        <f t="shared" si="1"/>
        <v>0</v>
      </c>
      <c r="F16" s="860" t="s">
        <v>458</v>
      </c>
      <c r="G16" s="396"/>
      <c r="H16" s="860" t="s">
        <v>458</v>
      </c>
      <c r="I16" s="376"/>
      <c r="J16" s="860" t="s">
        <v>458</v>
      </c>
      <c r="K16" s="410">
        <f t="shared" si="6"/>
        <v>7</v>
      </c>
      <c r="L16" s="497"/>
      <c r="M16" s="860" t="s">
        <v>458</v>
      </c>
      <c r="N16" s="376"/>
      <c r="O16" s="860" t="s">
        <v>458</v>
      </c>
      <c r="P16" s="410">
        <f t="shared" si="4"/>
        <v>7</v>
      </c>
      <c r="Q16" s="762" t="str">
        <f t="shared" si="2"/>
        <v xml:space="preserve"> </v>
      </c>
      <c r="R16" s="860" t="s">
        <v>458</v>
      </c>
      <c r="S16" s="506">
        <f t="shared" si="7"/>
        <v>7</v>
      </c>
      <c r="T16" s="472"/>
      <c r="U16" s="860" t="s">
        <v>458</v>
      </c>
      <c r="V16" s="377"/>
      <c r="W16" s="860" t="s">
        <v>458</v>
      </c>
      <c r="X16" s="506">
        <f t="shared" si="8"/>
        <v>7</v>
      </c>
      <c r="Y16" s="769" t="str">
        <f>IF(X16=0,"",VLOOKUP(X16,Підс1,3,FALSE))</f>
        <v xml:space="preserve"> </v>
      </c>
      <c r="Z16" s="860" t="s">
        <v>458</v>
      </c>
      <c r="AA16" s="377"/>
      <c r="AB16" s="860" t="s">
        <v>458</v>
      </c>
      <c r="AC16" s="376"/>
      <c r="AD16" s="860" t="s">
        <v>458</v>
      </c>
      <c r="AE16" s="377"/>
      <c r="AF16" s="860" t="s">
        <v>458</v>
      </c>
      <c r="AG16" s="410">
        <f t="shared" si="5"/>
        <v>7</v>
      </c>
      <c r="AH16" s="325"/>
      <c r="AI16" s="860" t="s">
        <v>458</v>
      </c>
      <c r="AJ16" s="506">
        <f t="shared" si="9"/>
        <v>7</v>
      </c>
      <c r="AK16" s="404"/>
      <c r="AL16" s="801"/>
      <c r="AM16" s="800"/>
    </row>
    <row r="17" spans="1:51" s="374" customFormat="1" ht="18.75" x14ac:dyDescent="0.25">
      <c r="A17" s="563">
        <v>10</v>
      </c>
      <c r="B17" s="620" t="s">
        <v>386</v>
      </c>
      <c r="C17" s="566">
        <v>6</v>
      </c>
      <c r="D17" s="454">
        <f t="shared" si="0"/>
        <v>0</v>
      </c>
      <c r="E17" s="345">
        <f t="shared" si="1"/>
        <v>0</v>
      </c>
      <c r="F17" s="860" t="s">
        <v>458</v>
      </c>
      <c r="G17" s="396"/>
      <c r="H17" s="860" t="s">
        <v>458</v>
      </c>
      <c r="I17" s="376"/>
      <c r="J17" s="860" t="s">
        <v>458</v>
      </c>
      <c r="K17" s="410">
        <f t="shared" si="6"/>
        <v>6</v>
      </c>
      <c r="L17" s="497"/>
      <c r="M17" s="860" t="s">
        <v>458</v>
      </c>
      <c r="N17" s="376"/>
      <c r="O17" s="860" t="s">
        <v>458</v>
      </c>
      <c r="P17" s="410">
        <f t="shared" si="4"/>
        <v>6</v>
      </c>
      <c r="Q17" s="762" t="str">
        <f t="shared" si="2"/>
        <v xml:space="preserve"> </v>
      </c>
      <c r="R17" s="860" t="s">
        <v>458</v>
      </c>
      <c r="S17" s="506">
        <f t="shared" si="7"/>
        <v>6</v>
      </c>
      <c r="T17" s="472"/>
      <c r="U17" s="860" t="s">
        <v>458</v>
      </c>
      <c r="V17" s="377"/>
      <c r="W17" s="860" t="s">
        <v>458</v>
      </c>
      <c r="X17" s="506">
        <f t="shared" si="8"/>
        <v>6</v>
      </c>
      <c r="Y17" s="769" t="str">
        <f>IF(X17=0,"",VLOOKUP(X17,Підс1,3,FALSE))</f>
        <v xml:space="preserve"> </v>
      </c>
      <c r="Z17" s="860" t="s">
        <v>458</v>
      </c>
      <c r="AA17" s="377"/>
      <c r="AB17" s="860" t="s">
        <v>458</v>
      </c>
      <c r="AC17" s="376"/>
      <c r="AD17" s="860" t="s">
        <v>458</v>
      </c>
      <c r="AE17" s="377"/>
      <c r="AF17" s="860" t="s">
        <v>458</v>
      </c>
      <c r="AG17" s="410">
        <f t="shared" si="5"/>
        <v>6</v>
      </c>
      <c r="AH17" s="325"/>
      <c r="AI17" s="860" t="s">
        <v>458</v>
      </c>
      <c r="AJ17" s="506">
        <f t="shared" si="9"/>
        <v>6</v>
      </c>
      <c r="AK17" s="404"/>
      <c r="AL17" s="799"/>
      <c r="AM17" s="800"/>
    </row>
    <row r="18" spans="1:51" s="374" customFormat="1" ht="18.75" x14ac:dyDescent="0.25">
      <c r="A18" s="564">
        <v>11</v>
      </c>
      <c r="B18" s="620" t="s">
        <v>387</v>
      </c>
      <c r="C18" s="566">
        <v>5</v>
      </c>
      <c r="D18" s="454">
        <f t="shared" si="0"/>
        <v>0</v>
      </c>
      <c r="E18" s="345">
        <f t="shared" si="1"/>
        <v>0</v>
      </c>
      <c r="F18" s="860" t="s">
        <v>461</v>
      </c>
      <c r="G18" s="396"/>
      <c r="H18" s="860" t="s">
        <v>458</v>
      </c>
      <c r="I18" s="376"/>
      <c r="J18" s="860" t="s">
        <v>458</v>
      </c>
      <c r="K18" s="410">
        <f t="shared" si="6"/>
        <v>5</v>
      </c>
      <c r="L18" s="497"/>
      <c r="M18" s="860" t="s">
        <v>458</v>
      </c>
      <c r="N18" s="376"/>
      <c r="O18" s="860" t="s">
        <v>458</v>
      </c>
      <c r="P18" s="410">
        <f t="shared" si="4"/>
        <v>5</v>
      </c>
      <c r="Q18" s="762" t="str">
        <f t="shared" si="2"/>
        <v xml:space="preserve"> </v>
      </c>
      <c r="R18" s="860" t="s">
        <v>458</v>
      </c>
      <c r="S18" s="506">
        <f t="shared" si="7"/>
        <v>5</v>
      </c>
      <c r="T18" s="472"/>
      <c r="U18" s="860" t="s">
        <v>458</v>
      </c>
      <c r="V18" s="377"/>
      <c r="W18" s="860" t="s">
        <v>458</v>
      </c>
      <c r="X18" s="506">
        <f t="shared" si="8"/>
        <v>5</v>
      </c>
      <c r="Y18" s="769" t="str">
        <f t="shared" si="3"/>
        <v xml:space="preserve"> </v>
      </c>
      <c r="Z18" s="860" t="s">
        <v>458</v>
      </c>
      <c r="AA18" s="377"/>
      <c r="AB18" s="860" t="s">
        <v>458</v>
      </c>
      <c r="AC18" s="376"/>
      <c r="AD18" s="860" t="s">
        <v>458</v>
      </c>
      <c r="AE18" s="377"/>
      <c r="AF18" s="860" t="s">
        <v>458</v>
      </c>
      <c r="AG18" s="410">
        <f t="shared" si="5"/>
        <v>5</v>
      </c>
      <c r="AH18" s="325"/>
      <c r="AI18" s="860" t="s">
        <v>458</v>
      </c>
      <c r="AJ18" s="506">
        <f t="shared" si="9"/>
        <v>5</v>
      </c>
      <c r="AK18" s="404"/>
      <c r="AL18" s="799"/>
      <c r="AM18" s="800"/>
    </row>
    <row r="19" spans="1:51" s="374" customFormat="1" ht="18.75" x14ac:dyDescent="0.25">
      <c r="A19" s="563">
        <v>12</v>
      </c>
      <c r="B19" s="620" t="s">
        <v>388</v>
      </c>
      <c r="C19" s="566">
        <v>4</v>
      </c>
      <c r="D19" s="454">
        <f t="shared" si="0"/>
        <v>0</v>
      </c>
      <c r="E19" s="345">
        <f t="shared" si="1"/>
        <v>0</v>
      </c>
      <c r="F19" s="860" t="s">
        <v>458</v>
      </c>
      <c r="G19" s="396"/>
      <c r="H19" s="860" t="s">
        <v>458</v>
      </c>
      <c r="I19" s="376"/>
      <c r="J19" s="860" t="s">
        <v>458</v>
      </c>
      <c r="K19" s="410">
        <f t="shared" si="6"/>
        <v>4</v>
      </c>
      <c r="L19" s="497"/>
      <c r="M19" s="860" t="s">
        <v>458</v>
      </c>
      <c r="N19" s="376"/>
      <c r="O19" s="860" t="s">
        <v>458</v>
      </c>
      <c r="P19" s="410">
        <f t="shared" si="4"/>
        <v>4</v>
      </c>
      <c r="Q19" s="762" t="str">
        <f t="shared" si="2"/>
        <v xml:space="preserve"> </v>
      </c>
      <c r="R19" s="860" t="s">
        <v>458</v>
      </c>
      <c r="S19" s="506">
        <f t="shared" si="7"/>
        <v>4</v>
      </c>
      <c r="T19" s="534"/>
      <c r="U19" s="860" t="s">
        <v>458</v>
      </c>
      <c r="V19" s="377"/>
      <c r="W19" s="860" t="s">
        <v>458</v>
      </c>
      <c r="X19" s="506">
        <f t="shared" si="8"/>
        <v>4</v>
      </c>
      <c r="Y19" s="769" t="str">
        <f t="shared" si="3"/>
        <v xml:space="preserve"> </v>
      </c>
      <c r="Z19" s="860" t="s">
        <v>458</v>
      </c>
      <c r="AA19" s="377"/>
      <c r="AB19" s="860" t="s">
        <v>458</v>
      </c>
      <c r="AC19" s="376"/>
      <c r="AD19" s="860" t="s">
        <v>458</v>
      </c>
      <c r="AE19" s="377"/>
      <c r="AF19" s="860" t="s">
        <v>458</v>
      </c>
      <c r="AG19" s="410">
        <f t="shared" si="5"/>
        <v>4</v>
      </c>
      <c r="AH19" s="382"/>
      <c r="AI19" s="860" t="s">
        <v>458</v>
      </c>
      <c r="AJ19" s="506">
        <f t="shared" si="9"/>
        <v>4</v>
      </c>
      <c r="AK19" s="510"/>
      <c r="AL19" s="802"/>
      <c r="AM19" s="800"/>
    </row>
    <row r="20" spans="1:51" s="374" customFormat="1" ht="18.75" x14ac:dyDescent="0.25">
      <c r="A20" s="564">
        <v>13</v>
      </c>
      <c r="B20" s="620" t="s">
        <v>389</v>
      </c>
      <c r="C20" s="566">
        <v>3</v>
      </c>
      <c r="D20" s="454">
        <f t="shared" ref="D20:D21" si="10">SUM(L20,Q20,T20,Y20,AA20,AC20,AH20,AK20)</f>
        <v>0</v>
      </c>
      <c r="E20" s="345">
        <f t="shared" si="1"/>
        <v>0</v>
      </c>
      <c r="F20" s="860" t="s">
        <v>461</v>
      </c>
      <c r="G20" s="396"/>
      <c r="H20" s="860" t="s">
        <v>458</v>
      </c>
      <c r="I20" s="376"/>
      <c r="J20" s="860" t="s">
        <v>458</v>
      </c>
      <c r="K20" s="410">
        <f t="shared" si="6"/>
        <v>3</v>
      </c>
      <c r="L20" s="497"/>
      <c r="M20" s="860" t="s">
        <v>458</v>
      </c>
      <c r="N20" s="376"/>
      <c r="O20" s="860" t="s">
        <v>458</v>
      </c>
      <c r="P20" s="410">
        <f t="shared" si="4"/>
        <v>3</v>
      </c>
      <c r="Q20" s="762" t="str">
        <f t="shared" si="2"/>
        <v xml:space="preserve"> </v>
      </c>
      <c r="R20" s="860" t="s">
        <v>458</v>
      </c>
      <c r="S20" s="506">
        <f t="shared" si="7"/>
        <v>3</v>
      </c>
      <c r="T20" s="376"/>
      <c r="U20" s="860" t="s">
        <v>458</v>
      </c>
      <c r="V20" s="377"/>
      <c r="W20" s="860" t="s">
        <v>458</v>
      </c>
      <c r="X20" s="506">
        <f t="shared" si="8"/>
        <v>3</v>
      </c>
      <c r="Y20" s="769" t="str">
        <f t="shared" si="3"/>
        <v xml:space="preserve"> </v>
      </c>
      <c r="Z20" s="860" t="s">
        <v>458</v>
      </c>
      <c r="AA20" s="377"/>
      <c r="AB20" s="860" t="s">
        <v>458</v>
      </c>
      <c r="AC20" s="376"/>
      <c r="AD20" s="860" t="s">
        <v>458</v>
      </c>
      <c r="AE20" s="377"/>
      <c r="AF20" s="860" t="s">
        <v>458</v>
      </c>
      <c r="AG20" s="410">
        <f t="shared" si="5"/>
        <v>3</v>
      </c>
      <c r="AH20" s="382"/>
      <c r="AI20" s="860" t="s">
        <v>458</v>
      </c>
      <c r="AJ20" s="506">
        <f t="shared" si="9"/>
        <v>3</v>
      </c>
      <c r="AK20" s="382"/>
      <c r="AL20" s="777"/>
      <c r="AM20" s="800"/>
    </row>
    <row r="21" spans="1:51" s="867" customFormat="1" ht="38.25" thickBot="1" x14ac:dyDescent="0.3">
      <c r="A21" s="862">
        <v>14</v>
      </c>
      <c r="B21" s="863" t="s">
        <v>390</v>
      </c>
      <c r="C21" s="864">
        <v>2</v>
      </c>
      <c r="D21" s="865">
        <f t="shared" si="10"/>
        <v>0</v>
      </c>
      <c r="E21" s="866">
        <f t="shared" si="1"/>
        <v>0</v>
      </c>
      <c r="F21" s="868" t="s">
        <v>461</v>
      </c>
      <c r="G21" s="869"/>
      <c r="H21" s="868" t="s">
        <v>458</v>
      </c>
      <c r="I21" s="870"/>
      <c r="J21" s="868" t="s">
        <v>458</v>
      </c>
      <c r="K21" s="631"/>
      <c r="L21" s="871"/>
      <c r="M21" s="868" t="s">
        <v>458</v>
      </c>
      <c r="N21" s="870"/>
      <c r="O21" s="868" t="s">
        <v>458</v>
      </c>
      <c r="P21" s="872">
        <f t="shared" si="4"/>
        <v>2</v>
      </c>
      <c r="Q21" s="873"/>
      <c r="R21" s="868" t="s">
        <v>458</v>
      </c>
      <c r="S21" s="874">
        <f t="shared" si="7"/>
        <v>2</v>
      </c>
      <c r="T21" s="870"/>
      <c r="U21" s="868" t="s">
        <v>458</v>
      </c>
      <c r="V21" s="875"/>
      <c r="W21" s="868" t="s">
        <v>458</v>
      </c>
      <c r="X21" s="874">
        <f t="shared" si="8"/>
        <v>2</v>
      </c>
      <c r="Y21" s="876" t="str">
        <f t="shared" si="3"/>
        <v xml:space="preserve"> </v>
      </c>
      <c r="Z21" s="868" t="s">
        <v>458</v>
      </c>
      <c r="AA21" s="875"/>
      <c r="AB21" s="868" t="s">
        <v>458</v>
      </c>
      <c r="AC21" s="870"/>
      <c r="AD21" s="868" t="s">
        <v>458</v>
      </c>
      <c r="AE21" s="875"/>
      <c r="AF21" s="868" t="s">
        <v>458</v>
      </c>
      <c r="AG21" s="872">
        <f t="shared" si="5"/>
        <v>2</v>
      </c>
      <c r="AH21" s="870"/>
      <c r="AI21" s="868" t="s">
        <v>458</v>
      </c>
      <c r="AJ21" s="877"/>
      <c r="AK21" s="875"/>
      <c r="AL21" s="878"/>
      <c r="AM21" s="879"/>
    </row>
    <row r="22" spans="1:51" ht="18.75" x14ac:dyDescent="0.25">
      <c r="A22" s="100"/>
      <c r="B22" s="567"/>
      <c r="C22" s="101"/>
      <c r="D22" s="102"/>
      <c r="E22" s="102"/>
      <c r="F22" s="26"/>
      <c r="G22" s="79"/>
      <c r="H22" s="79"/>
      <c r="I22" s="79"/>
      <c r="J22" s="79"/>
      <c r="K22" s="79"/>
      <c r="L22" s="104">
        <f>COUNT(L8:L21)</f>
        <v>0</v>
      </c>
      <c r="M22" s="20"/>
      <c r="N22" s="79"/>
      <c r="O22" s="79"/>
      <c r="P22" s="79"/>
      <c r="Q22" s="703">
        <f>COUNT(Q8:Q21)</f>
        <v>0</v>
      </c>
      <c r="R22" s="79"/>
      <c r="S22" s="79"/>
      <c r="T22" s="94">
        <f>COUNT(T8:T21)</f>
        <v>0</v>
      </c>
      <c r="U22" s="79"/>
      <c r="V22" s="79"/>
      <c r="W22" s="94"/>
      <c r="X22" s="79"/>
      <c r="Y22" s="79">
        <f>COUNT(Y8:Y21)</f>
        <v>0</v>
      </c>
      <c r="Z22" s="79"/>
      <c r="AA22" s="79"/>
      <c r="AB22" s="94"/>
      <c r="AC22" s="79"/>
      <c r="AD22" s="79"/>
      <c r="AE22" s="79"/>
      <c r="AF22" s="79"/>
      <c r="AG22" s="94"/>
      <c r="AH22" s="104">
        <f>COUNT(AH8:AH21)</f>
        <v>0</v>
      </c>
      <c r="AI22" s="79"/>
      <c r="AJ22" s="79"/>
      <c r="AK22" s="104">
        <f>COUNT(AK8:AK21)</f>
        <v>0</v>
      </c>
      <c r="AL22" s="94"/>
      <c r="AM22" s="79"/>
      <c r="AN22" s="79"/>
      <c r="AO22" s="79"/>
      <c r="AP22" s="44"/>
      <c r="AQ22" s="45"/>
      <c r="AR22" s="44"/>
      <c r="AS22" s="25"/>
    </row>
    <row r="23" spans="1:51" s="336" customFormat="1" ht="44.25" x14ac:dyDescent="0.55000000000000004">
      <c r="A23" s="330"/>
      <c r="B23" s="338"/>
      <c r="C23" s="331"/>
      <c r="D23" s="332"/>
      <c r="E23" s="332"/>
      <c r="F23" s="26"/>
      <c r="G23" s="328"/>
      <c r="H23" s="328"/>
      <c r="I23" s="328"/>
      <c r="J23" s="328"/>
      <c r="K23" s="328"/>
      <c r="L23" s="329"/>
      <c r="M23" s="333"/>
      <c r="N23" s="328"/>
      <c r="O23" s="328"/>
      <c r="P23" s="328"/>
      <c r="Q23" s="339"/>
      <c r="R23" s="328"/>
      <c r="S23" s="328"/>
      <c r="T23" s="329"/>
      <c r="U23" s="328"/>
      <c r="V23" s="328"/>
      <c r="W23" s="329"/>
      <c r="X23" s="328"/>
      <c r="Y23" s="328"/>
      <c r="Z23" s="328"/>
      <c r="AA23" s="328"/>
      <c r="AB23" s="339"/>
      <c r="AC23" s="328"/>
      <c r="AD23" s="329"/>
      <c r="AE23" s="328"/>
      <c r="AF23" s="328"/>
      <c r="AG23" s="339"/>
      <c r="AH23" s="328"/>
      <c r="AI23" s="328"/>
      <c r="AJ23" s="328"/>
      <c r="AK23" s="328"/>
      <c r="AL23" s="339"/>
      <c r="AM23" s="328"/>
      <c r="AN23" s="328"/>
      <c r="AO23" s="328"/>
      <c r="AP23" s="334"/>
      <c r="AQ23" s="335"/>
      <c r="AR23" s="334"/>
      <c r="AS23" s="335"/>
      <c r="AU23" s="337"/>
    </row>
    <row r="24" spans="1:51" ht="15" x14ac:dyDescent="0.2">
      <c r="A24" s="52"/>
      <c r="B24" s="49"/>
      <c r="C24" s="26"/>
      <c r="D24" s="26"/>
      <c r="E24" s="26"/>
      <c r="F24" s="26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52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1" ht="15.75" x14ac:dyDescent="0.2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52"/>
      <c r="U25" s="20"/>
      <c r="V25" s="20"/>
      <c r="W25" s="20"/>
      <c r="X25" s="20"/>
      <c r="Y25" s="20"/>
      <c r="Z25" s="20"/>
    </row>
    <row r="26" spans="1:51" ht="15.75" x14ac:dyDescent="0.2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52"/>
      <c r="U26" s="20"/>
      <c r="V26" s="20"/>
      <c r="W26" s="20"/>
      <c r="X26" s="20"/>
      <c r="Y26" s="20"/>
      <c r="Z26" s="20"/>
    </row>
    <row r="27" spans="1:51" ht="15.75" x14ac:dyDescent="0.25">
      <c r="A27" s="52"/>
      <c r="B27" s="49"/>
      <c r="C27" s="26"/>
      <c r="D27" s="26"/>
      <c r="E27" s="26"/>
      <c r="F27" s="26"/>
      <c r="G27" s="20"/>
      <c r="H27" s="20" t="s">
        <v>235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52"/>
      <c r="U27" s="20"/>
      <c r="V27" s="20"/>
      <c r="W27" s="20"/>
      <c r="X27" s="20"/>
      <c r="Y27" s="20"/>
      <c r="Z27" s="20"/>
    </row>
    <row r="28" spans="1:51" ht="15.75" x14ac:dyDescent="0.25">
      <c r="A28" s="52"/>
      <c r="B28" s="49"/>
      <c r="C28" s="26"/>
      <c r="D28" s="26"/>
      <c r="E28" s="26"/>
      <c r="F28" s="26"/>
      <c r="G28" s="20"/>
      <c r="H28" s="20" t="s">
        <v>155</v>
      </c>
      <c r="I28" s="20"/>
      <c r="J28" s="20"/>
      <c r="K28" s="28">
        <v>40</v>
      </c>
      <c r="L28" s="20"/>
      <c r="M28" s="20"/>
      <c r="N28" s="20"/>
      <c r="O28" s="20"/>
      <c r="P28" s="20"/>
      <c r="Q28" s="20"/>
      <c r="R28" s="20"/>
      <c r="S28" s="20"/>
      <c r="T28" s="52"/>
      <c r="U28" s="20"/>
      <c r="V28" s="20"/>
      <c r="W28" s="20"/>
      <c r="X28" s="20"/>
      <c r="Y28" s="20"/>
      <c r="Z28" s="20"/>
    </row>
    <row r="29" spans="1:51" ht="15.75" x14ac:dyDescent="0.25">
      <c r="A29" s="52"/>
      <c r="B29" s="49"/>
      <c r="C29" s="26"/>
      <c r="D29" s="26"/>
      <c r="E29" s="26"/>
      <c r="F29" s="26"/>
      <c r="G29" s="20"/>
      <c r="H29" s="20" t="s">
        <v>344</v>
      </c>
      <c r="I29" s="20"/>
      <c r="J29" s="20"/>
      <c r="K29" s="28">
        <v>30</v>
      </c>
      <c r="L29" s="20"/>
      <c r="M29" s="20"/>
      <c r="N29" s="20"/>
      <c r="O29" s="20"/>
      <c r="P29" s="20" t="s">
        <v>303</v>
      </c>
      <c r="Q29" s="20"/>
      <c r="R29" s="20"/>
      <c r="S29" s="20" t="s">
        <v>238</v>
      </c>
      <c r="T29" s="52"/>
      <c r="U29" s="20"/>
      <c r="V29" s="20"/>
      <c r="W29" s="20"/>
      <c r="X29" s="20"/>
      <c r="Y29" s="20"/>
      <c r="Z29" s="20"/>
    </row>
    <row r="30" spans="1:51" s="323" customFormat="1" ht="79.5" customHeight="1" thickBot="1" x14ac:dyDescent="0.3">
      <c r="A30" s="319"/>
      <c r="B30" s="320"/>
      <c r="C30" s="321"/>
      <c r="D30" s="322"/>
      <c r="E30" s="826" t="s">
        <v>390</v>
      </c>
      <c r="F30" s="826" t="s">
        <v>389</v>
      </c>
      <c r="G30" s="826" t="s">
        <v>388</v>
      </c>
      <c r="H30" s="826" t="s">
        <v>387</v>
      </c>
      <c r="I30" s="826" t="s">
        <v>386</v>
      </c>
      <c r="J30" s="826" t="s">
        <v>385</v>
      </c>
      <c r="K30" s="826" t="s">
        <v>384</v>
      </c>
      <c r="L30" s="826" t="s">
        <v>383</v>
      </c>
      <c r="M30" s="826" t="s">
        <v>391</v>
      </c>
      <c r="N30" s="826" t="s">
        <v>382</v>
      </c>
      <c r="O30" s="826" t="s">
        <v>381</v>
      </c>
      <c r="P30" s="826" t="s">
        <v>380</v>
      </c>
      <c r="Q30" s="826" t="s">
        <v>379</v>
      </c>
      <c r="R30" s="861" t="s">
        <v>375</v>
      </c>
      <c r="S30" s="699"/>
      <c r="T30" s="319"/>
    </row>
    <row r="31" spans="1:51" ht="26.25" customHeight="1" x14ac:dyDescent="0.2">
      <c r="A31" s="52"/>
      <c r="B31" s="244" t="s">
        <v>297</v>
      </c>
      <c r="C31" s="245" t="s">
        <v>152</v>
      </c>
      <c r="D31" s="246">
        <v>1</v>
      </c>
      <c r="E31" s="246">
        <v>2</v>
      </c>
      <c r="F31" s="246">
        <v>3</v>
      </c>
      <c r="G31" s="700">
        <v>4</v>
      </c>
      <c r="H31" s="247">
        <v>5</v>
      </c>
      <c r="I31" s="247">
        <v>6</v>
      </c>
      <c r="J31" s="247">
        <v>7</v>
      </c>
      <c r="K31" s="247">
        <v>8</v>
      </c>
      <c r="L31" s="247">
        <v>9</v>
      </c>
      <c r="M31" s="247">
        <v>10</v>
      </c>
      <c r="N31" s="645">
        <v>11</v>
      </c>
      <c r="O31" s="247">
        <v>12</v>
      </c>
      <c r="P31" s="247">
        <v>13</v>
      </c>
      <c r="Q31" s="247">
        <v>14</v>
      </c>
      <c r="R31" s="645">
        <v>15</v>
      </c>
      <c r="S31" s="248" t="s">
        <v>236</v>
      </c>
      <c r="T31" s="249" t="s">
        <v>170</v>
      </c>
      <c r="U31" s="250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1" ht="15.75" x14ac:dyDescent="0.2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67" t="str">
        <f>IF($D40=0," ",$D40)</f>
        <v xml:space="preserve"> </v>
      </c>
      <c r="U32" s="251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8" x14ac:dyDescent="0.2">
      <c r="A33" s="51"/>
      <c r="B33" s="95" t="s">
        <v>1</v>
      </c>
      <c r="C33" s="156">
        <v>2</v>
      </c>
      <c r="D33" s="351"/>
      <c r="E33" s="351"/>
      <c r="F33" s="351"/>
      <c r="G33" s="351"/>
      <c r="H33" s="353"/>
      <c r="I33" s="354"/>
      <c r="J33" s="353"/>
      <c r="K33" s="353"/>
      <c r="L33" s="353"/>
      <c r="M33" s="353"/>
      <c r="N33" s="353"/>
      <c r="O33" s="353"/>
      <c r="P33" s="353"/>
      <c r="Q33" s="353"/>
      <c r="R33" s="353"/>
      <c r="S33" s="131">
        <v>2</v>
      </c>
      <c r="T33" s="167" t="str">
        <f>IF($E40=0," ",$E40)</f>
        <v xml:space="preserve"> </v>
      </c>
      <c r="U33" s="251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8" x14ac:dyDescent="0.2">
      <c r="A34" s="51"/>
      <c r="B34" s="95" t="s">
        <v>3</v>
      </c>
      <c r="C34" s="156">
        <v>2</v>
      </c>
      <c r="D34" s="351"/>
      <c r="E34" s="351"/>
      <c r="F34" s="351"/>
      <c r="G34" s="351"/>
      <c r="H34" s="353"/>
      <c r="I34" s="354"/>
      <c r="J34" s="353"/>
      <c r="K34" s="353"/>
      <c r="L34" s="353"/>
      <c r="M34" s="353"/>
      <c r="N34" s="353"/>
      <c r="O34" s="353"/>
      <c r="P34" s="353"/>
      <c r="Q34" s="353"/>
      <c r="R34" s="353"/>
      <c r="S34" s="131">
        <v>3</v>
      </c>
      <c r="T34" s="167" t="str">
        <f>IF($F40=0," ",$F40)</f>
        <v xml:space="preserve"> </v>
      </c>
      <c r="U34" s="251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5</v>
      </c>
      <c r="C35" s="156">
        <v>2</v>
      </c>
      <c r="D35" s="351"/>
      <c r="E35" s="351"/>
      <c r="F35" s="351"/>
      <c r="G35" s="351"/>
      <c r="H35" s="353"/>
      <c r="I35" s="354"/>
      <c r="J35" s="353"/>
      <c r="K35" s="353"/>
      <c r="L35" s="353"/>
      <c r="M35" s="353"/>
      <c r="N35" s="353"/>
      <c r="O35" s="353"/>
      <c r="P35" s="353"/>
      <c r="Q35" s="353"/>
      <c r="R35" s="353"/>
      <c r="S35" s="131">
        <v>4</v>
      </c>
      <c r="T35" s="167" t="str">
        <f>IF($G40=0," ",$G40)</f>
        <v xml:space="preserve"> </v>
      </c>
      <c r="U35" s="251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95" t="s">
        <v>6</v>
      </c>
      <c r="C36" s="156">
        <v>2</v>
      </c>
      <c r="D36" s="351"/>
      <c r="E36" s="351"/>
      <c r="F36" s="351"/>
      <c r="G36" s="351"/>
      <c r="H36" s="353"/>
      <c r="I36" s="354"/>
      <c r="J36" s="353"/>
      <c r="K36" s="353"/>
      <c r="L36" s="353"/>
      <c r="M36" s="353"/>
      <c r="N36" s="353"/>
      <c r="O36" s="353"/>
      <c r="P36" s="353"/>
      <c r="Q36" s="353"/>
      <c r="R36" s="353"/>
      <c r="S36" s="131">
        <v>5</v>
      </c>
      <c r="T36" s="167" t="str">
        <f>IF($H40=0," ",$H40)</f>
        <v xml:space="preserve"> </v>
      </c>
      <c r="U36" s="251" t="str">
        <f>IF($H46=0," ",$H46)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95" t="s">
        <v>7</v>
      </c>
      <c r="C37" s="156">
        <v>4</v>
      </c>
      <c r="D37" s="351"/>
      <c r="E37" s="351"/>
      <c r="F37" s="351"/>
      <c r="G37" s="351"/>
      <c r="H37" s="353"/>
      <c r="I37" s="354"/>
      <c r="J37" s="353"/>
      <c r="K37" s="353"/>
      <c r="L37" s="353"/>
      <c r="M37" s="353"/>
      <c r="N37" s="353"/>
      <c r="O37" s="353"/>
      <c r="P37" s="353"/>
      <c r="Q37" s="353"/>
      <c r="R37" s="353"/>
      <c r="S37" s="131">
        <v>6</v>
      </c>
      <c r="T37" s="167" t="str">
        <f>IF($I40=0," ",$I40)</f>
        <v xml:space="preserve"> </v>
      </c>
      <c r="U37" s="251" t="str">
        <f>IF($I46=0," ",$I46)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8</v>
      </c>
      <c r="C38" s="156">
        <v>2</v>
      </c>
      <c r="D38" s="351"/>
      <c r="E38" s="351"/>
      <c r="F38" s="351"/>
      <c r="G38" s="351"/>
      <c r="H38" s="353"/>
      <c r="I38" s="354"/>
      <c r="J38" s="353"/>
      <c r="K38" s="353"/>
      <c r="L38" s="353"/>
      <c r="M38" s="353"/>
      <c r="N38" s="353"/>
      <c r="O38" s="353"/>
      <c r="P38" s="353"/>
      <c r="Q38" s="353"/>
      <c r="R38" s="353"/>
      <c r="S38" s="131">
        <v>7</v>
      </c>
      <c r="T38" s="167" t="str">
        <f>IF($J40=0," ",$J40)</f>
        <v xml:space="preserve"> </v>
      </c>
      <c r="U38" s="251" t="str">
        <f>IF($J46=0," ",$J46)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160</v>
      </c>
      <c r="C39" s="156">
        <v>2</v>
      </c>
      <c r="D39" s="351"/>
      <c r="E39" s="351"/>
      <c r="F39" s="351"/>
      <c r="G39" s="351"/>
      <c r="H39" s="353"/>
      <c r="I39" s="354"/>
      <c r="J39" s="353"/>
      <c r="K39" s="353"/>
      <c r="L39" s="353"/>
      <c r="M39" s="353"/>
      <c r="N39" s="353"/>
      <c r="O39" s="353"/>
      <c r="P39" s="353"/>
      <c r="Q39" s="353"/>
      <c r="R39" s="353"/>
      <c r="S39" s="131">
        <v>8</v>
      </c>
      <c r="T39" s="167" t="str">
        <f>IF($K40=0," ",$K40)</f>
        <v xml:space="preserve"> </v>
      </c>
      <c r="U39" s="251" t="str">
        <f>IF($K46=0," ",$K46)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5.75" x14ac:dyDescent="0.2">
      <c r="A40" s="51"/>
      <c r="B40" s="95" t="s">
        <v>38</v>
      </c>
      <c r="C40" s="92">
        <f>SUM(C33:C39)</f>
        <v>16</v>
      </c>
      <c r="D40" s="92">
        <f t="shared" ref="D40:R40" si="11">SUM(D33:D39)</f>
        <v>0</v>
      </c>
      <c r="E40" s="92">
        <f t="shared" si="11"/>
        <v>0</v>
      </c>
      <c r="F40" s="92">
        <f t="shared" si="11"/>
        <v>0</v>
      </c>
      <c r="G40" s="92">
        <f t="shared" si="11"/>
        <v>0</v>
      </c>
      <c r="H40" s="92">
        <f t="shared" si="11"/>
        <v>0</v>
      </c>
      <c r="I40" s="92">
        <f t="shared" si="11"/>
        <v>0</v>
      </c>
      <c r="J40" s="92">
        <f t="shared" si="11"/>
        <v>0</v>
      </c>
      <c r="K40" s="92">
        <f t="shared" si="11"/>
        <v>0</v>
      </c>
      <c r="L40" s="92">
        <f t="shared" si="11"/>
        <v>0</v>
      </c>
      <c r="M40" s="92">
        <f t="shared" si="11"/>
        <v>0</v>
      </c>
      <c r="N40" s="92">
        <f t="shared" si="11"/>
        <v>0</v>
      </c>
      <c r="O40" s="92">
        <f t="shared" si="11"/>
        <v>0</v>
      </c>
      <c r="P40" s="92">
        <f t="shared" si="11"/>
        <v>0</v>
      </c>
      <c r="Q40" s="92">
        <f t="shared" si="11"/>
        <v>0</v>
      </c>
      <c r="R40" s="92">
        <f t="shared" si="11"/>
        <v>0</v>
      </c>
      <c r="S40" s="131">
        <v>9</v>
      </c>
      <c r="T40" s="167" t="str">
        <f>IF($L40=0," ",$L40)</f>
        <v xml:space="preserve"> </v>
      </c>
      <c r="U40" s="251" t="str">
        <f>IF($L46=0," ",$L46)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.75" x14ac:dyDescent="0.2">
      <c r="A41" s="51"/>
      <c r="B41" s="252" t="s">
        <v>10</v>
      </c>
      <c r="C41" s="84"/>
      <c r="D41" s="85"/>
      <c r="E41" s="85"/>
      <c r="F41" s="813"/>
      <c r="G41" s="406"/>
      <c r="H41" s="406"/>
      <c r="I41" s="406"/>
      <c r="J41" s="406"/>
      <c r="K41" s="406"/>
      <c r="L41" s="406"/>
      <c r="M41" s="406"/>
      <c r="N41" s="406"/>
      <c r="O41" s="406"/>
      <c r="P41" s="406"/>
      <c r="Q41" s="406"/>
      <c r="R41" s="814"/>
      <c r="S41" s="131">
        <v>10</v>
      </c>
      <c r="T41" s="167" t="str">
        <f>IF($M40=0," ",$M40)</f>
        <v xml:space="preserve"> </v>
      </c>
      <c r="U41" s="251" t="str">
        <f>IF($M46=0," ",$M46)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8" x14ac:dyDescent="0.2">
      <c r="A42" s="51"/>
      <c r="B42" s="97" t="s">
        <v>13</v>
      </c>
      <c r="C42" s="156">
        <v>10</v>
      </c>
      <c r="D42" s="364"/>
      <c r="E42" s="364"/>
      <c r="F42" s="364"/>
      <c r="G42" s="365"/>
      <c r="H42" s="365"/>
      <c r="I42" s="365"/>
      <c r="J42" s="354"/>
      <c r="K42" s="365"/>
      <c r="L42" s="365"/>
      <c r="M42" s="365"/>
      <c r="N42" s="365"/>
      <c r="O42" s="365"/>
      <c r="P42" s="365"/>
      <c r="Q42" s="365"/>
      <c r="R42" s="365"/>
      <c r="S42" s="131">
        <v>11</v>
      </c>
      <c r="T42" s="167" t="str">
        <f>IF($N40=0," ",$N40)</f>
        <v xml:space="preserve"> </v>
      </c>
      <c r="U42" s="251" t="str">
        <f>IF($N46=0," ",$N46)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8" x14ac:dyDescent="0.25">
      <c r="A43" s="51"/>
      <c r="B43" s="97" t="s">
        <v>161</v>
      </c>
      <c r="C43" s="156">
        <v>2</v>
      </c>
      <c r="D43" s="364"/>
      <c r="E43" s="364"/>
      <c r="F43" s="364"/>
      <c r="G43" s="365"/>
      <c r="H43" s="365"/>
      <c r="I43" s="365"/>
      <c r="J43" s="354"/>
      <c r="K43" s="365"/>
      <c r="L43" s="365"/>
      <c r="M43" s="365"/>
      <c r="N43" s="365"/>
      <c r="O43" s="365"/>
      <c r="P43" s="358"/>
      <c r="Q43" s="365"/>
      <c r="R43" s="365"/>
      <c r="S43" s="131">
        <v>12</v>
      </c>
      <c r="T43" s="167" t="str">
        <f>IF($O40=0," ",$O40)</f>
        <v xml:space="preserve"> </v>
      </c>
      <c r="U43" s="251" t="str">
        <f>IF($O46=0," ",$O46)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5">
      <c r="A44" s="51"/>
      <c r="B44" s="97" t="s">
        <v>15</v>
      </c>
      <c r="C44" s="156">
        <v>4</v>
      </c>
      <c r="D44" s="366"/>
      <c r="E44" s="366"/>
      <c r="F44" s="366"/>
      <c r="G44" s="367"/>
      <c r="H44" s="367"/>
      <c r="I44" s="367"/>
      <c r="J44" s="354"/>
      <c r="K44" s="367"/>
      <c r="L44" s="367"/>
      <c r="M44" s="367"/>
      <c r="N44" s="367"/>
      <c r="O44" s="367"/>
      <c r="P44" s="362"/>
      <c r="Q44" s="367"/>
      <c r="R44" s="367"/>
      <c r="S44" s="131">
        <v>13</v>
      </c>
      <c r="T44" s="167" t="str">
        <f>IF($P40=0," ",$P40)</f>
        <v xml:space="preserve"> </v>
      </c>
      <c r="U44" s="251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8" x14ac:dyDescent="0.25">
      <c r="A45" s="51"/>
      <c r="B45" s="97" t="s">
        <v>227</v>
      </c>
      <c r="C45" s="156">
        <v>4</v>
      </c>
      <c r="D45" s="366"/>
      <c r="E45" s="366"/>
      <c r="F45" s="366"/>
      <c r="G45" s="367"/>
      <c r="H45" s="367"/>
      <c r="I45" s="367"/>
      <c r="J45" s="354"/>
      <c r="K45" s="367"/>
      <c r="L45" s="367"/>
      <c r="M45" s="367"/>
      <c r="N45" s="367"/>
      <c r="O45" s="367"/>
      <c r="P45" s="362"/>
      <c r="Q45" s="367"/>
      <c r="R45" s="367"/>
      <c r="S45" s="131">
        <v>14</v>
      </c>
      <c r="T45" s="167" t="str">
        <f>IF($Q40=0," ",$Q40)</f>
        <v xml:space="preserve"> </v>
      </c>
      <c r="U45" s="251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6.5" thickBot="1" x14ac:dyDescent="0.25">
      <c r="A46" s="51"/>
      <c r="B46" s="253" t="s">
        <v>38</v>
      </c>
      <c r="C46" s="254">
        <f>SUM(C42:C45)</f>
        <v>20</v>
      </c>
      <c r="D46" s="254">
        <f t="shared" ref="D46:R46" si="12">SUM(D42:D45)</f>
        <v>0</v>
      </c>
      <c r="E46" s="254">
        <f t="shared" si="12"/>
        <v>0</v>
      </c>
      <c r="F46" s="254">
        <f t="shared" si="12"/>
        <v>0</v>
      </c>
      <c r="G46" s="254">
        <f t="shared" si="12"/>
        <v>0</v>
      </c>
      <c r="H46" s="254">
        <f t="shared" si="12"/>
        <v>0</v>
      </c>
      <c r="I46" s="254">
        <f t="shared" si="12"/>
        <v>0</v>
      </c>
      <c r="J46" s="254">
        <f t="shared" si="12"/>
        <v>0</v>
      </c>
      <c r="K46" s="254">
        <f t="shared" si="12"/>
        <v>0</v>
      </c>
      <c r="L46" s="254">
        <f t="shared" si="12"/>
        <v>0</v>
      </c>
      <c r="M46" s="254">
        <f t="shared" si="12"/>
        <v>0</v>
      </c>
      <c r="N46" s="254">
        <f t="shared" si="12"/>
        <v>0</v>
      </c>
      <c r="O46" s="254">
        <f t="shared" si="12"/>
        <v>0</v>
      </c>
      <c r="P46" s="254">
        <f t="shared" si="12"/>
        <v>0</v>
      </c>
      <c r="Q46" s="254">
        <f t="shared" si="12"/>
        <v>0</v>
      </c>
      <c r="R46" s="254">
        <f t="shared" si="12"/>
        <v>0</v>
      </c>
      <c r="S46" s="255">
        <v>15</v>
      </c>
      <c r="T46" s="256" t="str">
        <f>IF($R40=0," ",$R40)</f>
        <v xml:space="preserve"> </v>
      </c>
      <c r="U46" s="257" t="str">
        <f>IF($R46=0," ",$R46)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x14ac:dyDescent="0.2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2"/>
      <c r="T47" s="168"/>
      <c r="U47" s="130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x14ac:dyDescent="0.2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3"/>
    </row>
    <row r="51" spans="1:50" x14ac:dyDescent="0.2">
      <c r="A51" s="51"/>
      <c r="B51" s="53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</sheetData>
  <customSheetViews>
    <customSheetView guid="{C5D960BD-C1A6-4228-A267-A87ADCF0AB55}" scale="70" showPageBreaks="1" showGridLines="0" fitToPage="1" printArea="1">
      <pane xSplit="6" ySplit="7" topLeftCell="G8" activePane="bottomRight" state="frozen"/>
      <selection pane="bottomRight" activeCell="M49" sqref="M49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1"/>
      <headerFooter alignWithMargins="0">
        <oddHeader>&amp;C</oddHeader>
      </headerFooter>
    </customSheetView>
    <customSheetView guid="{C2F30B35-D639-4BB4-A50F-41AB6A913442}" scale="75" showPageBreaks="1" showGridLines="0" fitToPage="1">
      <pane xSplit="6" ySplit="7" topLeftCell="O16" activePane="bottomRight" state="frozen"/>
      <selection pane="bottomRight" activeCell="O20" sqref="O20"/>
      <pageMargins left="0.56000000000000005" right="0.44" top="0.64" bottom="0.65" header="0.5" footer="0.5"/>
      <pageSetup paperSize="9" scale="47" fitToWidth="2" orientation="landscape" r:id="rId2"/>
      <headerFooter alignWithMargins="0">
        <oddHeader>&amp;C</oddHeader>
      </headerFooter>
    </customSheetView>
    <customSheetView guid="{134EDDCA-7309-47EE-BAAB-632C7B2A96A3}" scale="60" showPageBreaks="1" showGridLines="0" fitToPage="1" printArea="1">
      <pane xSplit="6" ySplit="7" topLeftCell="G8" activePane="bottomRight" state="frozen"/>
      <selection pane="bottomRight" activeCell="P25" sqref="P25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3"/>
      <headerFooter alignWithMargins="0">
        <oddHeader>&amp;C</oddHeader>
      </headerFooter>
    </customSheetView>
    <customSheetView guid="{E3076869-5D4E-4B4E-B56C-23BD0053E0A2}" scale="75" showPageBreaks="1" showGridLines="0" fitToPage="1" printArea="1">
      <pane xSplit="6" ySplit="7" topLeftCell="G8" activePane="bottomRight" state="frozen"/>
      <selection pane="bottomRight" activeCell="AX14" sqref="AX14"/>
      <pageMargins left="0.55118110236220474" right="0.43307086614173229" top="0.62992125984251968" bottom="0.6692913385826772" header="0.51181102362204722" footer="0.51181102362204722"/>
      <pageSetup paperSize="9" scale="49" fitToWidth="3" orientation="landscape" horizontalDpi="4294967293" verticalDpi="200" r:id="rId4"/>
      <headerFooter alignWithMargins="0">
        <oddHeader>&amp;C</oddHeader>
      </headerFooter>
    </customSheetView>
    <customSheetView guid="{1431BB82-382B-49E3-A435-36D988AC7FF6}" scale="75" showGridLines="0" fitToPage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7" topLeftCell="K8" activePane="bottomRight" state="frozen"/>
      <selection pane="bottomRight" activeCell="K16" sqref="K16"/>
      <pageMargins left="0.56000000000000005" right="0.44" top="0.64" bottom="0.65" header="0.5" footer="0.5"/>
      <pageSetup paperSize="9" scale="46" fitToWidth="2" orientation="landscape" r:id="rId5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7" topLeftCell="G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6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7" topLeftCell="AQ17" activePane="bottomRight" state="frozen"/>
      <selection pane="bottomRight" activeCell="D17" sqref="D17"/>
      <pageMargins left="0.56000000000000005" right="0.44" top="0.64" bottom="0.65" header="0.5" footer="0.5"/>
      <pageSetup paperSize="9" scale="46" fitToWidth="2" orientation="landscape" r:id="rId7"/>
      <headerFooter alignWithMargins="0">
        <oddHeader>&amp;C</oddHeader>
      </headerFooter>
    </customSheetView>
    <customSheetView guid="{54CA7618-6F98-4F47-B371-BA051FE75870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8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9" scale="46" fitToWidth="2" orientation="landscape" r:id="rId9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10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7" topLeftCell="W8" activePane="bottomRight" state="frozen"/>
      <selection pane="bottomRight" activeCell="A20" sqref="A20"/>
      <pageMargins left="0.56000000000000005" right="0.44" top="0.64" bottom="0.65" header="0.5" footer="0.5"/>
      <pageSetup paperSize="9" scale="45" fitToWidth="2" orientation="landscape" r:id="rId11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7" topLeftCell="AM8" activePane="bottomRight" state="frozen"/>
      <selection pane="bottomRight" activeCell="AS7" sqref="AS7:AT7"/>
      <pageMargins left="0.56000000000000005" right="0.44" top="0.64" bottom="0.65" header="0.5" footer="0.5"/>
      <pageSetup paperSize="9" scale="46" fitToWidth="2" orientation="landscape" r:id="rId12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D7" activePane="bottomRight" state="frozen"/>
      <selection pane="bottomRight" activeCell="B7" sqref="B7:F20"/>
      <pageMargins left="0.56000000000000005" right="0.44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BE29CB45-C44C-4909-A8C9-0850A17CCE3A}" scale="75" showGridLines="0" showRuler="0">
      <pane xSplit="6" ySplit="6" topLeftCell="AS7" activePane="bottomRight" state="frozen"/>
      <selection pane="bottomRight" activeCell="F18" sqref="F18"/>
      <pageMargins left="0.56000000000000005" right="0.36" top="0.64" bottom="0.65" header="0.5" footer="0.5"/>
      <pageSetup paperSize="9" scale="45" fitToWidth="2" orientation="landscape" r:id="rId16"/>
      <headerFooter alignWithMargins="0">
        <oddHeader>&amp;C2005/2006 уч.рік 5 трим</oddHeader>
      </headerFooter>
    </customSheetView>
    <customSheetView guid="{6EA0E7B6-C486-4B39-8128-16821F7A9C03}" scale="75" showGridLines="0" showRuler="0">
      <pane xSplit="6" ySplit="6" topLeftCell="G7" activePane="bottomRight" state="frozen"/>
      <selection pane="bottomRight" activeCell="C17" sqref="C17"/>
      <pageMargins left="0.56000000000000005" right="0.36" top="0.64" bottom="0.65" header="0.5" footer="0.5"/>
      <pageSetup paperSize="9" scale="45" fitToWidth="2" orientation="landscape" r:id="rId17"/>
      <headerFooter alignWithMargins="0">
        <oddHeader>&amp;C2005/2006 уч.рік 5 трим</oddHeader>
      </headerFooter>
    </customSheetView>
    <customSheetView guid="{2B1F19F5-DDBC-46F8-92CB-9A790CB7FD61}" scale="75" showGridLines="0" showRuler="0">
      <pane xSplit="6" ySplit="6" topLeftCell="L7" activePane="bottomRight" state="frozen"/>
      <selection pane="bottomRight" activeCell="T17" sqref="T17"/>
      <pageMargins left="0.56000000000000005" right="0.36" top="0.64" bottom="0.65" header="0.5" footer="0.5"/>
      <pageSetup paperSize="9" scale="45" fitToWidth="2" orientation="landscape" r:id="rId18"/>
      <headerFooter alignWithMargins="0">
        <oddHeader>&amp;C2005/2006 уч.рік 5 трим</oddHeader>
      </headerFooter>
    </customSheetView>
    <customSheetView guid="{86E46D09-7AE0-4152-9FFC-C08D0784D8A7}" scale="75" showGridLines="0" fitToPage="1" showRuler="0">
      <pane xSplit="6" ySplit="6" topLeftCell="G7" activePane="bottomRight" state="frozen"/>
      <selection pane="bottomRight" activeCell="K7" sqref="K7"/>
      <pageMargins left="0.56000000000000005" right="0.75" top="0.64" bottom="0.65" header="0.5" footer="0.5"/>
      <pageSetup paperSize="9" scale="43" fitToWidth="2" orientation="landscape" r:id="rId19"/>
      <headerFooter alignWithMargins="0">
        <oddHeader>&amp;C2003/2004 уч.рік 5 трим</oddHeader>
      </headerFooter>
    </customSheetView>
    <customSheetView guid="{F6031743-2EF4-4963-B0D7-9FFF72490A27}" scale="75" showGridLines="0" fitToPage="1" showRuler="0">
      <pane xSplit="6" ySplit="6" topLeftCell="U13" activePane="bottomRight" state="frozen"/>
      <selection pane="bottomRight" activeCell="K4" sqref="K4:K5"/>
      <pageMargins left="0.56000000000000005" right="0.75" top="0.64" bottom="0.65" header="0.5" footer="0.5"/>
      <pageSetup paperSize="9" scale="43" fitToWidth="2" orientation="landscape" r:id="rId20"/>
      <headerFooter alignWithMargins="0">
        <oddHeader>&amp;C2003/2004 уч.рік 5 трим</oddHeader>
      </headerFooter>
    </customSheetView>
    <customSheetView guid="{85387D8F-322B-4575-A31F-6C67D6D60B03}" scale="75" showGridLines="0" fitToPage="1" showRuler="0">
      <pane xSplit="6" ySplit="6" topLeftCell="V7" activePane="bottomRight" state="frozen"/>
      <selection pane="bottomRight" activeCell="E17" sqref="E17"/>
      <pageMargins left="0.56000000000000005" right="0.75" top="0.64" bottom="0.65" header="0.5" footer="0.5"/>
      <pageSetup paperSize="9" scale="43" fitToWidth="2" orientation="landscape" r:id="rId21"/>
      <headerFooter alignWithMargins="0">
        <oddHeader>&amp;C2003/2004 уч.рік 5 трим</oddHeader>
      </headerFooter>
    </customSheetView>
    <customSheetView guid="{AAE6FF24-C1F0-4266-B899-2398D5DAFFD0}" scale="75" showPageBreaks="1" showGridLines="0" fitToPage="1" printArea="1" showRuler="0">
      <pane xSplit="6" ySplit="6" topLeftCell="G7" activePane="bottomRight" state="frozen"/>
      <selection pane="bottomRight" activeCell="G7" sqref="G7"/>
      <pageMargins left="0.56000000000000005" right="0.75" top="0.64" bottom="0.65" header="0.5" footer="0.5"/>
      <pageSetup paperSize="9" scale="43" fitToWidth="2" orientation="landscape" r:id="rId22"/>
      <headerFooter alignWithMargins="0">
        <oddHeader>&amp;C2003/2004 уч.рік 5 трим</oddHeader>
      </headerFooter>
    </customSheetView>
    <customSheetView guid="{9441459E-E2AF-4712-941E-3718915AA278}" scale="75" showGridLines="0" showRuler="0">
      <pane xSplit="6" ySplit="6" topLeftCell="AE7" activePane="bottomRight" state="frozen"/>
      <selection pane="bottomRight" activeCell="AJ17" sqref="AJ17"/>
      <pageMargins left="0.56000000000000005" right="0.36" top="0.64" bottom="0.65" header="0.5" footer="0.5"/>
      <pageSetup paperSize="9" scale="45" fitToWidth="2" orientation="landscape" r:id="rId23"/>
      <headerFooter alignWithMargins="0">
        <oddHeader>&amp;C2005/2006 уч.рік 5 трим</oddHeader>
      </headerFooter>
    </customSheetView>
    <customSheetView guid="{BA384526-2B52-499B-A6CB-A20D93F7D458}" scale="75" showGridLines="0" showRuler="0">
      <pane xSplit="6" ySplit="6" topLeftCell="Z7" activePane="bottomRight" state="frozen"/>
      <selection pane="bottomRight" activeCell="X4" sqref="X4:X5"/>
      <pageMargins left="0.56000000000000005" right="0.36" top="0.64" bottom="0.65" header="0.5" footer="0.5"/>
      <pageSetup paperSize="9" scale="45" fitToWidth="2" orientation="landscape" r:id="rId24"/>
      <headerFooter alignWithMargins="0">
        <oddHeader>&amp;C2005/2006 уч.рік 5 трим</oddHeader>
      </headerFooter>
    </customSheetView>
    <customSheetView guid="{CCC0C40E-6D64-44D7-9C77-D75A2E2899A6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25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D7" activePane="bottomRight" state="frozen"/>
      <selection pane="bottomRight" activeCell="AE18" sqref="AE18"/>
      <pageMargins left="0.56000000000000005" right="0.44" top="0.64" bottom="0.65" header="0.5" footer="0.5"/>
      <pageSetup paperSize="9" scale="55" fitToWidth="2" orientation="landscape" r:id="rId26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N7" activePane="bottomRight" state="frozen"/>
      <selection pane="bottomRight" activeCell="B2" sqref="B2:B6"/>
      <pageMargins left="0.56000000000000005" right="0.25" top="0.64" bottom="0.65" header="0.5" footer="0.5"/>
      <pageSetup paperSize="9" scale="46" fitToWidth="2" orientation="landscape" r:id="rId27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28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29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7" topLeftCell="AP8" activePane="bottomRight" state="frozen"/>
      <selection pane="bottomRight" activeCell="F14" sqref="F14"/>
      <pageMargins left="0.56000000000000005" right="0.44" top="0.64" bottom="0.65" header="0.5" footer="0.5"/>
      <pageSetup paperSize="9" scale="46" fitToWidth="2" orientation="landscape" r:id="rId30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7" topLeftCell="N8" activePane="bottomRight" state="frozen"/>
      <selection pane="bottomRight" activeCell="AW19" sqref="AW19"/>
      <pageMargins left="0.56000000000000005" right="0.44" top="0.64" bottom="0.65" header="0.5" footer="0.5"/>
      <pageSetup paperSize="9" scale="46" fitToWidth="2" orientation="landscape" r:id="rId31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2"/>
      <headerFooter alignWithMargins="0">
        <oddHeader>&amp;C</oddHeader>
      </headerFooter>
    </customSheetView>
    <customSheetView guid="{63677729-B220-4674-B8DA-E23D188A7DD0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3"/>
      <headerFooter alignWithMargins="0">
        <oddHeader>&amp;C</oddHeader>
      </headerFooter>
    </customSheetView>
    <customSheetView guid="{DD783D5A-D326-44F8-82C1-529ADF80E68D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4"/>
      <headerFooter alignWithMargins="0">
        <oddHeader>&amp;C</oddHeader>
      </headerFooter>
    </customSheetView>
    <customSheetView guid="{7DAD0CBB-837D-490E-8AD8-C7F6F6026BC2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5"/>
      <headerFooter alignWithMargins="0">
        <oddHeader>&amp;C</oddHeader>
      </headerFooter>
    </customSheetView>
    <customSheetView guid="{9581BC83-4638-4839-B4A7-A6430282DE49}" scale="75" showPageBreaks="1" showGridLines="0" fitToPage="1" printArea="1" state="hidden" showRuler="0">
      <pane xSplit="6" ySplit="7" topLeftCell="T8" activePane="bottomRight" state="frozen"/>
      <selection pane="bottomRight" activeCell="V14" sqref="V14"/>
      <pageMargins left="0.56000000000000005" right="0.44" top="0.64" bottom="0.65" header="0.5" footer="0.5"/>
      <pageSetup paperSize="9" scale="46" fitToWidth="2" orientation="landscape" r:id="rId36"/>
      <headerFooter alignWithMargins="0">
        <oddHeader>&amp;C</oddHeader>
      </headerFooter>
    </customSheetView>
    <customSheetView guid="{96BFE75B-9E94-4DC9-803C-D5A288E717C0}" scale="75" showPageBreaks="1" showGridLines="0" fitToPage="1" printArea="1" state="hidden">
      <pane xSplit="6" ySplit="7" topLeftCell="AM8" activePane="bottomRight" state="frozen"/>
      <selection pane="bottomRight" activeCell="C8" sqref="C8:C19"/>
      <pageMargins left="0.56000000000000005" right="0.44" top="0.64" bottom="0.65" header="0.5" footer="0.5"/>
      <pageSetup paperSize="9" scale="46" fitToWidth="2" orientation="landscape" r:id="rId37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K11" activePane="bottomRight" state="frozen"/>
      <selection pane="bottomRight" activeCell="AM14" sqref="AM14"/>
      <pageMargins left="0.56000000000000005" right="0.44" top="0.64" bottom="0.65" header="0.5" footer="0.5"/>
      <pageSetup paperSize="9" scale="11" fitToWidth="2" orientation="landscape" r:id="rId38"/>
      <headerFooter alignWithMargins="0">
        <oddHeader>&amp;C</oddHeader>
      </headerFooter>
    </customSheetView>
    <customSheetView guid="{4BCF288A-A595-4C42-82E7-535EDC2AC415}" scale="75" showPageBreaks="1" showGridLines="0" fitToPage="1" printArea="1" state="hidden">
      <pane xSplit="6" ySplit="7" topLeftCell="AV8" activePane="bottomRight" state="frozen"/>
      <selection pane="bottomRight" activeCell="G7" sqref="G7:AY7"/>
      <pageMargins left="0.55118110236220474" right="0.43307086614173229" top="0.62992125984251968" bottom="0.6692913385826772" header="0.51181102362204722" footer="0.51181102362204722"/>
      <pageSetup paperSize="9" scale="34" fitToWidth="3" orientation="portrait" horizontalDpi="0" verticalDpi="0" r:id="rId39"/>
      <headerFooter alignWithMargins="0">
        <oddHeader>&amp;C</oddHeader>
      </headerFooter>
    </customSheetView>
    <customSheetView guid="{1C44C54F-C0A4-451D-B8A0-B8C17D7E284D}" scale="70" showPageBreaks="1" showGridLines="0" fitToPage="1" printArea="1">
      <pane xSplit="6" ySplit="7" topLeftCell="G8" activePane="bottomRight" state="frozen"/>
      <selection pane="bottomRight" activeCell="C3" sqref="C3:C7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verticalDpi="0" r:id="rId40"/>
      <headerFooter alignWithMargins="0">
        <oddHeader>&amp;C</oddHeader>
      </headerFooter>
    </customSheetView>
    <customSheetView guid="{6C8D603E-9A1B-49F4-AEFE-06707C7BCD53}" scale="80" showPageBreaks="1" showGridLines="0" fitToPage="1" printArea="1">
      <pane xSplit="6" ySplit="7" topLeftCell="G8" activePane="bottomRight" state="frozen"/>
      <selection pane="bottomRight" activeCell="Q20" sqref="Q20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41"/>
      <headerFooter alignWithMargins="0">
        <oddHeader>&amp;C</oddHeader>
      </headerFooter>
    </customSheetView>
    <customSheetView guid="{17400EAF-4B0B-49FE-8262-4A59DA70D10F}" scale="70" showPageBreaks="1" showGridLines="0" fitToPage="1" printArea="1">
      <pane xSplit="6" ySplit="7" topLeftCell="G8" activePane="bottomRight" state="frozen"/>
      <selection pane="bottomRight" activeCell="R22" sqref="R22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42"/>
      <headerFooter alignWithMargins="0">
        <oddHeader>&amp;C</oddHeader>
      </headerFooter>
    </customSheetView>
  </customSheetViews>
  <mergeCells count="45">
    <mergeCell ref="S2:T2"/>
    <mergeCell ref="V2:W2"/>
    <mergeCell ref="V5:V6"/>
    <mergeCell ref="AD3:AE3"/>
    <mergeCell ref="Z3:AA3"/>
    <mergeCell ref="AB3:AC3"/>
    <mergeCell ref="K5:K6"/>
    <mergeCell ref="M5:M6"/>
    <mergeCell ref="J5:J6"/>
    <mergeCell ref="R5:R6"/>
    <mergeCell ref="AL3:AM3"/>
    <mergeCell ref="AL5:AL6"/>
    <mergeCell ref="AM5:AM6"/>
    <mergeCell ref="AI3:AK3"/>
    <mergeCell ref="AF3:AH3"/>
    <mergeCell ref="AF7:AH7"/>
    <mergeCell ref="AI7:AK7"/>
    <mergeCell ref="W5:W6"/>
    <mergeCell ref="AF5:AF6"/>
    <mergeCell ref="Z5:Z6"/>
    <mergeCell ref="AD5:AD6"/>
    <mergeCell ref="AB5:AB6"/>
    <mergeCell ref="AG5:AG6"/>
    <mergeCell ref="AE5:AE6"/>
    <mergeCell ref="AJ5:AJ6"/>
    <mergeCell ref="AI5:AI6"/>
    <mergeCell ref="X5:X6"/>
    <mergeCell ref="I5:I6"/>
    <mergeCell ref="A3:A7"/>
    <mergeCell ref="C3:C7"/>
    <mergeCell ref="E3:E7"/>
    <mergeCell ref="D3:D7"/>
    <mergeCell ref="G5:G6"/>
    <mergeCell ref="H5:H6"/>
    <mergeCell ref="F3:G3"/>
    <mergeCell ref="F5:F6"/>
    <mergeCell ref="H3:I3"/>
    <mergeCell ref="O7:Q7"/>
    <mergeCell ref="U5:U6"/>
    <mergeCell ref="M3:N3"/>
    <mergeCell ref="O3:Q3"/>
    <mergeCell ref="O5:O6"/>
    <mergeCell ref="S5:S6"/>
    <mergeCell ref="U3:V3"/>
    <mergeCell ref="P5:P6"/>
  </mergeCells>
  <phoneticPr fontId="1" type="noConversion"/>
  <conditionalFormatting sqref="M28">
    <cfRule type="cellIs" dxfId="11" priority="3" stopIfTrue="1" operator="greaterThan">
      <formula>21</formula>
    </cfRule>
  </conditionalFormatting>
  <conditionalFormatting sqref="E8:E21">
    <cfRule type="cellIs" dxfId="10" priority="1" stopIfTrue="1" operator="greaterThan">
      <formula>21</formula>
    </cfRule>
  </conditionalFormatting>
  <pageMargins left="0.55118110236220474" right="0.43307086614173229" top="0.62992125984251968" bottom="0.6692913385826772" header="0.51181102362204722" footer="0.51181102362204722"/>
  <pageSetup paperSize="9" scale="51" fitToWidth="3" orientation="landscape" horizontalDpi="4294967293" r:id="rId43"/>
  <headerFooter alignWithMargins="0">
    <oddHeader>&amp;C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Y146"/>
  <sheetViews>
    <sheetView showGridLines="0" zoomScale="75" zoomScaleNormal="75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D14" sqref="D14"/>
    </sheetView>
  </sheetViews>
  <sheetFormatPr defaultColWidth="9.28515625" defaultRowHeight="12.75" x14ac:dyDescent="0.2"/>
  <cols>
    <col min="1" max="1" width="4.28515625" style="1" customWidth="1"/>
    <col min="2" max="2" width="50.42578125" style="30" customWidth="1"/>
    <col min="3" max="3" width="7.42578125" style="30" customWidth="1"/>
    <col min="4" max="4" width="9.7109375" style="30" customWidth="1"/>
    <col min="5" max="5" width="6.7109375" style="30" customWidth="1"/>
    <col min="6" max="6" width="14.5703125" style="30" customWidth="1"/>
    <col min="7" max="7" width="12.7109375" style="1" customWidth="1"/>
    <col min="8" max="8" width="13.5703125" style="1" customWidth="1"/>
    <col min="9" max="9" width="12.28515625" style="1" customWidth="1"/>
    <col min="10" max="10" width="10.42578125" style="1" customWidth="1"/>
    <col min="11" max="11" width="11.140625" style="1" customWidth="1"/>
    <col min="12" max="12" width="10.42578125" style="1" customWidth="1"/>
    <col min="13" max="13" width="11.5703125" style="1" customWidth="1"/>
    <col min="14" max="14" width="10" style="1" customWidth="1"/>
    <col min="15" max="15" width="10.28515625" style="1" customWidth="1"/>
    <col min="16" max="16" width="9.7109375" style="1" customWidth="1"/>
    <col min="17" max="17" width="11.7109375" style="1" customWidth="1"/>
    <col min="18" max="18" width="13.140625" style="1" customWidth="1"/>
    <col min="19" max="19" width="9.42578125" style="1" customWidth="1"/>
    <col min="20" max="20" width="9.28515625" style="1" customWidth="1"/>
    <col min="21" max="21" width="10" style="1" customWidth="1"/>
    <col min="22" max="22" width="15" style="1" customWidth="1"/>
    <col min="23" max="23" width="10.42578125" style="1" customWidth="1"/>
    <col min="24" max="24" width="13.28515625" style="1" customWidth="1"/>
    <col min="25" max="25" width="9.28515625" style="1" customWidth="1"/>
    <col min="26" max="26" width="8.42578125" style="1" customWidth="1"/>
    <col min="27" max="27" width="9.7109375" style="1" customWidth="1"/>
    <col min="28" max="28" width="13.5703125" style="1" customWidth="1"/>
    <col min="29" max="29" width="11.42578125" style="1" customWidth="1"/>
    <col min="30" max="30" width="13.5703125" style="1" customWidth="1"/>
    <col min="31" max="31" width="10.28515625" style="1" customWidth="1"/>
    <col min="32" max="33" width="11.7109375" style="1" customWidth="1"/>
    <col min="34" max="34" width="15.140625" style="1" customWidth="1"/>
    <col min="35" max="35" width="10.7109375" style="1" customWidth="1"/>
    <col min="36" max="36" width="11" style="1" customWidth="1"/>
    <col min="37" max="37" width="9.7109375" style="1" customWidth="1"/>
    <col min="38" max="38" width="13.140625" style="1" customWidth="1"/>
    <col min="39" max="40" width="9.85546875" style="1" customWidth="1"/>
    <col min="41" max="41" width="10" style="1" customWidth="1"/>
    <col min="42" max="42" width="9" style="1" customWidth="1"/>
    <col min="43" max="43" width="11.28515625" style="1" customWidth="1"/>
    <col min="44" max="44" width="8" style="1" customWidth="1"/>
    <col min="45" max="45" width="9.28515625" style="1" customWidth="1"/>
    <col min="46" max="46" width="10.42578125" style="1" bestFit="1" customWidth="1"/>
    <col min="47" max="47" width="9.7109375" style="1" customWidth="1"/>
    <col min="48" max="48" width="11.42578125" style="1" customWidth="1"/>
    <col min="49" max="49" width="10.42578125" style="1" customWidth="1"/>
    <col min="50" max="50" width="11.42578125" style="1" customWidth="1"/>
    <col min="51" max="51" width="9.28515625" style="1"/>
    <col min="52" max="52" width="12" style="1" customWidth="1"/>
    <col min="53" max="53" width="9.28515625" style="1"/>
    <col min="54" max="54" width="10.42578125" style="1" bestFit="1" customWidth="1"/>
    <col min="55" max="16384" width="9.28515625" style="1"/>
  </cols>
  <sheetData>
    <row r="1" spans="1:44" x14ac:dyDescent="0.2">
      <c r="V1" s="4"/>
      <c r="W1" s="1" t="s">
        <v>265</v>
      </c>
    </row>
    <row r="2" spans="1:44" ht="18.75" thickBot="1" x14ac:dyDescent="0.25">
      <c r="A2" s="20"/>
      <c r="B2" s="238" t="s">
        <v>296</v>
      </c>
      <c r="C2" s="202" t="s">
        <v>346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8" t="s">
        <v>189</v>
      </c>
      <c r="T2" s="908"/>
      <c r="U2" t="s">
        <v>202</v>
      </c>
      <c r="V2" s="908"/>
      <c r="W2" s="908"/>
      <c r="X2" t="s">
        <v>176</v>
      </c>
      <c r="Y2" s="157"/>
      <c r="Z2" s="521" t="s">
        <v>176</v>
      </c>
      <c r="AA2" s="521"/>
      <c r="AB2" s="521" t="s">
        <v>176</v>
      </c>
      <c r="AC2" s="521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16.5" thickBot="1" x14ac:dyDescent="0.3">
      <c r="A3" s="893"/>
      <c r="B3" s="968" t="s">
        <v>261</v>
      </c>
      <c r="C3" s="946" t="s">
        <v>131</v>
      </c>
      <c r="D3" s="906" t="s">
        <v>174</v>
      </c>
      <c r="E3" s="902" t="s">
        <v>38</v>
      </c>
      <c r="F3" s="904" t="s">
        <v>132</v>
      </c>
      <c r="G3" s="905"/>
      <c r="H3" s="904" t="s">
        <v>133</v>
      </c>
      <c r="I3" s="911"/>
      <c r="J3" s="148" t="s">
        <v>134</v>
      </c>
      <c r="K3" s="149"/>
      <c r="L3" s="150"/>
      <c r="M3" s="904" t="s">
        <v>135</v>
      </c>
      <c r="N3" s="905"/>
      <c r="O3" s="904" t="s">
        <v>136</v>
      </c>
      <c r="P3" s="919"/>
      <c r="Q3" s="905"/>
      <c r="R3" s="138" t="s">
        <v>137</v>
      </c>
      <c r="S3" s="152"/>
      <c r="T3" s="152"/>
      <c r="U3" s="904" t="s">
        <v>138</v>
      </c>
      <c r="V3" s="905"/>
      <c r="W3" s="148" t="s">
        <v>139</v>
      </c>
      <c r="X3" s="149"/>
      <c r="Y3" s="241"/>
      <c r="Z3" s="909" t="s">
        <v>140</v>
      </c>
      <c r="AA3" s="910"/>
      <c r="AB3" s="904" t="s">
        <v>141</v>
      </c>
      <c r="AC3" s="911"/>
      <c r="AD3" s="917" t="s">
        <v>142</v>
      </c>
      <c r="AE3" s="918"/>
      <c r="AF3" s="904" t="s">
        <v>143</v>
      </c>
      <c r="AG3" s="920"/>
      <c r="AH3" s="905"/>
      <c r="AI3" s="904" t="s">
        <v>144</v>
      </c>
      <c r="AJ3" s="920"/>
      <c r="AK3" s="911"/>
      <c r="AL3" s="930" t="s">
        <v>245</v>
      </c>
      <c r="AM3" s="931"/>
    </row>
    <row r="4" spans="1:44" ht="18" x14ac:dyDescent="0.25">
      <c r="A4" s="894"/>
      <c r="B4" s="969"/>
      <c r="C4" s="947"/>
      <c r="D4" s="907"/>
      <c r="E4" s="903"/>
      <c r="F4" s="222" t="s">
        <v>145</v>
      </c>
      <c r="G4" s="34"/>
      <c r="H4" s="222" t="s">
        <v>146</v>
      </c>
      <c r="I4" s="151"/>
      <c r="J4" s="409" t="s">
        <v>147</v>
      </c>
      <c r="K4" s="39"/>
      <c r="L4" s="46"/>
      <c r="M4" s="222" t="s">
        <v>148</v>
      </c>
      <c r="N4" s="34"/>
      <c r="O4" s="220" t="s">
        <v>149</v>
      </c>
      <c r="P4" s="221"/>
      <c r="Q4" s="23"/>
      <c r="R4" s="35"/>
      <c r="S4" s="220" t="s">
        <v>150</v>
      </c>
      <c r="T4" s="22"/>
      <c r="U4" s="220" t="s">
        <v>257</v>
      </c>
      <c r="V4" s="23"/>
      <c r="W4" s="520" t="s">
        <v>257</v>
      </c>
      <c r="X4" s="75" t="s">
        <v>237</v>
      </c>
      <c r="Y4" s="76"/>
      <c r="Z4" s="520" t="s">
        <v>257</v>
      </c>
      <c r="AA4" s="38"/>
      <c r="AB4" s="520" t="s">
        <v>257</v>
      </c>
      <c r="AC4" s="22"/>
      <c r="AD4" s="37" t="s">
        <v>151</v>
      </c>
      <c r="AE4" s="411"/>
      <c r="AF4" s="37" t="s">
        <v>151</v>
      </c>
      <c r="AG4" s="77"/>
      <c r="AH4" s="40" t="s">
        <v>12</v>
      </c>
      <c r="AI4" s="37" t="s">
        <v>258</v>
      </c>
      <c r="AJ4" s="78"/>
      <c r="AK4" s="48" t="s">
        <v>18</v>
      </c>
      <c r="AL4" s="771" t="s">
        <v>309</v>
      </c>
      <c r="AM4" s="772"/>
    </row>
    <row r="5" spans="1:44" ht="31.5" x14ac:dyDescent="0.2">
      <c r="A5" s="894"/>
      <c r="B5" s="970"/>
      <c r="C5" s="947"/>
      <c r="D5" s="907"/>
      <c r="E5" s="903"/>
      <c r="F5" s="895" t="s">
        <v>172</v>
      </c>
      <c r="G5" s="897" t="s">
        <v>166</v>
      </c>
      <c r="H5" s="895" t="s">
        <v>172</v>
      </c>
      <c r="I5" s="914" t="s">
        <v>166</v>
      </c>
      <c r="J5" s="895" t="s">
        <v>172</v>
      </c>
      <c r="K5" s="912" t="s">
        <v>221</v>
      </c>
      <c r="L5" s="47" t="s">
        <v>152</v>
      </c>
      <c r="M5" s="895" t="s">
        <v>172</v>
      </c>
      <c r="N5" s="522" t="s">
        <v>166</v>
      </c>
      <c r="O5" s="895" t="s">
        <v>172</v>
      </c>
      <c r="P5" s="912" t="s">
        <v>220</v>
      </c>
      <c r="Q5" s="47" t="s">
        <v>152</v>
      </c>
      <c r="R5" s="926" t="s">
        <v>172</v>
      </c>
      <c r="S5" s="912" t="s">
        <v>256</v>
      </c>
      <c r="T5" s="153" t="s">
        <v>152</v>
      </c>
      <c r="U5" s="895" t="s">
        <v>172</v>
      </c>
      <c r="V5" s="897" t="s">
        <v>166</v>
      </c>
      <c r="W5" s="895" t="s">
        <v>172</v>
      </c>
      <c r="X5" s="912" t="s">
        <v>173</v>
      </c>
      <c r="Y5" s="242" t="s">
        <v>152</v>
      </c>
      <c r="Z5" s="926" t="s">
        <v>172</v>
      </c>
      <c r="AA5" s="522" t="s">
        <v>166</v>
      </c>
      <c r="AB5" s="895" t="s">
        <v>172</v>
      </c>
      <c r="AC5" s="522" t="s">
        <v>166</v>
      </c>
      <c r="AD5" s="895" t="s">
        <v>172</v>
      </c>
      <c r="AE5" s="897" t="s">
        <v>166</v>
      </c>
      <c r="AF5" s="895" t="s">
        <v>172</v>
      </c>
      <c r="AG5" s="934" t="s">
        <v>304</v>
      </c>
      <c r="AH5" s="47" t="s">
        <v>152</v>
      </c>
      <c r="AI5" s="895" t="s">
        <v>172</v>
      </c>
      <c r="AJ5" s="934" t="s">
        <v>305</v>
      </c>
      <c r="AK5" s="153" t="s">
        <v>152</v>
      </c>
      <c r="AL5" s="928" t="s">
        <v>172</v>
      </c>
      <c r="AM5" s="932" t="s">
        <v>166</v>
      </c>
    </row>
    <row r="6" spans="1:44" ht="18.75" thickBot="1" x14ac:dyDescent="0.25">
      <c r="A6" s="894"/>
      <c r="B6" s="970"/>
      <c r="C6" s="947"/>
      <c r="D6" s="907"/>
      <c r="E6" s="903"/>
      <c r="F6" s="896"/>
      <c r="G6" s="898"/>
      <c r="H6" s="896"/>
      <c r="I6" s="915"/>
      <c r="J6" s="896"/>
      <c r="K6" s="916"/>
      <c r="L6" s="89">
        <v>6</v>
      </c>
      <c r="M6" s="896"/>
      <c r="N6" s="523"/>
      <c r="O6" s="896"/>
      <c r="P6" s="916"/>
      <c r="Q6" s="89">
        <v>16</v>
      </c>
      <c r="R6" s="927"/>
      <c r="S6" s="913"/>
      <c r="T6" s="154">
        <v>6</v>
      </c>
      <c r="U6" s="896"/>
      <c r="V6" s="898"/>
      <c r="W6" s="896"/>
      <c r="X6" s="916"/>
      <c r="Y6" s="243">
        <v>20</v>
      </c>
      <c r="Z6" s="927"/>
      <c r="AA6" s="523"/>
      <c r="AB6" s="896"/>
      <c r="AC6" s="523"/>
      <c r="AD6" s="896"/>
      <c r="AE6" s="898"/>
      <c r="AF6" s="896"/>
      <c r="AG6" s="916"/>
      <c r="AH6" s="89" t="s">
        <v>342</v>
      </c>
      <c r="AI6" s="896"/>
      <c r="AJ6" s="916"/>
      <c r="AK6" s="154" t="s">
        <v>343</v>
      </c>
      <c r="AL6" s="929"/>
      <c r="AM6" s="933"/>
    </row>
    <row r="7" spans="1:44" ht="16.5" thickBot="1" x14ac:dyDescent="0.3">
      <c r="A7" s="894"/>
      <c r="B7" s="970"/>
      <c r="C7" s="901"/>
      <c r="D7" s="907"/>
      <c r="E7" s="903"/>
      <c r="F7" s="87">
        <v>42748</v>
      </c>
      <c r="G7" s="88"/>
      <c r="H7" s="87">
        <f>F7+7</f>
        <v>42755</v>
      </c>
      <c r="I7" s="450"/>
      <c r="J7" s="923">
        <f>H7+7</f>
        <v>42762</v>
      </c>
      <c r="K7" s="924"/>
      <c r="L7" s="925"/>
      <c r="M7" s="964">
        <f>J7+7</f>
        <v>42769</v>
      </c>
      <c r="N7" s="971"/>
      <c r="O7" s="923">
        <f>M7+7</f>
        <v>42776</v>
      </c>
      <c r="P7" s="924"/>
      <c r="Q7" s="925"/>
      <c r="R7" s="923">
        <f>O7+7</f>
        <v>42783</v>
      </c>
      <c r="S7" s="924"/>
      <c r="T7" s="924"/>
      <c r="U7" s="923">
        <f>R7+7</f>
        <v>42790</v>
      </c>
      <c r="V7" s="925"/>
      <c r="W7" s="923">
        <f>U7+7</f>
        <v>42797</v>
      </c>
      <c r="X7" s="924"/>
      <c r="Y7" s="967"/>
      <c r="Z7" s="923">
        <f>W7+7</f>
        <v>42804</v>
      </c>
      <c r="AA7" s="925"/>
      <c r="AB7" s="964">
        <f>Z7+7</f>
        <v>42811</v>
      </c>
      <c r="AC7" s="966"/>
      <c r="AD7" s="451">
        <f>AB7+7</f>
        <v>42818</v>
      </c>
      <c r="AE7" s="452"/>
      <c r="AF7" s="964">
        <f>AD7+7</f>
        <v>42825</v>
      </c>
      <c r="AG7" s="965"/>
      <c r="AH7" s="453"/>
      <c r="AI7" s="923">
        <f>AF7+7</f>
        <v>42832</v>
      </c>
      <c r="AJ7" s="924"/>
      <c r="AK7" s="924"/>
      <c r="AL7" s="792">
        <f>AI7+7</f>
        <v>42839</v>
      </c>
      <c r="AM7" s="790"/>
    </row>
    <row r="8" spans="1:44" s="374" customFormat="1" ht="18.75" x14ac:dyDescent="0.25">
      <c r="A8" s="562">
        <v>1</v>
      </c>
      <c r="B8" s="620" t="s">
        <v>392</v>
      </c>
      <c r="C8" s="565">
        <v>1</v>
      </c>
      <c r="D8" s="369">
        <f t="shared" ref="D8:D20" si="0">SUM(L8,Q8,T8,Y8,AA8,AC8,AH8,AK8)</f>
        <v>0</v>
      </c>
      <c r="E8" s="388">
        <f t="shared" ref="E8:E20" si="1">SUM(D8:D8)</f>
        <v>0</v>
      </c>
      <c r="F8" s="749"/>
      <c r="G8" s="745"/>
      <c r="H8" s="390"/>
      <c r="I8" s="492"/>
      <c r="J8" s="842" t="s">
        <v>457</v>
      </c>
      <c r="K8" s="565">
        <v>15</v>
      </c>
      <c r="L8" s="843"/>
      <c r="M8" s="501" t="s">
        <v>457</v>
      </c>
      <c r="N8" s="492"/>
      <c r="O8" s="741" t="s">
        <v>457</v>
      </c>
      <c r="P8" s="410">
        <f>C8</f>
        <v>1</v>
      </c>
      <c r="Q8" s="762" t="str">
        <f t="shared" ref="Q8:Q20" si="2">IF(P8=0,"",VLOOKUP(P8,Підс2,2,FALSE))</f>
        <v xml:space="preserve"> </v>
      </c>
      <c r="R8" s="585" t="s">
        <v>457</v>
      </c>
      <c r="S8" s="505">
        <f>C8</f>
        <v>1</v>
      </c>
      <c r="T8" s="393"/>
      <c r="U8" s="391" t="s">
        <v>457</v>
      </c>
      <c r="V8" s="392"/>
      <c r="W8" s="417"/>
      <c r="X8" s="505">
        <f>C8</f>
        <v>1</v>
      </c>
      <c r="Y8" s="768" t="str">
        <f t="shared" ref="Y8:Y20" si="3">IF(X8=0,"",VLOOKUP(X8,Підс2,3,FALSE))</f>
        <v xml:space="preserve"> </v>
      </c>
      <c r="Z8" s="391"/>
      <c r="AA8" s="392"/>
      <c r="AB8" s="372"/>
      <c r="AC8" s="373"/>
      <c r="AD8" s="391"/>
      <c r="AE8" s="392"/>
      <c r="AF8" s="616"/>
      <c r="AG8" s="410">
        <f>C8</f>
        <v>1</v>
      </c>
      <c r="AH8" s="478"/>
      <c r="AI8" s="417"/>
      <c r="AJ8" s="505">
        <f>C8</f>
        <v>1</v>
      </c>
      <c r="AK8" s="392"/>
      <c r="AL8" s="775"/>
      <c r="AM8" s="776"/>
    </row>
    <row r="9" spans="1:44" s="374" customFormat="1" ht="18.75" x14ac:dyDescent="0.25">
      <c r="A9" s="563">
        <v>2</v>
      </c>
      <c r="B9" s="620" t="s">
        <v>393</v>
      </c>
      <c r="C9" s="566">
        <v>2</v>
      </c>
      <c r="D9" s="454">
        <f t="shared" si="0"/>
        <v>0</v>
      </c>
      <c r="E9" s="472">
        <f t="shared" si="1"/>
        <v>0</v>
      </c>
      <c r="F9" s="398"/>
      <c r="G9" s="499"/>
      <c r="H9" s="378"/>
      <c r="I9" s="493"/>
      <c r="J9" s="515" t="s">
        <v>457</v>
      </c>
      <c r="K9" s="566">
        <v>14</v>
      </c>
      <c r="L9" s="376"/>
      <c r="M9" s="841" t="s">
        <v>457</v>
      </c>
      <c r="N9" s="493"/>
      <c r="O9" s="600" t="s">
        <v>457</v>
      </c>
      <c r="P9" s="410">
        <f t="shared" ref="P9:P20" si="4">C9</f>
        <v>2</v>
      </c>
      <c r="Q9" s="762" t="str">
        <f t="shared" si="2"/>
        <v xml:space="preserve"> </v>
      </c>
      <c r="R9" s="586" t="s">
        <v>457</v>
      </c>
      <c r="S9" s="506">
        <f>C9</f>
        <v>2</v>
      </c>
      <c r="T9" s="325"/>
      <c r="U9" s="379" t="s">
        <v>457</v>
      </c>
      <c r="V9" s="377"/>
      <c r="W9" s="418"/>
      <c r="X9" s="506">
        <f>C9</f>
        <v>2</v>
      </c>
      <c r="Y9" s="762" t="str">
        <f t="shared" si="3"/>
        <v xml:space="preserve"> </v>
      </c>
      <c r="Z9" s="379"/>
      <c r="AA9" s="377"/>
      <c r="AB9" s="378"/>
      <c r="AC9" s="376"/>
      <c r="AD9" s="379"/>
      <c r="AE9" s="377"/>
      <c r="AF9" s="617"/>
      <c r="AG9" s="410">
        <f t="shared" ref="AG9:AG21" si="5">C9</f>
        <v>2</v>
      </c>
      <c r="AH9" s="466"/>
      <c r="AI9" s="418"/>
      <c r="AJ9" s="506">
        <f>C9</f>
        <v>2</v>
      </c>
      <c r="AK9" s="377"/>
      <c r="AL9" s="777"/>
      <c r="AM9" s="778"/>
    </row>
    <row r="10" spans="1:44" s="374" customFormat="1" ht="18.75" x14ac:dyDescent="0.25">
      <c r="A10" s="564">
        <v>3</v>
      </c>
      <c r="B10" s="620" t="s">
        <v>394</v>
      </c>
      <c r="C10" s="566">
        <v>3</v>
      </c>
      <c r="D10" s="454">
        <f t="shared" si="0"/>
        <v>0</v>
      </c>
      <c r="E10" s="472">
        <f t="shared" si="1"/>
        <v>0</v>
      </c>
      <c r="F10" s="398"/>
      <c r="G10" s="499"/>
      <c r="H10" s="378"/>
      <c r="I10" s="493"/>
      <c r="J10" s="515" t="s">
        <v>458</v>
      </c>
      <c r="K10" s="566">
        <v>13</v>
      </c>
      <c r="L10" s="534"/>
      <c r="M10" s="841" t="s">
        <v>457</v>
      </c>
      <c r="N10" s="493"/>
      <c r="O10" s="600" t="s">
        <v>457</v>
      </c>
      <c r="P10" s="410">
        <f t="shared" si="4"/>
        <v>3</v>
      </c>
      <c r="Q10" s="762" t="str">
        <f t="shared" si="2"/>
        <v xml:space="preserve"> </v>
      </c>
      <c r="R10" s="586" t="s">
        <v>458</v>
      </c>
      <c r="S10" s="506">
        <f t="shared" ref="S10:S20" si="6">C10</f>
        <v>3</v>
      </c>
      <c r="T10" s="325"/>
      <c r="U10" s="379" t="s">
        <v>458</v>
      </c>
      <c r="V10" s="377"/>
      <c r="W10" s="418"/>
      <c r="X10" s="506">
        <f t="shared" ref="X10:X21" si="7">C10</f>
        <v>3</v>
      </c>
      <c r="Y10" s="762" t="str">
        <f t="shared" ref="Y10:Y19" si="8">IF(X10=0,"",VLOOKUP(X10,Підс2,3,FALSE))</f>
        <v xml:space="preserve"> </v>
      </c>
      <c r="Z10" s="379"/>
      <c r="AA10" s="377"/>
      <c r="AB10" s="378"/>
      <c r="AC10" s="376"/>
      <c r="AD10" s="379"/>
      <c r="AE10" s="377"/>
      <c r="AF10" s="617"/>
      <c r="AG10" s="410">
        <f t="shared" si="5"/>
        <v>3</v>
      </c>
      <c r="AH10" s="466"/>
      <c r="AI10" s="418"/>
      <c r="AJ10" s="506">
        <f t="shared" ref="AJ10:AJ21" si="9">C10</f>
        <v>3</v>
      </c>
      <c r="AK10" s="466"/>
      <c r="AL10" s="777"/>
      <c r="AM10" s="778"/>
    </row>
    <row r="11" spans="1:44" s="374" customFormat="1" ht="18.75" x14ac:dyDescent="0.25">
      <c r="A11" s="563">
        <v>4</v>
      </c>
      <c r="B11" s="620" t="s">
        <v>395</v>
      </c>
      <c r="C11" s="566">
        <v>4</v>
      </c>
      <c r="D11" s="454">
        <f t="shared" si="0"/>
        <v>0</v>
      </c>
      <c r="E11" s="472">
        <f t="shared" si="1"/>
        <v>0</v>
      </c>
      <c r="F11" s="398"/>
      <c r="G11" s="499"/>
      <c r="H11" s="378"/>
      <c r="I11" s="493"/>
      <c r="J11" s="515" t="s">
        <v>458</v>
      </c>
      <c r="K11" s="566">
        <v>12</v>
      </c>
      <c r="L11" s="534"/>
      <c r="M11" s="841" t="s">
        <v>457</v>
      </c>
      <c r="N11" s="493"/>
      <c r="O11" s="600" t="s">
        <v>457</v>
      </c>
      <c r="P11" s="410">
        <f t="shared" si="4"/>
        <v>4</v>
      </c>
      <c r="Q11" s="762" t="str">
        <f t="shared" si="2"/>
        <v xml:space="preserve"> </v>
      </c>
      <c r="R11" s="586" t="s">
        <v>458</v>
      </c>
      <c r="S11" s="506">
        <f t="shared" si="6"/>
        <v>4</v>
      </c>
      <c r="T11" s="325"/>
      <c r="U11" s="379" t="s">
        <v>458</v>
      </c>
      <c r="V11" s="377"/>
      <c r="W11" s="418"/>
      <c r="X11" s="506">
        <f t="shared" si="7"/>
        <v>4</v>
      </c>
      <c r="Y11" s="762" t="str">
        <f t="shared" si="8"/>
        <v xml:space="preserve"> </v>
      </c>
      <c r="Z11" s="379"/>
      <c r="AA11" s="377"/>
      <c r="AB11" s="378"/>
      <c r="AC11" s="376"/>
      <c r="AD11" s="379"/>
      <c r="AE11" s="377"/>
      <c r="AF11" s="617"/>
      <c r="AG11" s="410">
        <f t="shared" si="5"/>
        <v>4</v>
      </c>
      <c r="AH11" s="466"/>
      <c r="AI11" s="418"/>
      <c r="AJ11" s="506">
        <f t="shared" si="9"/>
        <v>4</v>
      </c>
      <c r="AK11" s="377"/>
      <c r="AL11" s="777"/>
      <c r="AM11" s="778"/>
    </row>
    <row r="12" spans="1:44" s="374" customFormat="1" ht="18.75" x14ac:dyDescent="0.25">
      <c r="A12" s="564">
        <v>5</v>
      </c>
      <c r="B12" s="620" t="s">
        <v>396</v>
      </c>
      <c r="C12" s="566">
        <v>5</v>
      </c>
      <c r="D12" s="454">
        <f t="shared" si="0"/>
        <v>0</v>
      </c>
      <c r="E12" s="472">
        <f t="shared" si="1"/>
        <v>0</v>
      </c>
      <c r="F12" s="398"/>
      <c r="G12" s="499"/>
      <c r="H12" s="378"/>
      <c r="I12" s="493"/>
      <c r="J12" s="844" t="s">
        <v>458</v>
      </c>
      <c r="K12" s="566">
        <v>11</v>
      </c>
      <c r="L12" s="534"/>
      <c r="M12" s="841" t="s">
        <v>457</v>
      </c>
      <c r="N12" s="493"/>
      <c r="O12" s="600" t="s">
        <v>458</v>
      </c>
      <c r="P12" s="410">
        <f t="shared" si="4"/>
        <v>5</v>
      </c>
      <c r="Q12" s="762" t="str">
        <f t="shared" si="2"/>
        <v xml:space="preserve"> </v>
      </c>
      <c r="R12" s="586" t="s">
        <v>458</v>
      </c>
      <c r="S12" s="506">
        <f t="shared" si="6"/>
        <v>5</v>
      </c>
      <c r="T12" s="325"/>
      <c r="U12" s="379" t="s">
        <v>458</v>
      </c>
      <c r="V12" s="377"/>
      <c r="W12" s="418"/>
      <c r="X12" s="506">
        <f t="shared" si="7"/>
        <v>5</v>
      </c>
      <c r="Y12" s="762" t="str">
        <f t="shared" si="8"/>
        <v xml:space="preserve"> </v>
      </c>
      <c r="Z12" s="379"/>
      <c r="AA12" s="377"/>
      <c r="AB12" s="378"/>
      <c r="AC12" s="376"/>
      <c r="AD12" s="379"/>
      <c r="AE12" s="377"/>
      <c r="AF12" s="617"/>
      <c r="AG12" s="410">
        <f t="shared" si="5"/>
        <v>5</v>
      </c>
      <c r="AH12" s="376"/>
      <c r="AI12" s="418"/>
      <c r="AJ12" s="506">
        <f t="shared" si="9"/>
        <v>5</v>
      </c>
      <c r="AK12" s="377"/>
      <c r="AL12" s="777"/>
      <c r="AM12" s="778"/>
    </row>
    <row r="13" spans="1:44" s="374" customFormat="1" ht="18.75" x14ac:dyDescent="0.25">
      <c r="A13" s="563">
        <v>6</v>
      </c>
      <c r="B13" s="620" t="s">
        <v>397</v>
      </c>
      <c r="C13" s="566">
        <v>6</v>
      </c>
      <c r="D13" s="454">
        <f t="shared" si="0"/>
        <v>0</v>
      </c>
      <c r="E13" s="472">
        <f t="shared" si="1"/>
        <v>0</v>
      </c>
      <c r="F13" s="398"/>
      <c r="G13" s="499"/>
      <c r="H13" s="378"/>
      <c r="I13" s="493"/>
      <c r="J13" s="642" t="s">
        <v>458</v>
      </c>
      <c r="K13" s="566">
        <v>10</v>
      </c>
      <c r="L13" s="534"/>
      <c r="M13" s="378" t="s">
        <v>458</v>
      </c>
      <c r="N13" s="493"/>
      <c r="O13" s="600" t="s">
        <v>458</v>
      </c>
      <c r="P13" s="410">
        <f t="shared" si="4"/>
        <v>6</v>
      </c>
      <c r="Q13" s="762" t="str">
        <f t="shared" si="2"/>
        <v xml:space="preserve"> </v>
      </c>
      <c r="R13" s="586" t="s">
        <v>458</v>
      </c>
      <c r="S13" s="506">
        <f t="shared" si="6"/>
        <v>6</v>
      </c>
      <c r="T13" s="325"/>
      <c r="U13" s="379" t="s">
        <v>458</v>
      </c>
      <c r="V13" s="377"/>
      <c r="W13" s="418"/>
      <c r="X13" s="506">
        <f t="shared" si="7"/>
        <v>6</v>
      </c>
      <c r="Y13" s="762" t="str">
        <f t="shared" si="8"/>
        <v xml:space="preserve"> </v>
      </c>
      <c r="Z13" s="379"/>
      <c r="AA13" s="377"/>
      <c r="AB13" s="378"/>
      <c r="AC13" s="376"/>
      <c r="AD13" s="379"/>
      <c r="AE13" s="377"/>
      <c r="AF13" s="617"/>
      <c r="AG13" s="410">
        <f t="shared" si="5"/>
        <v>6</v>
      </c>
      <c r="AH13" s="376"/>
      <c r="AI13" s="418"/>
      <c r="AJ13" s="506">
        <f t="shared" si="9"/>
        <v>6</v>
      </c>
      <c r="AK13" s="376"/>
      <c r="AL13" s="777"/>
      <c r="AM13" s="778"/>
    </row>
    <row r="14" spans="1:44" s="374" customFormat="1" ht="18.75" x14ac:dyDescent="0.25">
      <c r="A14" s="564">
        <v>7</v>
      </c>
      <c r="B14" s="620" t="s">
        <v>398</v>
      </c>
      <c r="C14" s="566">
        <v>7</v>
      </c>
      <c r="D14" s="454">
        <f t="shared" si="0"/>
        <v>21.5</v>
      </c>
      <c r="E14" s="472">
        <f t="shared" si="1"/>
        <v>21.5</v>
      </c>
      <c r="F14" s="398"/>
      <c r="G14" s="499"/>
      <c r="H14" s="378"/>
      <c r="I14" s="493"/>
      <c r="J14" s="642" t="s">
        <v>458</v>
      </c>
      <c r="K14" s="566">
        <v>9</v>
      </c>
      <c r="L14" s="534">
        <v>5.5</v>
      </c>
      <c r="M14" s="378" t="s">
        <v>458</v>
      </c>
      <c r="N14" s="493"/>
      <c r="O14" s="600" t="s">
        <v>458</v>
      </c>
      <c r="P14" s="410">
        <f t="shared" si="4"/>
        <v>7</v>
      </c>
      <c r="Q14" s="762">
        <f t="shared" si="2"/>
        <v>16</v>
      </c>
      <c r="R14" s="586" t="s">
        <v>458</v>
      </c>
      <c r="S14" s="506">
        <f t="shared" si="6"/>
        <v>7</v>
      </c>
      <c r="T14" s="325"/>
      <c r="U14" s="379" t="s">
        <v>458</v>
      </c>
      <c r="V14" s="377"/>
      <c r="W14" s="418"/>
      <c r="X14" s="506">
        <f t="shared" si="7"/>
        <v>7</v>
      </c>
      <c r="Y14" s="762" t="str">
        <f t="shared" si="8"/>
        <v xml:space="preserve"> </v>
      </c>
      <c r="Z14" s="379"/>
      <c r="AA14" s="377"/>
      <c r="AB14" s="378"/>
      <c r="AC14" s="376"/>
      <c r="AD14" s="379"/>
      <c r="AE14" s="377"/>
      <c r="AF14" s="617"/>
      <c r="AG14" s="410">
        <f t="shared" si="5"/>
        <v>7</v>
      </c>
      <c r="AH14" s="376"/>
      <c r="AI14" s="418"/>
      <c r="AJ14" s="506">
        <f t="shared" si="9"/>
        <v>7</v>
      </c>
      <c r="AK14" s="377"/>
      <c r="AL14" s="777"/>
      <c r="AM14" s="778"/>
    </row>
    <row r="15" spans="1:44" s="374" customFormat="1" ht="18.75" x14ac:dyDescent="0.25">
      <c r="A15" s="563">
        <v>8</v>
      </c>
      <c r="B15" s="839" t="s">
        <v>399</v>
      </c>
      <c r="C15" s="566">
        <v>8</v>
      </c>
      <c r="D15" s="454">
        <f t="shared" si="0"/>
        <v>0</v>
      </c>
      <c r="E15" s="472">
        <f t="shared" si="1"/>
        <v>0</v>
      </c>
      <c r="F15" s="398"/>
      <c r="G15" s="499"/>
      <c r="H15" s="378"/>
      <c r="I15" s="493"/>
      <c r="J15" s="642" t="s">
        <v>457</v>
      </c>
      <c r="K15" s="566">
        <v>8</v>
      </c>
      <c r="L15" s="534"/>
      <c r="M15" s="378" t="s">
        <v>458</v>
      </c>
      <c r="N15" s="493"/>
      <c r="O15" s="600"/>
      <c r="P15" s="410">
        <f t="shared" si="4"/>
        <v>8</v>
      </c>
      <c r="Q15" s="762" t="str">
        <f t="shared" si="2"/>
        <v xml:space="preserve"> </v>
      </c>
      <c r="R15" s="586"/>
      <c r="S15" s="506">
        <f t="shared" si="6"/>
        <v>8</v>
      </c>
      <c r="T15" s="325"/>
      <c r="U15" s="379"/>
      <c r="V15" s="377"/>
      <c r="W15" s="418"/>
      <c r="X15" s="506">
        <f t="shared" si="7"/>
        <v>8</v>
      </c>
      <c r="Y15" s="762" t="str">
        <f t="shared" si="8"/>
        <v xml:space="preserve"> </v>
      </c>
      <c r="Z15" s="379"/>
      <c r="AA15" s="377"/>
      <c r="AB15" s="378"/>
      <c r="AC15" s="376"/>
      <c r="AD15" s="379"/>
      <c r="AE15" s="377"/>
      <c r="AF15" s="617"/>
      <c r="AG15" s="410">
        <f t="shared" si="5"/>
        <v>8</v>
      </c>
      <c r="AH15" s="376"/>
      <c r="AI15" s="418"/>
      <c r="AJ15" s="506">
        <f t="shared" si="9"/>
        <v>8</v>
      </c>
      <c r="AK15" s="809"/>
      <c r="AL15" s="777"/>
      <c r="AM15" s="778"/>
    </row>
    <row r="16" spans="1:44" s="374" customFormat="1" ht="18.75" x14ac:dyDescent="0.25">
      <c r="A16" s="564">
        <v>9</v>
      </c>
      <c r="B16" s="620" t="s">
        <v>400</v>
      </c>
      <c r="C16" s="566">
        <v>9</v>
      </c>
      <c r="D16" s="454">
        <f t="shared" si="0"/>
        <v>0</v>
      </c>
      <c r="E16" s="472">
        <f t="shared" si="1"/>
        <v>0</v>
      </c>
      <c r="F16" s="398"/>
      <c r="G16" s="499"/>
      <c r="H16" s="378"/>
      <c r="I16" s="493"/>
      <c r="J16" s="642" t="s">
        <v>458</v>
      </c>
      <c r="K16" s="566">
        <v>7</v>
      </c>
      <c r="L16" s="534"/>
      <c r="M16" s="378" t="s">
        <v>457</v>
      </c>
      <c r="N16" s="493"/>
      <c r="O16" s="600" t="s">
        <v>458</v>
      </c>
      <c r="P16" s="410">
        <f t="shared" si="4"/>
        <v>9</v>
      </c>
      <c r="Q16" s="762" t="str">
        <f t="shared" si="2"/>
        <v xml:space="preserve"> </v>
      </c>
      <c r="R16" s="586" t="s">
        <v>458</v>
      </c>
      <c r="S16" s="506">
        <f t="shared" si="6"/>
        <v>9</v>
      </c>
      <c r="T16" s="325"/>
      <c r="U16" s="379" t="s">
        <v>458</v>
      </c>
      <c r="V16" s="377"/>
      <c r="W16" s="418"/>
      <c r="X16" s="506">
        <f t="shared" si="7"/>
        <v>9</v>
      </c>
      <c r="Y16" s="762" t="str">
        <f t="shared" si="8"/>
        <v xml:space="preserve"> </v>
      </c>
      <c r="Z16" s="379"/>
      <c r="AA16" s="377"/>
      <c r="AB16" s="378"/>
      <c r="AC16" s="376"/>
      <c r="AD16" s="379"/>
      <c r="AE16" s="377"/>
      <c r="AF16" s="617"/>
      <c r="AG16" s="410">
        <f t="shared" si="5"/>
        <v>9</v>
      </c>
      <c r="AH16" s="376"/>
      <c r="AI16" s="418"/>
      <c r="AJ16" s="506">
        <f t="shared" si="9"/>
        <v>9</v>
      </c>
      <c r="AK16" s="377"/>
      <c r="AL16" s="777"/>
      <c r="AM16" s="778"/>
    </row>
    <row r="17" spans="1:49" s="374" customFormat="1" ht="18.75" x14ac:dyDescent="0.25">
      <c r="A17" s="563">
        <v>10</v>
      </c>
      <c r="B17" s="620" t="s">
        <v>401</v>
      </c>
      <c r="C17" s="566">
        <v>10</v>
      </c>
      <c r="D17" s="454">
        <f t="shared" si="0"/>
        <v>0</v>
      </c>
      <c r="E17" s="472">
        <f t="shared" si="1"/>
        <v>0</v>
      </c>
      <c r="F17" s="398"/>
      <c r="G17" s="499"/>
      <c r="H17" s="378"/>
      <c r="I17" s="493"/>
      <c r="J17" s="642" t="s">
        <v>458</v>
      </c>
      <c r="K17" s="566">
        <v>6</v>
      </c>
      <c r="L17" s="534"/>
      <c r="M17" s="378" t="s">
        <v>458</v>
      </c>
      <c r="N17" s="493"/>
      <c r="O17" s="600" t="s">
        <v>457</v>
      </c>
      <c r="P17" s="410">
        <f t="shared" si="4"/>
        <v>10</v>
      </c>
      <c r="Q17" s="762" t="str">
        <f t="shared" si="2"/>
        <v xml:space="preserve"> </v>
      </c>
      <c r="R17" s="586" t="s">
        <v>457</v>
      </c>
      <c r="S17" s="506">
        <f t="shared" si="6"/>
        <v>10</v>
      </c>
      <c r="T17" s="325"/>
      <c r="U17" s="379" t="s">
        <v>457</v>
      </c>
      <c r="V17" s="377"/>
      <c r="W17" s="418"/>
      <c r="X17" s="506">
        <f t="shared" si="7"/>
        <v>10</v>
      </c>
      <c r="Y17" s="762" t="str">
        <f t="shared" si="8"/>
        <v xml:space="preserve"> </v>
      </c>
      <c r="Z17" s="379"/>
      <c r="AA17" s="377"/>
      <c r="AB17" s="378"/>
      <c r="AC17" s="376"/>
      <c r="AD17" s="379"/>
      <c r="AE17" s="377"/>
      <c r="AF17" s="617"/>
      <c r="AG17" s="410">
        <f t="shared" si="5"/>
        <v>10</v>
      </c>
      <c r="AH17" s="376"/>
      <c r="AI17" s="418"/>
      <c r="AJ17" s="506">
        <f t="shared" si="9"/>
        <v>10</v>
      </c>
      <c r="AK17" s="377"/>
      <c r="AL17" s="777"/>
      <c r="AM17" s="778"/>
    </row>
    <row r="18" spans="1:49" s="374" customFormat="1" ht="18.75" x14ac:dyDescent="0.25">
      <c r="A18" s="564">
        <v>11</v>
      </c>
      <c r="B18" s="620" t="s">
        <v>402</v>
      </c>
      <c r="C18" s="566">
        <v>11</v>
      </c>
      <c r="D18" s="454">
        <f t="shared" si="0"/>
        <v>0</v>
      </c>
      <c r="E18" s="472">
        <f t="shared" si="1"/>
        <v>0</v>
      </c>
      <c r="F18" s="398"/>
      <c r="G18" s="499"/>
      <c r="H18" s="378"/>
      <c r="I18" s="493"/>
      <c r="J18" s="642" t="s">
        <v>458</v>
      </c>
      <c r="K18" s="566">
        <v>5</v>
      </c>
      <c r="L18" s="534"/>
      <c r="M18" s="378" t="s">
        <v>457</v>
      </c>
      <c r="N18" s="493"/>
      <c r="O18" s="600" t="s">
        <v>457</v>
      </c>
      <c r="P18" s="410">
        <f t="shared" si="4"/>
        <v>11</v>
      </c>
      <c r="Q18" s="762" t="str">
        <f t="shared" si="2"/>
        <v xml:space="preserve"> </v>
      </c>
      <c r="R18" s="586" t="s">
        <v>458</v>
      </c>
      <c r="S18" s="506">
        <f t="shared" si="6"/>
        <v>11</v>
      </c>
      <c r="T18" s="325"/>
      <c r="U18" s="379" t="s">
        <v>457</v>
      </c>
      <c r="V18" s="377"/>
      <c r="W18" s="418"/>
      <c r="X18" s="506">
        <f t="shared" si="7"/>
        <v>11</v>
      </c>
      <c r="Y18" s="762" t="str">
        <f t="shared" si="8"/>
        <v xml:space="preserve"> </v>
      </c>
      <c r="Z18" s="379"/>
      <c r="AA18" s="377"/>
      <c r="AB18" s="378"/>
      <c r="AC18" s="376"/>
      <c r="AD18" s="379"/>
      <c r="AE18" s="377"/>
      <c r="AF18" s="617"/>
      <c r="AG18" s="410">
        <f t="shared" si="5"/>
        <v>11</v>
      </c>
      <c r="AH18" s="376"/>
      <c r="AI18" s="418"/>
      <c r="AJ18" s="506">
        <f t="shared" si="9"/>
        <v>11</v>
      </c>
      <c r="AK18" s="377"/>
      <c r="AL18" s="777"/>
      <c r="AM18" s="778"/>
    </row>
    <row r="19" spans="1:49" s="374" customFormat="1" ht="18.75" x14ac:dyDescent="0.25">
      <c r="A19" s="563">
        <v>12</v>
      </c>
      <c r="B19" s="620"/>
      <c r="C19" s="566"/>
      <c r="D19" s="454">
        <f t="shared" si="0"/>
        <v>0</v>
      </c>
      <c r="E19" s="472">
        <f t="shared" si="1"/>
        <v>0</v>
      </c>
      <c r="F19" s="398"/>
      <c r="G19" s="499"/>
      <c r="H19" s="378"/>
      <c r="I19" s="493"/>
      <c r="J19" s="642"/>
      <c r="K19" s="566"/>
      <c r="L19" s="534"/>
      <c r="M19" s="378"/>
      <c r="N19" s="493"/>
      <c r="O19" s="600"/>
      <c r="P19" s="410">
        <f t="shared" si="4"/>
        <v>0</v>
      </c>
      <c r="Q19" s="762" t="str">
        <f t="shared" si="2"/>
        <v/>
      </c>
      <c r="R19" s="587"/>
      <c r="S19" s="506">
        <f t="shared" si="6"/>
        <v>0</v>
      </c>
      <c r="T19" s="325"/>
      <c r="U19" s="379"/>
      <c r="V19" s="377"/>
      <c r="W19" s="403"/>
      <c r="X19" s="506">
        <f t="shared" si="7"/>
        <v>0</v>
      </c>
      <c r="Y19" s="762" t="str">
        <f t="shared" si="8"/>
        <v/>
      </c>
      <c r="Z19" s="379"/>
      <c r="AA19" s="377"/>
      <c r="AB19" s="378"/>
      <c r="AC19" s="466"/>
      <c r="AD19" s="379"/>
      <c r="AE19" s="377"/>
      <c r="AF19" s="618"/>
      <c r="AG19" s="410">
        <f t="shared" si="5"/>
        <v>0</v>
      </c>
      <c r="AH19" s="376"/>
      <c r="AI19" s="403"/>
      <c r="AJ19" s="506">
        <f t="shared" si="9"/>
        <v>0</v>
      </c>
      <c r="AK19" s="477"/>
      <c r="AL19" s="777"/>
      <c r="AM19" s="778"/>
    </row>
    <row r="20" spans="1:49" s="374" customFormat="1" ht="18.75" x14ac:dyDescent="0.25">
      <c r="A20" s="564">
        <v>13</v>
      </c>
      <c r="B20" s="620" t="s">
        <v>404</v>
      </c>
      <c r="C20" s="566">
        <v>13</v>
      </c>
      <c r="D20" s="454">
        <f t="shared" si="0"/>
        <v>0</v>
      </c>
      <c r="E20" s="472">
        <f t="shared" si="1"/>
        <v>0</v>
      </c>
      <c r="F20" s="398"/>
      <c r="G20" s="499"/>
      <c r="H20" s="378"/>
      <c r="I20" s="493"/>
      <c r="J20" s="845" t="s">
        <v>457</v>
      </c>
      <c r="K20" s="566">
        <v>3</v>
      </c>
      <c r="L20" s="493"/>
      <c r="M20" s="378" t="s">
        <v>457</v>
      </c>
      <c r="N20" s="493"/>
      <c r="O20" s="600" t="s">
        <v>457</v>
      </c>
      <c r="P20" s="410">
        <f t="shared" si="4"/>
        <v>13</v>
      </c>
      <c r="Q20" s="762" t="str">
        <f t="shared" si="2"/>
        <v xml:space="preserve"> </v>
      </c>
      <c r="R20" s="588" t="s">
        <v>457</v>
      </c>
      <c r="S20" s="506">
        <f t="shared" si="6"/>
        <v>13</v>
      </c>
      <c r="T20" s="325"/>
      <c r="U20" s="379" t="s">
        <v>457</v>
      </c>
      <c r="V20" s="377"/>
      <c r="W20" s="479"/>
      <c r="X20" s="506">
        <f t="shared" si="7"/>
        <v>13</v>
      </c>
      <c r="Y20" s="762" t="str">
        <f t="shared" si="3"/>
        <v xml:space="preserve"> </v>
      </c>
      <c r="Z20" s="379"/>
      <c r="AA20" s="377"/>
      <c r="AB20" s="378"/>
      <c r="AC20" s="466"/>
      <c r="AD20" s="379"/>
      <c r="AE20" s="377"/>
      <c r="AF20" s="619"/>
      <c r="AG20" s="410">
        <f t="shared" si="5"/>
        <v>13</v>
      </c>
      <c r="AH20" s="376"/>
      <c r="AI20" s="479"/>
      <c r="AJ20" s="506">
        <f t="shared" si="9"/>
        <v>13</v>
      </c>
      <c r="AK20" s="477"/>
      <c r="AL20" s="777"/>
      <c r="AM20" s="778"/>
    </row>
    <row r="21" spans="1:49" s="374" customFormat="1" ht="18" x14ac:dyDescent="0.25">
      <c r="A21" s="658"/>
      <c r="B21" s="659"/>
      <c r="C21" s="566"/>
      <c r="D21" s="454">
        <f t="shared" ref="D21" si="10">SUM(L21,Q21,T21,Y21,AA21,AC21,AH21,AK21)</f>
        <v>0</v>
      </c>
      <c r="E21" s="472">
        <f t="shared" ref="E21" si="11">SUM(D21:D21)</f>
        <v>0</v>
      </c>
      <c r="F21" s="751"/>
      <c r="G21" s="752"/>
      <c r="H21" s="662"/>
      <c r="I21" s="663"/>
      <c r="J21" s="846"/>
      <c r="K21" s="566"/>
      <c r="L21" s="663"/>
      <c r="M21" s="662"/>
      <c r="N21" s="664"/>
      <c r="O21" s="665"/>
      <c r="P21" s="410"/>
      <c r="Q21" s="764"/>
      <c r="R21" s="666"/>
      <c r="S21" s="506"/>
      <c r="T21" s="667"/>
      <c r="U21" s="660"/>
      <c r="V21" s="668"/>
      <c r="W21" s="666"/>
      <c r="X21" s="506">
        <f t="shared" si="7"/>
        <v>0</v>
      </c>
      <c r="Y21" s="764"/>
      <c r="Z21" s="660"/>
      <c r="AA21" s="668"/>
      <c r="AB21" s="662"/>
      <c r="AC21" s="669"/>
      <c r="AD21" s="660"/>
      <c r="AE21" s="668"/>
      <c r="AF21" s="670"/>
      <c r="AG21" s="410">
        <f t="shared" si="5"/>
        <v>0</v>
      </c>
      <c r="AH21" s="664"/>
      <c r="AI21" s="666"/>
      <c r="AJ21" s="506">
        <f t="shared" si="9"/>
        <v>0</v>
      </c>
      <c r="AK21" s="671"/>
      <c r="AL21" s="793"/>
      <c r="AM21" s="794"/>
    </row>
    <row r="22" spans="1:49" s="374" customFormat="1" ht="18" x14ac:dyDescent="0.25">
      <c r="A22" s="672"/>
      <c r="B22" s="673"/>
      <c r="C22" s="674"/>
      <c r="D22" s="454"/>
      <c r="E22" s="472"/>
      <c r="F22" s="675"/>
      <c r="G22" s="487"/>
      <c r="H22" s="378"/>
      <c r="I22" s="493"/>
      <c r="J22" s="845"/>
      <c r="K22" s="676"/>
      <c r="L22" s="493"/>
      <c r="M22" s="378"/>
      <c r="N22" s="376"/>
      <c r="O22" s="840"/>
      <c r="P22" s="410"/>
      <c r="Q22" s="455"/>
      <c r="R22" s="677"/>
      <c r="S22" s="410"/>
      <c r="T22" s="678"/>
      <c r="U22" s="675"/>
      <c r="V22" s="675"/>
      <c r="W22" s="677"/>
      <c r="X22" s="410"/>
      <c r="Y22" s="455"/>
      <c r="Z22" s="675"/>
      <c r="AA22" s="675"/>
      <c r="AB22" s="675"/>
      <c r="AC22" s="679"/>
      <c r="AD22" s="675"/>
      <c r="AE22" s="675"/>
      <c r="AF22" s="677"/>
      <c r="AG22" s="410"/>
      <c r="AH22" s="675"/>
      <c r="AI22" s="677"/>
      <c r="AJ22" s="675"/>
      <c r="AK22" s="679"/>
      <c r="AL22" s="675"/>
      <c r="AM22" s="680"/>
    </row>
    <row r="23" spans="1:49" s="374" customFormat="1" ht="18.75" thickBot="1" x14ac:dyDescent="0.3">
      <c r="A23" s="672"/>
      <c r="B23" s="673"/>
      <c r="C23" s="674"/>
      <c r="D23" s="454"/>
      <c r="E23" s="472"/>
      <c r="F23" s="675"/>
      <c r="G23" s="487"/>
      <c r="H23" s="386"/>
      <c r="I23" s="494"/>
      <c r="J23" s="847"/>
      <c r="K23" s="848"/>
      <c r="L23" s="494"/>
      <c r="M23" s="386"/>
      <c r="N23" s="384"/>
      <c r="O23" s="840"/>
      <c r="P23" s="410"/>
      <c r="Q23" s="455"/>
      <c r="R23" s="677"/>
      <c r="S23" s="410"/>
      <c r="T23" s="678"/>
      <c r="U23" s="675"/>
      <c r="V23" s="675"/>
      <c r="W23" s="677"/>
      <c r="X23" s="410"/>
      <c r="Y23" s="455"/>
      <c r="Z23" s="675"/>
      <c r="AA23" s="675"/>
      <c r="AB23" s="675"/>
      <c r="AC23" s="679"/>
      <c r="AD23" s="675"/>
      <c r="AE23" s="675"/>
      <c r="AF23" s="677"/>
      <c r="AG23" s="410"/>
      <c r="AH23" s="675"/>
      <c r="AI23" s="677"/>
      <c r="AJ23" s="675"/>
      <c r="AK23" s="679"/>
      <c r="AL23" s="675"/>
      <c r="AM23" s="680"/>
    </row>
    <row r="24" spans="1:49" ht="18" x14ac:dyDescent="0.25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>
        <f>COUNT(L8:L21)</f>
        <v>1</v>
      </c>
      <c r="M24" s="20" t="s">
        <v>460</v>
      </c>
      <c r="N24" s="79"/>
      <c r="O24" s="79"/>
      <c r="P24" s="79"/>
      <c r="Q24" s="104">
        <f>COUNT(Q8:Q21)</f>
        <v>1</v>
      </c>
      <c r="R24" s="20"/>
      <c r="S24" s="79"/>
      <c r="T24" s="104">
        <f>COUNT(T8:T21)</f>
        <v>0</v>
      </c>
      <c r="U24" s="20"/>
      <c r="V24" s="20"/>
      <c r="W24" s="203"/>
      <c r="X24" s="204"/>
      <c r="Y24" s="104">
        <f>COUNT(Y8:Y21)</f>
        <v>0</v>
      </c>
      <c r="Z24" s="79"/>
      <c r="AA24" s="94"/>
      <c r="AB24" s="79"/>
      <c r="AC24" s="79"/>
      <c r="AD24" s="79"/>
      <c r="AE24" s="79"/>
      <c r="AF24" s="20"/>
      <c r="AG24" s="79"/>
      <c r="AH24" s="104">
        <f>COUNT(AH8:AH21)</f>
        <v>0</v>
      </c>
      <c r="AI24" s="79"/>
      <c r="AJ24" s="79"/>
      <c r="AK24" s="104">
        <f>COUNT(AK8:AK21)</f>
        <v>0</v>
      </c>
      <c r="AL24" s="79"/>
      <c r="AM24" s="20">
        <f>COUNT(#REF!)</f>
        <v>0</v>
      </c>
      <c r="AN24" s="45"/>
      <c r="AO24" s="44"/>
      <c r="AP24" s="25"/>
      <c r="AR24" s="20">
        <f>COUNT(AG8:AG21)</f>
        <v>14</v>
      </c>
      <c r="AW24" s="20">
        <f>COUNT(AJ8:AJ21)</f>
        <v>14</v>
      </c>
    </row>
    <row r="25" spans="1:49" ht="15" x14ac:dyDescent="0.2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49" ht="15.75" x14ac:dyDescent="0.25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49" ht="15.75" x14ac:dyDescent="0.25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49" ht="15.75" x14ac:dyDescent="0.2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49" ht="15.75" x14ac:dyDescent="0.25">
      <c r="A29" s="52"/>
      <c r="B29" s="49"/>
      <c r="C29" s="26"/>
      <c r="D29" s="26"/>
      <c r="E29" s="26"/>
      <c r="F29" s="26"/>
      <c r="G29" s="20"/>
      <c r="H29" s="20" t="s">
        <v>344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49" ht="21.75" customHeight="1" x14ac:dyDescent="0.25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49" ht="21.75" customHeight="1" x14ac:dyDescent="0.25">
      <c r="A31" s="52"/>
      <c r="B31" s="49"/>
      <c r="C31" s="26"/>
      <c r="D31" s="26"/>
      <c r="E31" s="26"/>
      <c r="F31" s="26"/>
      <c r="G31" s="20"/>
      <c r="H31" s="20"/>
      <c r="I31" s="20"/>
      <c r="J31" s="20"/>
      <c r="K31" s="28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49" ht="61.5" customHeight="1" x14ac:dyDescent="0.25">
      <c r="A32" s="52"/>
      <c r="B32" s="49"/>
      <c r="C32" s="26"/>
      <c r="D32" s="647" t="s">
        <v>392</v>
      </c>
      <c r="E32" s="647" t="s">
        <v>393</v>
      </c>
      <c r="F32" s="647" t="s">
        <v>394</v>
      </c>
      <c r="G32" s="648" t="s">
        <v>395</v>
      </c>
      <c r="H32" s="648" t="s">
        <v>396</v>
      </c>
      <c r="I32" s="648" t="s">
        <v>397</v>
      </c>
      <c r="J32" s="648" t="s">
        <v>398</v>
      </c>
      <c r="K32" s="648" t="s">
        <v>399</v>
      </c>
      <c r="L32" s="648" t="s">
        <v>400</v>
      </c>
      <c r="M32" s="648" t="s">
        <v>401</v>
      </c>
      <c r="N32" s="648" t="s">
        <v>402</v>
      </c>
      <c r="O32" s="648" t="s">
        <v>403</v>
      </c>
      <c r="P32" s="648" t="s">
        <v>404</v>
      </c>
      <c r="Q32" s="28"/>
      <c r="R32" s="20"/>
      <c r="S32" s="20"/>
      <c r="T32" s="20"/>
      <c r="U32" s="20"/>
      <c r="V32" s="20"/>
      <c r="W32" s="20"/>
      <c r="X32" s="20"/>
      <c r="Y32" s="20"/>
      <c r="Z32" s="20"/>
    </row>
    <row r="33" spans="1:51" ht="15.75" x14ac:dyDescent="0.25">
      <c r="A33" s="52"/>
      <c r="B33" s="93" t="s">
        <v>234</v>
      </c>
      <c r="C33" s="82" t="s">
        <v>152</v>
      </c>
      <c r="D33" s="815">
        <v>1</v>
      </c>
      <c r="E33" s="815">
        <v>2</v>
      </c>
      <c r="F33" s="815">
        <v>3</v>
      </c>
      <c r="G33" s="816">
        <v>4</v>
      </c>
      <c r="H33" s="816">
        <v>5</v>
      </c>
      <c r="I33" s="816">
        <v>6</v>
      </c>
      <c r="J33" s="816">
        <v>7</v>
      </c>
      <c r="K33" s="816">
        <v>8</v>
      </c>
      <c r="L33" s="816">
        <v>9</v>
      </c>
      <c r="M33" s="816">
        <v>10</v>
      </c>
      <c r="N33" s="816">
        <v>11</v>
      </c>
      <c r="O33" s="816">
        <v>12</v>
      </c>
      <c r="P33" s="816">
        <v>13</v>
      </c>
      <c r="Q33" s="816">
        <v>14</v>
      </c>
      <c r="R33" s="816">
        <v>15</v>
      </c>
      <c r="S33" s="116" t="s">
        <v>236</v>
      </c>
      <c r="T33" s="116" t="s">
        <v>170</v>
      </c>
      <c r="U33" s="116" t="s">
        <v>237</v>
      </c>
      <c r="V33" s="50"/>
      <c r="W33" s="50"/>
      <c r="X33" s="50"/>
      <c r="Y33" s="50"/>
      <c r="Z33" s="54"/>
      <c r="AA33" s="50"/>
      <c r="AB33" s="50"/>
      <c r="AC33" s="50"/>
      <c r="AD33" s="50"/>
      <c r="AE33" s="50"/>
      <c r="AF33" s="50"/>
      <c r="AG33" s="54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4"/>
      <c r="AV33" s="50"/>
      <c r="AW33" s="50"/>
      <c r="AX33" s="29"/>
      <c r="AY33" s="29"/>
    </row>
    <row r="34" spans="1:51" ht="15.75" x14ac:dyDescent="0.2">
      <c r="A34" s="51"/>
      <c r="B34" s="95" t="s">
        <v>232</v>
      </c>
      <c r="C34" s="83"/>
      <c r="D34" s="80"/>
      <c r="E34" s="80"/>
      <c r="F34" s="80"/>
      <c r="G34" s="80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131">
        <v>1</v>
      </c>
      <c r="T34" s="106" t="str">
        <f>IF($D42=0," ",$D42)</f>
        <v xml:space="preserve"> </v>
      </c>
      <c r="U34" s="106" t="str">
        <f>IF($D48=0," ",$D48)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8" x14ac:dyDescent="0.2">
      <c r="A35" s="51"/>
      <c r="B35" s="95" t="s">
        <v>1</v>
      </c>
      <c r="C35" s="156">
        <v>2</v>
      </c>
      <c r="D35" s="351"/>
      <c r="E35" s="351"/>
      <c r="F35" s="351"/>
      <c r="G35" s="351"/>
      <c r="H35" s="353"/>
      <c r="I35" s="353"/>
      <c r="J35" s="353">
        <v>2</v>
      </c>
      <c r="K35" s="353"/>
      <c r="L35" s="353"/>
      <c r="M35" s="353"/>
      <c r="N35" s="353"/>
      <c r="O35" s="353"/>
      <c r="P35" s="353"/>
      <c r="Q35" s="353"/>
      <c r="R35" s="353"/>
      <c r="S35" s="131">
        <v>2</v>
      </c>
      <c r="T35" s="106" t="str">
        <f>IF($E42=0," ",$E42)</f>
        <v xml:space="preserve"> </v>
      </c>
      <c r="U35" s="106" t="str">
        <f>IF($E48=0," ",$E48)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8" x14ac:dyDescent="0.2">
      <c r="A36" s="51"/>
      <c r="B36" s="95" t="s">
        <v>3</v>
      </c>
      <c r="C36" s="156">
        <v>2</v>
      </c>
      <c r="D36" s="351"/>
      <c r="E36" s="351"/>
      <c r="F36" s="351"/>
      <c r="G36" s="351"/>
      <c r="H36" s="353"/>
      <c r="I36" s="353"/>
      <c r="J36" s="353">
        <v>2</v>
      </c>
      <c r="K36" s="353"/>
      <c r="L36" s="353"/>
      <c r="M36" s="353"/>
      <c r="N36" s="353"/>
      <c r="O36" s="353"/>
      <c r="P36" s="353"/>
      <c r="Q36" s="353"/>
      <c r="R36" s="353"/>
      <c r="S36" s="131">
        <v>3</v>
      </c>
      <c r="T36" s="106" t="str">
        <f>IF($F42=0," ",$F42)</f>
        <v xml:space="preserve"> </v>
      </c>
      <c r="U36" s="106" t="str">
        <f>IF($F48=0," ",$F48)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8" x14ac:dyDescent="0.2">
      <c r="A37" s="51"/>
      <c r="B37" s="95" t="s">
        <v>5</v>
      </c>
      <c r="C37" s="156">
        <v>2</v>
      </c>
      <c r="D37" s="351"/>
      <c r="E37" s="351"/>
      <c r="F37" s="351"/>
      <c r="G37" s="351"/>
      <c r="H37" s="353"/>
      <c r="I37" s="353"/>
      <c r="J37" s="353">
        <v>2</v>
      </c>
      <c r="K37" s="353"/>
      <c r="L37" s="353"/>
      <c r="M37" s="353"/>
      <c r="N37" s="353"/>
      <c r="O37" s="353"/>
      <c r="P37" s="353"/>
      <c r="Q37" s="353"/>
      <c r="R37" s="353"/>
      <c r="S37" s="131">
        <v>4</v>
      </c>
      <c r="T37" s="106" t="str">
        <f>IF($G42=0," ",$G42)</f>
        <v xml:space="preserve"> </v>
      </c>
      <c r="U37" s="106" t="str">
        <f>IF($G48=0," ",$G48)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8" x14ac:dyDescent="0.2">
      <c r="A38" s="51"/>
      <c r="B38" s="95" t="s">
        <v>6</v>
      </c>
      <c r="C38" s="156">
        <v>2</v>
      </c>
      <c r="D38" s="351"/>
      <c r="E38" s="351"/>
      <c r="F38" s="351"/>
      <c r="G38" s="351"/>
      <c r="H38" s="353"/>
      <c r="I38" s="353"/>
      <c r="J38" s="353">
        <v>2</v>
      </c>
      <c r="K38" s="353"/>
      <c r="L38" s="353"/>
      <c r="M38" s="353"/>
      <c r="N38" s="353"/>
      <c r="O38" s="353"/>
      <c r="P38" s="353"/>
      <c r="Q38" s="353"/>
      <c r="R38" s="353"/>
      <c r="S38" s="131">
        <v>5</v>
      </c>
      <c r="T38" s="106" t="str">
        <f>IF($H42=0," ",$H42)</f>
        <v xml:space="preserve"> </v>
      </c>
      <c r="U38" s="106" t="str">
        <f>IF($H48=0," ",$H48)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8" x14ac:dyDescent="0.2">
      <c r="A39" s="51"/>
      <c r="B39" s="95" t="s">
        <v>7</v>
      </c>
      <c r="C39" s="156">
        <v>4</v>
      </c>
      <c r="D39" s="156"/>
      <c r="E39" s="156"/>
      <c r="F39" s="156"/>
      <c r="G39" s="156"/>
      <c r="H39" s="156"/>
      <c r="I39" s="156"/>
      <c r="J39" s="156">
        <v>4</v>
      </c>
      <c r="K39" s="156"/>
      <c r="L39" s="156"/>
      <c r="M39" s="156"/>
      <c r="N39" s="156"/>
      <c r="O39" s="156"/>
      <c r="P39" s="156"/>
      <c r="Q39" s="156"/>
      <c r="R39" s="156"/>
      <c r="S39" s="131">
        <v>6</v>
      </c>
      <c r="T39" s="106" t="str">
        <f>IF($I42=0," ",$I42)</f>
        <v xml:space="preserve"> </v>
      </c>
      <c r="U39" s="106" t="str">
        <f>IF($I48=0," ",$I48)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8" x14ac:dyDescent="0.2">
      <c r="A40" s="51"/>
      <c r="B40" s="95" t="s">
        <v>8</v>
      </c>
      <c r="C40" s="156">
        <v>2</v>
      </c>
      <c r="D40" s="351"/>
      <c r="E40" s="351"/>
      <c r="F40" s="351"/>
      <c r="G40" s="351"/>
      <c r="H40" s="353"/>
      <c r="I40" s="353"/>
      <c r="J40" s="353">
        <v>2</v>
      </c>
      <c r="K40" s="353"/>
      <c r="L40" s="353"/>
      <c r="M40" s="353"/>
      <c r="N40" s="353"/>
      <c r="O40" s="353"/>
      <c r="P40" s="353"/>
      <c r="Q40" s="353"/>
      <c r="R40" s="353"/>
      <c r="S40" s="131">
        <v>7</v>
      </c>
      <c r="T40" s="106">
        <f>IF($J42=0," ",$J42)</f>
        <v>16</v>
      </c>
      <c r="U40" s="106" t="str">
        <f>IF($J48=0," ",$J48)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8" x14ac:dyDescent="0.2">
      <c r="A41" s="51"/>
      <c r="B41" s="95" t="s">
        <v>160</v>
      </c>
      <c r="C41" s="156">
        <v>2</v>
      </c>
      <c r="D41" s="351"/>
      <c r="E41" s="351"/>
      <c r="F41" s="351"/>
      <c r="G41" s="351"/>
      <c r="H41" s="353"/>
      <c r="I41" s="353"/>
      <c r="J41" s="353">
        <v>2</v>
      </c>
      <c r="K41" s="353"/>
      <c r="L41" s="353"/>
      <c r="M41" s="353"/>
      <c r="N41" s="353"/>
      <c r="O41" s="353"/>
      <c r="P41" s="353"/>
      <c r="Q41" s="353"/>
      <c r="R41" s="353"/>
      <c r="S41" s="131">
        <v>8</v>
      </c>
      <c r="T41" s="106" t="str">
        <f>IF($K42=0," ",$K42)</f>
        <v xml:space="preserve"> </v>
      </c>
      <c r="U41" s="106" t="str">
        <f>IF($K48=0," ",$K48)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.75" x14ac:dyDescent="0.2">
      <c r="A42" s="51"/>
      <c r="B42" s="91" t="s">
        <v>38</v>
      </c>
      <c r="C42" s="92">
        <f t="shared" ref="C42:R42" si="12">SUM(C35:C41)</f>
        <v>16</v>
      </c>
      <c r="D42" s="92">
        <f t="shared" si="12"/>
        <v>0</v>
      </c>
      <c r="E42" s="92">
        <f t="shared" si="12"/>
        <v>0</v>
      </c>
      <c r="F42" s="92">
        <f t="shared" si="12"/>
        <v>0</v>
      </c>
      <c r="G42" s="92">
        <f t="shared" si="12"/>
        <v>0</v>
      </c>
      <c r="H42" s="92">
        <f t="shared" si="12"/>
        <v>0</v>
      </c>
      <c r="I42" s="92">
        <f t="shared" si="12"/>
        <v>0</v>
      </c>
      <c r="J42" s="92">
        <f t="shared" si="12"/>
        <v>16</v>
      </c>
      <c r="K42" s="92">
        <f t="shared" si="12"/>
        <v>0</v>
      </c>
      <c r="L42" s="92">
        <f t="shared" si="12"/>
        <v>0</v>
      </c>
      <c r="M42" s="92">
        <f t="shared" si="12"/>
        <v>0</v>
      </c>
      <c r="N42" s="92">
        <f t="shared" si="12"/>
        <v>0</v>
      </c>
      <c r="O42" s="92">
        <f t="shared" si="12"/>
        <v>0</v>
      </c>
      <c r="P42" s="92">
        <f t="shared" si="12"/>
        <v>0</v>
      </c>
      <c r="Q42" s="92">
        <f t="shared" si="12"/>
        <v>0</v>
      </c>
      <c r="R42" s="92">
        <f t="shared" si="12"/>
        <v>0</v>
      </c>
      <c r="S42" s="131">
        <v>9</v>
      </c>
      <c r="T42" s="106" t="str">
        <f>IF($L42=0," ",$L42)</f>
        <v xml:space="preserve"> </v>
      </c>
      <c r="U42" s="106" t="str">
        <f>IF($L48=0," ",$L48)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29"/>
      <c r="AY42" s="29"/>
    </row>
    <row r="43" spans="1:51" ht="15.75" x14ac:dyDescent="0.2">
      <c r="A43" s="51"/>
      <c r="B43" s="96" t="s">
        <v>10</v>
      </c>
      <c r="C43" s="84"/>
      <c r="D43" s="85"/>
      <c r="E43" s="85"/>
      <c r="F43" s="85"/>
      <c r="G43" s="86"/>
      <c r="H43" s="86"/>
      <c r="I43" s="86"/>
      <c r="J43" s="86"/>
      <c r="K43" s="86"/>
      <c r="L43" s="86"/>
      <c r="M43" s="86"/>
      <c r="N43" s="86"/>
      <c r="O43" s="86"/>
      <c r="P43" s="406"/>
      <c r="Q43" s="86"/>
      <c r="R43" s="81"/>
      <c r="S43" s="131">
        <v>10</v>
      </c>
      <c r="T43" s="106" t="str">
        <f>IF($M42=0," ",$M42)</f>
        <v xml:space="preserve"> </v>
      </c>
      <c r="U43" s="106" t="str">
        <f>IF($M48=0," ",$M48)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8" x14ac:dyDescent="0.2">
      <c r="A44" s="51"/>
      <c r="B44" s="97" t="s">
        <v>13</v>
      </c>
      <c r="C44" s="156">
        <v>10</v>
      </c>
      <c r="D44" s="364"/>
      <c r="E44" s="364"/>
      <c r="F44" s="364"/>
      <c r="G44" s="365"/>
      <c r="H44" s="365"/>
      <c r="I44" s="365"/>
      <c r="J44" s="365"/>
      <c r="K44" s="365"/>
      <c r="L44" s="365"/>
      <c r="M44" s="365"/>
      <c r="N44" s="365"/>
      <c r="O44" s="365"/>
      <c r="P44" s="365"/>
      <c r="Q44" s="365"/>
      <c r="R44" s="365"/>
      <c r="S44" s="131">
        <v>11</v>
      </c>
      <c r="T44" s="106" t="str">
        <f>IF($N42=0," ",$N42)</f>
        <v xml:space="preserve"> </v>
      </c>
      <c r="U44" s="106" t="str">
        <f>IF($N48=0," ",$N48)</f>
        <v xml:space="preserve"> 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8" x14ac:dyDescent="0.2">
      <c r="A45" s="51"/>
      <c r="B45" s="97" t="s">
        <v>161</v>
      </c>
      <c r="C45" s="156">
        <v>2</v>
      </c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31">
        <v>12</v>
      </c>
      <c r="T45" s="106" t="str">
        <f>IF($O42=0," ",$O42)</f>
        <v xml:space="preserve"> </v>
      </c>
      <c r="U45" s="106" t="str">
        <f>IF($O48=0," ",$O48)</f>
        <v xml:space="preserve"> </v>
      </c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29"/>
      <c r="AX45" s="29"/>
    </row>
    <row r="46" spans="1:51" ht="18" x14ac:dyDescent="0.2">
      <c r="A46" s="51"/>
      <c r="B46" s="97" t="s">
        <v>15</v>
      </c>
      <c r="C46" s="156">
        <v>4</v>
      </c>
      <c r="D46" s="366"/>
      <c r="E46" s="366"/>
      <c r="F46" s="366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131">
        <v>13</v>
      </c>
      <c r="T46" s="106" t="str">
        <f>IF($P42=0," ",$P42)</f>
        <v xml:space="preserve"> </v>
      </c>
      <c r="U46" s="106" t="str">
        <f>IF($P48=0," ",$P48)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8" x14ac:dyDescent="0.2">
      <c r="A47" s="51"/>
      <c r="B47" s="158" t="s">
        <v>227</v>
      </c>
      <c r="C47" s="156">
        <v>4</v>
      </c>
      <c r="D47" s="366"/>
      <c r="E47" s="366"/>
      <c r="F47" s="366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131">
        <v>14</v>
      </c>
      <c r="T47" s="106" t="str">
        <f>IF($Q42=0," ",$Q42)</f>
        <v xml:space="preserve"> </v>
      </c>
      <c r="U47" s="106" t="str">
        <f>IF($Q48=0," ",$Q48)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.75" x14ac:dyDescent="0.2">
      <c r="A48" s="51"/>
      <c r="B48" s="91" t="s">
        <v>38</v>
      </c>
      <c r="C48" s="92">
        <f>SUM(C44:C47)</f>
        <v>20</v>
      </c>
      <c r="D48" s="92">
        <f t="shared" ref="D48:R48" si="13">SUM(D44:D47)</f>
        <v>0</v>
      </c>
      <c r="E48" s="92">
        <f t="shared" si="13"/>
        <v>0</v>
      </c>
      <c r="F48" s="92">
        <f t="shared" si="13"/>
        <v>0</v>
      </c>
      <c r="G48" s="92">
        <f t="shared" si="13"/>
        <v>0</v>
      </c>
      <c r="H48" s="92">
        <f t="shared" si="13"/>
        <v>0</v>
      </c>
      <c r="I48" s="92">
        <f t="shared" si="13"/>
        <v>0</v>
      </c>
      <c r="J48" s="92">
        <f t="shared" si="13"/>
        <v>0</v>
      </c>
      <c r="K48" s="92">
        <f t="shared" si="13"/>
        <v>0</v>
      </c>
      <c r="L48" s="92">
        <f t="shared" si="13"/>
        <v>0</v>
      </c>
      <c r="M48" s="92">
        <f t="shared" si="13"/>
        <v>0</v>
      </c>
      <c r="N48" s="92">
        <f t="shared" si="13"/>
        <v>0</v>
      </c>
      <c r="O48" s="92">
        <f t="shared" si="13"/>
        <v>0</v>
      </c>
      <c r="P48" s="92">
        <f t="shared" si="13"/>
        <v>0</v>
      </c>
      <c r="Q48" s="92">
        <f t="shared" si="13"/>
        <v>0</v>
      </c>
      <c r="R48" s="92">
        <f t="shared" si="13"/>
        <v>0</v>
      </c>
      <c r="S48" s="131">
        <v>15</v>
      </c>
      <c r="T48" s="106" t="str">
        <f>IF($R42=0," ",$R42)</f>
        <v xml:space="preserve"> </v>
      </c>
      <c r="U48" s="106" t="str">
        <f>IF($R48=0," ",$R48)</f>
        <v xml:space="preserve"> 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ht="15" x14ac:dyDescent="0.2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132"/>
      <c r="T49" s="20">
        <f>COUNTIF(T34:T48,"&gt;0")</f>
        <v>1</v>
      </c>
      <c r="U49" s="20">
        <f>COUNTIF(U34:U48,"&gt;0")</f>
        <v>0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x14ac:dyDescent="0.2">
      <c r="A50" s="51"/>
      <c r="B50" s="55"/>
      <c r="C50" s="56"/>
      <c r="D50" s="56"/>
      <c r="E50" s="56"/>
      <c r="F50" s="5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 x14ac:dyDescent="0.2">
      <c r="A51" s="51"/>
      <c r="B51" s="55"/>
      <c r="C51" s="56"/>
      <c r="D51" s="56"/>
      <c r="E51" s="56"/>
      <c r="F51" s="56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</row>
    <row r="52" spans="1:50" x14ac:dyDescent="0.2">
      <c r="A52" s="51"/>
      <c r="B52" s="53"/>
    </row>
    <row r="53" spans="1:50" x14ac:dyDescent="0.2">
      <c r="A53" s="51"/>
      <c r="B53" s="53"/>
    </row>
    <row r="54" spans="1:50" x14ac:dyDescent="0.2">
      <c r="A54" s="51"/>
      <c r="B54" s="53"/>
    </row>
    <row r="55" spans="1:50" x14ac:dyDescent="0.2">
      <c r="A55" s="51"/>
      <c r="B55" s="53"/>
    </row>
    <row r="56" spans="1:50" x14ac:dyDescent="0.2">
      <c r="A56" s="51"/>
      <c r="B56" s="53"/>
    </row>
    <row r="57" spans="1:50" x14ac:dyDescent="0.2">
      <c r="A57" s="51"/>
      <c r="B57" s="53"/>
    </row>
    <row r="58" spans="1:50" x14ac:dyDescent="0.2">
      <c r="A58" s="51"/>
      <c r="B58" s="53"/>
    </row>
    <row r="59" spans="1:50" x14ac:dyDescent="0.2">
      <c r="A59" s="51"/>
      <c r="B59" s="53"/>
    </row>
    <row r="60" spans="1:50" x14ac:dyDescent="0.2">
      <c r="A60" s="51"/>
      <c r="B60" s="53"/>
    </row>
    <row r="61" spans="1:50" x14ac:dyDescent="0.2">
      <c r="A61" s="51"/>
      <c r="B61" s="53"/>
    </row>
    <row r="62" spans="1:50" x14ac:dyDescent="0.2">
      <c r="A62" s="51"/>
      <c r="B62" s="53"/>
    </row>
    <row r="63" spans="1:50" x14ac:dyDescent="0.2">
      <c r="A63" s="51"/>
      <c r="B63" s="53"/>
    </row>
    <row r="64" spans="1:50" x14ac:dyDescent="0.2">
      <c r="A64" s="51"/>
      <c r="B64" s="53"/>
    </row>
    <row r="65" spans="1:2" x14ac:dyDescent="0.2">
      <c r="A65" s="51"/>
      <c r="B65" s="53"/>
    </row>
    <row r="66" spans="1:2" x14ac:dyDescent="0.2">
      <c r="A66" s="51"/>
      <c r="B66" s="53"/>
    </row>
    <row r="67" spans="1:2" x14ac:dyDescent="0.2">
      <c r="A67" s="51"/>
      <c r="B67" s="53"/>
    </row>
    <row r="68" spans="1:2" x14ac:dyDescent="0.2">
      <c r="A68" s="51"/>
      <c r="B68" s="53"/>
    </row>
    <row r="69" spans="1:2" x14ac:dyDescent="0.2">
      <c r="A69" s="51"/>
      <c r="B69" s="53"/>
    </row>
    <row r="70" spans="1:2" x14ac:dyDescent="0.2">
      <c r="A70" s="51"/>
      <c r="B70" s="53"/>
    </row>
    <row r="71" spans="1:2" x14ac:dyDescent="0.2">
      <c r="A71" s="51"/>
      <c r="B71" s="53"/>
    </row>
    <row r="72" spans="1:2" x14ac:dyDescent="0.2">
      <c r="A72" s="51"/>
      <c r="B72" s="53"/>
    </row>
    <row r="73" spans="1:2" x14ac:dyDescent="0.2">
      <c r="A73" s="51"/>
      <c r="B73" s="53"/>
    </row>
    <row r="74" spans="1:2" x14ac:dyDescent="0.2">
      <c r="A74" s="51"/>
      <c r="B74" s="53"/>
    </row>
    <row r="75" spans="1:2" x14ac:dyDescent="0.2">
      <c r="A75" s="51"/>
      <c r="B75" s="53"/>
    </row>
    <row r="76" spans="1:2" x14ac:dyDescent="0.2">
      <c r="A76" s="51"/>
      <c r="B76" s="53"/>
    </row>
    <row r="77" spans="1:2" x14ac:dyDescent="0.2">
      <c r="A77" s="51"/>
      <c r="B77" s="53"/>
    </row>
    <row r="78" spans="1:2" x14ac:dyDescent="0.2">
      <c r="A78" s="51"/>
      <c r="B78" s="53"/>
    </row>
    <row r="79" spans="1:2" x14ac:dyDescent="0.2">
      <c r="A79" s="51"/>
      <c r="B79" s="53"/>
    </row>
    <row r="80" spans="1:2" x14ac:dyDescent="0.2">
      <c r="A80" s="51"/>
      <c r="B80" s="53"/>
    </row>
    <row r="81" spans="1:2" x14ac:dyDescent="0.2">
      <c r="A81" s="51"/>
      <c r="B81" s="53"/>
    </row>
    <row r="82" spans="1:2" x14ac:dyDescent="0.2">
      <c r="A82" s="51"/>
      <c r="B82" s="53"/>
    </row>
    <row r="83" spans="1:2" x14ac:dyDescent="0.2">
      <c r="A83" s="51"/>
      <c r="B83" s="53"/>
    </row>
    <row r="84" spans="1:2" x14ac:dyDescent="0.2">
      <c r="A84" s="51"/>
      <c r="B84" s="53"/>
    </row>
    <row r="85" spans="1:2" x14ac:dyDescent="0.2">
      <c r="A85" s="51"/>
      <c r="B85" s="53"/>
    </row>
    <row r="86" spans="1:2" x14ac:dyDescent="0.2">
      <c r="A86" s="51"/>
      <c r="B86" s="53"/>
    </row>
    <row r="87" spans="1:2" x14ac:dyDescent="0.2">
      <c r="A87" s="51"/>
      <c r="B87" s="53"/>
    </row>
    <row r="88" spans="1:2" x14ac:dyDescent="0.2">
      <c r="A88" s="51"/>
      <c r="B88" s="53"/>
    </row>
    <row r="89" spans="1:2" x14ac:dyDescent="0.2">
      <c r="A89" s="51"/>
      <c r="B89" s="53"/>
    </row>
    <row r="90" spans="1:2" x14ac:dyDescent="0.2">
      <c r="A90" s="51"/>
      <c r="B90" s="53"/>
    </row>
    <row r="91" spans="1:2" x14ac:dyDescent="0.2">
      <c r="A91" s="51"/>
      <c r="B91" s="53"/>
    </row>
    <row r="92" spans="1:2" x14ac:dyDescent="0.2">
      <c r="A92" s="51"/>
      <c r="B92" s="53"/>
    </row>
    <row r="93" spans="1:2" x14ac:dyDescent="0.2">
      <c r="A93" s="51"/>
      <c r="B93" s="53"/>
    </row>
    <row r="94" spans="1:2" x14ac:dyDescent="0.2">
      <c r="A94" s="51"/>
      <c r="B94" s="53"/>
    </row>
    <row r="95" spans="1:2" x14ac:dyDescent="0.2">
      <c r="A95" s="51"/>
      <c r="B95" s="53"/>
    </row>
    <row r="96" spans="1:2" x14ac:dyDescent="0.2">
      <c r="A96" s="51"/>
      <c r="B96" s="53"/>
    </row>
    <row r="97" spans="1:2" x14ac:dyDescent="0.2">
      <c r="A97" s="51"/>
      <c r="B97" s="53"/>
    </row>
    <row r="98" spans="1:2" x14ac:dyDescent="0.2">
      <c r="A98" s="51"/>
      <c r="B98" s="53"/>
    </row>
    <row r="99" spans="1:2" x14ac:dyDescent="0.2">
      <c r="A99" s="51"/>
      <c r="B99" s="53"/>
    </row>
    <row r="100" spans="1:2" x14ac:dyDescent="0.2">
      <c r="A100" s="51"/>
      <c r="B100" s="53"/>
    </row>
    <row r="101" spans="1:2" x14ac:dyDescent="0.2">
      <c r="A101" s="51"/>
      <c r="B101" s="53"/>
    </row>
    <row r="102" spans="1:2" x14ac:dyDescent="0.2">
      <c r="A102" s="51"/>
      <c r="B102" s="53"/>
    </row>
    <row r="103" spans="1:2" x14ac:dyDescent="0.2">
      <c r="A103" s="51"/>
      <c r="B103" s="53"/>
    </row>
    <row r="104" spans="1:2" x14ac:dyDescent="0.2">
      <c r="A104" s="51"/>
      <c r="B104" s="53"/>
    </row>
    <row r="105" spans="1:2" x14ac:dyDescent="0.2">
      <c r="A105" s="51"/>
      <c r="B105" s="53"/>
    </row>
    <row r="106" spans="1:2" x14ac:dyDescent="0.2">
      <c r="A106" s="51"/>
      <c r="B106" s="53"/>
    </row>
    <row r="107" spans="1:2" x14ac:dyDescent="0.2">
      <c r="A107" s="51"/>
      <c r="B107" s="53"/>
    </row>
    <row r="108" spans="1:2" x14ac:dyDescent="0.2">
      <c r="A108" s="51"/>
      <c r="B108" s="53"/>
    </row>
    <row r="109" spans="1:2" x14ac:dyDescent="0.2">
      <c r="A109" s="51"/>
      <c r="B109" s="53"/>
    </row>
    <row r="110" spans="1:2" x14ac:dyDescent="0.2">
      <c r="A110" s="51"/>
      <c r="B110" s="53"/>
    </row>
    <row r="111" spans="1:2" x14ac:dyDescent="0.2">
      <c r="A111" s="51"/>
      <c r="B111" s="53"/>
    </row>
    <row r="112" spans="1:2" x14ac:dyDescent="0.2">
      <c r="A112" s="51"/>
      <c r="B112" s="53"/>
    </row>
    <row r="113" spans="1:2" x14ac:dyDescent="0.2">
      <c r="A113" s="51"/>
      <c r="B113" s="53"/>
    </row>
    <row r="114" spans="1:2" x14ac:dyDescent="0.2">
      <c r="A114" s="51"/>
      <c r="B114" s="53"/>
    </row>
    <row r="115" spans="1:2" x14ac:dyDescent="0.2">
      <c r="A115" s="51"/>
      <c r="B115" s="53"/>
    </row>
    <row r="116" spans="1:2" x14ac:dyDescent="0.2">
      <c r="A116" s="51"/>
      <c r="B116" s="53"/>
    </row>
    <row r="117" spans="1:2" x14ac:dyDescent="0.2">
      <c r="A117" s="51"/>
      <c r="B117" s="53"/>
    </row>
    <row r="118" spans="1:2" x14ac:dyDescent="0.2">
      <c r="A118" s="51"/>
      <c r="B118" s="53"/>
    </row>
    <row r="119" spans="1:2" x14ac:dyDescent="0.2">
      <c r="A119" s="51"/>
      <c r="B119" s="53"/>
    </row>
    <row r="120" spans="1:2" x14ac:dyDescent="0.2">
      <c r="A120" s="51"/>
      <c r="B120" s="53"/>
    </row>
    <row r="121" spans="1:2" x14ac:dyDescent="0.2">
      <c r="A121" s="51"/>
      <c r="B121" s="53"/>
    </row>
    <row r="122" spans="1:2" x14ac:dyDescent="0.2">
      <c r="A122" s="51"/>
      <c r="B122" s="53"/>
    </row>
    <row r="123" spans="1:2" x14ac:dyDescent="0.2">
      <c r="A123" s="51"/>
      <c r="B123" s="53"/>
    </row>
    <row r="124" spans="1:2" x14ac:dyDescent="0.2">
      <c r="A124" s="51"/>
      <c r="B124" s="53"/>
    </row>
    <row r="125" spans="1:2" x14ac:dyDescent="0.2">
      <c r="A125" s="51"/>
      <c r="B125" s="53"/>
    </row>
    <row r="126" spans="1:2" x14ac:dyDescent="0.2">
      <c r="A126" s="51"/>
      <c r="B126" s="53"/>
    </row>
    <row r="127" spans="1:2" x14ac:dyDescent="0.2">
      <c r="A127" s="51"/>
      <c r="B127" s="53"/>
    </row>
    <row r="128" spans="1:2" x14ac:dyDescent="0.2">
      <c r="A128" s="51"/>
      <c r="B128" s="53"/>
    </row>
    <row r="129" spans="1:2" x14ac:dyDescent="0.2">
      <c r="A129" s="51"/>
      <c r="B129" s="53"/>
    </row>
    <row r="130" spans="1:2" x14ac:dyDescent="0.2">
      <c r="A130" s="51"/>
      <c r="B130" s="53"/>
    </row>
    <row r="131" spans="1:2" x14ac:dyDescent="0.2">
      <c r="A131" s="51"/>
      <c r="B131" s="53"/>
    </row>
    <row r="132" spans="1:2" x14ac:dyDescent="0.2">
      <c r="A132" s="51"/>
      <c r="B132" s="53"/>
    </row>
    <row r="133" spans="1:2" x14ac:dyDescent="0.2">
      <c r="A133" s="51"/>
      <c r="B133" s="53"/>
    </row>
    <row r="134" spans="1:2" x14ac:dyDescent="0.2">
      <c r="A134" s="51"/>
      <c r="B134" s="53"/>
    </row>
    <row r="135" spans="1:2" x14ac:dyDescent="0.2">
      <c r="A135" s="51"/>
      <c r="B135" s="53"/>
    </row>
    <row r="136" spans="1:2" x14ac:dyDescent="0.2">
      <c r="A136" s="51"/>
      <c r="B136" s="53"/>
    </row>
    <row r="137" spans="1:2" x14ac:dyDescent="0.2">
      <c r="A137" s="51"/>
      <c r="B137" s="53"/>
    </row>
    <row r="138" spans="1:2" x14ac:dyDescent="0.2">
      <c r="A138" s="51"/>
      <c r="B138" s="53"/>
    </row>
    <row r="139" spans="1:2" x14ac:dyDescent="0.2">
      <c r="A139" s="51"/>
      <c r="B139" s="53"/>
    </row>
    <row r="140" spans="1:2" x14ac:dyDescent="0.2">
      <c r="A140" s="51"/>
      <c r="B140" s="53"/>
    </row>
    <row r="141" spans="1:2" x14ac:dyDescent="0.2">
      <c r="A141" s="51"/>
      <c r="B141" s="53"/>
    </row>
    <row r="142" spans="1:2" x14ac:dyDescent="0.2">
      <c r="A142" s="51"/>
      <c r="B142" s="53"/>
    </row>
    <row r="143" spans="1:2" x14ac:dyDescent="0.2">
      <c r="A143" s="51"/>
      <c r="B143" s="53"/>
    </row>
    <row r="144" spans="1:2" x14ac:dyDescent="0.2">
      <c r="A144" s="51"/>
      <c r="B144" s="53"/>
    </row>
    <row r="145" spans="1:2" x14ac:dyDescent="0.2">
      <c r="A145" s="51"/>
      <c r="B145" s="53"/>
    </row>
    <row r="146" spans="1:2" x14ac:dyDescent="0.2">
      <c r="A146" s="51"/>
      <c r="B146" s="53"/>
    </row>
  </sheetData>
  <customSheetViews>
    <customSheetView guid="{C5D960BD-C1A6-4228-A267-A87ADCF0AB55}" scale="60" showPageBreaks="1" showGridLines="0" fitToPage="1" printArea="1">
      <pane xSplit="6" ySplit="6" topLeftCell="AC7" activePane="bottomRight" state="frozen"/>
      <selection pane="bottomRight" activeCell="M49" sqref="M49"/>
      <pageMargins left="0.56000000000000005" right="0.25" top="0.64" bottom="0.65" header="0.5" footer="0.5"/>
      <pageSetup paperSize="9" scale="34" fitToWidth="2" orientation="portrait" horizontalDpi="4294967293" r:id="rId1"/>
      <headerFooter alignWithMargins="0">
        <oddHeader>&amp;C</oddHeader>
      </headerFooter>
    </customSheetView>
    <customSheetView guid="{C2F30B35-D639-4BB4-A50F-41AB6A913442}" scale="80" showPageBreaks="1" showGridLines="0" fitToPage="1" hiddenRows="1">
      <pane xSplit="6" ySplit="7" topLeftCell="AM8" activePane="bottomRight" state="frozen"/>
      <selection pane="bottomRight" activeCell="AR14" sqref="AR14"/>
      <pageMargins left="0.56000000000000005" right="0.25" top="0.64" bottom="0.65" header="0.5" footer="0.5"/>
      <pageSetup paperSize="9" scale="50" fitToWidth="2" orientation="landscape" r:id="rId2"/>
      <headerFooter alignWithMargins="0">
        <oddHeader>&amp;C</oddHeader>
      </headerFooter>
    </customSheetView>
    <customSheetView guid="{134EDDCA-7309-47EE-BAAB-632C7B2A96A3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3"/>
      <headerFooter alignWithMargins="0">
        <oddHeader>&amp;C</oddHeader>
      </headerFooter>
    </customSheetView>
    <customSheetView guid="{E3076869-5D4E-4B4E-B56C-23BD0053E0A2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3" fitToWidth="2" orientation="portrait" horizontalDpi="4294967293" verticalDpi="200" r:id="rId4"/>
      <headerFooter alignWithMargins="0">
        <oddHeader>&amp;C</oddHeader>
      </headerFooter>
    </customSheetView>
    <customSheetView guid="{1431BB82-382B-49E3-A435-36D988AC7FF6}" scale="75" showGridLines="0" fitToPage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21"/>
      <pageMargins left="0.56000000000000005" right="0.25" top="0.64" bottom="0.65" header="0.5" footer="0.5"/>
      <pageSetup paperSize="9" scale="52" fitToWidth="2" orientation="landscape" r:id="rId5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6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AQ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7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G7" activePane="bottomRight" state="frozen"/>
      <selection pane="bottomRight" activeCell="B19" sqref="B19"/>
      <pageMargins left="0.56000000000000005" right="0.25" top="0.64" bottom="0.65" header="0.5" footer="0.5"/>
      <pageSetup paperSize="9" scale="52" fitToWidth="2" orientation="landscape" r:id="rId8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51" fitToWidth="2" orientation="landscape" r:id="rId9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0" fitToWidth="2" orientation="landscape" r:id="rId10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AO7" activePane="bottomRight" state="frozen"/>
      <selection pane="bottomRight" activeCell="AW15" sqref="AW15"/>
      <pageMargins left="0.56000000000000005" right="0.25" top="0.64" bottom="0.65" header="0.5" footer="0.5"/>
      <pageSetup paperSize="9" scale="50" fitToWidth="2" orientation="landscape" r:id="rId11"/>
      <headerFooter alignWithMargins="0">
        <oddHeader>&amp;C</oddHeader>
      </headerFooter>
    </customSheetView>
    <customSheetView guid="{8FD84C4E-2C18-420F-8708-98FB7EED86F5}" scale="75" showPageBreaks="1" showGridLines="0" fitToPage="1" printArea="1" showRuler="0">
      <pane xSplit="6" ySplit="6" topLeftCell="AP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12"/>
      <headerFooter alignWithMargins="0">
        <oddHeader>&amp;C</oddHeader>
      </headerFooter>
    </customSheetView>
    <customSheetView guid="{BFDDA753-D9FF-405A-BBB3-8EC16FDB9500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X7" activePane="bottomRight" state="frozen"/>
      <selection pane="bottomRight" activeCell="AB9" sqref="AB9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5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DB247C62-AD53-4E02-85BF-C5978A17182C}" scale="85" showGridLines="0" hiddenRows="1" showRuler="0">
      <pane xSplit="6" ySplit="6" topLeftCell="AA7" activePane="bottomRight" state="frozen"/>
      <selection pane="bottomRight" activeCell="AB18" sqref="AB18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G10" activePane="bottomRight" state="frozen"/>
      <selection pane="bottomRight" activeCell="L8" sqref="L8"/>
      <pageMargins left="0.56000000000000005" right="0.25" top="0.64" bottom="0.65" header="0.5" footer="0.5"/>
      <pageSetup paperSize="9" scale="56" fitToWidth="2" orientation="landscape" r:id="rId18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W7" activePane="bottomRight" state="frozen"/>
      <selection pane="bottomRight" activeCell="W7" sqref="W7:Y7"/>
      <pageMargins left="0.56000000000000005" right="0.25" top="0.64" bottom="0.65" header="0.5" footer="0.5"/>
      <pageSetup paperSize="9" scale="52" fitToWidth="2" orientation="landscape" r:id="rId21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G26" activePane="bottomRight" state="frozen"/>
      <selection pane="bottomRight" activeCell="H44" sqref="H44"/>
      <pageMargins left="0.56000000000000005" right="0.25" top="0.64" bottom="0.65" header="0.5" footer="0.5"/>
      <pageSetup paperSize="9" scale="52" fitToWidth="2" orientation="landscape" r:id="rId22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3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4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5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K7" activePane="bottomRight" state="frozen"/>
      <selection pane="bottomRight" activeCell="AX8" sqref="AX8"/>
      <pageMargins left="0.56000000000000005" right="0.25" top="0.64" bottom="0.65" header="0.5" footer="0.5"/>
      <pageSetup paperSize="9" scale="51" fitToWidth="2" orientation="landscape" r:id="rId26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I7" activePane="bottomRight" state="frozen"/>
      <selection pane="bottomRight" activeCell="AV8" sqref="AV8:AV19"/>
      <pageMargins left="0.4" right="0.34" top="0.64" bottom="0.65" header="0.5" footer="0.5"/>
      <pageSetup paperSize="9" scale="39" fitToWidth="2" orientation="landscape" r:id="rId27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X7" activePane="bottomRight" state="frozen"/>
      <selection pane="bottomRight" activeCell="O19" sqref="O19"/>
      <pageMargins left="0.56000000000000005" right="0.25" top="0.64" bottom="0.65" header="0.5" footer="0.5"/>
      <pageSetup paperSize="9" scale="52" fitToWidth="2" orientation="landscape" r:id="rId28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H10" activePane="bottomRight" state="frozen"/>
      <selection pane="bottomRight" activeCell="AU7" sqref="AU7:AW7"/>
      <pageMargins left="0.56000000000000005" right="0.25" top="0.64" bottom="0.65" header="0.5" footer="0.5"/>
      <pageSetup paperSize="9" scale="12" fitToWidth="2" orientation="landscape" r:id="rId29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36" fitToWidth="2" orientation="portrait" horizontalDpi="0" verticalDpi="0" r:id="rId30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AC7" activePane="bottomRight" state="frozen"/>
      <selection pane="bottomRight" activeCell="C3" sqref="C3:C7"/>
      <pageMargins left="0.56000000000000005" right="0.25" top="0.64" bottom="0.65" header="0.5" footer="0.5"/>
      <pageSetup paperSize="9" scale="36" fitToWidth="2" orientation="portrait" horizontalDpi="4294967293" verticalDpi="0" r:id="rId31"/>
      <headerFooter alignWithMargins="0">
        <oddHeader>&amp;C</oddHeader>
      </headerFooter>
    </customSheetView>
    <customSheetView guid="{6C8D603E-9A1B-49F4-AEFE-06707C7BCD53}" scale="80" showPageBreaks="1" showGridLines="0" fitToPage="1" printArea="1">
      <pane xSplit="6" ySplit="7" topLeftCell="AB8" activePane="bottomRight" state="frozen"/>
      <selection pane="bottomRight" activeCell="AE18" sqref="AE18"/>
      <pageMargins left="0.56000000000000005" right="0.25" top="0.64" bottom="0.65" header="0.5" footer="0.5"/>
      <pageSetup paperSize="9" scale="34" fitToWidth="2" orientation="portrait" horizontalDpi="4294967293" r:id="rId3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G7" activePane="bottomRight" state="frozen"/>
      <selection pane="bottomRight" activeCell="D14" sqref="D14"/>
      <pageMargins left="0.56000000000000005" right="0.25" top="0.64" bottom="0.65" header="0.5" footer="0.5"/>
      <pageSetup paperSize="9" scale="34" fitToWidth="2" orientation="portrait" horizontalDpi="4294967293" r:id="rId33"/>
      <headerFooter alignWithMargins="0">
        <oddHeader>&amp;C</oddHeader>
      </headerFooter>
    </customSheetView>
  </customSheetViews>
  <mergeCells count="53">
    <mergeCell ref="AI3:AK3"/>
    <mergeCell ref="AI5:AI6"/>
    <mergeCell ref="AJ5:AJ6"/>
    <mergeCell ref="AD5:AD6"/>
    <mergeCell ref="AD3:AE3"/>
    <mergeCell ref="AL3:AM3"/>
    <mergeCell ref="AL5:AL6"/>
    <mergeCell ref="AM5:AM6"/>
    <mergeCell ref="A3:A7"/>
    <mergeCell ref="B3:B7"/>
    <mergeCell ref="F5:F6"/>
    <mergeCell ref="G5:G6"/>
    <mergeCell ref="H5:H6"/>
    <mergeCell ref="D3:D7"/>
    <mergeCell ref="C3:C7"/>
    <mergeCell ref="F3:G3"/>
    <mergeCell ref="E3:E7"/>
    <mergeCell ref="H3:I3"/>
    <mergeCell ref="I5:I6"/>
    <mergeCell ref="M7:N7"/>
    <mergeCell ref="AI7:AK7"/>
    <mergeCell ref="J7:L7"/>
    <mergeCell ref="J5:J6"/>
    <mergeCell ref="S2:T2"/>
    <mergeCell ref="K5:K6"/>
    <mergeCell ref="M3:N3"/>
    <mergeCell ref="V2:W2"/>
    <mergeCell ref="R5:R6"/>
    <mergeCell ref="U5:U6"/>
    <mergeCell ref="V5:V6"/>
    <mergeCell ref="M5:M6"/>
    <mergeCell ref="S5:S6"/>
    <mergeCell ref="W7:Y7"/>
    <mergeCell ref="P5:P6"/>
    <mergeCell ref="O3:Q3"/>
    <mergeCell ref="O5:O6"/>
    <mergeCell ref="U3:V3"/>
    <mergeCell ref="X5:X6"/>
    <mergeCell ref="W5:W6"/>
    <mergeCell ref="U7:V7"/>
    <mergeCell ref="R7:T7"/>
    <mergeCell ref="O7:Q7"/>
    <mergeCell ref="Z7:AA7"/>
    <mergeCell ref="AF3:AH3"/>
    <mergeCell ref="AF7:AG7"/>
    <mergeCell ref="AB3:AC3"/>
    <mergeCell ref="Z3:AA3"/>
    <mergeCell ref="AB7:AC7"/>
    <mergeCell ref="Z5:Z6"/>
    <mergeCell ref="AG5:AG6"/>
    <mergeCell ref="AE5:AE6"/>
    <mergeCell ref="AF5:AF6"/>
    <mergeCell ref="AB5:AB6"/>
  </mergeCells>
  <phoneticPr fontId="1" type="noConversion"/>
  <conditionalFormatting sqref="M29 F24">
    <cfRule type="cellIs" dxfId="9" priority="2" stopIfTrue="1" operator="greaterThan">
      <formula>21</formula>
    </cfRule>
  </conditionalFormatting>
  <conditionalFormatting sqref="E8:E23">
    <cfRule type="cellIs" dxfId="8" priority="1" stopIfTrue="1" operator="greaterThan">
      <formula>21</formula>
    </cfRule>
  </conditionalFormatting>
  <pageMargins left="0.56000000000000005" right="0.25" top="0.64" bottom="0.65" header="0.5" footer="0.5"/>
  <pageSetup paperSize="9" scale="34" fitToWidth="2" orientation="portrait" horizontalDpi="4294967293" r:id="rId34"/>
  <headerFooter alignWithMargins="0">
    <oddHeader>&amp;C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22</vt:i4>
      </vt:variant>
    </vt:vector>
  </HeadingPairs>
  <TitlesOfParts>
    <vt:vector size="38" baseType="lpstr">
      <vt:lpstr>Лекції</vt:lpstr>
      <vt:lpstr>Бали за контр</vt:lpstr>
      <vt:lpstr>Довідник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203_1</vt:lpstr>
      <vt:lpstr>203_2</vt:lpstr>
      <vt:lpstr>Sheet1</vt:lpstr>
      <vt:lpstr>Sheet2</vt:lpstr>
      <vt:lpstr>204</vt:lpstr>
      <vt:lpstr>Sheet3</vt:lpstr>
      <vt:lpstr>ESTC</vt:lpstr>
      <vt:lpstr>'201_1'!Заголовки_для_печати</vt:lpstr>
      <vt:lpstr>'201_2'!Заголовки_для_печати</vt:lpstr>
      <vt:lpstr>'202_1'!Заголовки_для_печати</vt:lpstr>
      <vt:lpstr>'202_2'!Заголовки_для_печати</vt:lpstr>
      <vt:lpstr>'203_1'!Заголовки_для_печати</vt:lpstr>
      <vt:lpstr>'203_2'!Заголовки_для_печати</vt:lpstr>
      <vt:lpstr>'204'!Заголовки_для_печати</vt:lpstr>
      <vt:lpstr>'201_1'!Область_печати</vt:lpstr>
      <vt:lpstr>'201_2'!Область_печати</vt:lpstr>
      <vt:lpstr>'202_1'!Область_печати</vt:lpstr>
      <vt:lpstr>'202_2'!Область_печати</vt:lpstr>
      <vt:lpstr>'203_1'!Область_печати</vt:lpstr>
      <vt:lpstr>'203_2'!Область_печати</vt:lpstr>
      <vt:lpstr>'204'!Область_печати</vt:lpstr>
      <vt:lpstr>Підс</vt:lpstr>
      <vt:lpstr>Підс1</vt:lpstr>
      <vt:lpstr>'203_1'!Підс2</vt:lpstr>
      <vt:lpstr>Підс2</vt:lpstr>
      <vt:lpstr>'203_2'!Підс3</vt:lpstr>
      <vt:lpstr>'204'!Підс3</vt:lpstr>
      <vt:lpstr>Підс3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Ніколенко Світлана Григорівна</cp:lastModifiedBy>
  <cp:lastPrinted>2015-01-29T11:50:29Z</cp:lastPrinted>
  <dcterms:created xsi:type="dcterms:W3CDTF">2003-01-15T20:44:10Z</dcterms:created>
  <dcterms:modified xsi:type="dcterms:W3CDTF">2017-04-07T11:06:14Z</dcterms:modified>
</cp:coreProperties>
</file>